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7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8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9.xml" ContentType="application/vnd.openxmlformats-officedocument.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10.xml" ContentType="application/vnd.openxmlformats-officedocument.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rawings/drawing11.xml" ContentType="application/vnd.openxmlformats-officedocument.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valeccontrucoes.sharepoint.com/sites/TM-SUROD-SUROD/Documentos Compartilhados/SUROD/Administrativo/Gestão de Contratos/Procedimentos/Novas Contratações/Orçamento - BR-242-020/"/>
    </mc:Choice>
  </mc:AlternateContent>
  <xr:revisionPtr revIDLastSave="177" documentId="8_{66558B98-FA2F-43DA-B589-6729A6D14322}" xr6:coauthVersionLast="47" xr6:coauthVersionMax="47" xr10:uidLastSave="{A513FE40-7604-4895-8A1A-B208B219B9A2}"/>
  <bookViews>
    <workbookView xWindow="28680" yWindow="-120" windowWidth="29040" windowHeight="15840" xr2:uid="{CE1E5247-FDFD-4665-AFFB-9BCA9FE8FE2D}"/>
  </bookViews>
  <sheets>
    <sheet name="Resumo" sheetId="13" r:id="rId1"/>
    <sheet name="MALHA" sheetId="18" r:id="rId2"/>
    <sheet name="PRODUTOS" sheetId="29" r:id="rId3"/>
    <sheet name="Parte A" sheetId="5" r:id="rId4"/>
    <sheet name="Parte B" sheetId="6" r:id="rId5"/>
    <sheet name="TPU" sheetId="23" r:id="rId6"/>
    <sheet name="BDI" sheetId="24" r:id="rId7"/>
    <sheet name="IPCA" sheetId="25" r:id="rId8"/>
    <sheet name="Passagens" sheetId="16" r:id="rId9"/>
    <sheet name="Estadia" sheetId="17" r:id="rId10"/>
    <sheet name="ENGTRAF" sheetId="37" r:id="rId11"/>
    <sheet name="Dynatest" sheetId="20" r:id="rId12"/>
    <sheet name="COMAP" sheetId="21" r:id="rId13"/>
    <sheet name="Sonddenge" sheetId="22" r:id="rId14"/>
    <sheet name="Inspeção OAE" sheetId="27" r:id="rId15"/>
    <sheet name="Sondagens" sheetId="28" r:id="rId16"/>
    <sheet name="FRENTE DE OBRAS" sheetId="36" r:id="rId17"/>
    <sheet name="FASES" sheetId="35" r:id="rId18"/>
    <sheet name="SOCIAMB.  DESAPROP" sheetId="33" r:id="rId19"/>
    <sheet name="ORG PRODUTOS" sheetId="30" r:id="rId20"/>
    <sheet name="TRÁFEGO" sheetId="34" r:id="rId21"/>
    <sheet name="CADASTRO" sheetId="32" r:id="rId22"/>
    <sheet name="Planilha2" sheetId="38" r:id="rId23"/>
  </sheets>
  <externalReferences>
    <externalReference r:id="rId24"/>
    <externalReference r:id="rId25"/>
  </externalReferences>
  <definedNames>
    <definedName name="_xlnm._FilterDatabase" localSheetId="1" hidden="1">MALHA!$Z$1:$AR$71</definedName>
    <definedName name="_xlnm._FilterDatabase" localSheetId="3">'Parte A'!$A$4:$T$42</definedName>
    <definedName name="_xlnm._FilterDatabase" localSheetId="4">'Parte B'!$A$1:$I$248</definedName>
    <definedName name="_xlnm._FilterDatabase" localSheetId="2" hidden="1">PRODUTOS!$A$8:$AK$114</definedName>
    <definedName name="_xlnm._FilterDatabase" localSheetId="5" hidden="1">TPU!$A$1:$E$2109</definedName>
    <definedName name="_xlnm.Print_Area" localSheetId="2">PRODUTOS!$A$1:$AK$114</definedName>
    <definedName name="_xlnm.Print_Area" localSheetId="0">Resumo!$A$1:$D$39</definedName>
    <definedName name="_xlnm.Print_Titles" localSheetId="2">PRODUTOS!$1:$7</definedName>
  </definedNames>
  <calcPr calcId="191028"/>
  <pivotCaches>
    <pivotCache cacheId="0" r:id="rId26"/>
    <pivotCache cacheId="1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08" i="23" l="1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J6" i="23"/>
  <c r="I3" i="23"/>
  <c r="J3" i="23" s="1"/>
  <c r="J2" i="23"/>
  <c r="J5" i="23" l="1"/>
  <c r="J7" i="23"/>
  <c r="E2109" i="23" l="1"/>
  <c r="E2030" i="23"/>
  <c r="E2031" i="23"/>
  <c r="G2029" i="23"/>
  <c r="G2030" i="23"/>
  <c r="G2031" i="23"/>
  <c r="E2099" i="23"/>
  <c r="E2023" i="23"/>
  <c r="N89" i="29"/>
  <c r="O89" i="29"/>
  <c r="P89" i="29"/>
  <c r="Q89" i="29"/>
  <c r="R89" i="29"/>
  <c r="S89" i="29"/>
  <c r="T89" i="29"/>
  <c r="U89" i="29"/>
  <c r="V89" i="29"/>
  <c r="W89" i="29"/>
  <c r="N90" i="29"/>
  <c r="O90" i="29"/>
  <c r="P90" i="29"/>
  <c r="Q90" i="29"/>
  <c r="R90" i="29"/>
  <c r="S90" i="29"/>
  <c r="T90" i="29"/>
  <c r="U90" i="29"/>
  <c r="V90" i="29"/>
  <c r="W90" i="29"/>
  <c r="F90" i="29"/>
  <c r="C90" i="29"/>
  <c r="F89" i="29"/>
  <c r="C89" i="29"/>
  <c r="F88" i="29"/>
  <c r="C88" i="29"/>
  <c r="N85" i="29"/>
  <c r="O85" i="29"/>
  <c r="R85" i="29"/>
  <c r="S85" i="29"/>
  <c r="U85" i="29"/>
  <c r="V85" i="29"/>
  <c r="W85" i="29"/>
  <c r="Q86" i="29"/>
  <c r="S86" i="29"/>
  <c r="T86" i="29"/>
  <c r="U86" i="29"/>
  <c r="F86" i="29"/>
  <c r="N86" i="29" s="1"/>
  <c r="C86" i="29"/>
  <c r="F85" i="29"/>
  <c r="P85" i="29" s="1"/>
  <c r="C85" i="29"/>
  <c r="F84" i="29"/>
  <c r="C84" i="29"/>
  <c r="H48" i="29"/>
  <c r="I48" i="29"/>
  <c r="J48" i="29"/>
  <c r="K48" i="29"/>
  <c r="L48" i="29"/>
  <c r="M48" i="29"/>
  <c r="N48" i="29"/>
  <c r="O48" i="29"/>
  <c r="P48" i="29"/>
  <c r="H49" i="29"/>
  <c r="I49" i="29"/>
  <c r="J49" i="29"/>
  <c r="K49" i="29"/>
  <c r="L49" i="29"/>
  <c r="M49" i="29"/>
  <c r="N49" i="29"/>
  <c r="O49" i="29"/>
  <c r="P49" i="29"/>
  <c r="H50" i="29"/>
  <c r="I50" i="29"/>
  <c r="J50" i="29"/>
  <c r="K50" i="29"/>
  <c r="L50" i="29"/>
  <c r="M50" i="29"/>
  <c r="N50" i="29"/>
  <c r="O50" i="29"/>
  <c r="P50" i="29"/>
  <c r="C50" i="29"/>
  <c r="C49" i="29"/>
  <c r="C48" i="29"/>
  <c r="C47" i="29"/>
  <c r="C46" i="29" s="1"/>
  <c r="E139" i="6"/>
  <c r="G139" i="6" s="1"/>
  <c r="D139" i="6"/>
  <c r="C139" i="6"/>
  <c r="G138" i="6"/>
  <c r="E138" i="6"/>
  <c r="D138" i="6"/>
  <c r="C138" i="6"/>
  <c r="F137" i="6"/>
  <c r="E137" i="6"/>
  <c r="G137" i="6" s="1"/>
  <c r="D137" i="6"/>
  <c r="C137" i="6"/>
  <c r="E136" i="6"/>
  <c r="G136" i="6" s="1"/>
  <c r="D136" i="6"/>
  <c r="C136" i="6"/>
  <c r="E135" i="6"/>
  <c r="G135" i="6" s="1"/>
  <c r="D135" i="6"/>
  <c r="C135" i="6"/>
  <c r="F147" i="6"/>
  <c r="F146" i="6"/>
  <c r="F145" i="6"/>
  <c r="F131" i="6"/>
  <c r="F130" i="6"/>
  <c r="F129" i="6"/>
  <c r="F83" i="6"/>
  <c r="F82" i="6"/>
  <c r="F81" i="6"/>
  <c r="F74" i="6"/>
  <c r="F68" i="6"/>
  <c r="F55" i="6"/>
  <c r="R86" i="29" l="1"/>
  <c r="T85" i="29"/>
  <c r="P86" i="29"/>
  <c r="W86" i="29"/>
  <c r="O86" i="29"/>
  <c r="Q85" i="29"/>
  <c r="V86" i="29"/>
  <c r="G134" i="6"/>
  <c r="H87" i="29" l="1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I90" i="29"/>
  <c r="J90" i="29"/>
  <c r="L90" i="29"/>
  <c r="M90" i="29"/>
  <c r="Y90" i="29"/>
  <c r="Z90" i="29"/>
  <c r="AB90" i="29"/>
  <c r="AC90" i="29"/>
  <c r="AD90" i="29"/>
  <c r="AG90" i="29"/>
  <c r="AH90" i="29"/>
  <c r="AJ90" i="29"/>
  <c r="AK90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H86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AF54" i="29"/>
  <c r="AG54" i="29"/>
  <c r="AH54" i="29"/>
  <c r="AI54" i="29"/>
  <c r="AJ54" i="29"/>
  <c r="AK54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AE55" i="29"/>
  <c r="AF55" i="29"/>
  <c r="AG55" i="29"/>
  <c r="AH55" i="29"/>
  <c r="AI55" i="29"/>
  <c r="AJ55" i="29"/>
  <c r="AK55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AF59" i="29"/>
  <c r="AG59" i="29"/>
  <c r="AH59" i="29"/>
  <c r="AI59" i="29"/>
  <c r="AJ59" i="29"/>
  <c r="AK59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AF65" i="29"/>
  <c r="AG65" i="29"/>
  <c r="AH65" i="29"/>
  <c r="AI65" i="29"/>
  <c r="AJ65" i="29"/>
  <c r="AK65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AF71" i="29"/>
  <c r="AG71" i="29"/>
  <c r="AH71" i="29"/>
  <c r="AI71" i="29"/>
  <c r="AJ71" i="29"/>
  <c r="AK71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J105" i="29"/>
  <c r="AK105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AF51" i="29"/>
  <c r="AG51" i="29"/>
  <c r="AH51" i="29"/>
  <c r="AI51" i="29"/>
  <c r="AJ51" i="29"/>
  <c r="AK51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Y50" i="29"/>
  <c r="L88" i="29"/>
  <c r="C143" i="6"/>
  <c r="D143" i="6"/>
  <c r="C144" i="6"/>
  <c r="D144" i="6"/>
  <c r="D131" i="6"/>
  <c r="C131" i="6"/>
  <c r="D130" i="6"/>
  <c r="C130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2" i="6"/>
  <c r="C122" i="6"/>
  <c r="F67" i="6"/>
  <c r="F66" i="6"/>
  <c r="C62" i="6"/>
  <c r="D62" i="6"/>
  <c r="C63" i="6"/>
  <c r="D63" i="6"/>
  <c r="C64" i="6"/>
  <c r="D64" i="6"/>
  <c r="C65" i="6"/>
  <c r="D65" i="6"/>
  <c r="C53" i="6"/>
  <c r="D53" i="6"/>
  <c r="C80" i="6"/>
  <c r="D80" i="6"/>
  <c r="F194" i="6"/>
  <c r="D194" i="6"/>
  <c r="C194" i="6"/>
  <c r="F208" i="6"/>
  <c r="D208" i="6"/>
  <c r="C208" i="6"/>
  <c r="F4" i="22"/>
  <c r="F7" i="22"/>
  <c r="F8" i="22"/>
  <c r="D178" i="6"/>
  <c r="C178" i="6"/>
  <c r="D177" i="6"/>
  <c r="C177" i="6"/>
  <c r="H40" i="5"/>
  <c r="AH88" i="29" l="1"/>
  <c r="Z88" i="29"/>
  <c r="R88" i="29"/>
  <c r="J88" i="29"/>
  <c r="AD86" i="29"/>
  <c r="AI88" i="29"/>
  <c r="AE86" i="29"/>
  <c r="AG88" i="29"/>
  <c r="Y88" i="29"/>
  <c r="Q88" i="29"/>
  <c r="I88" i="29"/>
  <c r="AK86" i="29"/>
  <c r="AC86" i="29"/>
  <c r="M86" i="29"/>
  <c r="AA88" i="29"/>
  <c r="S88" i="29"/>
  <c r="K88" i="29"/>
  <c r="AF88" i="29"/>
  <c r="X88" i="29"/>
  <c r="P88" i="29"/>
  <c r="H88" i="29"/>
  <c r="AJ86" i="29"/>
  <c r="AB86" i="29"/>
  <c r="L86" i="29"/>
  <c r="AE88" i="29"/>
  <c r="W88" i="29"/>
  <c r="O88" i="29"/>
  <c r="AI86" i="29"/>
  <c r="AA86" i="29"/>
  <c r="K86" i="29"/>
  <c r="AD88" i="29"/>
  <c r="V88" i="29"/>
  <c r="N88" i="29"/>
  <c r="AH86" i="29"/>
  <c r="Z86" i="29"/>
  <c r="J86" i="29"/>
  <c r="AK88" i="29"/>
  <c r="AC88" i="29"/>
  <c r="U88" i="29"/>
  <c r="M88" i="29"/>
  <c r="AG86" i="29"/>
  <c r="Y86" i="29"/>
  <c r="I86" i="29"/>
  <c r="AJ88" i="29"/>
  <c r="AB88" i="29"/>
  <c r="T88" i="29"/>
  <c r="AF86" i="29"/>
  <c r="X86" i="29"/>
  <c r="AI90" i="29"/>
  <c r="AA90" i="29"/>
  <c r="K90" i="29"/>
  <c r="AF90" i="29"/>
  <c r="X90" i="29"/>
  <c r="H90" i="29"/>
  <c r="AE90" i="29"/>
  <c r="W50" i="29"/>
  <c r="Q50" i="29"/>
  <c r="AG50" i="29"/>
  <c r="AF50" i="29"/>
  <c r="AE50" i="29"/>
  <c r="R50" i="29"/>
  <c r="Z50" i="29"/>
  <c r="AH50" i="29"/>
  <c r="S50" i="29"/>
  <c r="AA50" i="29"/>
  <c r="AI50" i="29"/>
  <c r="T50" i="29"/>
  <c r="AB50" i="29"/>
  <c r="AJ50" i="29"/>
  <c r="U50" i="29"/>
  <c r="AC50" i="29"/>
  <c r="AK50" i="29"/>
  <c r="V50" i="29"/>
  <c r="AD50" i="29"/>
  <c r="X50" i="29"/>
  <c r="H6" i="5"/>
  <c r="H8" i="5"/>
  <c r="H7" i="5"/>
  <c r="U22" i="37"/>
  <c r="V22" i="37"/>
  <c r="U23" i="37"/>
  <c r="V23" i="37" s="1"/>
  <c r="U18" i="37"/>
  <c r="V18" i="37" s="1"/>
  <c r="U19" i="37"/>
  <c r="U20" i="37"/>
  <c r="I20" i="37"/>
  <c r="V20" i="37" s="1"/>
  <c r="I19" i="37"/>
  <c r="U21" i="37"/>
  <c r="V21" i="37" s="1"/>
  <c r="F21" i="29"/>
  <c r="F24" i="29"/>
  <c r="F81" i="29"/>
  <c r="F78" i="29"/>
  <c r="F107" i="29"/>
  <c r="C83" i="29" l="1"/>
  <c r="N81" i="29"/>
  <c r="V81" i="29"/>
  <c r="AD81" i="29"/>
  <c r="O81" i="29"/>
  <c r="W81" i="29"/>
  <c r="AE81" i="29"/>
  <c r="H81" i="29"/>
  <c r="P81" i="29"/>
  <c r="X81" i="29"/>
  <c r="AF81" i="29"/>
  <c r="I81" i="29"/>
  <c r="Q81" i="29"/>
  <c r="Y81" i="29"/>
  <c r="AG81" i="29"/>
  <c r="J81" i="29"/>
  <c r="R81" i="29"/>
  <c r="Z81" i="29"/>
  <c r="AH81" i="29"/>
  <c r="K81" i="29"/>
  <c r="S81" i="29"/>
  <c r="AA81" i="29"/>
  <c r="AI81" i="29"/>
  <c r="T81" i="29"/>
  <c r="AK81" i="29"/>
  <c r="U81" i="29"/>
  <c r="AB81" i="29"/>
  <c r="AC81" i="29"/>
  <c r="AJ81" i="29"/>
  <c r="L81" i="29"/>
  <c r="M81" i="29"/>
  <c r="H78" i="29"/>
  <c r="P78" i="29"/>
  <c r="X78" i="29"/>
  <c r="AF78" i="29"/>
  <c r="I78" i="29"/>
  <c r="Q78" i="29"/>
  <c r="Y78" i="29"/>
  <c r="AG78" i="29"/>
  <c r="J78" i="29"/>
  <c r="R78" i="29"/>
  <c r="Z78" i="29"/>
  <c r="AH78" i="29"/>
  <c r="K78" i="29"/>
  <c r="S78" i="29"/>
  <c r="AA78" i="29"/>
  <c r="AI78" i="29"/>
  <c r="L78" i="29"/>
  <c r="T78" i="29"/>
  <c r="AB78" i="29"/>
  <c r="AJ78" i="29"/>
  <c r="M78" i="29"/>
  <c r="U78" i="29"/>
  <c r="AC78" i="29"/>
  <c r="AK78" i="29"/>
  <c r="N78" i="29"/>
  <c r="AE78" i="29"/>
  <c r="O78" i="29"/>
  <c r="V78" i="29"/>
  <c r="W78" i="29"/>
  <c r="AD78" i="29"/>
  <c r="J107" i="29"/>
  <c r="R107" i="29"/>
  <c r="Z107" i="29"/>
  <c r="AH107" i="29"/>
  <c r="K107" i="29"/>
  <c r="S107" i="29"/>
  <c r="AA107" i="29"/>
  <c r="AI107" i="29"/>
  <c r="L107" i="29"/>
  <c r="T107" i="29"/>
  <c r="AB107" i="29"/>
  <c r="AJ107" i="29"/>
  <c r="M107" i="29"/>
  <c r="U107" i="29"/>
  <c r="AC107" i="29"/>
  <c r="AK107" i="29"/>
  <c r="N107" i="29"/>
  <c r="V107" i="29"/>
  <c r="AD107" i="29"/>
  <c r="W107" i="29"/>
  <c r="AG107" i="29"/>
  <c r="X107" i="29"/>
  <c r="AE107" i="29"/>
  <c r="P107" i="29"/>
  <c r="Q107" i="29"/>
  <c r="Y107" i="29"/>
  <c r="H107" i="29"/>
  <c r="O107" i="29"/>
  <c r="I107" i="29"/>
  <c r="AF107" i="29"/>
  <c r="V19" i="37"/>
  <c r="F110" i="29" l="1"/>
  <c r="F109" i="29"/>
  <c r="F106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K14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K15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AF23" i="29"/>
  <c r="AG23" i="29"/>
  <c r="AH23" i="29"/>
  <c r="AI23" i="29"/>
  <c r="AJ23" i="29"/>
  <c r="AK23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K25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AG29" i="29"/>
  <c r="AH29" i="29"/>
  <c r="AI29" i="29"/>
  <c r="AJ29" i="29"/>
  <c r="AK29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AG33" i="29"/>
  <c r="AH33" i="29"/>
  <c r="AI33" i="29"/>
  <c r="AJ33" i="29"/>
  <c r="AK33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AJ41" i="29"/>
  <c r="AK41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AJ42" i="29"/>
  <c r="AK42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F175" i="6"/>
  <c r="F177" i="6" s="1"/>
  <c r="D175" i="6"/>
  <c r="C175" i="6"/>
  <c r="F115" i="6"/>
  <c r="D115" i="6"/>
  <c r="C115" i="6"/>
  <c r="H106" i="29" l="1"/>
  <c r="P106" i="29"/>
  <c r="X106" i="29"/>
  <c r="AF106" i="29"/>
  <c r="I106" i="29"/>
  <c r="Q106" i="29"/>
  <c r="Y106" i="29"/>
  <c r="AG106" i="29"/>
  <c r="J106" i="29"/>
  <c r="R106" i="29"/>
  <c r="Z106" i="29"/>
  <c r="AH106" i="29"/>
  <c r="K106" i="29"/>
  <c r="S106" i="29"/>
  <c r="AA106" i="29"/>
  <c r="AI106" i="29"/>
  <c r="L106" i="29"/>
  <c r="T106" i="29"/>
  <c r="AB106" i="29"/>
  <c r="AJ106" i="29"/>
  <c r="AD106" i="29"/>
  <c r="M106" i="29"/>
  <c r="AE106" i="29"/>
  <c r="O106" i="29"/>
  <c r="AC106" i="29"/>
  <c r="N106" i="29"/>
  <c r="AK106" i="29"/>
  <c r="W106" i="29"/>
  <c r="U106" i="29"/>
  <c r="V106" i="29"/>
  <c r="N109" i="29"/>
  <c r="V109" i="29"/>
  <c r="AD109" i="29"/>
  <c r="O109" i="29"/>
  <c r="W109" i="29"/>
  <c r="AE109" i="29"/>
  <c r="H109" i="29"/>
  <c r="P109" i="29"/>
  <c r="X109" i="29"/>
  <c r="AF109" i="29"/>
  <c r="I109" i="29"/>
  <c r="Q109" i="29"/>
  <c r="Y109" i="29"/>
  <c r="AG109" i="29"/>
  <c r="J109" i="29"/>
  <c r="R109" i="29"/>
  <c r="Z109" i="29"/>
  <c r="AH109" i="29"/>
  <c r="T109" i="29"/>
  <c r="U109" i="29"/>
  <c r="AB109" i="29"/>
  <c r="L109" i="29"/>
  <c r="M109" i="29"/>
  <c r="S109" i="29"/>
  <c r="AA109" i="29"/>
  <c r="AJ109" i="29"/>
  <c r="AK109" i="29"/>
  <c r="K109" i="29"/>
  <c r="AC109" i="29"/>
  <c r="AI109" i="29"/>
  <c r="H110" i="29"/>
  <c r="P110" i="29"/>
  <c r="X110" i="29"/>
  <c r="AF110" i="29"/>
  <c r="I110" i="29"/>
  <c r="Q110" i="29"/>
  <c r="Y110" i="29"/>
  <c r="AG110" i="29"/>
  <c r="J110" i="29"/>
  <c r="R110" i="29"/>
  <c r="Z110" i="29"/>
  <c r="AH110" i="29"/>
  <c r="K110" i="29"/>
  <c r="S110" i="29"/>
  <c r="AA110" i="29"/>
  <c r="AI110" i="29"/>
  <c r="L110" i="29"/>
  <c r="T110" i="29"/>
  <c r="AB110" i="29"/>
  <c r="AJ110" i="29"/>
  <c r="M110" i="29"/>
  <c r="AE110" i="29"/>
  <c r="AD110" i="29"/>
  <c r="N110" i="29"/>
  <c r="AK110" i="29"/>
  <c r="O110" i="29"/>
  <c r="U110" i="29"/>
  <c r="W110" i="29"/>
  <c r="V110" i="29"/>
  <c r="AC110" i="29"/>
  <c r="F207" i="6" l="1"/>
  <c r="D207" i="6"/>
  <c r="C207" i="6"/>
  <c r="F206" i="6"/>
  <c r="D206" i="6"/>
  <c r="C206" i="6"/>
  <c r="F205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F193" i="6"/>
  <c r="D193" i="6"/>
  <c r="C193" i="6"/>
  <c r="F192" i="6"/>
  <c r="D192" i="6"/>
  <c r="C192" i="6"/>
  <c r="F191" i="6"/>
  <c r="D191" i="6"/>
  <c r="C191" i="6"/>
  <c r="F181" i="6"/>
  <c r="F180" i="6"/>
  <c r="F179" i="6"/>
  <c r="D181" i="6"/>
  <c r="C181" i="6"/>
  <c r="D180" i="6"/>
  <c r="C180" i="6"/>
  <c r="D179" i="6"/>
  <c r="C179" i="6"/>
  <c r="G197" i="6"/>
  <c r="E18" i="5" l="1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76" i="6"/>
  <c r="C176" i="6"/>
  <c r="D174" i="6"/>
  <c r="C174" i="6"/>
  <c r="D173" i="6"/>
  <c r="C173" i="6"/>
  <c r="D172" i="6"/>
  <c r="C172" i="6"/>
  <c r="D171" i="6"/>
  <c r="C171" i="6"/>
  <c r="C163" i="6"/>
  <c r="D163" i="6"/>
  <c r="D170" i="6"/>
  <c r="C170" i="6"/>
  <c r="D169" i="6"/>
  <c r="C169" i="6"/>
  <c r="D147" i="6"/>
  <c r="C147" i="6"/>
  <c r="D146" i="6"/>
  <c r="C146" i="6"/>
  <c r="D145" i="6"/>
  <c r="C145" i="6"/>
  <c r="D142" i="6"/>
  <c r="C142" i="6"/>
  <c r="F118" i="6"/>
  <c r="D118" i="6"/>
  <c r="C118" i="6"/>
  <c r="F117" i="6"/>
  <c r="D117" i="6"/>
  <c r="C117" i="6"/>
  <c r="F116" i="6"/>
  <c r="D116" i="6"/>
  <c r="C116" i="6"/>
  <c r="D114" i="6"/>
  <c r="C114" i="6"/>
  <c r="D113" i="6"/>
  <c r="C113" i="6"/>
  <c r="D112" i="6"/>
  <c r="C112" i="6"/>
  <c r="D111" i="6"/>
  <c r="C111" i="6"/>
  <c r="F79" i="29"/>
  <c r="F80" i="29"/>
  <c r="D103" i="6"/>
  <c r="C103" i="6"/>
  <c r="C104" i="6"/>
  <c r="D104" i="6"/>
  <c r="D102" i="6"/>
  <c r="C102" i="6"/>
  <c r="P40" i="28"/>
  <c r="P41" i="28"/>
  <c r="P42" i="28"/>
  <c r="P43" i="28"/>
  <c r="L42" i="28"/>
  <c r="L39" i="28"/>
  <c r="J3" i="18"/>
  <c r="J4" i="18"/>
  <c r="J5" i="18"/>
  <c r="J6" i="18"/>
  <c r="J2" i="18"/>
  <c r="I3" i="18"/>
  <c r="I4" i="18"/>
  <c r="I5" i="18"/>
  <c r="I6" i="18"/>
  <c r="I2" i="18"/>
  <c r="F93" i="6"/>
  <c r="F92" i="6"/>
  <c r="C29" i="6"/>
  <c r="D29" i="6"/>
  <c r="C30" i="6"/>
  <c r="D30" i="6"/>
  <c r="D90" i="6"/>
  <c r="D91" i="6"/>
  <c r="C90" i="6"/>
  <c r="C91" i="6"/>
  <c r="F94" i="6"/>
  <c r="D94" i="6"/>
  <c r="C94" i="6"/>
  <c r="D93" i="6"/>
  <c r="C93" i="6"/>
  <c r="D92" i="6"/>
  <c r="C92" i="6"/>
  <c r="D89" i="6"/>
  <c r="C89" i="6"/>
  <c r="D83" i="6"/>
  <c r="C83" i="6"/>
  <c r="D82" i="6"/>
  <c r="C82" i="6"/>
  <c r="D81" i="6"/>
  <c r="C81" i="6"/>
  <c r="D79" i="6"/>
  <c r="C79" i="6"/>
  <c r="D76" i="6"/>
  <c r="C76" i="6"/>
  <c r="D75" i="6"/>
  <c r="C75" i="6"/>
  <c r="D74" i="6"/>
  <c r="C74" i="6"/>
  <c r="D73" i="6"/>
  <c r="C73" i="6"/>
  <c r="D72" i="6"/>
  <c r="C72" i="6"/>
  <c r="D58" i="6"/>
  <c r="C58" i="6"/>
  <c r="D57" i="6"/>
  <c r="C57" i="6"/>
  <c r="D56" i="6"/>
  <c r="C56" i="6"/>
  <c r="D55" i="6"/>
  <c r="C55" i="6"/>
  <c r="D54" i="6"/>
  <c r="C54" i="6"/>
  <c r="D52" i="6"/>
  <c r="C52" i="6"/>
  <c r="D51" i="6"/>
  <c r="C51" i="6"/>
  <c r="D68" i="6"/>
  <c r="C68" i="6"/>
  <c r="D67" i="6"/>
  <c r="C67" i="6"/>
  <c r="D66" i="6"/>
  <c r="C66" i="6"/>
  <c r="D61" i="6"/>
  <c r="C61" i="6"/>
  <c r="F47" i="6"/>
  <c r="D47" i="6"/>
  <c r="C47" i="6"/>
  <c r="F46" i="6"/>
  <c r="D46" i="6"/>
  <c r="C46" i="6"/>
  <c r="F45" i="6"/>
  <c r="D45" i="6"/>
  <c r="C45" i="6"/>
  <c r="D44" i="6"/>
  <c r="C44" i="6"/>
  <c r="D43" i="6"/>
  <c r="C43" i="6"/>
  <c r="S3" i="18"/>
  <c r="S4" i="18"/>
  <c r="S5" i="18"/>
  <c r="S2" i="18"/>
  <c r="T3" i="18"/>
  <c r="T4" i="18"/>
  <c r="T5" i="18"/>
  <c r="T2" i="18"/>
  <c r="U3" i="18"/>
  <c r="U4" i="18"/>
  <c r="U5" i="18"/>
  <c r="U2" i="18"/>
  <c r="L80" i="29" l="1"/>
  <c r="T80" i="29"/>
  <c r="AB80" i="29"/>
  <c r="AJ80" i="29"/>
  <c r="M80" i="29"/>
  <c r="U80" i="29"/>
  <c r="AC80" i="29"/>
  <c r="AK80" i="29"/>
  <c r="N80" i="29"/>
  <c r="V80" i="29"/>
  <c r="AD80" i="29"/>
  <c r="O80" i="29"/>
  <c r="W80" i="29"/>
  <c r="AE80" i="29"/>
  <c r="H80" i="29"/>
  <c r="P80" i="29"/>
  <c r="X80" i="29"/>
  <c r="AF80" i="29"/>
  <c r="I80" i="29"/>
  <c r="Q80" i="29"/>
  <c r="Y80" i="29"/>
  <c r="AG80" i="29"/>
  <c r="R80" i="29"/>
  <c r="AI80" i="29"/>
  <c r="S80" i="29"/>
  <c r="Z80" i="29"/>
  <c r="AA80" i="29"/>
  <c r="AH80" i="29"/>
  <c r="J80" i="29"/>
  <c r="K80" i="29"/>
  <c r="J79" i="29"/>
  <c r="R79" i="29"/>
  <c r="Z79" i="29"/>
  <c r="AH79" i="29"/>
  <c r="K79" i="29"/>
  <c r="S79" i="29"/>
  <c r="AA79" i="29"/>
  <c r="AI79" i="29"/>
  <c r="L79" i="29"/>
  <c r="T79" i="29"/>
  <c r="AB79" i="29"/>
  <c r="AJ79" i="29"/>
  <c r="M79" i="29"/>
  <c r="U79" i="29"/>
  <c r="AC79" i="29"/>
  <c r="AK79" i="29"/>
  <c r="N79" i="29"/>
  <c r="V79" i="29"/>
  <c r="AD79" i="29"/>
  <c r="O79" i="29"/>
  <c r="W79" i="29"/>
  <c r="AE79" i="29"/>
  <c r="P79" i="29"/>
  <c r="AG79" i="29"/>
  <c r="Q79" i="29"/>
  <c r="X79" i="29"/>
  <c r="Y79" i="29"/>
  <c r="AF79" i="29"/>
  <c r="H79" i="29"/>
  <c r="I79" i="29"/>
  <c r="F22" i="6" l="1"/>
  <c r="C21" i="6"/>
  <c r="D21" i="6"/>
  <c r="F23" i="6"/>
  <c r="C20" i="6"/>
  <c r="D20" i="6"/>
  <c r="C19" i="6"/>
  <c r="D19" i="6"/>
  <c r="C37" i="6"/>
  <c r="C9" i="6" l="1"/>
  <c r="D9" i="6"/>
  <c r="F9" i="6"/>
  <c r="F32" i="29"/>
  <c r="F35" i="29"/>
  <c r="F34" i="29"/>
  <c r="F75" i="29"/>
  <c r="F72" i="29"/>
  <c r="F69" i="29"/>
  <c r="F66" i="29"/>
  <c r="F63" i="29"/>
  <c r="F64" i="29"/>
  <c r="F67" i="29"/>
  <c r="F70" i="29"/>
  <c r="F73" i="29"/>
  <c r="F76" i="29"/>
  <c r="F30" i="29"/>
  <c r="F31" i="29"/>
  <c r="F101" i="29"/>
  <c r="F100" i="29"/>
  <c r="F99" i="29"/>
  <c r="F98" i="29"/>
  <c r="F97" i="29"/>
  <c r="F95" i="29"/>
  <c r="F94" i="29"/>
  <c r="F93" i="29"/>
  <c r="F92" i="29"/>
  <c r="F82" i="29"/>
  <c r="F61" i="29"/>
  <c r="F60" i="29"/>
  <c r="F58" i="29"/>
  <c r="F57" i="29"/>
  <c r="F56" i="29"/>
  <c r="F52" i="29"/>
  <c r="F45" i="29"/>
  <c r="F44" i="29"/>
  <c r="F43" i="29"/>
  <c r="F40" i="29"/>
  <c r="F39" i="29"/>
  <c r="F37" i="29"/>
  <c r="F28" i="29"/>
  <c r="F27" i="29"/>
  <c r="F26" i="29"/>
  <c r="F22" i="29"/>
  <c r="F20" i="29"/>
  <c r="F19" i="29"/>
  <c r="F18" i="29"/>
  <c r="F17" i="29"/>
  <c r="F16" i="29"/>
  <c r="F13" i="29"/>
  <c r="F12" i="29"/>
  <c r="J95" i="29" l="1"/>
  <c r="R95" i="29"/>
  <c r="Z95" i="29"/>
  <c r="AH95" i="29"/>
  <c r="K95" i="29"/>
  <c r="S95" i="29"/>
  <c r="AA95" i="29"/>
  <c r="AI95" i="29"/>
  <c r="L95" i="29"/>
  <c r="T95" i="29"/>
  <c r="AB95" i="29"/>
  <c r="AJ95" i="29"/>
  <c r="M95" i="29"/>
  <c r="U95" i="29"/>
  <c r="AC95" i="29"/>
  <c r="AK95" i="29"/>
  <c r="N95" i="29"/>
  <c r="V95" i="29"/>
  <c r="AD95" i="29"/>
  <c r="I95" i="29"/>
  <c r="AF95" i="29"/>
  <c r="H95" i="29"/>
  <c r="O95" i="29"/>
  <c r="AG95" i="29"/>
  <c r="AE95" i="29"/>
  <c r="P95" i="29"/>
  <c r="Q95" i="29"/>
  <c r="W95" i="29"/>
  <c r="X95" i="29"/>
  <c r="Y95" i="29"/>
  <c r="L72" i="29"/>
  <c r="T72" i="29"/>
  <c r="AB72" i="29"/>
  <c r="AJ72" i="29"/>
  <c r="M72" i="29"/>
  <c r="U72" i="29"/>
  <c r="AC72" i="29"/>
  <c r="AK72" i="29"/>
  <c r="N72" i="29"/>
  <c r="V72" i="29"/>
  <c r="AD72" i="29"/>
  <c r="O72" i="29"/>
  <c r="W72" i="29"/>
  <c r="AE72" i="29"/>
  <c r="H72" i="29"/>
  <c r="P72" i="29"/>
  <c r="X72" i="29"/>
  <c r="AF72" i="29"/>
  <c r="I72" i="29"/>
  <c r="Q72" i="29"/>
  <c r="Y72" i="29"/>
  <c r="AG72" i="29"/>
  <c r="Z72" i="29"/>
  <c r="K72" i="29"/>
  <c r="AA72" i="29"/>
  <c r="AH72" i="29"/>
  <c r="AI72" i="29"/>
  <c r="J72" i="29"/>
  <c r="R72" i="29"/>
  <c r="S72" i="29"/>
  <c r="L60" i="29"/>
  <c r="T60" i="29"/>
  <c r="AB60" i="29"/>
  <c r="AJ60" i="29"/>
  <c r="M60" i="29"/>
  <c r="U60" i="29"/>
  <c r="AC60" i="29"/>
  <c r="AK60" i="29"/>
  <c r="N60" i="29"/>
  <c r="V60" i="29"/>
  <c r="AD60" i="29"/>
  <c r="O60" i="29"/>
  <c r="W60" i="29"/>
  <c r="AE60" i="29"/>
  <c r="H60" i="29"/>
  <c r="P60" i="29"/>
  <c r="X60" i="29"/>
  <c r="AF60" i="29"/>
  <c r="I60" i="29"/>
  <c r="Q60" i="29"/>
  <c r="Y60" i="29"/>
  <c r="AG60" i="29"/>
  <c r="J60" i="29"/>
  <c r="K60" i="29"/>
  <c r="R60" i="29"/>
  <c r="S60" i="29"/>
  <c r="AA60" i="29"/>
  <c r="Z60" i="29"/>
  <c r="AH60" i="29"/>
  <c r="AI60" i="29"/>
  <c r="N97" i="29"/>
  <c r="V97" i="29"/>
  <c r="AD97" i="29"/>
  <c r="O97" i="29"/>
  <c r="W97" i="29"/>
  <c r="AE97" i="29"/>
  <c r="H97" i="29"/>
  <c r="P97" i="29"/>
  <c r="X97" i="29"/>
  <c r="AF97" i="29"/>
  <c r="I97" i="29"/>
  <c r="Q97" i="29"/>
  <c r="Y97" i="29"/>
  <c r="AG97" i="29"/>
  <c r="J97" i="29"/>
  <c r="R97" i="29"/>
  <c r="Z97" i="29"/>
  <c r="AH97" i="29"/>
  <c r="K97" i="29"/>
  <c r="AC97" i="29"/>
  <c r="L97" i="29"/>
  <c r="AI97" i="29"/>
  <c r="AK97" i="29"/>
  <c r="AA97" i="29"/>
  <c r="M97" i="29"/>
  <c r="AJ97" i="29"/>
  <c r="S97" i="29"/>
  <c r="AB97" i="29"/>
  <c r="T97" i="29"/>
  <c r="U97" i="29"/>
  <c r="J75" i="29"/>
  <c r="R75" i="29"/>
  <c r="Z75" i="29"/>
  <c r="AH75" i="29"/>
  <c r="K75" i="29"/>
  <c r="S75" i="29"/>
  <c r="AA75" i="29"/>
  <c r="AI75" i="29"/>
  <c r="L75" i="29"/>
  <c r="T75" i="29"/>
  <c r="AB75" i="29"/>
  <c r="AJ75" i="29"/>
  <c r="M75" i="29"/>
  <c r="U75" i="29"/>
  <c r="AC75" i="29"/>
  <c r="AK75" i="29"/>
  <c r="N75" i="29"/>
  <c r="V75" i="29"/>
  <c r="AD75" i="29"/>
  <c r="O75" i="29"/>
  <c r="W75" i="29"/>
  <c r="AE75" i="29"/>
  <c r="AF75" i="29"/>
  <c r="Q75" i="29"/>
  <c r="AG75" i="29"/>
  <c r="H75" i="29"/>
  <c r="I75" i="29"/>
  <c r="P75" i="29"/>
  <c r="X75" i="29"/>
  <c r="Y75" i="29"/>
  <c r="H98" i="29"/>
  <c r="P98" i="29"/>
  <c r="X98" i="29"/>
  <c r="AF98" i="29"/>
  <c r="I98" i="29"/>
  <c r="Q98" i="29"/>
  <c r="Y98" i="29"/>
  <c r="AG98" i="29"/>
  <c r="J98" i="29"/>
  <c r="R98" i="29"/>
  <c r="Z98" i="29"/>
  <c r="AH98" i="29"/>
  <c r="K98" i="29"/>
  <c r="S98" i="29"/>
  <c r="AA98" i="29"/>
  <c r="AI98" i="29"/>
  <c r="L98" i="29"/>
  <c r="T98" i="29"/>
  <c r="AB98" i="29"/>
  <c r="AJ98" i="29"/>
  <c r="V98" i="29"/>
  <c r="U98" i="29"/>
  <c r="W98" i="29"/>
  <c r="N98" i="29"/>
  <c r="AC98" i="29"/>
  <c r="AD98" i="29"/>
  <c r="O98" i="29"/>
  <c r="M98" i="29"/>
  <c r="AE98" i="29"/>
  <c r="AK98" i="29"/>
  <c r="J99" i="29"/>
  <c r="R99" i="29"/>
  <c r="Z99" i="29"/>
  <c r="AH99" i="29"/>
  <c r="K99" i="29"/>
  <c r="S99" i="29"/>
  <c r="AA99" i="29"/>
  <c r="AI99" i="29"/>
  <c r="L99" i="29"/>
  <c r="T99" i="29"/>
  <c r="AB99" i="29"/>
  <c r="AJ99" i="29"/>
  <c r="M99" i="29"/>
  <c r="U99" i="29"/>
  <c r="AC99" i="29"/>
  <c r="AK99" i="29"/>
  <c r="N99" i="29"/>
  <c r="V99" i="29"/>
  <c r="AD99" i="29"/>
  <c r="O99" i="29"/>
  <c r="AG99" i="29"/>
  <c r="AE99" i="29"/>
  <c r="P99" i="29"/>
  <c r="W99" i="29"/>
  <c r="I99" i="29"/>
  <c r="Q99" i="29"/>
  <c r="Y99" i="29"/>
  <c r="X99" i="29"/>
  <c r="H99" i="29"/>
  <c r="AF99" i="29"/>
  <c r="L84" i="29"/>
  <c r="T84" i="29"/>
  <c r="AB84" i="29"/>
  <c r="AJ84" i="29"/>
  <c r="M84" i="29"/>
  <c r="U84" i="29"/>
  <c r="AC84" i="29"/>
  <c r="AK84" i="29"/>
  <c r="N84" i="29"/>
  <c r="V84" i="29"/>
  <c r="AD84" i="29"/>
  <c r="O84" i="29"/>
  <c r="W84" i="29"/>
  <c r="AE84" i="29"/>
  <c r="H84" i="29"/>
  <c r="P84" i="29"/>
  <c r="X84" i="29"/>
  <c r="AF84" i="29"/>
  <c r="I84" i="29"/>
  <c r="Q84" i="29"/>
  <c r="Y84" i="29"/>
  <c r="AG84" i="29"/>
  <c r="AH84" i="29"/>
  <c r="AI84" i="29"/>
  <c r="J84" i="29"/>
  <c r="K84" i="29"/>
  <c r="S84" i="29"/>
  <c r="R84" i="29"/>
  <c r="Z84" i="29"/>
  <c r="AA84" i="29"/>
  <c r="N52" i="29"/>
  <c r="V52" i="29"/>
  <c r="AD52" i="29"/>
  <c r="O52" i="29"/>
  <c r="W52" i="29"/>
  <c r="AE52" i="29"/>
  <c r="H52" i="29"/>
  <c r="P52" i="29"/>
  <c r="X52" i="29"/>
  <c r="AF52" i="29"/>
  <c r="I52" i="29"/>
  <c r="Q52" i="29"/>
  <c r="Y52" i="29"/>
  <c r="AG52" i="29"/>
  <c r="J52" i="29"/>
  <c r="R52" i="29"/>
  <c r="Z52" i="29"/>
  <c r="AH52" i="29"/>
  <c r="U52" i="29"/>
  <c r="AA52" i="29"/>
  <c r="K52" i="29"/>
  <c r="S52" i="29"/>
  <c r="T52" i="29"/>
  <c r="AB52" i="29"/>
  <c r="AC52" i="29"/>
  <c r="M52" i="29"/>
  <c r="L52" i="29"/>
  <c r="AI52" i="29"/>
  <c r="AJ52" i="29"/>
  <c r="AK52" i="29"/>
  <c r="L92" i="29"/>
  <c r="T92" i="29"/>
  <c r="M92" i="29"/>
  <c r="U92" i="29"/>
  <c r="O92" i="29"/>
  <c r="W92" i="29"/>
  <c r="H92" i="29"/>
  <c r="I92" i="29"/>
  <c r="Q92" i="29"/>
  <c r="AB92" i="29"/>
  <c r="AJ92" i="29"/>
  <c r="AG92" i="29"/>
  <c r="R92" i="29"/>
  <c r="AC92" i="29"/>
  <c r="AK92" i="29"/>
  <c r="Y92" i="29"/>
  <c r="S92" i="29"/>
  <c r="AD92" i="29"/>
  <c r="K92" i="29"/>
  <c r="V92" i="29"/>
  <c r="AE92" i="29"/>
  <c r="J92" i="29"/>
  <c r="X92" i="29"/>
  <c r="AF92" i="29"/>
  <c r="Z92" i="29"/>
  <c r="AA92" i="29"/>
  <c r="N92" i="29"/>
  <c r="P92" i="29"/>
  <c r="AH92" i="29"/>
  <c r="AI92" i="29"/>
  <c r="N101" i="29"/>
  <c r="V101" i="29"/>
  <c r="AD101" i="29"/>
  <c r="O101" i="29"/>
  <c r="W101" i="29"/>
  <c r="AE101" i="29"/>
  <c r="H101" i="29"/>
  <c r="P101" i="29"/>
  <c r="X101" i="29"/>
  <c r="AF101" i="29"/>
  <c r="I101" i="29"/>
  <c r="Q101" i="29"/>
  <c r="Y101" i="29"/>
  <c r="AG101" i="29"/>
  <c r="J101" i="29"/>
  <c r="R101" i="29"/>
  <c r="Z101" i="29"/>
  <c r="AH101" i="29"/>
  <c r="S101" i="29"/>
  <c r="AK101" i="29"/>
  <c r="M101" i="29"/>
  <c r="T101" i="29"/>
  <c r="AC101" i="29"/>
  <c r="U101" i="29"/>
  <c r="AA101" i="29"/>
  <c r="K101" i="29"/>
  <c r="L101" i="29"/>
  <c r="AB101" i="29"/>
  <c r="AI101" i="29"/>
  <c r="AJ101" i="29"/>
  <c r="J63" i="29"/>
  <c r="R63" i="29"/>
  <c r="Z63" i="29"/>
  <c r="AH63" i="29"/>
  <c r="K63" i="29"/>
  <c r="S63" i="29"/>
  <c r="AA63" i="29"/>
  <c r="AI63" i="29"/>
  <c r="L63" i="29"/>
  <c r="T63" i="29"/>
  <c r="AB63" i="29"/>
  <c r="AJ63" i="29"/>
  <c r="M63" i="29"/>
  <c r="U63" i="29"/>
  <c r="AC63" i="29"/>
  <c r="AK63" i="29"/>
  <c r="N63" i="29"/>
  <c r="V63" i="29"/>
  <c r="AD63" i="29"/>
  <c r="O63" i="29"/>
  <c r="W63" i="29"/>
  <c r="AE63" i="29"/>
  <c r="P63" i="29"/>
  <c r="Q63" i="29"/>
  <c r="AG63" i="29"/>
  <c r="X63" i="29"/>
  <c r="Y63" i="29"/>
  <c r="AF63" i="29"/>
  <c r="H63" i="29"/>
  <c r="I63" i="29"/>
  <c r="H58" i="29"/>
  <c r="P58" i="29"/>
  <c r="X58" i="29"/>
  <c r="AF58" i="29"/>
  <c r="I58" i="29"/>
  <c r="Q58" i="29"/>
  <c r="Y58" i="29"/>
  <c r="AG58" i="29"/>
  <c r="J58" i="29"/>
  <c r="R58" i="29"/>
  <c r="Z58" i="29"/>
  <c r="AH58" i="29"/>
  <c r="K58" i="29"/>
  <c r="S58" i="29"/>
  <c r="AA58" i="29"/>
  <c r="AI58" i="29"/>
  <c r="L58" i="29"/>
  <c r="T58" i="29"/>
  <c r="AB58" i="29"/>
  <c r="AJ58" i="29"/>
  <c r="M58" i="29"/>
  <c r="U58" i="29"/>
  <c r="AC58" i="29"/>
  <c r="AK58" i="29"/>
  <c r="AD58" i="29"/>
  <c r="AE58" i="29"/>
  <c r="O58" i="29"/>
  <c r="N58" i="29"/>
  <c r="V58" i="29"/>
  <c r="W58" i="29"/>
  <c r="L76" i="29"/>
  <c r="T76" i="29"/>
  <c r="AB76" i="29"/>
  <c r="AJ76" i="29"/>
  <c r="M76" i="29"/>
  <c r="U76" i="29"/>
  <c r="AC76" i="29"/>
  <c r="AK76" i="29"/>
  <c r="N76" i="29"/>
  <c r="V76" i="29"/>
  <c r="AD76" i="29"/>
  <c r="O76" i="29"/>
  <c r="W76" i="29"/>
  <c r="AE76" i="29"/>
  <c r="H76" i="29"/>
  <c r="P76" i="29"/>
  <c r="X76" i="29"/>
  <c r="AF76" i="29"/>
  <c r="I76" i="29"/>
  <c r="Q76" i="29"/>
  <c r="Y76" i="29"/>
  <c r="AG76" i="29"/>
  <c r="AH76" i="29"/>
  <c r="S76" i="29"/>
  <c r="AI76" i="29"/>
  <c r="J76" i="29"/>
  <c r="K76" i="29"/>
  <c r="R76" i="29"/>
  <c r="Z76" i="29"/>
  <c r="AA76" i="29"/>
  <c r="N73" i="29"/>
  <c r="V73" i="29"/>
  <c r="AD73" i="29"/>
  <c r="O73" i="29"/>
  <c r="W73" i="29"/>
  <c r="AE73" i="29"/>
  <c r="H73" i="29"/>
  <c r="P73" i="29"/>
  <c r="X73" i="29"/>
  <c r="AF73" i="29"/>
  <c r="I73" i="29"/>
  <c r="Q73" i="29"/>
  <c r="Y73" i="29"/>
  <c r="AG73" i="29"/>
  <c r="J73" i="29"/>
  <c r="R73" i="29"/>
  <c r="Z73" i="29"/>
  <c r="AH73" i="29"/>
  <c r="K73" i="29"/>
  <c r="S73" i="29"/>
  <c r="AA73" i="29"/>
  <c r="AI73" i="29"/>
  <c r="AB73" i="29"/>
  <c r="M73" i="29"/>
  <c r="AC73" i="29"/>
  <c r="AJ73" i="29"/>
  <c r="AK73" i="29"/>
  <c r="L73" i="29"/>
  <c r="T73" i="29"/>
  <c r="U73" i="29"/>
  <c r="N61" i="29"/>
  <c r="V61" i="29"/>
  <c r="AD61" i="29"/>
  <c r="O61" i="29"/>
  <c r="W61" i="29"/>
  <c r="AE61" i="29"/>
  <c r="H61" i="29"/>
  <c r="P61" i="29"/>
  <c r="X61" i="29"/>
  <c r="AF61" i="29"/>
  <c r="I61" i="29"/>
  <c r="Q61" i="29"/>
  <c r="Y61" i="29"/>
  <c r="AG61" i="29"/>
  <c r="J61" i="29"/>
  <c r="R61" i="29"/>
  <c r="Z61" i="29"/>
  <c r="AH61" i="29"/>
  <c r="K61" i="29"/>
  <c r="S61" i="29"/>
  <c r="AA61" i="29"/>
  <c r="AI61" i="29"/>
  <c r="L61" i="29"/>
  <c r="AC61" i="29"/>
  <c r="M61" i="29"/>
  <c r="T61" i="29"/>
  <c r="U61" i="29"/>
  <c r="AB61" i="29"/>
  <c r="AJ61" i="29"/>
  <c r="AK61" i="29"/>
  <c r="H70" i="29"/>
  <c r="P70" i="29"/>
  <c r="X70" i="29"/>
  <c r="AF70" i="29"/>
  <c r="I70" i="29"/>
  <c r="Q70" i="29"/>
  <c r="Y70" i="29"/>
  <c r="AG70" i="29"/>
  <c r="J70" i="29"/>
  <c r="R70" i="29"/>
  <c r="Z70" i="29"/>
  <c r="AH70" i="29"/>
  <c r="K70" i="29"/>
  <c r="S70" i="29"/>
  <c r="AA70" i="29"/>
  <c r="AI70" i="29"/>
  <c r="L70" i="29"/>
  <c r="T70" i="29"/>
  <c r="AB70" i="29"/>
  <c r="AJ70" i="29"/>
  <c r="M70" i="29"/>
  <c r="U70" i="29"/>
  <c r="AC70" i="29"/>
  <c r="AK70" i="29"/>
  <c r="N70" i="29"/>
  <c r="AE70" i="29"/>
  <c r="O70" i="29"/>
  <c r="V70" i="29"/>
  <c r="W70" i="29"/>
  <c r="AD70" i="29"/>
  <c r="H82" i="29"/>
  <c r="P82" i="29"/>
  <c r="X82" i="29"/>
  <c r="AF82" i="29"/>
  <c r="I82" i="29"/>
  <c r="Q82" i="29"/>
  <c r="Y82" i="29"/>
  <c r="AG82" i="29"/>
  <c r="J82" i="29"/>
  <c r="R82" i="29"/>
  <c r="Z82" i="29"/>
  <c r="AH82" i="29"/>
  <c r="K82" i="29"/>
  <c r="S82" i="29"/>
  <c r="AA82" i="29"/>
  <c r="AI82" i="29"/>
  <c r="L82" i="29"/>
  <c r="T82" i="29"/>
  <c r="AB82" i="29"/>
  <c r="AJ82" i="29"/>
  <c r="M82" i="29"/>
  <c r="U82" i="29"/>
  <c r="AC82" i="29"/>
  <c r="AK82" i="29"/>
  <c r="V82" i="29"/>
  <c r="W82" i="29"/>
  <c r="AD82" i="29"/>
  <c r="AE82" i="29"/>
  <c r="N82" i="29"/>
  <c r="O82" i="29"/>
  <c r="J67" i="29"/>
  <c r="R67" i="29"/>
  <c r="Z67" i="29"/>
  <c r="AH67" i="29"/>
  <c r="K67" i="29"/>
  <c r="S67" i="29"/>
  <c r="AA67" i="29"/>
  <c r="AI67" i="29"/>
  <c r="L67" i="29"/>
  <c r="T67" i="29"/>
  <c r="AB67" i="29"/>
  <c r="AJ67" i="29"/>
  <c r="M67" i="29"/>
  <c r="U67" i="29"/>
  <c r="AC67" i="29"/>
  <c r="AK67" i="29"/>
  <c r="N67" i="29"/>
  <c r="V67" i="29"/>
  <c r="AD67" i="29"/>
  <c r="O67" i="29"/>
  <c r="W67" i="29"/>
  <c r="AE67" i="29"/>
  <c r="AF67" i="29"/>
  <c r="AG67" i="29"/>
  <c r="H67" i="29"/>
  <c r="I67" i="29"/>
  <c r="Q67" i="29"/>
  <c r="P67" i="29"/>
  <c r="X67" i="29"/>
  <c r="Y67" i="29"/>
  <c r="L100" i="29"/>
  <c r="T100" i="29"/>
  <c r="AB100" i="29"/>
  <c r="AJ100" i="29"/>
  <c r="M100" i="29"/>
  <c r="U100" i="29"/>
  <c r="AC100" i="29"/>
  <c r="AK100" i="29"/>
  <c r="N100" i="29"/>
  <c r="V100" i="29"/>
  <c r="AD100" i="29"/>
  <c r="O100" i="29"/>
  <c r="W100" i="29"/>
  <c r="AE100" i="29"/>
  <c r="H100" i="29"/>
  <c r="P100" i="29"/>
  <c r="X100" i="29"/>
  <c r="AF100" i="29"/>
  <c r="Z100" i="29"/>
  <c r="I100" i="29"/>
  <c r="AA100" i="29"/>
  <c r="AH100" i="29"/>
  <c r="S100" i="29"/>
  <c r="J100" i="29"/>
  <c r="AG100" i="29"/>
  <c r="K100" i="29"/>
  <c r="Y100" i="29"/>
  <c r="Q100" i="29"/>
  <c r="AI100" i="29"/>
  <c r="R100" i="29"/>
  <c r="L56" i="29"/>
  <c r="T56" i="29"/>
  <c r="AB56" i="29"/>
  <c r="AJ56" i="29"/>
  <c r="M56" i="29"/>
  <c r="U56" i="29"/>
  <c r="AC56" i="29"/>
  <c r="AK56" i="29"/>
  <c r="N56" i="29"/>
  <c r="V56" i="29"/>
  <c r="AD56" i="29"/>
  <c r="O56" i="29"/>
  <c r="W56" i="29"/>
  <c r="AE56" i="29"/>
  <c r="H56" i="29"/>
  <c r="P56" i="29"/>
  <c r="X56" i="29"/>
  <c r="AF56" i="29"/>
  <c r="I56" i="29"/>
  <c r="Q56" i="29"/>
  <c r="Y56" i="29"/>
  <c r="AG56" i="29"/>
  <c r="Z56" i="29"/>
  <c r="AA56" i="29"/>
  <c r="AH56" i="29"/>
  <c r="K56" i="29"/>
  <c r="AI56" i="29"/>
  <c r="J56" i="29"/>
  <c r="R56" i="29"/>
  <c r="S56" i="29"/>
  <c r="N93" i="29"/>
  <c r="V93" i="29"/>
  <c r="AD93" i="29"/>
  <c r="O93" i="29"/>
  <c r="W93" i="29"/>
  <c r="AE93" i="29"/>
  <c r="AA93" i="29"/>
  <c r="H93" i="29"/>
  <c r="P93" i="29"/>
  <c r="X93" i="29"/>
  <c r="AF93" i="29"/>
  <c r="S93" i="29"/>
  <c r="I93" i="29"/>
  <c r="Q93" i="29"/>
  <c r="Y93" i="29"/>
  <c r="AG93" i="29"/>
  <c r="K93" i="29"/>
  <c r="J93" i="29"/>
  <c r="R93" i="29"/>
  <c r="Z93" i="29"/>
  <c r="AH93" i="29"/>
  <c r="AB93" i="29"/>
  <c r="AC93" i="29"/>
  <c r="AI93" i="29"/>
  <c r="AJ93" i="29"/>
  <c r="M93" i="29"/>
  <c r="T93" i="29"/>
  <c r="U93" i="29"/>
  <c r="L93" i="29"/>
  <c r="AK93" i="29"/>
  <c r="H66" i="29"/>
  <c r="P66" i="29"/>
  <c r="X66" i="29"/>
  <c r="AF66" i="29"/>
  <c r="I66" i="29"/>
  <c r="Q66" i="29"/>
  <c r="Y66" i="29"/>
  <c r="AG66" i="29"/>
  <c r="J66" i="29"/>
  <c r="R66" i="29"/>
  <c r="Z66" i="29"/>
  <c r="AH66" i="29"/>
  <c r="K66" i="29"/>
  <c r="S66" i="29"/>
  <c r="AA66" i="29"/>
  <c r="AI66" i="29"/>
  <c r="L66" i="29"/>
  <c r="T66" i="29"/>
  <c r="AB66" i="29"/>
  <c r="AJ66" i="29"/>
  <c r="M66" i="29"/>
  <c r="U66" i="29"/>
  <c r="AC66" i="29"/>
  <c r="AK66" i="29"/>
  <c r="AD66" i="29"/>
  <c r="O66" i="29"/>
  <c r="AE66" i="29"/>
  <c r="N66" i="29"/>
  <c r="V66" i="29"/>
  <c r="W66" i="29"/>
  <c r="L64" i="29"/>
  <c r="T64" i="29"/>
  <c r="AB64" i="29"/>
  <c r="AJ64" i="29"/>
  <c r="M64" i="29"/>
  <c r="U64" i="29"/>
  <c r="AC64" i="29"/>
  <c r="AK64" i="29"/>
  <c r="N64" i="29"/>
  <c r="V64" i="29"/>
  <c r="AD64" i="29"/>
  <c r="O64" i="29"/>
  <c r="W64" i="29"/>
  <c r="AE64" i="29"/>
  <c r="H64" i="29"/>
  <c r="P64" i="29"/>
  <c r="X64" i="29"/>
  <c r="AF64" i="29"/>
  <c r="I64" i="29"/>
  <c r="Q64" i="29"/>
  <c r="Y64" i="29"/>
  <c r="AG64" i="29"/>
  <c r="R64" i="29"/>
  <c r="S64" i="29"/>
  <c r="Z64" i="29"/>
  <c r="AA64" i="29"/>
  <c r="AH64" i="29"/>
  <c r="AI64" i="29"/>
  <c r="J64" i="29"/>
  <c r="K64" i="29"/>
  <c r="N57" i="29"/>
  <c r="V57" i="29"/>
  <c r="AD57" i="29"/>
  <c r="O57" i="29"/>
  <c r="W57" i="29"/>
  <c r="AE57" i="29"/>
  <c r="H57" i="29"/>
  <c r="P57" i="29"/>
  <c r="X57" i="29"/>
  <c r="AF57" i="29"/>
  <c r="I57" i="29"/>
  <c r="Q57" i="29"/>
  <c r="Y57" i="29"/>
  <c r="AG57" i="29"/>
  <c r="J57" i="29"/>
  <c r="R57" i="29"/>
  <c r="Z57" i="29"/>
  <c r="AH57" i="29"/>
  <c r="K57" i="29"/>
  <c r="S57" i="29"/>
  <c r="AA57" i="29"/>
  <c r="AI57" i="29"/>
  <c r="AB57" i="29"/>
  <c r="AC57" i="29"/>
  <c r="AJ57" i="29"/>
  <c r="AK57" i="29"/>
  <c r="L57" i="29"/>
  <c r="M57" i="29"/>
  <c r="T57" i="29"/>
  <c r="U57" i="29"/>
  <c r="H94" i="29"/>
  <c r="P94" i="29"/>
  <c r="X94" i="29"/>
  <c r="AF94" i="29"/>
  <c r="I94" i="29"/>
  <c r="Q94" i="29"/>
  <c r="Y94" i="29"/>
  <c r="AG94" i="29"/>
  <c r="J94" i="29"/>
  <c r="R94" i="29"/>
  <c r="Z94" i="29"/>
  <c r="AH94" i="29"/>
  <c r="K94" i="29"/>
  <c r="S94" i="29"/>
  <c r="AA94" i="29"/>
  <c r="AI94" i="29"/>
  <c r="L94" i="29"/>
  <c r="T94" i="29"/>
  <c r="AB94" i="29"/>
  <c r="AJ94" i="29"/>
  <c r="U94" i="29"/>
  <c r="V94" i="29"/>
  <c r="AC94" i="29"/>
  <c r="W94" i="29"/>
  <c r="AK94" i="29"/>
  <c r="AD94" i="29"/>
  <c r="M94" i="29"/>
  <c r="AE94" i="29"/>
  <c r="N94" i="29"/>
  <c r="O94" i="29"/>
  <c r="N69" i="29"/>
  <c r="V69" i="29"/>
  <c r="AD69" i="29"/>
  <c r="O69" i="29"/>
  <c r="W69" i="29"/>
  <c r="AE69" i="29"/>
  <c r="H69" i="29"/>
  <c r="P69" i="29"/>
  <c r="X69" i="29"/>
  <c r="AF69" i="29"/>
  <c r="I69" i="29"/>
  <c r="Q69" i="29"/>
  <c r="Y69" i="29"/>
  <c r="AG69" i="29"/>
  <c r="J69" i="29"/>
  <c r="R69" i="29"/>
  <c r="Z69" i="29"/>
  <c r="AH69" i="29"/>
  <c r="K69" i="29"/>
  <c r="S69" i="29"/>
  <c r="AA69" i="29"/>
  <c r="AI69" i="29"/>
  <c r="L69" i="29"/>
  <c r="AC69" i="29"/>
  <c r="M69" i="29"/>
  <c r="T69" i="29"/>
  <c r="U69" i="29"/>
  <c r="AB69" i="29"/>
  <c r="AK69" i="29"/>
  <c r="AJ69" i="29"/>
  <c r="O32" i="29"/>
  <c r="W32" i="29"/>
  <c r="AE32" i="29"/>
  <c r="H32" i="29"/>
  <c r="P32" i="29"/>
  <c r="X32" i="29"/>
  <c r="AF32" i="29"/>
  <c r="I32" i="29"/>
  <c r="Q32" i="29"/>
  <c r="Y32" i="29"/>
  <c r="AG32" i="29"/>
  <c r="J32" i="29"/>
  <c r="R32" i="29"/>
  <c r="Z32" i="29"/>
  <c r="AH32" i="29"/>
  <c r="K32" i="29"/>
  <c r="S32" i="29"/>
  <c r="AA32" i="29"/>
  <c r="AI32" i="29"/>
  <c r="M32" i="29"/>
  <c r="U32" i="29"/>
  <c r="AC32" i="29"/>
  <c r="AK32" i="29"/>
  <c r="AD32" i="29"/>
  <c r="AJ32" i="29"/>
  <c r="L32" i="29"/>
  <c r="V32" i="29"/>
  <c r="N32" i="29"/>
  <c r="T32" i="29"/>
  <c r="AB32" i="29"/>
  <c r="J44" i="29"/>
  <c r="R44" i="29"/>
  <c r="Z44" i="29"/>
  <c r="AH44" i="29"/>
  <c r="K44" i="29"/>
  <c r="S44" i="29"/>
  <c r="AA44" i="29"/>
  <c r="AI44" i="29"/>
  <c r="H44" i="29"/>
  <c r="T44" i="29"/>
  <c r="AD44" i="29"/>
  <c r="I44" i="29"/>
  <c r="U44" i="29"/>
  <c r="AE44" i="29"/>
  <c r="L44" i="29"/>
  <c r="V44" i="29"/>
  <c r="AF44" i="29"/>
  <c r="M44" i="29"/>
  <c r="W44" i="29"/>
  <c r="AG44" i="29"/>
  <c r="P44" i="29"/>
  <c r="AB44" i="29"/>
  <c r="AC44" i="29"/>
  <c r="AK44" i="29"/>
  <c r="AJ44" i="29"/>
  <c r="N44" i="29"/>
  <c r="O44" i="29"/>
  <c r="Q44" i="29"/>
  <c r="X44" i="29"/>
  <c r="Y44" i="29"/>
  <c r="M35" i="29"/>
  <c r="U35" i="29"/>
  <c r="AC35" i="29"/>
  <c r="AK35" i="29"/>
  <c r="N35" i="29"/>
  <c r="V35" i="29"/>
  <c r="AD35" i="29"/>
  <c r="O35" i="29"/>
  <c r="W35" i="29"/>
  <c r="AE35" i="29"/>
  <c r="H35" i="29"/>
  <c r="P35" i="29"/>
  <c r="X35" i="29"/>
  <c r="AF35" i="29"/>
  <c r="I35" i="29"/>
  <c r="Q35" i="29"/>
  <c r="Y35" i="29"/>
  <c r="AG35" i="29"/>
  <c r="K35" i="29"/>
  <c r="S35" i="29"/>
  <c r="AA35" i="29"/>
  <c r="AI35" i="29"/>
  <c r="J35" i="29"/>
  <c r="L35" i="29"/>
  <c r="R35" i="29"/>
  <c r="T35" i="29"/>
  <c r="AH35" i="29"/>
  <c r="Z35" i="29"/>
  <c r="AB35" i="29"/>
  <c r="AJ35" i="29"/>
  <c r="L45" i="29"/>
  <c r="T45" i="29"/>
  <c r="AB45" i="29"/>
  <c r="AJ45" i="29"/>
  <c r="M45" i="29"/>
  <c r="U45" i="29"/>
  <c r="AC45" i="29"/>
  <c r="AK45" i="29"/>
  <c r="J45" i="29"/>
  <c r="V45" i="29"/>
  <c r="AF45" i="29"/>
  <c r="K45" i="29"/>
  <c r="W45" i="29"/>
  <c r="AG45" i="29"/>
  <c r="N45" i="29"/>
  <c r="X45" i="29"/>
  <c r="AH45" i="29"/>
  <c r="O45" i="29"/>
  <c r="Y45" i="29"/>
  <c r="AI45" i="29"/>
  <c r="H45" i="29"/>
  <c r="R45" i="29"/>
  <c r="AD45" i="29"/>
  <c r="AA45" i="29"/>
  <c r="AE45" i="29"/>
  <c r="I45" i="29"/>
  <c r="P45" i="29"/>
  <c r="Q45" i="29"/>
  <c r="S45" i="29"/>
  <c r="Z45" i="29"/>
  <c r="I13" i="29"/>
  <c r="Q13" i="29"/>
  <c r="Y13" i="29"/>
  <c r="AG13" i="29"/>
  <c r="J13" i="29"/>
  <c r="R13" i="29"/>
  <c r="Z13" i="29"/>
  <c r="AH13" i="29"/>
  <c r="K13" i="29"/>
  <c r="S13" i="29"/>
  <c r="AA13" i="29"/>
  <c r="AI13" i="29"/>
  <c r="L13" i="29"/>
  <c r="T13" i="29"/>
  <c r="AB13" i="29"/>
  <c r="AJ13" i="29"/>
  <c r="M13" i="29"/>
  <c r="U13" i="29"/>
  <c r="AC13" i="29"/>
  <c r="AK13" i="29"/>
  <c r="O13" i="29"/>
  <c r="W13" i="29"/>
  <c r="AE13" i="29"/>
  <c r="P13" i="29"/>
  <c r="V13" i="29"/>
  <c r="X13" i="29"/>
  <c r="AD13" i="29"/>
  <c r="H13" i="29"/>
  <c r="N13" i="29"/>
  <c r="AF13" i="29"/>
  <c r="M27" i="29"/>
  <c r="U27" i="29"/>
  <c r="AC27" i="29"/>
  <c r="AK27" i="29"/>
  <c r="N27" i="29"/>
  <c r="V27" i="29"/>
  <c r="AD27" i="29"/>
  <c r="O27" i="29"/>
  <c r="W27" i="29"/>
  <c r="AE27" i="29"/>
  <c r="H27" i="29"/>
  <c r="P27" i="29"/>
  <c r="X27" i="29"/>
  <c r="AF27" i="29"/>
  <c r="I27" i="29"/>
  <c r="Q27" i="29"/>
  <c r="Y27" i="29"/>
  <c r="AG27" i="29"/>
  <c r="K27" i="29"/>
  <c r="S27" i="29"/>
  <c r="AA27" i="29"/>
  <c r="AI27" i="29"/>
  <c r="R27" i="29"/>
  <c r="T27" i="29"/>
  <c r="Z27" i="29"/>
  <c r="AB27" i="29"/>
  <c r="J27" i="29"/>
  <c r="L27" i="29"/>
  <c r="AJ27" i="29"/>
  <c r="AH27" i="29"/>
  <c r="H47" i="29"/>
  <c r="P47" i="29"/>
  <c r="O47" i="29"/>
  <c r="X47" i="29"/>
  <c r="AF47" i="29"/>
  <c r="Q47" i="29"/>
  <c r="Y47" i="29"/>
  <c r="AG47" i="29"/>
  <c r="I47" i="29"/>
  <c r="R47" i="29"/>
  <c r="Z47" i="29"/>
  <c r="AH47" i="29"/>
  <c r="J47" i="29"/>
  <c r="S47" i="29"/>
  <c r="AA47" i="29"/>
  <c r="AI47" i="29"/>
  <c r="M47" i="29"/>
  <c r="V47" i="29"/>
  <c r="AD47" i="29"/>
  <c r="K47" i="29"/>
  <c r="AE47" i="29"/>
  <c r="N47" i="29"/>
  <c r="L47" i="29"/>
  <c r="AJ47" i="29"/>
  <c r="AK47" i="29"/>
  <c r="T47" i="29"/>
  <c r="U47" i="29"/>
  <c r="W47" i="29"/>
  <c r="AC47" i="29"/>
  <c r="AB47" i="29"/>
  <c r="O16" i="29"/>
  <c r="W16" i="29"/>
  <c r="AE16" i="29"/>
  <c r="H16" i="29"/>
  <c r="P16" i="29"/>
  <c r="X16" i="29"/>
  <c r="AF16" i="29"/>
  <c r="I16" i="29"/>
  <c r="Q16" i="29"/>
  <c r="Y16" i="29"/>
  <c r="AG16" i="29"/>
  <c r="J16" i="29"/>
  <c r="R16" i="29"/>
  <c r="Z16" i="29"/>
  <c r="AH16" i="29"/>
  <c r="K16" i="29"/>
  <c r="S16" i="29"/>
  <c r="AA16" i="29"/>
  <c r="AI16" i="29"/>
  <c r="M16" i="29"/>
  <c r="U16" i="29"/>
  <c r="AC16" i="29"/>
  <c r="AK16" i="29"/>
  <c r="L16" i="29"/>
  <c r="N16" i="29"/>
  <c r="T16" i="29"/>
  <c r="AD16" i="29"/>
  <c r="V16" i="29"/>
  <c r="AB16" i="29"/>
  <c r="AJ16" i="29"/>
  <c r="O28" i="29"/>
  <c r="W28" i="29"/>
  <c r="AE28" i="29"/>
  <c r="H28" i="29"/>
  <c r="P28" i="29"/>
  <c r="X28" i="29"/>
  <c r="AF28" i="29"/>
  <c r="I28" i="29"/>
  <c r="Q28" i="29"/>
  <c r="Y28" i="29"/>
  <c r="AG28" i="29"/>
  <c r="J28" i="29"/>
  <c r="R28" i="29"/>
  <c r="Z28" i="29"/>
  <c r="AH28" i="29"/>
  <c r="K28" i="29"/>
  <c r="S28" i="29"/>
  <c r="AA28" i="29"/>
  <c r="AI28" i="29"/>
  <c r="M28" i="29"/>
  <c r="U28" i="29"/>
  <c r="AC28" i="29"/>
  <c r="AK28" i="29"/>
  <c r="T28" i="29"/>
  <c r="V28" i="29"/>
  <c r="AB28" i="29"/>
  <c r="AD28" i="29"/>
  <c r="L28" i="29"/>
  <c r="AJ28" i="29"/>
  <c r="N28" i="29"/>
  <c r="M31" i="29"/>
  <c r="U31" i="29"/>
  <c r="AC31" i="29"/>
  <c r="AK31" i="29"/>
  <c r="N31" i="29"/>
  <c r="V31" i="29"/>
  <c r="AD31" i="29"/>
  <c r="O31" i="29"/>
  <c r="W31" i="29"/>
  <c r="AE31" i="29"/>
  <c r="H31" i="29"/>
  <c r="P31" i="29"/>
  <c r="X31" i="29"/>
  <c r="AF31" i="29"/>
  <c r="I31" i="29"/>
  <c r="Q31" i="29"/>
  <c r="Y31" i="29"/>
  <c r="AG31" i="29"/>
  <c r="K31" i="29"/>
  <c r="S31" i="29"/>
  <c r="AA31" i="29"/>
  <c r="AI31" i="29"/>
  <c r="AB31" i="29"/>
  <c r="AH31" i="29"/>
  <c r="AJ31" i="29"/>
  <c r="J31" i="29"/>
  <c r="T31" i="29"/>
  <c r="L31" i="29"/>
  <c r="R31" i="29"/>
  <c r="Z31" i="29"/>
  <c r="O20" i="29"/>
  <c r="W20" i="29"/>
  <c r="AE20" i="29"/>
  <c r="H20" i="29"/>
  <c r="P20" i="29"/>
  <c r="X20" i="29"/>
  <c r="AF20" i="29"/>
  <c r="I20" i="29"/>
  <c r="Q20" i="29"/>
  <c r="Y20" i="29"/>
  <c r="AG20" i="29"/>
  <c r="J20" i="29"/>
  <c r="R20" i="29"/>
  <c r="Z20" i="29"/>
  <c r="AH20" i="29"/>
  <c r="K20" i="29"/>
  <c r="S20" i="29"/>
  <c r="AA20" i="29"/>
  <c r="AI20" i="29"/>
  <c r="M20" i="29"/>
  <c r="U20" i="29"/>
  <c r="AC20" i="29"/>
  <c r="AK20" i="29"/>
  <c r="N20" i="29"/>
  <c r="T20" i="29"/>
  <c r="V20" i="29"/>
  <c r="AB20" i="29"/>
  <c r="L20" i="29"/>
  <c r="AD20" i="29"/>
  <c r="AJ20" i="29"/>
  <c r="K34" i="29"/>
  <c r="S34" i="29"/>
  <c r="AA34" i="29"/>
  <c r="AI34" i="29"/>
  <c r="L34" i="29"/>
  <c r="T34" i="29"/>
  <c r="AB34" i="29"/>
  <c r="AJ34" i="29"/>
  <c r="M34" i="29"/>
  <c r="U34" i="29"/>
  <c r="AC34" i="29"/>
  <c r="AK34" i="29"/>
  <c r="N34" i="29"/>
  <c r="V34" i="29"/>
  <c r="AD34" i="29"/>
  <c r="O34" i="29"/>
  <c r="W34" i="29"/>
  <c r="AE34" i="29"/>
  <c r="I34" i="29"/>
  <c r="Q34" i="29"/>
  <c r="Y34" i="29"/>
  <c r="AG34" i="29"/>
  <c r="H34" i="29"/>
  <c r="J34" i="29"/>
  <c r="P34" i="29"/>
  <c r="R34" i="29"/>
  <c r="AF34" i="29"/>
  <c r="AH34" i="29"/>
  <c r="X34" i="29"/>
  <c r="Z34" i="29"/>
  <c r="O12" i="29"/>
  <c r="W12" i="29"/>
  <c r="AE12" i="29"/>
  <c r="H12" i="29"/>
  <c r="P12" i="29"/>
  <c r="X12" i="29"/>
  <c r="AF12" i="29"/>
  <c r="I12" i="29"/>
  <c r="Q12" i="29"/>
  <c r="Y12" i="29"/>
  <c r="AG12" i="29"/>
  <c r="J12" i="29"/>
  <c r="R12" i="29"/>
  <c r="Z12" i="29"/>
  <c r="AH12" i="29"/>
  <c r="K12" i="29"/>
  <c r="S12" i="29"/>
  <c r="AA12" i="29"/>
  <c r="AI12" i="29"/>
  <c r="M12" i="29"/>
  <c r="U12" i="29"/>
  <c r="AC12" i="29"/>
  <c r="AK12" i="29"/>
  <c r="N12" i="29"/>
  <c r="T12" i="29"/>
  <c r="V12" i="29"/>
  <c r="AB12" i="29"/>
  <c r="AD12" i="29"/>
  <c r="AJ12" i="29"/>
  <c r="L12" i="29"/>
  <c r="I17" i="29"/>
  <c r="Q17" i="29"/>
  <c r="Y17" i="29"/>
  <c r="AG17" i="29"/>
  <c r="J17" i="29"/>
  <c r="R17" i="29"/>
  <c r="Z17" i="29"/>
  <c r="AH17" i="29"/>
  <c r="K17" i="29"/>
  <c r="S17" i="29"/>
  <c r="AA17" i="29"/>
  <c r="AI17" i="29"/>
  <c r="L17" i="29"/>
  <c r="T17" i="29"/>
  <c r="AB17" i="29"/>
  <c r="AJ17" i="29"/>
  <c r="M17" i="29"/>
  <c r="U17" i="29"/>
  <c r="AC17" i="29"/>
  <c r="AK17" i="29"/>
  <c r="O17" i="29"/>
  <c r="W17" i="29"/>
  <c r="AE17" i="29"/>
  <c r="H17" i="29"/>
  <c r="N17" i="29"/>
  <c r="P17" i="29"/>
  <c r="V17" i="29"/>
  <c r="AF17" i="29"/>
  <c r="X17" i="29"/>
  <c r="AD17" i="29"/>
  <c r="I37" i="29"/>
  <c r="Q37" i="29"/>
  <c r="Y37" i="29"/>
  <c r="AG37" i="29"/>
  <c r="J37" i="29"/>
  <c r="R37" i="29"/>
  <c r="Z37" i="29"/>
  <c r="AH37" i="29"/>
  <c r="K37" i="29"/>
  <c r="S37" i="29"/>
  <c r="AA37" i="29"/>
  <c r="AI37" i="29"/>
  <c r="L37" i="29"/>
  <c r="T37" i="29"/>
  <c r="AB37" i="29"/>
  <c r="AJ37" i="29"/>
  <c r="M37" i="29"/>
  <c r="U37" i="29"/>
  <c r="AC37" i="29"/>
  <c r="AK37" i="29"/>
  <c r="O37" i="29"/>
  <c r="W37" i="29"/>
  <c r="AE37" i="29"/>
  <c r="P37" i="29"/>
  <c r="V37" i="29"/>
  <c r="X37" i="29"/>
  <c r="AD37" i="29"/>
  <c r="H37" i="29"/>
  <c r="N37" i="29"/>
  <c r="AF37" i="29"/>
  <c r="K30" i="29"/>
  <c r="S30" i="29"/>
  <c r="AA30" i="29"/>
  <c r="AI30" i="29"/>
  <c r="L30" i="29"/>
  <c r="T30" i="29"/>
  <c r="AB30" i="29"/>
  <c r="AJ30" i="29"/>
  <c r="M30" i="29"/>
  <c r="U30" i="29"/>
  <c r="AC30" i="29"/>
  <c r="AK30" i="29"/>
  <c r="N30" i="29"/>
  <c r="V30" i="29"/>
  <c r="AD30" i="29"/>
  <c r="O30" i="29"/>
  <c r="W30" i="29"/>
  <c r="AE30" i="29"/>
  <c r="I30" i="29"/>
  <c r="Q30" i="29"/>
  <c r="Y30" i="29"/>
  <c r="AG30" i="29"/>
  <c r="Z30" i="29"/>
  <c r="AF30" i="29"/>
  <c r="AH30" i="29"/>
  <c r="H30" i="29"/>
  <c r="R30" i="29"/>
  <c r="P30" i="29"/>
  <c r="X30" i="29"/>
  <c r="J30" i="29"/>
  <c r="O43" i="29"/>
  <c r="H43" i="29"/>
  <c r="P43" i="29"/>
  <c r="X43" i="29"/>
  <c r="AF43" i="29"/>
  <c r="I43" i="29"/>
  <c r="Q43" i="29"/>
  <c r="Y43" i="29"/>
  <c r="AG43" i="29"/>
  <c r="K43" i="29"/>
  <c r="S43" i="29"/>
  <c r="AA43" i="29"/>
  <c r="M43" i="29"/>
  <c r="AB43" i="29"/>
  <c r="N43" i="29"/>
  <c r="AC43" i="29"/>
  <c r="R43" i="29"/>
  <c r="AD43" i="29"/>
  <c r="T43" i="29"/>
  <c r="AE43" i="29"/>
  <c r="J43" i="29"/>
  <c r="W43" i="29"/>
  <c r="AJ43" i="29"/>
  <c r="AH43" i="29"/>
  <c r="AI43" i="29"/>
  <c r="AK43" i="29"/>
  <c r="L43" i="29"/>
  <c r="U43" i="29"/>
  <c r="V43" i="29"/>
  <c r="Z43" i="29"/>
  <c r="K22" i="29"/>
  <c r="S22" i="29"/>
  <c r="AA22" i="29"/>
  <c r="AI22" i="29"/>
  <c r="L22" i="29"/>
  <c r="T22" i="29"/>
  <c r="AB22" i="29"/>
  <c r="AJ22" i="29"/>
  <c r="M22" i="29"/>
  <c r="U22" i="29"/>
  <c r="AC22" i="29"/>
  <c r="AK22" i="29"/>
  <c r="N22" i="29"/>
  <c r="V22" i="29"/>
  <c r="AD22" i="29"/>
  <c r="O22" i="29"/>
  <c r="W22" i="29"/>
  <c r="AE22" i="29"/>
  <c r="I22" i="29"/>
  <c r="Q22" i="29"/>
  <c r="Y22" i="29"/>
  <c r="AG22" i="29"/>
  <c r="X22" i="29"/>
  <c r="Z22" i="29"/>
  <c r="AF22" i="29"/>
  <c r="AH22" i="29"/>
  <c r="P22" i="29"/>
  <c r="H22" i="29"/>
  <c r="R22" i="29"/>
  <c r="J22" i="29"/>
  <c r="K18" i="29"/>
  <c r="S18" i="29"/>
  <c r="AA18" i="29"/>
  <c r="AI18" i="29"/>
  <c r="L18" i="29"/>
  <c r="T18" i="29"/>
  <c r="AB18" i="29"/>
  <c r="AJ18" i="29"/>
  <c r="M18" i="29"/>
  <c r="U18" i="29"/>
  <c r="AC18" i="29"/>
  <c r="AK18" i="29"/>
  <c r="N18" i="29"/>
  <c r="V18" i="29"/>
  <c r="AD18" i="29"/>
  <c r="O18" i="29"/>
  <c r="W18" i="29"/>
  <c r="AE18" i="29"/>
  <c r="I18" i="29"/>
  <c r="Q18" i="29"/>
  <c r="Y18" i="29"/>
  <c r="AG18" i="29"/>
  <c r="J18" i="29"/>
  <c r="P18" i="29"/>
  <c r="R18" i="29"/>
  <c r="X18" i="29"/>
  <c r="AH18" i="29"/>
  <c r="H18" i="29"/>
  <c r="Z18" i="29"/>
  <c r="AF18" i="29"/>
  <c r="M39" i="29"/>
  <c r="U39" i="29"/>
  <c r="AC39" i="29"/>
  <c r="AK39" i="29"/>
  <c r="N39" i="29"/>
  <c r="V39" i="29"/>
  <c r="AD39" i="29"/>
  <c r="O39" i="29"/>
  <c r="W39" i="29"/>
  <c r="AE39" i="29"/>
  <c r="H39" i="29"/>
  <c r="P39" i="29"/>
  <c r="X39" i="29"/>
  <c r="AF39" i="29"/>
  <c r="I39" i="29"/>
  <c r="Q39" i="29"/>
  <c r="Y39" i="29"/>
  <c r="AG39" i="29"/>
  <c r="K39" i="29"/>
  <c r="S39" i="29"/>
  <c r="AA39" i="29"/>
  <c r="AI39" i="29"/>
  <c r="AB39" i="29"/>
  <c r="AH39" i="29"/>
  <c r="AJ39" i="29"/>
  <c r="J39" i="29"/>
  <c r="T39" i="29"/>
  <c r="L39" i="29"/>
  <c r="R39" i="29"/>
  <c r="Z39" i="29"/>
  <c r="K26" i="29"/>
  <c r="S26" i="29"/>
  <c r="AA26" i="29"/>
  <c r="AI26" i="29"/>
  <c r="L26" i="29"/>
  <c r="T26" i="29"/>
  <c r="AB26" i="29"/>
  <c r="AJ26" i="29"/>
  <c r="M26" i="29"/>
  <c r="U26" i="29"/>
  <c r="AC26" i="29"/>
  <c r="AK26" i="29"/>
  <c r="N26" i="29"/>
  <c r="V26" i="29"/>
  <c r="AD26" i="29"/>
  <c r="O26" i="29"/>
  <c r="W26" i="29"/>
  <c r="AE26" i="29"/>
  <c r="I26" i="29"/>
  <c r="Q26" i="29"/>
  <c r="Y26" i="29"/>
  <c r="AG26" i="29"/>
  <c r="P26" i="29"/>
  <c r="R26" i="29"/>
  <c r="X26" i="29"/>
  <c r="Z26" i="29"/>
  <c r="H26" i="29"/>
  <c r="J26" i="29"/>
  <c r="AF26" i="29"/>
  <c r="AH26" i="29"/>
  <c r="M19" i="29"/>
  <c r="U19" i="29"/>
  <c r="AC19" i="29"/>
  <c r="AK19" i="29"/>
  <c r="N19" i="29"/>
  <c r="V19" i="29"/>
  <c r="AD19" i="29"/>
  <c r="O19" i="29"/>
  <c r="W19" i="29"/>
  <c r="AE19" i="29"/>
  <c r="H19" i="29"/>
  <c r="P19" i="29"/>
  <c r="X19" i="29"/>
  <c r="AF19" i="29"/>
  <c r="I19" i="29"/>
  <c r="Q19" i="29"/>
  <c r="Y19" i="29"/>
  <c r="AG19" i="29"/>
  <c r="K19" i="29"/>
  <c r="S19" i="29"/>
  <c r="AA19" i="29"/>
  <c r="AI19" i="29"/>
  <c r="L19" i="29"/>
  <c r="R19" i="29"/>
  <c r="T19" i="29"/>
  <c r="Z19" i="29"/>
  <c r="AJ19" i="29"/>
  <c r="J19" i="29"/>
  <c r="AB19" i="29"/>
  <c r="AH19" i="29"/>
  <c r="O40" i="29"/>
  <c r="W40" i="29"/>
  <c r="AE40" i="29"/>
  <c r="H40" i="29"/>
  <c r="P40" i="29"/>
  <c r="X40" i="29"/>
  <c r="AF40" i="29"/>
  <c r="I40" i="29"/>
  <c r="Q40" i="29"/>
  <c r="Y40" i="29"/>
  <c r="AG40" i="29"/>
  <c r="J40" i="29"/>
  <c r="R40" i="29"/>
  <c r="Z40" i="29"/>
  <c r="AH40" i="29"/>
  <c r="K40" i="29"/>
  <c r="S40" i="29"/>
  <c r="AA40" i="29"/>
  <c r="AI40" i="29"/>
  <c r="M40" i="29"/>
  <c r="U40" i="29"/>
  <c r="AC40" i="29"/>
  <c r="AK40" i="29"/>
  <c r="AD40" i="29"/>
  <c r="AJ40" i="29"/>
  <c r="L40" i="29"/>
  <c r="V40" i="29"/>
  <c r="N40" i="29"/>
  <c r="T40" i="29"/>
  <c r="AB40" i="29"/>
  <c r="F11" i="29" l="1"/>
  <c r="P8" i="29"/>
  <c r="J11" i="29" l="1"/>
  <c r="R11" i="29"/>
  <c r="Z11" i="29"/>
  <c r="AH11" i="29"/>
  <c r="K11" i="29"/>
  <c r="S11" i="29"/>
  <c r="AA11" i="29"/>
  <c r="AI11" i="29"/>
  <c r="M11" i="29"/>
  <c r="U11" i="29"/>
  <c r="AC11" i="29"/>
  <c r="AK11" i="29"/>
  <c r="L11" i="29"/>
  <c r="X11" i="29"/>
  <c r="H11" i="29"/>
  <c r="AB11" i="29"/>
  <c r="N11" i="29"/>
  <c r="Y11" i="29"/>
  <c r="O11" i="29"/>
  <c r="Q11" i="29"/>
  <c r="AE11" i="29"/>
  <c r="P11" i="29"/>
  <c r="T11" i="29"/>
  <c r="I11" i="29"/>
  <c r="AJ11" i="29"/>
  <c r="V11" i="29"/>
  <c r="W11" i="29"/>
  <c r="AF11" i="29"/>
  <c r="AD11" i="29"/>
  <c r="AG11" i="29"/>
  <c r="H10" i="29"/>
  <c r="P10" i="29"/>
  <c r="X10" i="29"/>
  <c r="AF10" i="29"/>
  <c r="I10" i="29"/>
  <c r="Q10" i="29"/>
  <c r="Y10" i="29"/>
  <c r="AG10" i="29"/>
  <c r="J10" i="29"/>
  <c r="R10" i="29"/>
  <c r="Z10" i="29"/>
  <c r="AH10" i="29"/>
  <c r="K10" i="29"/>
  <c r="S10" i="29"/>
  <c r="AA10" i="29"/>
  <c r="AI10" i="29"/>
  <c r="L10" i="29"/>
  <c r="T10" i="29"/>
  <c r="AB10" i="29"/>
  <c r="AJ10" i="29"/>
  <c r="M10" i="29"/>
  <c r="U10" i="29"/>
  <c r="AC10" i="29"/>
  <c r="AK10" i="29"/>
  <c r="N10" i="29"/>
  <c r="O10" i="29"/>
  <c r="V10" i="29"/>
  <c r="W10" i="29"/>
  <c r="AD10" i="29"/>
  <c r="AE10" i="29"/>
  <c r="Y8" i="29"/>
  <c r="W8" i="29"/>
  <c r="U8" i="29"/>
  <c r="I8" i="29"/>
  <c r="Q8" i="29"/>
  <c r="AC8" i="29"/>
  <c r="AK8" i="29"/>
  <c r="O8" i="29"/>
  <c r="AG8" i="29"/>
  <c r="M8" i="29"/>
  <c r="AE8" i="29"/>
  <c r="H8" i="29"/>
  <c r="AD8" i="29"/>
  <c r="V8" i="29"/>
  <c r="N8" i="29"/>
  <c r="I9" i="29"/>
  <c r="Q9" i="29"/>
  <c r="Y9" i="29"/>
  <c r="AG9" i="29"/>
  <c r="J9" i="29"/>
  <c r="R9" i="29"/>
  <c r="Z9" i="29"/>
  <c r="AH9" i="29"/>
  <c r="K9" i="29"/>
  <c r="S9" i="29"/>
  <c r="AA9" i="29"/>
  <c r="AI9" i="29"/>
  <c r="M9" i="29"/>
  <c r="U9" i="29"/>
  <c r="AC9" i="29"/>
  <c r="AK9" i="29"/>
  <c r="N9" i="29"/>
  <c r="V9" i="29"/>
  <c r="AD9" i="29"/>
  <c r="H9" i="29"/>
  <c r="AE9" i="29"/>
  <c r="L9" i="29"/>
  <c r="AF9" i="29"/>
  <c r="O9" i="29"/>
  <c r="AJ9" i="29"/>
  <c r="P9" i="29"/>
  <c r="T9" i="29"/>
  <c r="W9" i="29"/>
  <c r="X9" i="29"/>
  <c r="AB9" i="29"/>
  <c r="AJ8" i="29"/>
  <c r="AB8" i="29"/>
  <c r="T8" i="29"/>
  <c r="L8" i="29"/>
  <c r="AI8" i="29"/>
  <c r="AA8" i="29"/>
  <c r="S8" i="29"/>
  <c r="K8" i="29"/>
  <c r="AH8" i="29"/>
  <c r="Z8" i="29"/>
  <c r="R8" i="29"/>
  <c r="J8" i="29"/>
  <c r="AF8" i="29"/>
  <c r="X8" i="29"/>
  <c r="C7" i="17" l="1"/>
  <c r="W38" i="28"/>
  <c r="AK3" i="18"/>
  <c r="AK4" i="18"/>
  <c r="AK5" i="18"/>
  <c r="AK6" i="18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2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5" i="18"/>
  <c r="AI66" i="18"/>
  <c r="AI67" i="18"/>
  <c r="AI68" i="18"/>
  <c r="AI69" i="18"/>
  <c r="AI70" i="18"/>
  <c r="AI71" i="18"/>
  <c r="AI16" i="18"/>
  <c r="AJ3" i="18"/>
  <c r="AJ4" i="18"/>
  <c r="AJ5" i="18"/>
  <c r="AJ6" i="18"/>
  <c r="AJ7" i="18"/>
  <c r="AJ8" i="18"/>
  <c r="AJ9" i="18"/>
  <c r="AJ10" i="18"/>
  <c r="AJ11" i="18"/>
  <c r="AJ12" i="18"/>
  <c r="AJ13" i="18"/>
  <c r="AJ14" i="18"/>
  <c r="AJ15" i="18"/>
  <c r="AJ64" i="18"/>
  <c r="AJ71" i="18"/>
  <c r="AJ2" i="18"/>
  <c r="AM71" i="18" l="1"/>
  <c r="AL71" i="18"/>
  <c r="Z4" i="18" l="1"/>
  <c r="Z5" i="18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3" i="18"/>
  <c r="L4" i="18"/>
  <c r="AA71" i="18"/>
  <c r="AF71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33" i="18"/>
  <c r="AA4" i="18"/>
  <c r="AA5" i="18"/>
  <c r="AA6" i="18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" i="18"/>
  <c r="D3" i="23"/>
  <c r="E2029" i="23"/>
  <c r="E2028" i="23"/>
  <c r="E2027" i="23"/>
  <c r="D2069" i="23" l="1"/>
  <c r="D1917" i="23"/>
  <c r="D1908" i="23"/>
  <c r="D1904" i="23"/>
  <c r="D1900" i="23"/>
  <c r="D1896" i="23"/>
  <c r="D1892" i="23"/>
  <c r="D1888" i="23"/>
  <c r="D1884" i="23"/>
  <c r="D1880" i="23"/>
  <c r="D1876" i="23"/>
  <c r="D1872" i="23"/>
  <c r="D1868" i="23"/>
  <c r="D1864" i="23"/>
  <c r="D1860" i="23"/>
  <c r="D1856" i="23"/>
  <c r="D1852" i="23"/>
  <c r="D1848" i="23"/>
  <c r="D1844" i="23"/>
  <c r="D1840" i="23"/>
  <c r="D1836" i="23"/>
  <c r="D1832" i="23"/>
  <c r="D1828" i="23"/>
  <c r="D1824" i="23"/>
  <c r="D1820" i="23"/>
  <c r="D1816" i="23"/>
  <c r="D1812" i="23"/>
  <c r="D1808" i="23"/>
  <c r="D1804" i="23"/>
  <c r="D1800" i="23"/>
  <c r="D1796" i="23"/>
  <c r="D1792" i="23"/>
  <c r="D1788" i="23"/>
  <c r="D1784" i="23"/>
  <c r="D1780" i="23"/>
  <c r="D1776" i="23"/>
  <c r="D1772" i="23"/>
  <c r="D1768" i="23"/>
  <c r="D1764" i="23"/>
  <c r="D1760" i="23"/>
  <c r="D1756" i="23"/>
  <c r="D1752" i="23"/>
  <c r="D1748" i="23"/>
  <c r="D1744" i="23"/>
  <c r="D1740" i="23"/>
  <c r="D1736" i="23"/>
  <c r="D1732" i="23"/>
  <c r="D1728" i="23"/>
  <c r="D1724" i="23"/>
  <c r="D1720" i="23"/>
  <c r="D1716" i="23"/>
  <c r="D1712" i="23"/>
  <c r="D1708" i="23"/>
  <c r="D1704" i="23"/>
  <c r="D1700" i="23"/>
  <c r="D1696" i="23"/>
  <c r="D1692" i="23"/>
  <c r="D1688" i="23"/>
  <c r="D1684" i="23"/>
  <c r="D1680" i="23"/>
  <c r="D1676" i="23"/>
  <c r="D1672" i="23"/>
  <c r="D1668" i="23"/>
  <c r="D1664" i="23"/>
  <c r="D1660" i="23"/>
  <c r="D1656" i="23"/>
  <c r="D1652" i="23"/>
  <c r="D1648" i="23"/>
  <c r="D1644" i="23"/>
  <c r="D1640" i="23"/>
  <c r="D1636" i="23"/>
  <c r="D1632" i="23"/>
  <c r="D1628" i="23"/>
  <c r="D1624" i="23"/>
  <c r="D1620" i="23"/>
  <c r="D1616" i="23"/>
  <c r="D1612" i="23"/>
  <c r="D1608" i="23"/>
  <c r="D1916" i="23"/>
  <c r="D1919" i="23"/>
  <c r="D1910" i="23"/>
  <c r="D1905" i="23"/>
  <c r="D1901" i="23"/>
  <c r="D1897" i="23"/>
  <c r="D1893" i="23"/>
  <c r="D1889" i="23"/>
  <c r="D1885" i="23"/>
  <c r="D1881" i="23"/>
  <c r="D1877" i="23"/>
  <c r="D1873" i="23"/>
  <c r="D1869" i="23"/>
  <c r="D1865" i="23"/>
  <c r="D1861" i="23"/>
  <c r="D1857" i="23"/>
  <c r="D1853" i="23"/>
  <c r="D1849" i="23"/>
  <c r="D1845" i="23"/>
  <c r="D1841" i="23"/>
  <c r="D1837" i="23"/>
  <c r="D1833" i="23"/>
  <c r="D1829" i="23"/>
  <c r="D1825" i="23"/>
  <c r="D1821" i="23"/>
  <c r="D1817" i="23"/>
  <c r="D1813" i="23"/>
  <c r="D1809" i="23"/>
  <c r="D1805" i="23"/>
  <c r="D1801" i="23"/>
  <c r="D1797" i="23"/>
  <c r="D1793" i="23"/>
  <c r="D1789" i="23"/>
  <c r="D1785" i="23"/>
  <c r="D1781" i="23"/>
  <c r="D1777" i="23"/>
  <c r="D1773" i="23"/>
  <c r="D1769" i="23"/>
  <c r="D1765" i="23"/>
  <c r="D1761" i="23"/>
  <c r="D1757" i="23"/>
  <c r="D1753" i="23"/>
  <c r="D1749" i="23"/>
  <c r="D1745" i="23"/>
  <c r="D1741" i="23"/>
  <c r="D1737" i="23"/>
  <c r="D1733" i="23"/>
  <c r="D1729" i="23"/>
  <c r="D1725" i="23"/>
  <c r="D1721" i="23"/>
  <c r="D1717" i="23"/>
  <c r="D1713" i="23"/>
  <c r="D1709" i="23"/>
  <c r="D1705" i="23"/>
  <c r="D1701" i="23"/>
  <c r="D1697" i="23"/>
  <c r="D1693" i="23"/>
  <c r="D1689" i="23"/>
  <c r="D1685" i="23"/>
  <c r="D1681" i="23"/>
  <c r="D1677" i="23"/>
  <c r="D1673" i="23"/>
  <c r="D1669" i="23"/>
  <c r="D1665" i="23"/>
  <c r="D1661" i="23"/>
  <c r="D1657" i="23"/>
  <c r="D1653" i="23"/>
  <c r="D1649" i="23"/>
  <c r="D1645" i="23"/>
  <c r="D1641" i="23"/>
  <c r="D1637" i="23"/>
  <c r="D1633" i="23"/>
  <c r="D1629" i="23"/>
  <c r="D1625" i="23"/>
  <c r="D1621" i="23"/>
  <c r="D1617" i="23"/>
  <c r="D1613" i="23"/>
  <c r="D1609" i="23"/>
  <c r="D1605" i="23"/>
  <c r="D1601" i="23"/>
  <c r="D1597" i="23"/>
  <c r="D1593" i="23"/>
  <c r="D1589" i="23"/>
  <c r="D1585" i="23"/>
  <c r="D1581" i="23"/>
  <c r="D1577" i="23"/>
  <c r="D1913" i="23"/>
  <c r="D1899" i="23"/>
  <c r="D1894" i="23"/>
  <c r="D1883" i="23"/>
  <c r="D1878" i="23"/>
  <c r="D1867" i="23"/>
  <c r="D1862" i="23"/>
  <c r="D1851" i="23"/>
  <c r="D1846" i="23"/>
  <c r="D1835" i="23"/>
  <c r="D1830" i="23"/>
  <c r="D1819" i="23"/>
  <c r="D1814" i="23"/>
  <c r="D1803" i="23"/>
  <c r="D1798" i="23"/>
  <c r="D1787" i="23"/>
  <c r="D1782" i="23"/>
  <c r="D1771" i="23"/>
  <c r="D1766" i="23"/>
  <c r="D1755" i="23"/>
  <c r="D1750" i="23"/>
  <c r="D1739" i="23"/>
  <c r="D1734" i="23"/>
  <c r="D1723" i="23"/>
  <c r="D1718" i="23"/>
  <c r="D1707" i="23"/>
  <c r="D1702" i="23"/>
  <c r="D1691" i="23"/>
  <c r="D1686" i="23"/>
  <c r="D1675" i="23"/>
  <c r="D1670" i="23"/>
  <c r="D1659" i="23"/>
  <c r="D1654" i="23"/>
  <c r="D1643" i="23"/>
  <c r="D1638" i="23"/>
  <c r="D1627" i="23"/>
  <c r="D1622" i="23"/>
  <c r="D1611" i="23"/>
  <c r="D1606" i="23"/>
  <c r="D1592" i="23"/>
  <c r="D1583" i="23"/>
  <c r="D1574" i="23"/>
  <c r="D1570" i="23"/>
  <c r="D1566" i="23"/>
  <c r="D1562" i="23"/>
  <c r="D1558" i="23"/>
  <c r="D1554" i="23"/>
  <c r="D1550" i="23"/>
  <c r="D1546" i="23"/>
  <c r="D1542" i="23"/>
  <c r="D1538" i="23"/>
  <c r="D1534" i="23"/>
  <c r="D1530" i="23"/>
  <c r="D1526" i="23"/>
  <c r="D1522" i="23"/>
  <c r="D1518" i="23"/>
  <c r="D1514" i="23"/>
  <c r="D1510" i="23"/>
  <c r="D1506" i="23"/>
  <c r="D1502" i="23"/>
  <c r="D1498" i="23"/>
  <c r="D1494" i="23"/>
  <c r="D1490" i="23"/>
  <c r="D1486" i="23"/>
  <c r="D1482" i="23"/>
  <c r="D1478" i="23"/>
  <c r="D1474" i="23"/>
  <c r="D1470" i="23"/>
  <c r="D1466" i="23"/>
  <c r="D1462" i="23"/>
  <c r="D1458" i="23"/>
  <c r="D1454" i="23"/>
  <c r="D1450" i="23"/>
  <c r="D1446" i="23"/>
  <c r="D1442" i="23"/>
  <c r="D1438" i="23"/>
  <c r="D1434" i="23"/>
  <c r="D1430" i="23"/>
  <c r="D1426" i="23"/>
  <c r="D1422" i="23"/>
  <c r="D1418" i="23"/>
  <c r="D1414" i="23"/>
  <c r="D1410" i="23"/>
  <c r="D1406" i="23"/>
  <c r="D1402" i="23"/>
  <c r="D1912" i="23"/>
  <c r="D1596" i="23"/>
  <c r="D1903" i="23"/>
  <c r="D1898" i="23"/>
  <c r="D1887" i="23"/>
  <c r="D1882" i="23"/>
  <c r="D1871" i="23"/>
  <c r="D1866" i="23"/>
  <c r="D1911" i="23"/>
  <c r="D1909" i="23"/>
  <c r="D1907" i="23"/>
  <c r="D1902" i="23"/>
  <c r="D1891" i="23"/>
  <c r="D1886" i="23"/>
  <c r="D1875" i="23"/>
  <c r="D1870" i="23"/>
  <c r="D1918" i="23"/>
  <c r="D1603" i="23"/>
  <c r="D1594" i="23"/>
  <c r="D1580" i="23"/>
  <c r="D1906" i="23"/>
  <c r="D1863" i="23"/>
  <c r="D1834" i="23"/>
  <c r="D1799" i="23"/>
  <c r="D1770" i="23"/>
  <c r="D1735" i="23"/>
  <c r="D1706" i="23"/>
  <c r="D1671" i="23"/>
  <c r="D1642" i="23"/>
  <c r="D1607" i="23"/>
  <c r="D1586" i="23"/>
  <c r="D1571" i="23"/>
  <c r="D1557" i="23"/>
  <c r="D1548" i="23"/>
  <c r="D1539" i="23"/>
  <c r="D1525" i="23"/>
  <c r="D1516" i="23"/>
  <c r="D1507" i="23"/>
  <c r="D1493" i="23"/>
  <c r="D1484" i="23"/>
  <c r="D1475" i="23"/>
  <c r="D1461" i="23"/>
  <c r="D1452" i="23"/>
  <c r="D1443" i="23"/>
  <c r="D1429" i="23"/>
  <c r="D1420" i="23"/>
  <c r="D1411" i="23"/>
  <c r="D1859" i="23"/>
  <c r="D1854" i="23"/>
  <c r="D1842" i="23"/>
  <c r="D1807" i="23"/>
  <c r="D1795" i="23"/>
  <c r="D1790" i="23"/>
  <c r="D1778" i="23"/>
  <c r="D1743" i="23"/>
  <c r="D1731" i="23"/>
  <c r="D1726" i="23"/>
  <c r="D1714" i="23"/>
  <c r="D1679" i="23"/>
  <c r="D1667" i="23"/>
  <c r="D1662" i="23"/>
  <c r="D1650" i="23"/>
  <c r="D1615" i="23"/>
  <c r="D1568" i="23"/>
  <c r="D1559" i="23"/>
  <c r="D1545" i="23"/>
  <c r="D1536" i="23"/>
  <c r="D1527" i="23"/>
  <c r="D1513" i="23"/>
  <c r="D1504" i="23"/>
  <c r="D1495" i="23"/>
  <c r="D1481" i="23"/>
  <c r="D1472" i="23"/>
  <c r="D1463" i="23"/>
  <c r="D1449" i="23"/>
  <c r="D1440" i="23"/>
  <c r="D1431" i="23"/>
  <c r="D1417" i="23"/>
  <c r="D1408" i="23"/>
  <c r="D1399" i="23"/>
  <c r="D1395" i="23"/>
  <c r="D1391" i="23"/>
  <c r="D1387" i="23"/>
  <c r="D1383" i="23"/>
  <c r="D1379" i="23"/>
  <c r="D1375" i="23"/>
  <c r="D1371" i="23"/>
  <c r="D1367" i="23"/>
  <c r="D1363" i="23"/>
  <c r="D1359" i="23"/>
  <c r="D1355" i="23"/>
  <c r="D1351" i="23"/>
  <c r="D1347" i="23"/>
  <c r="D1343" i="23"/>
  <c r="D1339" i="23"/>
  <c r="D1335" i="23"/>
  <c r="D1331" i="23"/>
  <c r="D1327" i="23"/>
  <c r="D1323" i="23"/>
  <c r="D1319" i="23"/>
  <c r="D1315" i="23"/>
  <c r="D1311" i="23"/>
  <c r="D1307" i="23"/>
  <c r="D1303" i="23"/>
  <c r="D1299" i="23"/>
  <c r="D1295" i="23"/>
  <c r="D1291" i="23"/>
  <c r="D1287" i="23"/>
  <c r="D1283" i="23"/>
  <c r="D1279" i="23"/>
  <c r="D1275" i="23"/>
  <c r="D1271" i="23"/>
  <c r="D1267" i="23"/>
  <c r="D1263" i="23"/>
  <c r="D1259" i="23"/>
  <c r="D1255" i="23"/>
  <c r="D1251" i="23"/>
  <c r="D1247" i="23"/>
  <c r="D1243" i="23"/>
  <c r="D1239" i="23"/>
  <c r="D1235" i="23"/>
  <c r="D1231" i="23"/>
  <c r="D1227" i="23"/>
  <c r="D1223" i="23"/>
  <c r="D1219" i="23"/>
  <c r="D1215" i="23"/>
  <c r="D1211" i="23"/>
  <c r="D1207" i="23"/>
  <c r="D1203" i="23"/>
  <c r="D1199" i="23"/>
  <c r="D1195" i="23"/>
  <c r="D1191" i="23"/>
  <c r="D1855" i="23"/>
  <c r="D1818" i="23"/>
  <c r="D1806" i="23"/>
  <c r="D1786" i="23"/>
  <c r="D1774" i="23"/>
  <c r="D1767" i="23"/>
  <c r="D1730" i="23"/>
  <c r="D1711" i="23"/>
  <c r="D1687" i="23"/>
  <c r="D1655" i="23"/>
  <c r="D1600" i="23"/>
  <c r="D1595" i="23"/>
  <c r="D1584" i="23"/>
  <c r="D1553" i="23"/>
  <c r="D1543" i="23"/>
  <c r="D1528" i="23"/>
  <c r="D1512" i="23"/>
  <c r="D1497" i="23"/>
  <c r="D1487" i="23"/>
  <c r="D1471" i="23"/>
  <c r="D1456" i="23"/>
  <c r="D1451" i="23"/>
  <c r="D1425" i="23"/>
  <c r="D1415" i="23"/>
  <c r="D1400" i="23"/>
  <c r="D1386" i="23"/>
  <c r="D1377" i="23"/>
  <c r="D1368" i="23"/>
  <c r="D1354" i="23"/>
  <c r="D1345" i="23"/>
  <c r="D1336" i="23"/>
  <c r="D1322" i="23"/>
  <c r="D1313" i="23"/>
  <c r="D1304" i="23"/>
  <c r="D1290" i="23"/>
  <c r="D1281" i="23"/>
  <c r="D1272" i="23"/>
  <c r="D1258" i="23"/>
  <c r="D1249" i="23"/>
  <c r="D1240" i="23"/>
  <c r="D1226" i="23"/>
  <c r="D1217" i="23"/>
  <c r="D1208" i="23"/>
  <c r="D1194" i="23"/>
  <c r="D1779" i="23"/>
  <c r="D1635" i="23"/>
  <c r="D1618" i="23"/>
  <c r="D1578" i="23"/>
  <c r="D1573" i="23"/>
  <c r="D1537" i="23"/>
  <c r="D1517" i="23"/>
  <c r="D1501" i="23"/>
  <c r="D1491" i="23"/>
  <c r="D1476" i="23"/>
  <c r="D1445" i="23"/>
  <c r="D1435" i="23"/>
  <c r="D1409" i="23"/>
  <c r="D1390" i="23"/>
  <c r="D1381" i="23"/>
  <c r="D1358" i="23"/>
  <c r="D1340" i="23"/>
  <c r="D1326" i="23"/>
  <c r="D1317" i="23"/>
  <c r="D1294" i="23"/>
  <c r="D1276" i="23"/>
  <c r="D1253" i="23"/>
  <c r="D1230" i="23"/>
  <c r="D1212" i="23"/>
  <c r="D1198" i="23"/>
  <c r="D1189" i="23"/>
  <c r="D1181" i="23"/>
  <c r="D1173" i="23"/>
  <c r="D1165" i="23"/>
  <c r="D1157" i="23"/>
  <c r="D1149" i="23"/>
  <c r="D1141" i="23"/>
  <c r="D1133" i="23"/>
  <c r="D1125" i="23"/>
  <c r="D1117" i="23"/>
  <c r="D1109" i="23"/>
  <c r="D1101" i="23"/>
  <c r="D1093" i="23"/>
  <c r="D1085" i="23"/>
  <c r="D1077" i="23"/>
  <c r="D1073" i="23"/>
  <c r="D1065" i="23"/>
  <c r="D1057" i="23"/>
  <c r="D1049" i="23"/>
  <c r="D1041" i="23"/>
  <c r="D1033" i="23"/>
  <c r="D1029" i="23"/>
  <c r="D1021" i="23"/>
  <c r="D1017" i="23"/>
  <c r="D1009" i="23"/>
  <c r="D1001" i="23"/>
  <c r="D993" i="23"/>
  <c r="D985" i="23"/>
  <c r="D977" i="23"/>
  <c r="D969" i="23"/>
  <c r="D1890" i="23"/>
  <c r="D1823" i="23"/>
  <c r="D1811" i="23"/>
  <c r="D1698" i="23"/>
  <c r="D1674" i="23"/>
  <c r="D1630" i="23"/>
  <c r="D1563" i="23"/>
  <c r="D1532" i="23"/>
  <c r="D1460" i="23"/>
  <c r="D1404" i="23"/>
  <c r="D1372" i="23"/>
  <c r="D1349" i="23"/>
  <c r="D1308" i="23"/>
  <c r="D1285" i="23"/>
  <c r="D1262" i="23"/>
  <c r="D1244" i="23"/>
  <c r="D1221" i="23"/>
  <c r="D1185" i="23"/>
  <c r="D1177" i="23"/>
  <c r="D1169" i="23"/>
  <c r="D1161" i="23"/>
  <c r="D1153" i="23"/>
  <c r="D1145" i="23"/>
  <c r="D1137" i="23"/>
  <c r="D1129" i="23"/>
  <c r="D1121" i="23"/>
  <c r="D1113" i="23"/>
  <c r="D1105" i="23"/>
  <c r="D1097" i="23"/>
  <c r="D1089" i="23"/>
  <c r="D1081" i="23"/>
  <c r="D1069" i="23"/>
  <c r="D1061" i="23"/>
  <c r="D1053" i="23"/>
  <c r="D1045" i="23"/>
  <c r="D1037" i="23"/>
  <c r="D1025" i="23"/>
  <c r="D1013" i="23"/>
  <c r="D1005" i="23"/>
  <c r="D997" i="23"/>
  <c r="D989" i="23"/>
  <c r="D981" i="23"/>
  <c r="D973" i="23"/>
  <c r="D1847" i="23"/>
  <c r="D1791" i="23"/>
  <c r="D1754" i="23"/>
  <c r="D1742" i="23"/>
  <c r="D1722" i="23"/>
  <c r="D1710" i="23"/>
  <c r="D1703" i="23"/>
  <c r="D1666" i="23"/>
  <c r="D1647" i="23"/>
  <c r="D1623" i="23"/>
  <c r="D1604" i="23"/>
  <c r="D1599" i="23"/>
  <c r="D1588" i="23"/>
  <c r="D1567" i="23"/>
  <c r="D1552" i="23"/>
  <c r="D1547" i="23"/>
  <c r="D1521" i="23"/>
  <c r="D1511" i="23"/>
  <c r="D1496" i="23"/>
  <c r="D1480" i="23"/>
  <c r="D1465" i="23"/>
  <c r="D1455" i="23"/>
  <c r="D1439" i="23"/>
  <c r="D1424" i="23"/>
  <c r="D1419" i="23"/>
  <c r="D1394" i="23"/>
  <c r="D1385" i="23"/>
  <c r="D1376" i="23"/>
  <c r="D1362" i="23"/>
  <c r="D1353" i="23"/>
  <c r="D1344" i="23"/>
  <c r="D1330" i="23"/>
  <c r="D1321" i="23"/>
  <c r="D1312" i="23"/>
  <c r="D1298" i="23"/>
  <c r="D1289" i="23"/>
  <c r="D1280" i="23"/>
  <c r="D1266" i="23"/>
  <c r="D1257" i="23"/>
  <c r="D1248" i="23"/>
  <c r="D1234" i="23"/>
  <c r="D1225" i="23"/>
  <c r="D1216" i="23"/>
  <c r="D1202" i="23"/>
  <c r="D1193" i="23"/>
  <c r="D1915" i="23"/>
  <c r="D1895" i="23"/>
  <c r="D1874" i="23"/>
  <c r="D1827" i="23"/>
  <c r="D1822" i="23"/>
  <c r="D1810" i="23"/>
  <c r="D1759" i="23"/>
  <c r="D1747" i="23"/>
  <c r="D1715" i="23"/>
  <c r="D1634" i="23"/>
  <c r="D1610" i="23"/>
  <c r="D1582" i="23"/>
  <c r="D1572" i="23"/>
  <c r="D1556" i="23"/>
  <c r="D1541" i="23"/>
  <c r="D1531" i="23"/>
  <c r="D1505" i="23"/>
  <c r="D1500" i="23"/>
  <c r="D1485" i="23"/>
  <c r="D1469" i="23"/>
  <c r="D1459" i="23"/>
  <c r="D1444" i="23"/>
  <c r="D1428" i="23"/>
  <c r="D1413" i="23"/>
  <c r="D1403" i="23"/>
  <c r="D1398" i="23"/>
  <c r="D1389" i="23"/>
  <c r="D1380" i="23"/>
  <c r="D1366" i="23"/>
  <c r="D1357" i="23"/>
  <c r="D1348" i="23"/>
  <c r="D1334" i="23"/>
  <c r="D1325" i="23"/>
  <c r="D1316" i="23"/>
  <c r="D1302" i="23"/>
  <c r="D1293" i="23"/>
  <c r="D1284" i="23"/>
  <c r="D1270" i="23"/>
  <c r="D1261" i="23"/>
  <c r="D1252" i="23"/>
  <c r="D1238" i="23"/>
  <c r="D1229" i="23"/>
  <c r="D1220" i="23"/>
  <c r="D1206" i="23"/>
  <c r="D1197" i="23"/>
  <c r="D1188" i="23"/>
  <c r="D1184" i="23"/>
  <c r="D1180" i="23"/>
  <c r="D1176" i="23"/>
  <c r="D1172" i="23"/>
  <c r="D1168" i="23"/>
  <c r="D1164" i="23"/>
  <c r="D1160" i="23"/>
  <c r="D1156" i="23"/>
  <c r="D1152" i="23"/>
  <c r="D1148" i="23"/>
  <c r="D1144" i="23"/>
  <c r="D1140" i="23"/>
  <c r="D1136" i="23"/>
  <c r="D1132" i="23"/>
  <c r="D1128" i="23"/>
  <c r="D1124" i="23"/>
  <c r="D1120" i="23"/>
  <c r="D1116" i="23"/>
  <c r="D1914" i="23"/>
  <c r="D1858" i="23"/>
  <c r="D1839" i="23"/>
  <c r="D1815" i="23"/>
  <c r="D1783" i="23"/>
  <c r="D1727" i="23"/>
  <c r="D1690" i="23"/>
  <c r="D1678" i="23"/>
  <c r="D1658" i="23"/>
  <c r="D1646" i="23"/>
  <c r="D1639" i="23"/>
  <c r="D1598" i="23"/>
  <c r="D1587" i="23"/>
  <c r="D1576" i="23"/>
  <c r="D1561" i="23"/>
  <c r="D1551" i="23"/>
  <c r="D1535" i="23"/>
  <c r="D1520" i="23"/>
  <c r="D1515" i="23"/>
  <c r="D1489" i="23"/>
  <c r="D1479" i="23"/>
  <c r="D1464" i="23"/>
  <c r="D1448" i="23"/>
  <c r="D1433" i="23"/>
  <c r="D1423" i="23"/>
  <c r="D1407" i="23"/>
  <c r="D1393" i="23"/>
  <c r="D1384" i="23"/>
  <c r="D1370" i="23"/>
  <c r="D1361" i="23"/>
  <c r="D1352" i="23"/>
  <c r="D1338" i="23"/>
  <c r="D1329" i="23"/>
  <c r="D1320" i="23"/>
  <c r="D1306" i="23"/>
  <c r="D1297" i="23"/>
  <c r="D1288" i="23"/>
  <c r="D1274" i="23"/>
  <c r="D1265" i="23"/>
  <c r="D1256" i="23"/>
  <c r="D1242" i="23"/>
  <c r="D1233" i="23"/>
  <c r="D1224" i="23"/>
  <c r="D1210" i="23"/>
  <c r="D1201" i="23"/>
  <c r="D1192" i="23"/>
  <c r="D1879" i="23"/>
  <c r="D1826" i="23"/>
  <c r="D1802" i="23"/>
  <c r="D1763" i="23"/>
  <c r="D1758" i="23"/>
  <c r="D1746" i="23"/>
  <c r="D1695" i="23"/>
  <c r="D1683" i="23"/>
  <c r="D1651" i="23"/>
  <c r="D1602" i="23"/>
  <c r="D1591" i="23"/>
  <c r="D1565" i="23"/>
  <c r="D1555" i="23"/>
  <c r="D1540" i="23"/>
  <c r="D1524" i="23"/>
  <c r="D1509" i="23"/>
  <c r="D1499" i="23"/>
  <c r="D1473" i="23"/>
  <c r="D1468" i="23"/>
  <c r="D1453" i="23"/>
  <c r="D1437" i="23"/>
  <c r="D1427" i="23"/>
  <c r="D1412" i="23"/>
  <c r="D1397" i="23"/>
  <c r="D1388" i="23"/>
  <c r="D1374" i="23"/>
  <c r="D1365" i="23"/>
  <c r="D1356" i="23"/>
  <c r="D1342" i="23"/>
  <c r="D1333" i="23"/>
  <c r="D1324" i="23"/>
  <c r="D1310" i="23"/>
  <c r="D1301" i="23"/>
  <c r="D1292" i="23"/>
  <c r="D1278" i="23"/>
  <c r="D1269" i="23"/>
  <c r="D1260" i="23"/>
  <c r="D1246" i="23"/>
  <c r="D1237" i="23"/>
  <c r="D1228" i="23"/>
  <c r="D1214" i="23"/>
  <c r="D1205" i="23"/>
  <c r="D1196" i="23"/>
  <c r="D1187" i="23"/>
  <c r="D1183" i="23"/>
  <c r="D1179" i="23"/>
  <c r="D1175" i="23"/>
  <c r="D1171" i="23"/>
  <c r="D1167" i="23"/>
  <c r="D1163" i="23"/>
  <c r="D1159" i="23"/>
  <c r="D1155" i="23"/>
  <c r="D1151" i="23"/>
  <c r="D1147" i="23"/>
  <c r="D1143" i="23"/>
  <c r="D1139" i="23"/>
  <c r="D1135" i="23"/>
  <c r="D1131" i="23"/>
  <c r="D1127" i="23"/>
  <c r="D1123" i="23"/>
  <c r="D1119" i="23"/>
  <c r="D1115" i="23"/>
  <c r="D1111" i="23"/>
  <c r="D1107" i="23"/>
  <c r="D1103" i="23"/>
  <c r="D1099" i="23"/>
  <c r="D1095" i="23"/>
  <c r="D1091" i="23"/>
  <c r="D1087" i="23"/>
  <c r="D1083" i="23"/>
  <c r="D1079" i="23"/>
  <c r="D1075" i="23"/>
  <c r="D1071" i="23"/>
  <c r="D1067" i="23"/>
  <c r="D1063" i="23"/>
  <c r="D1059" i="23"/>
  <c r="D1055" i="23"/>
  <c r="D1051" i="23"/>
  <c r="D1047" i="23"/>
  <c r="D1043" i="23"/>
  <c r="D1039" i="23"/>
  <c r="D1035" i="23"/>
  <c r="D1031" i="23"/>
  <c r="D1027" i="23"/>
  <c r="D1023" i="23"/>
  <c r="D1019" i="23"/>
  <c r="D1015" i="23"/>
  <c r="D1011" i="23"/>
  <c r="D1007" i="23"/>
  <c r="D1003" i="23"/>
  <c r="D999" i="23"/>
  <c r="D995" i="23"/>
  <c r="D991" i="23"/>
  <c r="D987" i="23"/>
  <c r="D983" i="23"/>
  <c r="D979" i="23"/>
  <c r="D975" i="23"/>
  <c r="D971" i="23"/>
  <c r="D967" i="23"/>
  <c r="D963" i="23"/>
  <c r="D959" i="23"/>
  <c r="D955" i="23"/>
  <c r="D951" i="23"/>
  <c r="D947" i="23"/>
  <c r="D943" i="23"/>
  <c r="D939" i="23"/>
  <c r="D935" i="23"/>
  <c r="D931" i="23"/>
  <c r="D927" i="23"/>
  <c r="D923" i="23"/>
  <c r="D919" i="23"/>
  <c r="D915" i="23"/>
  <c r="D911" i="23"/>
  <c r="D907" i="23"/>
  <c r="D903" i="23"/>
  <c r="D899" i="23"/>
  <c r="D895" i="23"/>
  <c r="D891" i="23"/>
  <c r="D887" i="23"/>
  <c r="D883" i="23"/>
  <c r="D879" i="23"/>
  <c r="D875" i="23"/>
  <c r="D871" i="23"/>
  <c r="D867" i="23"/>
  <c r="D863" i="23"/>
  <c r="D859" i="23"/>
  <c r="D855" i="23"/>
  <c r="D851" i="23"/>
  <c r="D847" i="23"/>
  <c r="D843" i="23"/>
  <c r="D839" i="23"/>
  <c r="D835" i="23"/>
  <c r="D831" i="23"/>
  <c r="D827" i="23"/>
  <c r="D823" i="23"/>
  <c r="D819" i="23"/>
  <c r="D815" i="23"/>
  <c r="D811" i="23"/>
  <c r="D807" i="23"/>
  <c r="D803" i="23"/>
  <c r="D799" i="23"/>
  <c r="D795" i="23"/>
  <c r="D791" i="23"/>
  <c r="D787" i="23"/>
  <c r="D783" i="23"/>
  <c r="D779" i="23"/>
  <c r="D775" i="23"/>
  <c r="D771" i="23"/>
  <c r="D767" i="23"/>
  <c r="D763" i="23"/>
  <c r="D759" i="23"/>
  <c r="D755" i="23"/>
  <c r="D751" i="23"/>
  <c r="D747" i="23"/>
  <c r="D743" i="23"/>
  <c r="D739" i="23"/>
  <c r="D735" i="23"/>
  <c r="D731" i="23"/>
  <c r="D727" i="23"/>
  <c r="D723" i="23"/>
  <c r="D719" i="23"/>
  <c r="D715" i="23"/>
  <c r="D711" i="23"/>
  <c r="D707" i="23"/>
  <c r="D703" i="23"/>
  <c r="D699" i="23"/>
  <c r="D695" i="23"/>
  <c r="D691" i="23"/>
  <c r="D687" i="23"/>
  <c r="D683" i="23"/>
  <c r="D1751" i="23"/>
  <c r="D1579" i="23"/>
  <c r="D1503" i="23"/>
  <c r="D1364" i="23"/>
  <c r="D1350" i="23"/>
  <c r="D1337" i="23"/>
  <c r="D1236" i="23"/>
  <c r="D1222" i="23"/>
  <c r="D1209" i="23"/>
  <c r="D1182" i="23"/>
  <c r="D1150" i="23"/>
  <c r="D1118" i="23"/>
  <c r="D1112" i="23"/>
  <c r="D1096" i="23"/>
  <c r="D1080" i="23"/>
  <c r="D1064" i="23"/>
  <c r="D1048" i="23"/>
  <c r="D1032" i="23"/>
  <c r="D1016" i="23"/>
  <c r="D1000" i="23"/>
  <c r="D984" i="23"/>
  <c r="D968" i="23"/>
  <c r="D954" i="23"/>
  <c r="D945" i="23"/>
  <c r="D936" i="23"/>
  <c r="D922" i="23"/>
  <c r="D913" i="23"/>
  <c r="D904" i="23"/>
  <c r="D890" i="23"/>
  <c r="D881" i="23"/>
  <c r="D872" i="23"/>
  <c r="D858" i="23"/>
  <c r="D849" i="23"/>
  <c r="D840" i="23"/>
  <c r="D826" i="23"/>
  <c r="D817" i="23"/>
  <c r="D808" i="23"/>
  <c r="D794" i="23"/>
  <c r="D785" i="23"/>
  <c r="D776" i="23"/>
  <c r="D762" i="23"/>
  <c r="D1544" i="23"/>
  <c r="D1523" i="23"/>
  <c r="D1488" i="23"/>
  <c r="D1467" i="23"/>
  <c r="D1432" i="23"/>
  <c r="D1309" i="23"/>
  <c r="D1296" i="23"/>
  <c r="D1282" i="23"/>
  <c r="D1162" i="23"/>
  <c r="D1130" i="23"/>
  <c r="D1106" i="23"/>
  <c r="D1090" i="23"/>
  <c r="D1074" i="23"/>
  <c r="D1058" i="23"/>
  <c r="D1042" i="23"/>
  <c r="D1026" i="23"/>
  <c r="D1010" i="23"/>
  <c r="D994" i="23"/>
  <c r="D978" i="23"/>
  <c r="D958" i="23"/>
  <c r="D949" i="23"/>
  <c r="D940" i="23"/>
  <c r="D926" i="23"/>
  <c r="D917" i="23"/>
  <c r="D908" i="23"/>
  <c r="D894" i="23"/>
  <c r="D885" i="23"/>
  <c r="D876" i="23"/>
  <c r="D862" i="23"/>
  <c r="D853" i="23"/>
  <c r="D844" i="23"/>
  <c r="D830" i="23"/>
  <c r="D821" i="23"/>
  <c r="D812" i="23"/>
  <c r="D798" i="23"/>
  <c r="D789" i="23"/>
  <c r="D780" i="23"/>
  <c r="D766" i="23"/>
  <c r="D1794" i="23"/>
  <c r="D1719" i="23"/>
  <c r="D1682" i="23"/>
  <c r="D1564" i="23"/>
  <c r="D1529" i="23"/>
  <c r="D1508" i="23"/>
  <c r="D1396" i="23"/>
  <c r="D1382" i="23"/>
  <c r="D1369" i="23"/>
  <c r="D1268" i="23"/>
  <c r="D1254" i="23"/>
  <c r="D1241" i="23"/>
  <c r="D1174" i="23"/>
  <c r="D1142" i="23"/>
  <c r="D1100" i="23"/>
  <c r="D1084" i="23"/>
  <c r="D1068" i="23"/>
  <c r="D1052" i="23"/>
  <c r="D1036" i="23"/>
  <c r="D1020" i="23"/>
  <c r="D1004" i="23"/>
  <c r="D988" i="23"/>
  <c r="D972" i="23"/>
  <c r="D962" i="23"/>
  <c r="D953" i="23"/>
  <c r="D944" i="23"/>
  <c r="D930" i="23"/>
  <c r="D921" i="23"/>
  <c r="D912" i="23"/>
  <c r="D898" i="23"/>
  <c r="D889" i="23"/>
  <c r="D880" i="23"/>
  <c r="D866" i="23"/>
  <c r="D857" i="23"/>
  <c r="D848" i="23"/>
  <c r="D834" i="23"/>
  <c r="D825" i="23"/>
  <c r="D816" i="23"/>
  <c r="D802" i="23"/>
  <c r="D793" i="23"/>
  <c r="D784" i="23"/>
  <c r="D770" i="23"/>
  <c r="D761" i="23"/>
  <c r="D752" i="23"/>
  <c r="D1614" i="23"/>
  <c r="D1549" i="23"/>
  <c r="D1416" i="23"/>
  <c r="D1341" i="23"/>
  <c r="D1328" i="23"/>
  <c r="D1314" i="23"/>
  <c r="D1213" i="23"/>
  <c r="D1200" i="23"/>
  <c r="D1186" i="23"/>
  <c r="D1154" i="23"/>
  <c r="D1122" i="23"/>
  <c r="D1110" i="23"/>
  <c r="D1094" i="23"/>
  <c r="D1078" i="23"/>
  <c r="D1062" i="23"/>
  <c r="D1046" i="23"/>
  <c r="D1030" i="23"/>
  <c r="D1014" i="23"/>
  <c r="D998" i="23"/>
  <c r="D982" i="23"/>
  <c r="D966" i="23"/>
  <c r="D957" i="23"/>
  <c r="D948" i="23"/>
  <c r="D934" i="23"/>
  <c r="D925" i="23"/>
  <c r="D916" i="23"/>
  <c r="D902" i="23"/>
  <c r="D893" i="23"/>
  <c r="D884" i="23"/>
  <c r="D870" i="23"/>
  <c r="D861" i="23"/>
  <c r="D852" i="23"/>
  <c r="D838" i="23"/>
  <c r="D829" i="23"/>
  <c r="D820" i="23"/>
  <c r="D806" i="23"/>
  <c r="D797" i="23"/>
  <c r="D788" i="23"/>
  <c r="D774" i="23"/>
  <c r="D765" i="23"/>
  <c r="D756" i="23"/>
  <c r="D742" i="23"/>
  <c r="D733" i="23"/>
  <c r="D724" i="23"/>
  <c r="D710" i="23"/>
  <c r="D701" i="23"/>
  <c r="D692" i="23"/>
  <c r="D6" i="23"/>
  <c r="D1831" i="23"/>
  <c r="D1762" i="23"/>
  <c r="D1590" i="23"/>
  <c r="D1492" i="23"/>
  <c r="D1436" i="23"/>
  <c r="D1300" i="23"/>
  <c r="D1273" i="23"/>
  <c r="D1166" i="23"/>
  <c r="D1104" i="23"/>
  <c r="D1088" i="23"/>
  <c r="D1056" i="23"/>
  <c r="D1024" i="23"/>
  <c r="D1008" i="23"/>
  <c r="D976" i="23"/>
  <c r="D952" i="23"/>
  <c r="D938" i="23"/>
  <c r="D920" i="23"/>
  <c r="D897" i="23"/>
  <c r="D888" i="23"/>
  <c r="D865" i="23"/>
  <c r="D856" i="23"/>
  <c r="D833" i="23"/>
  <c r="D810" i="23"/>
  <c r="D801" i="23"/>
  <c r="D792" i="23"/>
  <c r="D778" i="23"/>
  <c r="D760" i="23"/>
  <c r="D746" i="23"/>
  <c r="D714" i="23"/>
  <c r="D696" i="23"/>
  <c r="D682" i="23"/>
  <c r="D674" i="23"/>
  <c r="D666" i="23"/>
  <c r="D658" i="23"/>
  <c r="D650" i="23"/>
  <c r="D642" i="23"/>
  <c r="D638" i="23"/>
  <c r="D1838" i="23"/>
  <c r="D1569" i="23"/>
  <c r="D1457" i="23"/>
  <c r="D1401" i="23"/>
  <c r="D1286" i="23"/>
  <c r="D1134" i="23"/>
  <c r="D1072" i="23"/>
  <c r="D1040" i="23"/>
  <c r="D992" i="23"/>
  <c r="D961" i="23"/>
  <c r="D929" i="23"/>
  <c r="D906" i="23"/>
  <c r="D874" i="23"/>
  <c r="D842" i="23"/>
  <c r="D824" i="23"/>
  <c r="D769" i="23"/>
  <c r="D737" i="23"/>
  <c r="D728" i="23"/>
  <c r="D705" i="23"/>
  <c r="D678" i="23"/>
  <c r="D670" i="23"/>
  <c r="D662" i="23"/>
  <c r="D654" i="23"/>
  <c r="D646" i="23"/>
  <c r="D634" i="23"/>
  <c r="D1694" i="23"/>
  <c r="D1626" i="23"/>
  <c r="D1619" i="23"/>
  <c r="D1575" i="23"/>
  <c r="D1533" i="23"/>
  <c r="D1421" i="23"/>
  <c r="D1373" i="23"/>
  <c r="D1360" i="23"/>
  <c r="D1346" i="23"/>
  <c r="D1245" i="23"/>
  <c r="D1232" i="23"/>
  <c r="D1218" i="23"/>
  <c r="D1178" i="23"/>
  <c r="D1146" i="23"/>
  <c r="D1114" i="23"/>
  <c r="D1098" i="23"/>
  <c r="D1082" i="23"/>
  <c r="D1066" i="23"/>
  <c r="D1050" i="23"/>
  <c r="D1034" i="23"/>
  <c r="D1018" i="23"/>
  <c r="D1002" i="23"/>
  <c r="D986" i="23"/>
  <c r="D970" i="23"/>
  <c r="D965" i="23"/>
  <c r="D956" i="23"/>
  <c r="D942" i="23"/>
  <c r="D933" i="23"/>
  <c r="D924" i="23"/>
  <c r="D910" i="23"/>
  <c r="D901" i="23"/>
  <c r="D892" i="23"/>
  <c r="D878" i="23"/>
  <c r="D869" i="23"/>
  <c r="D860" i="23"/>
  <c r="D846" i="23"/>
  <c r="D837" i="23"/>
  <c r="D828" i="23"/>
  <c r="D814" i="23"/>
  <c r="D805" i="23"/>
  <c r="D796" i="23"/>
  <c r="D782" i="23"/>
  <c r="D773" i="23"/>
  <c r="D764" i="23"/>
  <c r="D750" i="23"/>
  <c r="D741" i="23"/>
  <c r="D732" i="23"/>
  <c r="D718" i="23"/>
  <c r="D709" i="23"/>
  <c r="D700" i="23"/>
  <c r="D686" i="23"/>
  <c r="D1850" i="23"/>
  <c r="D1843" i="23"/>
  <c r="D1775" i="23"/>
  <c r="D1738" i="23"/>
  <c r="D1663" i="23"/>
  <c r="D1519" i="23"/>
  <c r="D1477" i="23"/>
  <c r="D1441" i="23"/>
  <c r="D1332" i="23"/>
  <c r="D1318" i="23"/>
  <c r="D1305" i="23"/>
  <c r="D1204" i="23"/>
  <c r="D1190" i="23"/>
  <c r="D1158" i="23"/>
  <c r="D1126" i="23"/>
  <c r="D1108" i="23"/>
  <c r="D1092" i="23"/>
  <c r="D1076" i="23"/>
  <c r="D1060" i="23"/>
  <c r="D1044" i="23"/>
  <c r="D1028" i="23"/>
  <c r="D1012" i="23"/>
  <c r="D996" i="23"/>
  <c r="D980" i="23"/>
  <c r="D960" i="23"/>
  <c r="D946" i="23"/>
  <c r="D937" i="23"/>
  <c r="D928" i="23"/>
  <c r="D914" i="23"/>
  <c r="D905" i="23"/>
  <c r="D896" i="23"/>
  <c r="D882" i="23"/>
  <c r="D873" i="23"/>
  <c r="D864" i="23"/>
  <c r="D850" i="23"/>
  <c r="D841" i="23"/>
  <c r="D832" i="23"/>
  <c r="D818" i="23"/>
  <c r="D809" i="23"/>
  <c r="D800" i="23"/>
  <c r="D786" i="23"/>
  <c r="D777" i="23"/>
  <c r="D768" i="23"/>
  <c r="D754" i="23"/>
  <c r="D745" i="23"/>
  <c r="D736" i="23"/>
  <c r="D722" i="23"/>
  <c r="D713" i="23"/>
  <c r="D704" i="23"/>
  <c r="D690" i="23"/>
  <c r="D681" i="23"/>
  <c r="D677" i="23"/>
  <c r="D673" i="23"/>
  <c r="D669" i="23"/>
  <c r="D1483" i="23"/>
  <c r="D1405" i="23"/>
  <c r="D1250" i="23"/>
  <c r="D1086" i="23"/>
  <c r="D900" i="23"/>
  <c r="D790" i="23"/>
  <c r="D730" i="23"/>
  <c r="D725" i="23"/>
  <c r="D679" i="23"/>
  <c r="D668" i="23"/>
  <c r="D659" i="23"/>
  <c r="D645" i="23"/>
  <c r="D636" i="23"/>
  <c r="D1264" i="23"/>
  <c r="D1170" i="23"/>
  <c r="D1070" i="23"/>
  <c r="D950" i="23"/>
  <c r="D877" i="23"/>
  <c r="D804" i="23"/>
  <c r="D748" i="23"/>
  <c r="D689" i="23"/>
  <c r="D684" i="23"/>
  <c r="D663" i="23"/>
  <c r="D640" i="23"/>
  <c r="D631" i="23"/>
  <c r="D627" i="23"/>
  <c r="D623" i="23"/>
  <c r="D619" i="23"/>
  <c r="D615" i="23"/>
  <c r="D611" i="23"/>
  <c r="D603" i="23"/>
  <c r="D599" i="23"/>
  <c r="D595" i="23"/>
  <c r="D587" i="23"/>
  <c r="D579" i="23"/>
  <c r="D571" i="23"/>
  <c r="D567" i="23"/>
  <c r="D559" i="23"/>
  <c r="D551" i="23"/>
  <c r="D547" i="23"/>
  <c r="D539" i="23"/>
  <c r="D531" i="23"/>
  <c r="D523" i="23"/>
  <c r="D519" i="23"/>
  <c r="D511" i="23"/>
  <c r="D503" i="23"/>
  <c r="D495" i="23"/>
  <c r="D491" i="23"/>
  <c r="D483" i="23"/>
  <c r="D475" i="23"/>
  <c r="D467" i="23"/>
  <c r="D459" i="23"/>
  <c r="D455" i="23"/>
  <c r="D447" i="23"/>
  <c r="D439" i="23"/>
  <c r="D431" i="23"/>
  <c r="D423" i="23"/>
  <c r="D415" i="23"/>
  <c r="D411" i="23"/>
  <c r="D403" i="23"/>
  <c r="D399" i="23"/>
  <c r="D391" i="23"/>
  <c r="D387" i="23"/>
  <c r="D379" i="23"/>
  <c r="D371" i="23"/>
  <c r="D363" i="23"/>
  <c r="D355" i="23"/>
  <c r="D347" i="23"/>
  <c r="D343" i="23"/>
  <c r="D335" i="23"/>
  <c r="D327" i="23"/>
  <c r="D319" i="23"/>
  <c r="D315" i="23"/>
  <c r="D307" i="23"/>
  <c r="D299" i="23"/>
  <c r="D291" i="23"/>
  <c r="D283" i="23"/>
  <c r="D275" i="23"/>
  <c r="D267" i="23"/>
  <c r="D263" i="23"/>
  <c r="D255" i="23"/>
  <c r="D247" i="23"/>
  <c r="D243" i="23"/>
  <c r="D235" i="23"/>
  <c r="D227" i="23"/>
  <c r="D223" i="23"/>
  <c r="D215" i="23"/>
  <c r="D207" i="23"/>
  <c r="D199" i="23"/>
  <c r="D191" i="23"/>
  <c r="D183" i="23"/>
  <c r="D175" i="23"/>
  <c r="D167" i="23"/>
  <c r="D159" i="23"/>
  <c r="D151" i="23"/>
  <c r="D147" i="23"/>
  <c r="D139" i="23"/>
  <c r="D131" i="23"/>
  <c r="D123" i="23"/>
  <c r="D115" i="23"/>
  <c r="D107" i="23"/>
  <c r="D99" i="23"/>
  <c r="D91" i="23"/>
  <c r="D83" i="23"/>
  <c r="D75" i="23"/>
  <c r="D71" i="23"/>
  <c r="D63" i="23"/>
  <c r="D55" i="23"/>
  <c r="D47" i="23"/>
  <c r="D39" i="23"/>
  <c r="D31" i="23"/>
  <c r="D23" i="23"/>
  <c r="D15" i="23"/>
  <c r="D7" i="23"/>
  <c r="D518" i="23"/>
  <c r="D466" i="23"/>
  <c r="D442" i="23"/>
  <c r="D426" i="23"/>
  <c r="D410" i="23"/>
  <c r="D390" i="23"/>
  <c r="D378" i="23"/>
  <c r="D362" i="23"/>
  <c r="D342" i="23"/>
  <c r="D322" i="23"/>
  <c r="D306" i="23"/>
  <c r="D290" i="23"/>
  <c r="D274" i="23"/>
  <c r="D258" i="23"/>
  <c r="D242" i="23"/>
  <c r="D226" i="23"/>
  <c r="D210" i="23"/>
  <c r="D649" i="23"/>
  <c r="D607" i="23"/>
  <c r="D591" i="23"/>
  <c r="D583" i="23"/>
  <c r="D575" i="23"/>
  <c r="D563" i="23"/>
  <c r="D555" i="23"/>
  <c r="D543" i="23"/>
  <c r="D535" i="23"/>
  <c r="D527" i="23"/>
  <c r="D515" i="23"/>
  <c r="D507" i="23"/>
  <c r="D499" i="23"/>
  <c r="D487" i="23"/>
  <c r="D479" i="23"/>
  <c r="D471" i="23"/>
  <c r="D463" i="23"/>
  <c r="D451" i="23"/>
  <c r="D443" i="23"/>
  <c r="D435" i="23"/>
  <c r="D427" i="23"/>
  <c r="D419" i="23"/>
  <c r="D407" i="23"/>
  <c r="D395" i="23"/>
  <c r="D383" i="23"/>
  <c r="D375" i="23"/>
  <c r="D367" i="23"/>
  <c r="D359" i="23"/>
  <c r="D351" i="23"/>
  <c r="D339" i="23"/>
  <c r="D331" i="23"/>
  <c r="D323" i="23"/>
  <c r="D311" i="23"/>
  <c r="D303" i="23"/>
  <c r="D295" i="23"/>
  <c r="D287" i="23"/>
  <c r="D279" i="23"/>
  <c r="D271" i="23"/>
  <c r="D259" i="23"/>
  <c r="D251" i="23"/>
  <c r="D239" i="23"/>
  <c r="D231" i="23"/>
  <c r="D219" i="23"/>
  <c r="D211" i="23"/>
  <c r="D203" i="23"/>
  <c r="D195" i="23"/>
  <c r="D187" i="23"/>
  <c r="D179" i="23"/>
  <c r="D171" i="23"/>
  <c r="D163" i="23"/>
  <c r="D155" i="23"/>
  <c r="D143" i="23"/>
  <c r="D135" i="23"/>
  <c r="D127" i="23"/>
  <c r="D119" i="23"/>
  <c r="D111" i="23"/>
  <c r="D103" i="23"/>
  <c r="D95" i="23"/>
  <c r="D87" i="23"/>
  <c r="D79" i="23"/>
  <c r="D67" i="23"/>
  <c r="D59" i="23"/>
  <c r="D51" i="23"/>
  <c r="D43" i="23"/>
  <c r="D35" i="23"/>
  <c r="D27" i="23"/>
  <c r="D19" i="23"/>
  <c r="D11" i="23"/>
  <c r="D514" i="23"/>
  <c r="D458" i="23"/>
  <c r="D438" i="23"/>
  <c r="D422" i="23"/>
  <c r="D406" i="23"/>
  <c r="D394" i="23"/>
  <c r="D374" i="23"/>
  <c r="D358" i="23"/>
  <c r="D338" i="23"/>
  <c r="D326" i="23"/>
  <c r="D310" i="23"/>
  <c r="D294" i="23"/>
  <c r="D278" i="23"/>
  <c r="D262" i="23"/>
  <c r="D246" i="23"/>
  <c r="D230" i="23"/>
  <c r="D214" i="23"/>
  <c r="D1631" i="23"/>
  <c r="D1560" i="23"/>
  <c r="D1138" i="23"/>
  <c r="D1054" i="23"/>
  <c r="D964" i="23"/>
  <c r="D854" i="23"/>
  <c r="D781" i="23"/>
  <c r="D753" i="23"/>
  <c r="D729" i="23"/>
  <c r="D712" i="23"/>
  <c r="D706" i="23"/>
  <c r="D694" i="23"/>
  <c r="D672" i="23"/>
  <c r="D667" i="23"/>
  <c r="D653" i="23"/>
  <c r="D644" i="23"/>
  <c r="D635" i="23"/>
  <c r="D506" i="23"/>
  <c r="D454" i="23"/>
  <c r="D446" i="23"/>
  <c r="D430" i="23"/>
  <c r="D414" i="23"/>
  <c r="D398" i="23"/>
  <c r="D382" i="23"/>
  <c r="D370" i="23"/>
  <c r="D354" i="23"/>
  <c r="D346" i="23"/>
  <c r="D330" i="23"/>
  <c r="D314" i="23"/>
  <c r="D298" i="23"/>
  <c r="D282" i="23"/>
  <c r="D270" i="23"/>
  <c r="D250" i="23"/>
  <c r="D238" i="23"/>
  <c r="D222" i="23"/>
  <c r="D206" i="23"/>
  <c r="D1277" i="23"/>
  <c r="D1038" i="23"/>
  <c r="D941" i="23"/>
  <c r="D868" i="23"/>
  <c r="D758" i="23"/>
  <c r="D740" i="23"/>
  <c r="D734" i="23"/>
  <c r="D717" i="23"/>
  <c r="D688" i="23"/>
  <c r="D657" i="23"/>
  <c r="D648" i="23"/>
  <c r="D639" i="23"/>
  <c r="D630" i="23"/>
  <c r="D626" i="23"/>
  <c r="D622" i="23"/>
  <c r="D618" i="23"/>
  <c r="D614" i="23"/>
  <c r="D610" i="23"/>
  <c r="D606" i="23"/>
  <c r="D602" i="23"/>
  <c r="D598" i="23"/>
  <c r="D594" i="23"/>
  <c r="D590" i="23"/>
  <c r="D586" i="23"/>
  <c r="D582" i="23"/>
  <c r="D578" i="23"/>
  <c r="D574" i="23"/>
  <c r="D570" i="23"/>
  <c r="D566" i="23"/>
  <c r="D562" i="23"/>
  <c r="D558" i="23"/>
  <c r="D554" i="23"/>
  <c r="D550" i="23"/>
  <c r="D546" i="23"/>
  <c r="D542" i="23"/>
  <c r="D538" i="23"/>
  <c r="D534" i="23"/>
  <c r="D530" i="23"/>
  <c r="D526" i="23"/>
  <c r="D522" i="23"/>
  <c r="D510" i="23"/>
  <c r="D502" i="23"/>
  <c r="D498" i="23"/>
  <c r="D494" i="23"/>
  <c r="D490" i="23"/>
  <c r="D486" i="23"/>
  <c r="D482" i="23"/>
  <c r="D478" i="23"/>
  <c r="D474" i="23"/>
  <c r="D470" i="23"/>
  <c r="D462" i="23"/>
  <c r="D450" i="23"/>
  <c r="D434" i="23"/>
  <c r="D418" i="23"/>
  <c r="D402" i="23"/>
  <c r="D386" i="23"/>
  <c r="D366" i="23"/>
  <c r="D350" i="23"/>
  <c r="D334" i="23"/>
  <c r="D318" i="23"/>
  <c r="D302" i="23"/>
  <c r="D286" i="23"/>
  <c r="D266" i="23"/>
  <c r="D254" i="23"/>
  <c r="D234" i="23"/>
  <c r="D218" i="23"/>
  <c r="D1022" i="23"/>
  <c r="D918" i="23"/>
  <c r="D845" i="23"/>
  <c r="D772" i="23"/>
  <c r="D698" i="23"/>
  <c r="D693" i="23"/>
  <c r="D676" i="23"/>
  <c r="D671" i="23"/>
  <c r="D661" i="23"/>
  <c r="D652" i="23"/>
  <c r="D643" i="23"/>
  <c r="D209" i="23"/>
  <c r="D193" i="23"/>
  <c r="D185" i="23"/>
  <c r="D177" i="23"/>
  <c r="D169" i="23"/>
  <c r="D161" i="23"/>
  <c r="D153" i="23"/>
  <c r="D145" i="23"/>
  <c r="D137" i="23"/>
  <c r="D129" i="23"/>
  <c r="D121" i="23"/>
  <c r="D117" i="23"/>
  <c r="D109" i="23"/>
  <c r="D101" i="23"/>
  <c r="D93" i="23"/>
  <c r="D85" i="23"/>
  <c r="D77" i="23"/>
  <c r="D69" i="23"/>
  <c r="D57" i="23"/>
  <c r="D49" i="23"/>
  <c r="D45" i="23"/>
  <c r="D37" i="23"/>
  <c r="D29" i="23"/>
  <c r="D21" i="23"/>
  <c r="D13" i="23"/>
  <c r="D1699" i="23"/>
  <c r="D1447" i="23"/>
  <c r="D1378" i="23"/>
  <c r="D1006" i="23"/>
  <c r="D932" i="23"/>
  <c r="D822" i="23"/>
  <c r="D757" i="23"/>
  <c r="D721" i="23"/>
  <c r="D716" i="23"/>
  <c r="D665" i="23"/>
  <c r="D656" i="23"/>
  <c r="D647" i="23"/>
  <c r="D633" i="23"/>
  <c r="D629" i="23"/>
  <c r="D625" i="23"/>
  <c r="D621" i="23"/>
  <c r="D617" i="23"/>
  <c r="D613" i="23"/>
  <c r="D609" i="23"/>
  <c r="D605" i="23"/>
  <c r="D601" i="23"/>
  <c r="D597" i="23"/>
  <c r="D593" i="23"/>
  <c r="D589" i="23"/>
  <c r="D585" i="23"/>
  <c r="D581" i="23"/>
  <c r="D577" i="23"/>
  <c r="D573" i="23"/>
  <c r="D569" i="23"/>
  <c r="D565" i="23"/>
  <c r="D561" i="23"/>
  <c r="D557" i="23"/>
  <c r="D553" i="23"/>
  <c r="D549" i="23"/>
  <c r="D545" i="23"/>
  <c r="D541" i="23"/>
  <c r="D537" i="23"/>
  <c r="D533" i="23"/>
  <c r="D529" i="23"/>
  <c r="D525" i="23"/>
  <c r="D521" i="23"/>
  <c r="D517" i="23"/>
  <c r="D513" i="23"/>
  <c r="D509" i="23"/>
  <c r="D505" i="23"/>
  <c r="D501" i="23"/>
  <c r="D497" i="23"/>
  <c r="D493" i="23"/>
  <c r="D489" i="23"/>
  <c r="D485" i="23"/>
  <c r="D481" i="23"/>
  <c r="D477" i="23"/>
  <c r="D473" i="23"/>
  <c r="D469" i="23"/>
  <c r="D465" i="23"/>
  <c r="D461" i="23"/>
  <c r="D457" i="23"/>
  <c r="D453" i="23"/>
  <c r="D449" i="23"/>
  <c r="D445" i="23"/>
  <c r="D441" i="23"/>
  <c r="D437" i="23"/>
  <c r="D433" i="23"/>
  <c r="D429" i="23"/>
  <c r="D425" i="23"/>
  <c r="D421" i="23"/>
  <c r="D417" i="23"/>
  <c r="D413" i="23"/>
  <c r="D409" i="23"/>
  <c r="D405" i="23"/>
  <c r="D401" i="23"/>
  <c r="D397" i="23"/>
  <c r="D393" i="23"/>
  <c r="D389" i="23"/>
  <c r="D385" i="23"/>
  <c r="D381" i="23"/>
  <c r="D377" i="23"/>
  <c r="D373" i="23"/>
  <c r="D369" i="23"/>
  <c r="D365" i="23"/>
  <c r="D361" i="23"/>
  <c r="D357" i="23"/>
  <c r="D353" i="23"/>
  <c r="D349" i="23"/>
  <c r="D345" i="23"/>
  <c r="D341" i="23"/>
  <c r="D337" i="23"/>
  <c r="D333" i="23"/>
  <c r="D329" i="23"/>
  <c r="D325" i="23"/>
  <c r="D321" i="23"/>
  <c r="D317" i="23"/>
  <c r="D313" i="23"/>
  <c r="D309" i="23"/>
  <c r="D305" i="23"/>
  <c r="D301" i="23"/>
  <c r="D297" i="23"/>
  <c r="D293" i="23"/>
  <c r="D289" i="23"/>
  <c r="D285" i="23"/>
  <c r="D281" i="23"/>
  <c r="D277" i="23"/>
  <c r="D273" i="23"/>
  <c r="D269" i="23"/>
  <c r="D265" i="23"/>
  <c r="D261" i="23"/>
  <c r="D257" i="23"/>
  <c r="D253" i="23"/>
  <c r="D249" i="23"/>
  <c r="D245" i="23"/>
  <c r="D241" i="23"/>
  <c r="D237" i="23"/>
  <c r="D233" i="23"/>
  <c r="D229" i="23"/>
  <c r="D225" i="23"/>
  <c r="D221" i="23"/>
  <c r="D217" i="23"/>
  <c r="D213" i="23"/>
  <c r="D205" i="23"/>
  <c r="D201" i="23"/>
  <c r="D197" i="23"/>
  <c r="D189" i="23"/>
  <c r="D181" i="23"/>
  <c r="D173" i="23"/>
  <c r="D165" i="23"/>
  <c r="D157" i="23"/>
  <c r="D149" i="23"/>
  <c r="D141" i="23"/>
  <c r="D133" i="23"/>
  <c r="D125" i="23"/>
  <c r="D113" i="23"/>
  <c r="D105" i="23"/>
  <c r="D97" i="23"/>
  <c r="D89" i="23"/>
  <c r="D81" i="23"/>
  <c r="D73" i="23"/>
  <c r="D65" i="23"/>
  <c r="D61" i="23"/>
  <c r="D53" i="23"/>
  <c r="D41" i="23"/>
  <c r="D33" i="23"/>
  <c r="D25" i="23"/>
  <c r="D17" i="23"/>
  <c r="D9" i="23"/>
  <c r="D1392" i="23"/>
  <c r="D744" i="23"/>
  <c r="D708" i="23"/>
  <c r="D680" i="23"/>
  <c r="D632" i="23"/>
  <c r="D600" i="23"/>
  <c r="D568" i="23"/>
  <c r="D536" i="23"/>
  <c r="D504" i="23"/>
  <c r="D472" i="23"/>
  <c r="D440" i="23"/>
  <c r="D408" i="23"/>
  <c r="D376" i="23"/>
  <c r="D344" i="23"/>
  <c r="D312" i="23"/>
  <c r="D280" i="23"/>
  <c r="D248" i="23"/>
  <c r="D216" i="23"/>
  <c r="D198" i="23"/>
  <c r="D182" i="23"/>
  <c r="D166" i="23"/>
  <c r="D150" i="23"/>
  <c r="D134" i="23"/>
  <c r="D118" i="23"/>
  <c r="D102" i="23"/>
  <c r="D86" i="23"/>
  <c r="D70" i="23"/>
  <c r="D54" i="23"/>
  <c r="D38" i="23"/>
  <c r="D22" i="23"/>
  <c r="D1102" i="23"/>
  <c r="D749" i="23"/>
  <c r="D664" i="23"/>
  <c r="D637" i="23"/>
  <c r="D560" i="23"/>
  <c r="D464" i="23"/>
  <c r="D336" i="23"/>
  <c r="D272" i="23"/>
  <c r="D202" i="23"/>
  <c r="D154" i="23"/>
  <c r="D138" i="23"/>
  <c r="D106" i="23"/>
  <c r="D74" i="23"/>
  <c r="D26" i="23"/>
  <c r="D284" i="23"/>
  <c r="D196" i="23"/>
  <c r="D164" i="23"/>
  <c r="D116" i="23"/>
  <c r="D268" i="23"/>
  <c r="D172" i="23"/>
  <c r="D92" i="23"/>
  <c r="D836" i="23"/>
  <c r="D813" i="23"/>
  <c r="D612" i="23"/>
  <c r="D580" i="23"/>
  <c r="D548" i="23"/>
  <c r="D516" i="23"/>
  <c r="D484" i="23"/>
  <c r="D452" i="23"/>
  <c r="D420" i="23"/>
  <c r="D388" i="23"/>
  <c r="D356" i="23"/>
  <c r="D324" i="23"/>
  <c r="D292" i="23"/>
  <c r="D260" i="23"/>
  <c r="D228" i="23"/>
  <c r="D192" i="23"/>
  <c r="D176" i="23"/>
  <c r="D160" i="23"/>
  <c r="D144" i="23"/>
  <c r="D128" i="23"/>
  <c r="D112" i="23"/>
  <c r="D96" i="23"/>
  <c r="D80" i="23"/>
  <c r="D64" i="23"/>
  <c r="D48" i="23"/>
  <c r="D32" i="23"/>
  <c r="D16" i="23"/>
  <c r="D685" i="23"/>
  <c r="D651" i="23"/>
  <c r="D592" i="23"/>
  <c r="D528" i="23"/>
  <c r="D496" i="23"/>
  <c r="D432" i="23"/>
  <c r="D400" i="23"/>
  <c r="D304" i="23"/>
  <c r="D240" i="23"/>
  <c r="D208" i="23"/>
  <c r="D170" i="23"/>
  <c r="D122" i="23"/>
  <c r="D90" i="23"/>
  <c r="D58" i="23"/>
  <c r="D348" i="23"/>
  <c r="D252" i="23"/>
  <c r="D132" i="23"/>
  <c r="D84" i="23"/>
  <c r="D52" i="23"/>
  <c r="D140" i="23"/>
  <c r="D108" i="23"/>
  <c r="D12" i="23"/>
  <c r="D624" i="23"/>
  <c r="D368" i="23"/>
  <c r="D186" i="23"/>
  <c r="D42" i="23"/>
  <c r="D10" i="23"/>
  <c r="D180" i="23"/>
  <c r="D148" i="23"/>
  <c r="D68" i="23"/>
  <c r="D36" i="23"/>
  <c r="D124" i="23"/>
  <c r="D990" i="23"/>
  <c r="D720" i="23"/>
  <c r="D604" i="23"/>
  <c r="D572" i="23"/>
  <c r="D540" i="23"/>
  <c r="D508" i="23"/>
  <c r="D476" i="23"/>
  <c r="D444" i="23"/>
  <c r="D412" i="23"/>
  <c r="D380" i="23"/>
  <c r="D316" i="23"/>
  <c r="D220" i="23"/>
  <c r="D100" i="23"/>
  <c r="D20" i="23"/>
  <c r="D396" i="23"/>
  <c r="D974" i="23"/>
  <c r="D726" i="23"/>
  <c r="D616" i="23"/>
  <c r="D584" i="23"/>
  <c r="D552" i="23"/>
  <c r="D520" i="23"/>
  <c r="D488" i="23"/>
  <c r="D456" i="23"/>
  <c r="D424" i="23"/>
  <c r="D392" i="23"/>
  <c r="D360" i="23"/>
  <c r="D328" i="23"/>
  <c r="D296" i="23"/>
  <c r="D264" i="23"/>
  <c r="D232" i="23"/>
  <c r="D190" i="23"/>
  <c r="D174" i="23"/>
  <c r="D158" i="23"/>
  <c r="D142" i="23"/>
  <c r="D126" i="23"/>
  <c r="D110" i="23"/>
  <c r="D94" i="23"/>
  <c r="D78" i="23"/>
  <c r="D62" i="23"/>
  <c r="D46" i="23"/>
  <c r="D30" i="23"/>
  <c r="D14" i="23"/>
  <c r="D886" i="23"/>
  <c r="D576" i="23"/>
  <c r="D544" i="23"/>
  <c r="D480" i="23"/>
  <c r="D448" i="23"/>
  <c r="D384" i="23"/>
  <c r="D320" i="23"/>
  <c r="D256" i="23"/>
  <c r="D194" i="23"/>
  <c r="D162" i="23"/>
  <c r="D130" i="23"/>
  <c r="D98" i="23"/>
  <c r="D66" i="23"/>
  <c r="D34" i="23"/>
  <c r="D702" i="23"/>
  <c r="D588" i="23"/>
  <c r="D524" i="23"/>
  <c r="D460" i="23"/>
  <c r="D332" i="23"/>
  <c r="D236" i="23"/>
  <c r="D188" i="23"/>
  <c r="D60" i="23"/>
  <c r="D44" i="23"/>
  <c r="D697" i="23"/>
  <c r="D655" i="23"/>
  <c r="D641" i="23"/>
  <c r="D628" i="23"/>
  <c r="D596" i="23"/>
  <c r="D564" i="23"/>
  <c r="D532" i="23"/>
  <c r="D500" i="23"/>
  <c r="D468" i="23"/>
  <c r="D436" i="23"/>
  <c r="D404" i="23"/>
  <c r="D372" i="23"/>
  <c r="D340" i="23"/>
  <c r="D308" i="23"/>
  <c r="D276" i="23"/>
  <c r="D244" i="23"/>
  <c r="D212" i="23"/>
  <c r="D200" i="23"/>
  <c r="D184" i="23"/>
  <c r="D168" i="23"/>
  <c r="D152" i="23"/>
  <c r="D136" i="23"/>
  <c r="D120" i="23"/>
  <c r="D104" i="23"/>
  <c r="D88" i="23"/>
  <c r="D72" i="23"/>
  <c r="D56" i="23"/>
  <c r="D40" i="23"/>
  <c r="D24" i="23"/>
  <c r="D8" i="23"/>
  <c r="D909" i="23"/>
  <c r="D675" i="23"/>
  <c r="D608" i="23"/>
  <c r="D512" i="23"/>
  <c r="D416" i="23"/>
  <c r="D352" i="23"/>
  <c r="D288" i="23"/>
  <c r="D224" i="23"/>
  <c r="D178" i="23"/>
  <c r="D146" i="23"/>
  <c r="D114" i="23"/>
  <c r="D82" i="23"/>
  <c r="D50" i="23"/>
  <c r="D18" i="23"/>
  <c r="D738" i="23"/>
  <c r="D660" i="23"/>
  <c r="D620" i="23"/>
  <c r="D556" i="23"/>
  <c r="D492" i="23"/>
  <c r="D428" i="23"/>
  <c r="D364" i="23"/>
  <c r="D300" i="23"/>
  <c r="D204" i="23"/>
  <c r="D156" i="23"/>
  <c r="D76" i="23"/>
  <c r="D28" i="23"/>
  <c r="D2074" i="23"/>
  <c r="D2083" i="23"/>
  <c r="D2091" i="23"/>
  <c r="D2082" i="23"/>
  <c r="D2089" i="23"/>
  <c r="D2071" i="23"/>
  <c r="D2073" i="23"/>
  <c r="D2072" i="23"/>
  <c r="D2080" i="23"/>
  <c r="D2079" i="23"/>
  <c r="D2107" i="23"/>
  <c r="D2105" i="23"/>
  <c r="D2100" i="23"/>
  <c r="D2108" i="23"/>
  <c r="D2101" i="23"/>
  <c r="D2109" i="23"/>
  <c r="D2030" i="23"/>
  <c r="D2106" i="23"/>
  <c r="D2102" i="23"/>
  <c r="D2099" i="23"/>
  <c r="E145" i="6" s="1"/>
  <c r="D2103" i="23"/>
  <c r="D2104" i="23"/>
  <c r="D2031" i="23"/>
  <c r="D2066" i="23"/>
  <c r="D2070" i="23"/>
  <c r="D2068" i="23"/>
  <c r="D2088" i="23"/>
  <c r="D2095" i="23"/>
  <c r="D2086" i="23"/>
  <c r="D2078" i="23"/>
  <c r="D2081" i="23"/>
  <c r="D2096" i="23"/>
  <c r="D2087" i="23"/>
  <c r="D2094" i="23"/>
  <c r="D2093" i="23"/>
  <c r="D2085" i="23"/>
  <c r="D2077" i="23"/>
  <c r="D2090" i="23"/>
  <c r="D2092" i="23"/>
  <c r="D2084" i="23"/>
  <c r="D2076" i="23"/>
  <c r="H3" i="18"/>
  <c r="E2100" i="23"/>
  <c r="E2101" i="23"/>
  <c r="E2102" i="23"/>
  <c r="E2103" i="23"/>
  <c r="E2104" i="23"/>
  <c r="E2105" i="23"/>
  <c r="E2106" i="23"/>
  <c r="E2107" i="23"/>
  <c r="E2108" i="23"/>
  <c r="E1927" i="23"/>
  <c r="E1928" i="23"/>
  <c r="E1929" i="23"/>
  <c r="E1930" i="23"/>
  <c r="E1931" i="23"/>
  <c r="E1932" i="23"/>
  <c r="E1933" i="23"/>
  <c r="E1934" i="23"/>
  <c r="E1935" i="23"/>
  <c r="E1936" i="23"/>
  <c r="E1937" i="23"/>
  <c r="E1938" i="23"/>
  <c r="E1939" i="23"/>
  <c r="E1940" i="23"/>
  <c r="E1941" i="23"/>
  <c r="E1942" i="23"/>
  <c r="E1943" i="23"/>
  <c r="E1944" i="23"/>
  <c r="E1945" i="23"/>
  <c r="E1946" i="23"/>
  <c r="E1947" i="23"/>
  <c r="E1948" i="23"/>
  <c r="E1949" i="23"/>
  <c r="E1950" i="23"/>
  <c r="E1951" i="23"/>
  <c r="E1952" i="23"/>
  <c r="E1953" i="23"/>
  <c r="E1954" i="23"/>
  <c r="E1955" i="23"/>
  <c r="E1956" i="23"/>
  <c r="E1957" i="23"/>
  <c r="E1958" i="23"/>
  <c r="E1959" i="23"/>
  <c r="E1960" i="23"/>
  <c r="E1961" i="23"/>
  <c r="E1962" i="23"/>
  <c r="E1963" i="23"/>
  <c r="E1964" i="23"/>
  <c r="E1965" i="23"/>
  <c r="E1966" i="23"/>
  <c r="E1967" i="23"/>
  <c r="E1968" i="23"/>
  <c r="E1969" i="23"/>
  <c r="E1970" i="23"/>
  <c r="E1971" i="23"/>
  <c r="E1972" i="23"/>
  <c r="E1973" i="23"/>
  <c r="E1974" i="23"/>
  <c r="E1975" i="23"/>
  <c r="E1976" i="23"/>
  <c r="E1977" i="23"/>
  <c r="E1978" i="23"/>
  <c r="E1979" i="23"/>
  <c r="E1980" i="23"/>
  <c r="E1981" i="23"/>
  <c r="E1982" i="23"/>
  <c r="E1983" i="23"/>
  <c r="E1984" i="23"/>
  <c r="E1985" i="23"/>
  <c r="E1986" i="23"/>
  <c r="E1987" i="23"/>
  <c r="E1988" i="23"/>
  <c r="E1989" i="23"/>
  <c r="E1990" i="23"/>
  <c r="E1991" i="23"/>
  <c r="E1992" i="23"/>
  <c r="E1993" i="23"/>
  <c r="E1994" i="23"/>
  <c r="E1995" i="23"/>
  <c r="E1996" i="23"/>
  <c r="E1997" i="23"/>
  <c r="E1998" i="23"/>
  <c r="E1999" i="23"/>
  <c r="E2000" i="23"/>
  <c r="E2001" i="23"/>
  <c r="E2002" i="23"/>
  <c r="E2003" i="23"/>
  <c r="E2004" i="23"/>
  <c r="E2005" i="23"/>
  <c r="E2006" i="23"/>
  <c r="E2007" i="23"/>
  <c r="E2008" i="23"/>
  <c r="E2009" i="23"/>
  <c r="E2010" i="23"/>
  <c r="E2011" i="23"/>
  <c r="E2012" i="23"/>
  <c r="E2013" i="23"/>
  <c r="E2014" i="23"/>
  <c r="E2015" i="23"/>
  <c r="E2016" i="23"/>
  <c r="E2017" i="23"/>
  <c r="E2018" i="23"/>
  <c r="E2019" i="23"/>
  <c r="E2020" i="23"/>
  <c r="E2021" i="23"/>
  <c r="E2022" i="23"/>
  <c r="E1926" i="23"/>
  <c r="G2027" i="23"/>
  <c r="E208" i="6" l="1"/>
  <c r="G208" i="6" s="1"/>
  <c r="E194" i="6"/>
  <c r="G194" i="6" s="1"/>
  <c r="E115" i="6"/>
  <c r="G115" i="6" s="1"/>
  <c r="E175" i="6"/>
  <c r="G175" i="6" s="1"/>
  <c r="E76" i="6"/>
  <c r="G76" i="6" s="1"/>
  <c r="E58" i="6"/>
  <c r="G58" i="6" s="1"/>
  <c r="C39" i="25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l="1"/>
  <c r="E9" i="16" l="1"/>
  <c r="D2075" i="23" s="1"/>
  <c r="B5" i="13"/>
  <c r="E56" i="6" l="1"/>
  <c r="G56" i="6" s="1"/>
  <c r="E24" i="6"/>
  <c r="E178" i="6"/>
  <c r="G178" i="6" s="1"/>
  <c r="E2" i="6"/>
  <c r="F35" i="6"/>
  <c r="F34" i="6"/>
  <c r="S48" i="28" l="1"/>
  <c r="S50" i="28" s="1"/>
  <c r="R48" i="28"/>
  <c r="R50" i="28" s="1"/>
  <c r="E24" i="5" s="1"/>
  <c r="Q48" i="28"/>
  <c r="J43" i="28"/>
  <c r="H43" i="28"/>
  <c r="T43" i="28" s="1"/>
  <c r="H42" i="28"/>
  <c r="T42" i="28" s="1"/>
  <c r="T41" i="28"/>
  <c r="J41" i="28"/>
  <c r="H41" i="28"/>
  <c r="J40" i="28"/>
  <c r="O40" i="28" s="1"/>
  <c r="H40" i="28"/>
  <c r="T40" i="28" s="1"/>
  <c r="J39" i="28"/>
  <c r="H39" i="28"/>
  <c r="T39" i="28" s="1"/>
  <c r="O41" i="28" l="1"/>
  <c r="E20" i="5"/>
  <c r="O43" i="28"/>
  <c r="O39" i="28"/>
  <c r="P39" i="28" s="1"/>
  <c r="E25" i="5"/>
  <c r="Q50" i="28"/>
  <c r="E22" i="5" s="1"/>
  <c r="T48" i="28"/>
  <c r="E33" i="5" s="1"/>
  <c r="E35" i="5" s="1"/>
  <c r="J42" i="28"/>
  <c r="O42" i="28" s="1"/>
  <c r="H39" i="5"/>
  <c r="E26" i="5" l="1"/>
  <c r="E27" i="5"/>
  <c r="E28" i="5"/>
  <c r="E30" i="5"/>
  <c r="E29" i="5"/>
  <c r="F164" i="6"/>
  <c r="F166" i="6"/>
  <c r="F165" i="6"/>
  <c r="F154" i="6"/>
  <c r="F156" i="6"/>
  <c r="F155" i="6"/>
  <c r="F105" i="6"/>
  <c r="F107" i="6"/>
  <c r="F106" i="6"/>
  <c r="B2096" i="23" l="1"/>
  <c r="B2095" i="23"/>
  <c r="M6" i="18" l="1"/>
  <c r="M5" i="18"/>
  <c r="M3" i="18"/>
  <c r="L6" i="18"/>
  <c r="L5" i="18"/>
  <c r="L3" i="18"/>
  <c r="L2" i="18"/>
  <c r="M4" i="18"/>
  <c r="AF62" i="18"/>
  <c r="AJ62" i="18" s="1"/>
  <c r="AF57" i="18"/>
  <c r="AJ57" i="18" s="1"/>
  <c r="AF56" i="18"/>
  <c r="AJ56" i="18" s="1"/>
  <c r="AF53" i="18"/>
  <c r="AJ53" i="18" s="1"/>
  <c r="AF46" i="18"/>
  <c r="AJ46" i="18" s="1"/>
  <c r="AF45" i="18"/>
  <c r="AJ45" i="18" s="1"/>
  <c r="AF47" i="18"/>
  <c r="AJ47" i="18" s="1"/>
  <c r="AF42" i="18"/>
  <c r="AJ42" i="18" s="1"/>
  <c r="AF40" i="18"/>
  <c r="AJ40" i="18" s="1"/>
  <c r="AF38" i="18"/>
  <c r="AJ38" i="18" s="1"/>
  <c r="AF39" i="18"/>
  <c r="AJ39" i="18" s="1"/>
  <c r="AF37" i="18"/>
  <c r="AJ37" i="18" s="1"/>
  <c r="AF35" i="18"/>
  <c r="AJ35" i="18" s="1"/>
  <c r="AL45" i="18" l="1"/>
  <c r="AM45" i="18"/>
  <c r="AL46" i="18"/>
  <c r="AM46" i="18"/>
  <c r="AL39" i="18"/>
  <c r="AM39" i="18"/>
  <c r="AL56" i="18"/>
  <c r="AM56" i="18"/>
  <c r="AM42" i="18"/>
  <c r="AL42" i="18"/>
  <c r="AL37" i="18"/>
  <c r="AM37" i="18"/>
  <c r="AM38" i="18"/>
  <c r="AL38" i="18"/>
  <c r="AL57" i="18"/>
  <c r="AM57" i="18"/>
  <c r="AM47" i="18"/>
  <c r="AL47" i="18"/>
  <c r="AM35" i="18"/>
  <c r="AL35" i="18"/>
  <c r="AL53" i="18"/>
  <c r="AM53" i="18"/>
  <c r="AL40" i="18"/>
  <c r="AM40" i="18"/>
  <c r="AL62" i="18"/>
  <c r="AM62" i="18"/>
  <c r="F4" i="18"/>
  <c r="H4" i="18"/>
  <c r="H5" i="18"/>
  <c r="F6" i="18"/>
  <c r="G6" i="18"/>
  <c r="H6" i="18"/>
  <c r="H2" i="18"/>
  <c r="K6" i="18" l="1"/>
  <c r="Q4" i="18"/>
  <c r="R6" i="18"/>
  <c r="Q6" i="18"/>
  <c r="E12" i="18"/>
  <c r="T6" i="18" l="1"/>
  <c r="S6" i="18"/>
  <c r="U6" i="18"/>
  <c r="D166" i="6"/>
  <c r="C166" i="6"/>
  <c r="D165" i="6"/>
  <c r="C165" i="6"/>
  <c r="D164" i="6"/>
  <c r="C164" i="6"/>
  <c r="D162" i="6"/>
  <c r="C162" i="6"/>
  <c r="D161" i="6"/>
  <c r="C161" i="6"/>
  <c r="D160" i="6"/>
  <c r="C160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07" i="6"/>
  <c r="C107" i="6"/>
  <c r="D106" i="6"/>
  <c r="C106" i="6"/>
  <c r="D105" i="6"/>
  <c r="C105" i="6"/>
  <c r="D101" i="6"/>
  <c r="C101" i="6"/>
  <c r="D100" i="6"/>
  <c r="C100" i="6"/>
  <c r="D99" i="6"/>
  <c r="C99" i="6"/>
  <c r="D38" i="6"/>
  <c r="D37" i="6"/>
  <c r="D36" i="6"/>
  <c r="D35" i="6"/>
  <c r="D33" i="6"/>
  <c r="D32" i="6"/>
  <c r="D31" i="6"/>
  <c r="D26" i="6"/>
  <c r="D25" i="6"/>
  <c r="D24" i="6"/>
  <c r="D22" i="6"/>
  <c r="C38" i="6"/>
  <c r="C36" i="6"/>
  <c r="C33" i="6"/>
  <c r="C32" i="6"/>
  <c r="C31" i="6"/>
  <c r="C26" i="6"/>
  <c r="C25" i="6"/>
  <c r="C22" i="6"/>
  <c r="C28" i="17" l="1"/>
  <c r="D28" i="17" s="1"/>
  <c r="D2064" i="23" s="1"/>
  <c r="C27" i="17"/>
  <c r="D27" i="17" s="1"/>
  <c r="D2063" i="23" s="1"/>
  <c r="C26" i="17"/>
  <c r="D26" i="17" s="1"/>
  <c r="D2062" i="23" s="1"/>
  <c r="C25" i="17"/>
  <c r="D25" i="17" s="1"/>
  <c r="D2061" i="23" s="1"/>
  <c r="C24" i="17"/>
  <c r="D24" i="17" s="1"/>
  <c r="D2060" i="23" s="1"/>
  <c r="C23" i="17"/>
  <c r="D23" i="17" s="1"/>
  <c r="D2059" i="23" s="1"/>
  <c r="C22" i="17"/>
  <c r="D22" i="17" s="1"/>
  <c r="D2058" i="23" s="1"/>
  <c r="C21" i="17"/>
  <c r="D21" i="17" s="1"/>
  <c r="D2057" i="23" s="1"/>
  <c r="C20" i="17"/>
  <c r="D20" i="17" s="1"/>
  <c r="D2056" i="23" s="1"/>
  <c r="C19" i="17"/>
  <c r="D19" i="17" s="1"/>
  <c r="D2055" i="23" s="1"/>
  <c r="C18" i="17"/>
  <c r="D18" i="17" s="1"/>
  <c r="D2054" i="23" s="1"/>
  <c r="C17" i="17"/>
  <c r="D17" i="17" s="1"/>
  <c r="D2053" i="23" s="1"/>
  <c r="C16" i="17"/>
  <c r="D16" i="17" s="1"/>
  <c r="D2052" i="23" s="1"/>
  <c r="C15" i="17"/>
  <c r="D15" i="17" s="1"/>
  <c r="D2051" i="23" s="1"/>
  <c r="C14" i="17"/>
  <c r="D14" i="17" s="1"/>
  <c r="D2050" i="23" s="1"/>
  <c r="C13" i="17"/>
  <c r="D13" i="17" s="1"/>
  <c r="D2049" i="23" s="1"/>
  <c r="C12" i="17"/>
  <c r="D12" i="17" s="1"/>
  <c r="D2048" i="23" s="1"/>
  <c r="C11" i="17"/>
  <c r="D11" i="17" s="1"/>
  <c r="D2047" i="23" s="1"/>
  <c r="C10" i="17"/>
  <c r="D10" i="17" s="1"/>
  <c r="D2046" i="23" s="1"/>
  <c r="C9" i="17"/>
  <c r="D9" i="17" s="1"/>
  <c r="D2045" i="23" s="1"/>
  <c r="C8" i="17"/>
  <c r="D8" i="17" s="1"/>
  <c r="D2044" i="23" s="1"/>
  <c r="D7" i="17"/>
  <c r="D2043" i="23" s="1"/>
  <c r="C6" i="17"/>
  <c r="D6" i="17" s="1"/>
  <c r="D2042" i="23" s="1"/>
  <c r="C5" i="17"/>
  <c r="D5" i="17" s="1"/>
  <c r="D2041" i="23" s="1"/>
  <c r="C4" i="17"/>
  <c r="D4" i="17" s="1"/>
  <c r="D2040" i="23" s="1"/>
  <c r="C3" i="17"/>
  <c r="D3" i="17" s="1"/>
  <c r="D2039" i="23" s="1"/>
  <c r="C2" i="17"/>
  <c r="D2" i="17" s="1"/>
  <c r="D2038" i="23" s="1"/>
  <c r="E177" i="6" l="1"/>
  <c r="G177" i="6" s="1"/>
  <c r="E74" i="6"/>
  <c r="G74" i="6" s="1"/>
  <c r="E55" i="6"/>
  <c r="G55" i="6" s="1"/>
  <c r="C35" i="6"/>
  <c r="C24" i="6"/>
  <c r="B4" i="16"/>
  <c r="D18" i="6" l="1"/>
  <c r="C18" i="6"/>
  <c r="D13" i="6"/>
  <c r="C13" i="6"/>
  <c r="D12" i="6"/>
  <c r="C12" i="6"/>
  <c r="D11" i="6"/>
  <c r="C11" i="6"/>
  <c r="D10" i="6"/>
  <c r="C10" i="6"/>
  <c r="D8" i="6"/>
  <c r="C8" i="6"/>
  <c r="D7" i="6"/>
  <c r="C7" i="6"/>
  <c r="I42" i="5"/>
  <c r="C42" i="5"/>
  <c r="B42" i="5"/>
  <c r="C29" i="5"/>
  <c r="B29" i="5"/>
  <c r="C28" i="5"/>
  <c r="B28" i="5"/>
  <c r="C27" i="5"/>
  <c r="B27" i="5"/>
  <c r="C26" i="5"/>
  <c r="B26" i="5"/>
  <c r="C25" i="5"/>
  <c r="B25" i="5"/>
  <c r="C24" i="5"/>
  <c r="B24" i="5"/>
  <c r="I30" i="5"/>
  <c r="I29" i="5"/>
  <c r="I28" i="5"/>
  <c r="I27" i="5"/>
  <c r="I26" i="5"/>
  <c r="I25" i="5"/>
  <c r="I24" i="5"/>
  <c r="I22" i="5"/>
  <c r="I21" i="5"/>
  <c r="I20" i="5"/>
  <c r="I18" i="5"/>
  <c r="I17" i="5"/>
  <c r="C22" i="5"/>
  <c r="B22" i="5"/>
  <c r="C21" i="5"/>
  <c r="B21" i="5"/>
  <c r="C20" i="5"/>
  <c r="B20" i="5"/>
  <c r="C18" i="5"/>
  <c r="B18" i="5"/>
  <c r="C17" i="5"/>
  <c r="B17" i="5"/>
  <c r="F3" i="18" l="1"/>
  <c r="Q3" i="18" l="1"/>
  <c r="M2" i="18"/>
  <c r="AF70" i="18"/>
  <c r="AJ70" i="18" s="1"/>
  <c r="AF69" i="18"/>
  <c r="AJ69" i="18" s="1"/>
  <c r="AF68" i="18"/>
  <c r="AJ68" i="18" s="1"/>
  <c r="AF67" i="18"/>
  <c r="AJ67" i="18" s="1"/>
  <c r="AF66" i="18"/>
  <c r="AJ66" i="18" s="1"/>
  <c r="AF65" i="18"/>
  <c r="AJ65" i="18" s="1"/>
  <c r="AF64" i="18"/>
  <c r="AI64" i="18" s="1"/>
  <c r="AF63" i="18"/>
  <c r="AJ63" i="18" s="1"/>
  <c r="AF61" i="18"/>
  <c r="AJ61" i="18" s="1"/>
  <c r="AF60" i="18"/>
  <c r="AJ60" i="18" s="1"/>
  <c r="AF59" i="18"/>
  <c r="AJ59" i="18" s="1"/>
  <c r="AF58" i="18"/>
  <c r="AJ58" i="18" s="1"/>
  <c r="AF55" i="18"/>
  <c r="AJ55" i="18" s="1"/>
  <c r="AF54" i="18"/>
  <c r="AJ54" i="18" s="1"/>
  <c r="AF52" i="18"/>
  <c r="AJ52" i="18" s="1"/>
  <c r="AF51" i="18"/>
  <c r="AJ51" i="18" s="1"/>
  <c r="AF50" i="18"/>
  <c r="AJ50" i="18" s="1"/>
  <c r="AF49" i="18"/>
  <c r="AJ49" i="18" s="1"/>
  <c r="AF48" i="18"/>
  <c r="AJ48" i="18" s="1"/>
  <c r="AF44" i="18"/>
  <c r="AJ44" i="18" s="1"/>
  <c r="AF43" i="18"/>
  <c r="AJ43" i="18" s="1"/>
  <c r="AF41" i="18"/>
  <c r="AJ41" i="18" s="1"/>
  <c r="AF36" i="18"/>
  <c r="AJ36" i="18" s="1"/>
  <c r="AF34" i="18"/>
  <c r="AJ34" i="18" s="1"/>
  <c r="AF33" i="18"/>
  <c r="AJ33" i="18" s="1"/>
  <c r="AF32" i="18"/>
  <c r="AJ32" i="18" s="1"/>
  <c r="AF31" i="18"/>
  <c r="AJ31" i="18" s="1"/>
  <c r="AF30" i="18"/>
  <c r="AJ30" i="18" s="1"/>
  <c r="AF29" i="18"/>
  <c r="AJ29" i="18" s="1"/>
  <c r="AF28" i="18"/>
  <c r="AJ28" i="18" s="1"/>
  <c r="AF27" i="18"/>
  <c r="AJ27" i="18" s="1"/>
  <c r="AF26" i="18"/>
  <c r="AJ26" i="18" s="1"/>
  <c r="AF25" i="18"/>
  <c r="AJ25" i="18" s="1"/>
  <c r="AF24" i="18"/>
  <c r="AJ24" i="18" s="1"/>
  <c r="AF23" i="18"/>
  <c r="AJ23" i="18" s="1"/>
  <c r="AF22" i="18"/>
  <c r="AJ22" i="18" s="1"/>
  <c r="AF21" i="18"/>
  <c r="AJ21" i="18" s="1"/>
  <c r="AF20" i="18"/>
  <c r="AJ20" i="18" s="1"/>
  <c r="AF19" i="18"/>
  <c r="AJ19" i="18" s="1"/>
  <c r="AF18" i="18"/>
  <c r="AJ18" i="18" s="1"/>
  <c r="AF17" i="18"/>
  <c r="AJ17" i="18" s="1"/>
  <c r="AF16" i="18"/>
  <c r="AJ16" i="18" s="1"/>
  <c r="AF15" i="18"/>
  <c r="AI15" i="18" s="1"/>
  <c r="AF14" i="18"/>
  <c r="AI14" i="18" s="1"/>
  <c r="AF13" i="18"/>
  <c r="AI13" i="18" s="1"/>
  <c r="AF12" i="18"/>
  <c r="AI12" i="18" s="1"/>
  <c r="AF11" i="18"/>
  <c r="AI11" i="18" s="1"/>
  <c r="AF10" i="18"/>
  <c r="AI10" i="18" s="1"/>
  <c r="AF9" i="18"/>
  <c r="AI9" i="18" s="1"/>
  <c r="AF8" i="18"/>
  <c r="AI8" i="18" s="1"/>
  <c r="AF7" i="18"/>
  <c r="AI7" i="18" s="1"/>
  <c r="AF6" i="18"/>
  <c r="AI6" i="18" s="1"/>
  <c r="AF5" i="18"/>
  <c r="AI5" i="18" s="1"/>
  <c r="AF4" i="18"/>
  <c r="AI4" i="18" s="1"/>
  <c r="AF3" i="18"/>
  <c r="AI3" i="18" s="1"/>
  <c r="AF2" i="18"/>
  <c r="AI2" i="18" s="1"/>
  <c r="AL24" i="18" l="1"/>
  <c r="AM24" i="18"/>
  <c r="AL23" i="18"/>
  <c r="AM23" i="18"/>
  <c r="AM68" i="18"/>
  <c r="AL68" i="18"/>
  <c r="AL32" i="18"/>
  <c r="AM32" i="18"/>
  <c r="G5" i="18"/>
  <c r="R5" i="18" s="1"/>
  <c r="AM9" i="18"/>
  <c r="AL9" i="18"/>
  <c r="AL50" i="18"/>
  <c r="AM50" i="18"/>
  <c r="AM10" i="18"/>
  <c r="AL10" i="18"/>
  <c r="AL34" i="18"/>
  <c r="AM34" i="18"/>
  <c r="AL19" i="18"/>
  <c r="AM19" i="18"/>
  <c r="AL27" i="18"/>
  <c r="AM27" i="18"/>
  <c r="G4" i="18"/>
  <c r="AM36" i="18"/>
  <c r="AL36" i="18"/>
  <c r="AL52" i="18"/>
  <c r="AM52" i="18"/>
  <c r="AM64" i="18"/>
  <c r="AL64" i="18"/>
  <c r="F5" i="18"/>
  <c r="AL31" i="18"/>
  <c r="AM31" i="18"/>
  <c r="AM8" i="18"/>
  <c r="AL8" i="18"/>
  <c r="AL60" i="18"/>
  <c r="AM60" i="18"/>
  <c r="AL17" i="18"/>
  <c r="AM17" i="18"/>
  <c r="AM2" i="18"/>
  <c r="F2" i="18"/>
  <c r="Q2" i="18" s="1"/>
  <c r="AL2" i="18"/>
  <c r="AM26" i="18"/>
  <c r="AL26" i="18"/>
  <c r="AL51" i="18"/>
  <c r="AM51" i="18"/>
  <c r="AL3" i="18"/>
  <c r="AM3" i="18"/>
  <c r="AL4" i="18"/>
  <c r="AM4" i="18"/>
  <c r="AM20" i="18"/>
  <c r="AL20" i="18"/>
  <c r="AM28" i="18"/>
  <c r="AL28" i="18"/>
  <c r="AL41" i="18"/>
  <c r="AM41" i="18"/>
  <c r="AL54" i="18"/>
  <c r="AM54" i="18"/>
  <c r="AM65" i="18"/>
  <c r="AL65" i="18"/>
  <c r="AM15" i="18"/>
  <c r="AL15" i="18"/>
  <c r="AL59" i="18"/>
  <c r="AM59" i="18"/>
  <c r="AM49" i="18"/>
  <c r="AL49" i="18"/>
  <c r="AL33" i="18"/>
  <c r="AM33" i="18"/>
  <c r="AM61" i="18"/>
  <c r="AL61" i="18"/>
  <c r="AL18" i="18"/>
  <c r="AM18" i="18"/>
  <c r="AM63" i="18"/>
  <c r="AL63" i="18"/>
  <c r="AM11" i="18"/>
  <c r="AL11" i="18"/>
  <c r="AM12" i="18"/>
  <c r="AL12" i="18"/>
  <c r="AL5" i="18"/>
  <c r="AM5" i="18"/>
  <c r="AM13" i="18"/>
  <c r="AL13" i="18"/>
  <c r="AL21" i="18"/>
  <c r="AM21" i="18"/>
  <c r="AM29" i="18"/>
  <c r="AL29" i="18"/>
  <c r="AL43" i="18"/>
  <c r="AM43" i="18"/>
  <c r="AL55" i="18"/>
  <c r="AM55" i="18"/>
  <c r="AL66" i="18"/>
  <c r="AM66" i="18"/>
  <c r="AM7" i="18"/>
  <c r="AL7" i="18"/>
  <c r="AM48" i="18"/>
  <c r="AL48" i="18"/>
  <c r="AM16" i="18"/>
  <c r="AL16" i="18"/>
  <c r="G3" i="18"/>
  <c r="E10" i="18" s="1"/>
  <c r="AM69" i="18"/>
  <c r="AL69" i="18"/>
  <c r="AM25" i="18"/>
  <c r="AL25" i="18"/>
  <c r="AL70" i="18"/>
  <c r="AM70" i="18"/>
  <c r="AM6" i="18"/>
  <c r="AL6" i="18"/>
  <c r="AM14" i="18"/>
  <c r="AL14" i="18"/>
  <c r="AM22" i="18"/>
  <c r="AL22" i="18"/>
  <c r="AL30" i="18"/>
  <c r="AM30" i="18"/>
  <c r="AM44" i="18"/>
  <c r="AL44" i="18"/>
  <c r="AM58" i="18"/>
  <c r="AL58" i="18"/>
  <c r="AM67" i="18"/>
  <c r="AL67" i="18"/>
  <c r="G2" i="18"/>
  <c r="Q5" i="18" l="1"/>
  <c r="Q7" i="18" s="1"/>
  <c r="K4" i="18"/>
  <c r="R4" i="18"/>
  <c r="E11" i="18"/>
  <c r="K5" i="18"/>
  <c r="R3" i="18"/>
  <c r="K3" i="18"/>
  <c r="K2" i="18"/>
  <c r="R2" i="18"/>
  <c r="F8" i="6"/>
  <c r="R7" i="18" l="1"/>
  <c r="K7" i="18"/>
  <c r="E9" i="18"/>
  <c r="F12" i="18"/>
  <c r="F11" i="18"/>
  <c r="F10" i="6"/>
  <c r="F7" i="6"/>
  <c r="F11" i="6" s="1"/>
  <c r="P7" i="18" l="1"/>
  <c r="F12" i="6"/>
  <c r="F13" i="6"/>
  <c r="U7" i="18" l="1"/>
  <c r="E42" i="5" s="1"/>
  <c r="G2028" i="23"/>
  <c r="D2006" i="23" l="1"/>
  <c r="D2005" i="23"/>
  <c r="D2007" i="23"/>
  <c r="D2008" i="23"/>
  <c r="D2009" i="23"/>
  <c r="D2010" i="23"/>
  <c r="D2011" i="23"/>
  <c r="E127" i="6" s="1"/>
  <c r="G127" i="6" s="1"/>
  <c r="D2014" i="23"/>
  <c r="D2021" i="23"/>
  <c r="D2012" i="23"/>
  <c r="D2004" i="23"/>
  <c r="D2013" i="23"/>
  <c r="D2015" i="23"/>
  <c r="D2016" i="23"/>
  <c r="D2018" i="23"/>
  <c r="D2017" i="23"/>
  <c r="D2019" i="23"/>
  <c r="D2022" i="23"/>
  <c r="D2020" i="23"/>
  <c r="D2003" i="23"/>
  <c r="D2002" i="23"/>
  <c r="E130" i="6"/>
  <c r="G130" i="6" s="1"/>
  <c r="D1930" i="23"/>
  <c r="D1927" i="23"/>
  <c r="D1934" i="23"/>
  <c r="D1928" i="23"/>
  <c r="D1926" i="23"/>
  <c r="D1925" i="23"/>
  <c r="E143" i="6" s="1"/>
  <c r="D1929" i="23"/>
  <c r="D1964" i="23"/>
  <c r="E26" i="6"/>
  <c r="D20" i="5"/>
  <c r="D1952" i="23"/>
  <c r="E124" i="6" s="1"/>
  <c r="G124" i="6" s="1"/>
  <c r="D1949" i="23"/>
  <c r="D24" i="5"/>
  <c r="F24" i="5" s="1"/>
  <c r="D18" i="5"/>
  <c r="D21" i="5"/>
  <c r="D17" i="5"/>
  <c r="D22" i="5"/>
  <c r="D2001" i="23"/>
  <c r="D1993" i="23"/>
  <c r="D1985" i="23"/>
  <c r="D1980" i="23"/>
  <c r="D1972" i="23"/>
  <c r="D1967" i="23"/>
  <c r="D1959" i="23"/>
  <c r="D1946" i="23"/>
  <c r="D1938" i="23"/>
  <c r="D2000" i="23"/>
  <c r="D1992" i="23"/>
  <c r="D1979" i="23"/>
  <c r="D1966" i="23"/>
  <c r="D1958" i="23"/>
  <c r="D1945" i="23"/>
  <c r="D1937" i="23"/>
  <c r="D1999" i="23"/>
  <c r="D1991" i="23"/>
  <c r="D1978" i="23"/>
  <c r="D1965" i="23"/>
  <c r="D1957" i="23"/>
  <c r="D1944" i="23"/>
  <c r="D1936" i="23"/>
  <c r="D2029" i="23"/>
  <c r="D1998" i="23"/>
  <c r="D1990" i="23"/>
  <c r="D1977" i="23"/>
  <c r="D1956" i="23"/>
  <c r="E122" i="6" s="1"/>
  <c r="G122" i="6" s="1"/>
  <c r="D1951" i="23"/>
  <c r="E160" i="6" s="1"/>
  <c r="D1943" i="23"/>
  <c r="D1935" i="23"/>
  <c r="D1997" i="23"/>
  <c r="D1989" i="23"/>
  <c r="D1984" i="23"/>
  <c r="D1976" i="23"/>
  <c r="D1971" i="23"/>
  <c r="D1963" i="23"/>
  <c r="D1955" i="23"/>
  <c r="D1950" i="23"/>
  <c r="D1942" i="23"/>
  <c r="E131" i="6"/>
  <c r="G131" i="6" s="1"/>
  <c r="D1982" i="23"/>
  <c r="D1962" i="23"/>
  <c r="D1947" i="23"/>
  <c r="D1996" i="23"/>
  <c r="D1981" i="23"/>
  <c r="D1961" i="23"/>
  <c r="D1941" i="23"/>
  <c r="D1995" i="23"/>
  <c r="D1975" i="23"/>
  <c r="D1960" i="23"/>
  <c r="D1940" i="23"/>
  <c r="E129" i="6"/>
  <c r="G129" i="6" s="1"/>
  <c r="D1994" i="23"/>
  <c r="D1974" i="23"/>
  <c r="D1954" i="23"/>
  <c r="D1939" i="23"/>
  <c r="D1988" i="23"/>
  <c r="D1973" i="23"/>
  <c r="D1953" i="23"/>
  <c r="D1933" i="23"/>
  <c r="D1986" i="23"/>
  <c r="D1932" i="23"/>
  <c r="D1983" i="23"/>
  <c r="D1931" i="23"/>
  <c r="E35" i="6"/>
  <c r="D1970" i="23"/>
  <c r="D1969" i="23"/>
  <c r="D1968" i="23"/>
  <c r="D1948" i="23"/>
  <c r="D2028" i="23"/>
  <c r="D1987" i="23"/>
  <c r="D2027" i="23"/>
  <c r="E57" i="6" l="1"/>
  <c r="G57" i="6" s="1"/>
  <c r="E75" i="6"/>
  <c r="G75" i="6" s="1"/>
  <c r="E52" i="6"/>
  <c r="G52" i="6" s="1"/>
  <c r="E100" i="6"/>
  <c r="E128" i="6"/>
  <c r="G128" i="6" s="1"/>
  <c r="E65" i="6"/>
  <c r="G65" i="6" s="1"/>
  <c r="E80" i="6"/>
  <c r="G80" i="6" s="1"/>
  <c r="E144" i="6"/>
  <c r="G144" i="6" s="1"/>
  <c r="E62" i="6"/>
  <c r="G62" i="6" s="1"/>
  <c r="E123" i="6"/>
  <c r="G123" i="6" s="1"/>
  <c r="E126" i="6"/>
  <c r="G126" i="6" s="1"/>
  <c r="E64" i="6"/>
  <c r="G64" i="6" s="1"/>
  <c r="E125" i="6"/>
  <c r="G125" i="6" s="1"/>
  <c r="E63" i="6"/>
  <c r="G63" i="6" s="1"/>
  <c r="E53" i="6"/>
  <c r="G53" i="6" s="1"/>
  <c r="E204" i="6"/>
  <c r="G204" i="6" s="1"/>
  <c r="E44" i="6"/>
  <c r="G44" i="6" s="1"/>
  <c r="E190" i="6"/>
  <c r="G190" i="6" s="1"/>
  <c r="E91" i="6"/>
  <c r="G91" i="6" s="1"/>
  <c r="E176" i="6"/>
  <c r="G176" i="6" s="1"/>
  <c r="E20" i="6"/>
  <c r="G20" i="6" s="1"/>
  <c r="E19" i="6"/>
  <c r="G19" i="6" s="1"/>
  <c r="E9" i="6"/>
  <c r="G9" i="6" s="1"/>
  <c r="E205" i="6"/>
  <c r="G205" i="6" s="1"/>
  <c r="E191" i="6"/>
  <c r="G191" i="6" s="1"/>
  <c r="E179" i="6"/>
  <c r="G179" i="6" s="1"/>
  <c r="E81" i="6"/>
  <c r="G81" i="6" s="1"/>
  <c r="E92" i="6"/>
  <c r="G92" i="6" s="1"/>
  <c r="E116" i="6"/>
  <c r="G116" i="6" s="1"/>
  <c r="G145" i="6"/>
  <c r="E45" i="6"/>
  <c r="G45" i="6" s="1"/>
  <c r="E66" i="6"/>
  <c r="G66" i="6" s="1"/>
  <c r="E203" i="6"/>
  <c r="G203" i="6" s="1"/>
  <c r="E174" i="6"/>
  <c r="G174" i="6" s="1"/>
  <c r="E189" i="6"/>
  <c r="G189" i="6" s="1"/>
  <c r="E202" i="6"/>
  <c r="G202" i="6" s="1"/>
  <c r="E188" i="6"/>
  <c r="G188" i="6" s="1"/>
  <c r="E113" i="6"/>
  <c r="G113" i="6" s="1"/>
  <c r="E29" i="6"/>
  <c r="G29" i="6" s="1"/>
  <c r="E61" i="6"/>
  <c r="G61" i="6" s="1"/>
  <c r="E43" i="6"/>
  <c r="G43" i="6" s="1"/>
  <c r="E102" i="6"/>
  <c r="G102" i="6" s="1"/>
  <c r="E79" i="6"/>
  <c r="G79" i="6" s="1"/>
  <c r="E103" i="6"/>
  <c r="G103" i="6" s="1"/>
  <c r="E173" i="6"/>
  <c r="G173" i="6" s="1"/>
  <c r="E90" i="6"/>
  <c r="G90" i="6" s="1"/>
  <c r="E142" i="6"/>
  <c r="G142" i="6" s="1"/>
  <c r="E21" i="6"/>
  <c r="G21" i="6" s="1"/>
  <c r="E180" i="6"/>
  <c r="G180" i="6" s="1"/>
  <c r="E206" i="6"/>
  <c r="G206" i="6" s="1"/>
  <c r="E192" i="6"/>
  <c r="G192" i="6" s="1"/>
  <c r="E46" i="6"/>
  <c r="G46" i="6" s="1"/>
  <c r="E67" i="6"/>
  <c r="G67" i="6" s="1"/>
  <c r="E82" i="6"/>
  <c r="G82" i="6" s="1"/>
  <c r="E117" i="6"/>
  <c r="G117" i="6" s="1"/>
  <c r="E93" i="6"/>
  <c r="G93" i="6" s="1"/>
  <c r="E146" i="6"/>
  <c r="G146" i="6" s="1"/>
  <c r="E51" i="6"/>
  <c r="G51" i="6" s="1"/>
  <c r="E72" i="6"/>
  <c r="G72" i="6" s="1"/>
  <c r="E200" i="6"/>
  <c r="G200" i="6" s="1"/>
  <c r="E198" i="6"/>
  <c r="G198" i="6" s="1"/>
  <c r="E163" i="6"/>
  <c r="G163" i="6" s="1"/>
  <c r="E171" i="6"/>
  <c r="G171" i="6" s="1"/>
  <c r="E184" i="6"/>
  <c r="G184" i="6" s="1"/>
  <c r="E169" i="6"/>
  <c r="G169" i="6" s="1"/>
  <c r="E186" i="6"/>
  <c r="G186" i="6" s="1"/>
  <c r="E104" i="6"/>
  <c r="G104" i="6" s="1"/>
  <c r="E30" i="6"/>
  <c r="G30" i="6" s="1"/>
  <c r="E89" i="6"/>
  <c r="G89" i="6" s="1"/>
  <c r="E114" i="6"/>
  <c r="G114" i="6" s="1"/>
  <c r="E201" i="6"/>
  <c r="G201" i="6" s="1"/>
  <c r="E172" i="6"/>
  <c r="G172" i="6" s="1"/>
  <c r="E187" i="6"/>
  <c r="G187" i="6" s="1"/>
  <c r="E112" i="6"/>
  <c r="G112" i="6" s="1"/>
  <c r="G143" i="6"/>
  <c r="E111" i="6"/>
  <c r="G111" i="6" s="1"/>
  <c r="E181" i="6"/>
  <c r="G181" i="6" s="1"/>
  <c r="E207" i="6"/>
  <c r="G207" i="6" s="1"/>
  <c r="E193" i="6"/>
  <c r="G193" i="6" s="1"/>
  <c r="E83" i="6"/>
  <c r="G83" i="6" s="1"/>
  <c r="E118" i="6"/>
  <c r="G118" i="6" s="1"/>
  <c r="E147" i="6"/>
  <c r="G147" i="6" s="1"/>
  <c r="E94" i="6"/>
  <c r="G94" i="6" s="1"/>
  <c r="E47" i="6"/>
  <c r="G47" i="6" s="1"/>
  <c r="E68" i="6"/>
  <c r="G68" i="6" s="1"/>
  <c r="E73" i="6"/>
  <c r="G73" i="6" s="1"/>
  <c r="E54" i="6"/>
  <c r="G54" i="6" s="1"/>
  <c r="E199" i="6"/>
  <c r="G199" i="6" s="1"/>
  <c r="E185" i="6"/>
  <c r="G185" i="6" s="1"/>
  <c r="E170" i="6"/>
  <c r="G170" i="6" s="1"/>
  <c r="E161" i="6"/>
  <c r="D26" i="5"/>
  <c r="D28" i="5"/>
  <c r="D27" i="5"/>
  <c r="D42" i="5"/>
  <c r="D29" i="5"/>
  <c r="D25" i="5"/>
  <c r="E25" i="6"/>
  <c r="E154" i="6"/>
  <c r="E105" i="6"/>
  <c r="E164" i="6"/>
  <c r="E36" i="6"/>
  <c r="E11" i="6"/>
  <c r="G11" i="6" s="1"/>
  <c r="E101" i="6"/>
  <c r="E151" i="6"/>
  <c r="E33" i="6"/>
  <c r="E22" i="6"/>
  <c r="E31" i="6"/>
  <c r="E153" i="6"/>
  <c r="E32" i="6"/>
  <c r="E10" i="6"/>
  <c r="G10" i="6" s="1"/>
  <c r="E156" i="6"/>
  <c r="E107" i="6"/>
  <c r="E38" i="6"/>
  <c r="E166" i="6"/>
  <c r="E13" i="6"/>
  <c r="G13" i="6" s="1"/>
  <c r="E152" i="6"/>
  <c r="E162" i="6"/>
  <c r="E18" i="6"/>
  <c r="E7" i="6"/>
  <c r="G7" i="6" s="1"/>
  <c r="E8" i="6"/>
  <c r="G8" i="6" s="1"/>
  <c r="E165" i="6"/>
  <c r="E37" i="6"/>
  <c r="E155" i="6"/>
  <c r="E106" i="6"/>
  <c r="E12" i="6"/>
  <c r="G12" i="6" s="1"/>
  <c r="E99" i="6"/>
  <c r="G120" i="6" l="1"/>
  <c r="G141" i="6"/>
  <c r="G133" i="6" s="1"/>
  <c r="G183" i="6"/>
  <c r="G196" i="6"/>
  <c r="G88" i="6"/>
  <c r="G86" i="6" s="1"/>
  <c r="C58" i="29" s="1"/>
  <c r="G109" i="6"/>
  <c r="G71" i="6"/>
  <c r="G78" i="6"/>
  <c r="G50" i="6"/>
  <c r="G168" i="6"/>
  <c r="G42" i="6"/>
  <c r="G60" i="6"/>
  <c r="G49" i="6" s="1"/>
  <c r="G6" i="6"/>
  <c r="G5" i="6" s="1"/>
  <c r="O7" i="18"/>
  <c r="N7" i="18"/>
  <c r="M7" i="18"/>
  <c r="L7" i="18"/>
  <c r="C87" i="29" l="1"/>
  <c r="C32" i="13" s="1"/>
  <c r="C104" i="29"/>
  <c r="C103" i="29"/>
  <c r="C110" i="29"/>
  <c r="C109" i="29"/>
  <c r="C107" i="29"/>
  <c r="C106" i="29"/>
  <c r="C66" i="29"/>
  <c r="C60" i="29"/>
  <c r="C63" i="29"/>
  <c r="C69" i="29"/>
  <c r="C76" i="29"/>
  <c r="C72" i="29"/>
  <c r="C57" i="29"/>
  <c r="C70" i="29"/>
  <c r="C75" i="29"/>
  <c r="C73" i="29"/>
  <c r="C56" i="29"/>
  <c r="C64" i="29"/>
  <c r="C67" i="29"/>
  <c r="C61" i="29"/>
  <c r="C81" i="29"/>
  <c r="C79" i="29"/>
  <c r="G70" i="6"/>
  <c r="C52" i="29" s="1"/>
  <c r="C13" i="29"/>
  <c r="G41" i="6"/>
  <c r="C34" i="29"/>
  <c r="C35" i="29"/>
  <c r="C11" i="29"/>
  <c r="C12" i="29"/>
  <c r="D2" i="6"/>
  <c r="D2" i="5"/>
  <c r="C2" i="5"/>
  <c r="J35" i="5" l="1"/>
  <c r="J26" i="5"/>
  <c r="J14" i="5"/>
  <c r="J25" i="5"/>
  <c r="J13" i="5"/>
  <c r="J24" i="5"/>
  <c r="J12" i="5"/>
  <c r="J22" i="5"/>
  <c r="J11" i="5"/>
  <c r="J34" i="5"/>
  <c r="J33" i="5"/>
  <c r="J32" i="5"/>
  <c r="J42" i="5"/>
  <c r="J30" i="5"/>
  <c r="J21" i="5"/>
  <c r="J7" i="5"/>
  <c r="D7" i="5" s="1"/>
  <c r="J27" i="5"/>
  <c r="J17" i="5"/>
  <c r="J40" i="5"/>
  <c r="D40" i="5" s="1"/>
  <c r="J29" i="5"/>
  <c r="J20" i="5"/>
  <c r="J8" i="5"/>
  <c r="J39" i="5"/>
  <c r="D39" i="5" s="1"/>
  <c r="F39" i="5" s="1"/>
  <c r="J28" i="5"/>
  <c r="J18" i="5"/>
  <c r="J6" i="5"/>
  <c r="D6" i="5" s="1"/>
  <c r="F6" i="5" s="1"/>
  <c r="J36" i="5"/>
  <c r="C19" i="13"/>
  <c r="C31" i="13"/>
  <c r="C74" i="29"/>
  <c r="C29" i="13" s="1"/>
  <c r="C65" i="29"/>
  <c r="C26" i="13" s="1"/>
  <c r="C59" i="29"/>
  <c r="C24" i="13" s="1"/>
  <c r="C62" i="29"/>
  <c r="C25" i="13" s="1"/>
  <c r="C71" i="29"/>
  <c r="C28" i="13" s="1"/>
  <c r="C68" i="29"/>
  <c r="C27" i="13" s="1"/>
  <c r="C55" i="29"/>
  <c r="C23" i="13" s="1"/>
  <c r="C108" i="29"/>
  <c r="C102" i="29"/>
  <c r="C35" i="13" s="1"/>
  <c r="C105" i="29"/>
  <c r="C36" i="13" s="1"/>
  <c r="C33" i="29"/>
  <c r="C16" i="13" s="1"/>
  <c r="C10" i="29"/>
  <c r="H36" i="5"/>
  <c r="H35" i="5"/>
  <c r="H33" i="5"/>
  <c r="H34" i="5"/>
  <c r="H32" i="5"/>
  <c r="C51" i="29" l="1"/>
  <c r="C20" i="13" s="1"/>
  <c r="C37" i="13"/>
  <c r="C54" i="29"/>
  <c r="C22" i="13" s="1"/>
  <c r="D33" i="5"/>
  <c r="C9" i="29"/>
  <c r="C8" i="13" s="1"/>
  <c r="C9" i="13"/>
  <c r="D32" i="5"/>
  <c r="F32" i="5" s="1"/>
  <c r="D8" i="5"/>
  <c r="H12" i="5" l="1"/>
  <c r="H13" i="5"/>
  <c r="H14" i="5"/>
  <c r="D14" i="5" s="1"/>
  <c r="H11" i="5"/>
  <c r="D11" i="5" s="1"/>
  <c r="D34" i="6" l="1"/>
  <c r="F36" i="6"/>
  <c r="D23" i="6"/>
  <c r="F26" i="6" l="1"/>
  <c r="F24" i="6"/>
  <c r="G24" i="6" s="1"/>
  <c r="F25" i="6"/>
  <c r="F37" i="6"/>
  <c r="F38" i="6"/>
  <c r="E23" i="6"/>
  <c r="G23" i="6" s="1"/>
  <c r="C23" i="6"/>
  <c r="E34" i="6"/>
  <c r="C34" i="6"/>
  <c r="F26" i="5" l="1"/>
  <c r="F27" i="5"/>
  <c r="F28" i="5"/>
  <c r="F29" i="5"/>
  <c r="F25" i="5" l="1"/>
  <c r="D30" i="5"/>
  <c r="F30" i="5" s="1"/>
  <c r="F42" i="5"/>
  <c r="D13" i="5"/>
  <c r="D36" i="5"/>
  <c r="D12" i="5"/>
  <c r="D35" i="5"/>
  <c r="D34" i="5"/>
  <c r="F7" i="18"/>
  <c r="G7" i="18"/>
  <c r="H7" i="18"/>
  <c r="F23" i="5" l="1"/>
  <c r="E12" i="5" a="1"/>
  <c r="E12" i="5" s="1"/>
  <c r="E13" i="5" a="1"/>
  <c r="E13" i="5" s="1"/>
  <c r="E11" i="5" a="1"/>
  <c r="E11" i="5" s="1"/>
  <c r="E14" i="5" a="1"/>
  <c r="E14" i="5" s="1"/>
  <c r="G165" i="6" l="1"/>
  <c r="G155" i="6"/>
  <c r="G106" i="6"/>
  <c r="G37" i="6"/>
  <c r="G107" i="6"/>
  <c r="G156" i="6"/>
  <c r="G38" i="6"/>
  <c r="G166" i="6"/>
  <c r="G36" i="6"/>
  <c r="G164" i="6"/>
  <c r="G105" i="6"/>
  <c r="G154" i="6"/>
  <c r="I7" i="18"/>
  <c r="E17" i="5" s="1"/>
  <c r="S7" i="18" l="1"/>
  <c r="T7" i="18"/>
  <c r="E40" i="5" s="1"/>
  <c r="F40" i="5" s="1"/>
  <c r="J7" i="18"/>
  <c r="G162" i="6"/>
  <c r="F9" i="18" l="1"/>
  <c r="F10" i="18"/>
  <c r="F33" i="5"/>
  <c r="F38" i="5"/>
  <c r="E34" i="5"/>
  <c r="F34" i="5" s="1"/>
  <c r="F35" i="5"/>
  <c r="F36" i="5"/>
  <c r="F41" i="5" l="1"/>
  <c r="F37" i="5" s="1"/>
  <c r="G161" i="6"/>
  <c r="C44" i="29" l="1"/>
  <c r="G101" i="6"/>
  <c r="G31" i="6" l="1"/>
  <c r="G26" i="6" l="1"/>
  <c r="G152" i="6" l="1"/>
  <c r="F8" i="5" l="1"/>
  <c r="F7" i="5"/>
  <c r="F13" i="5" l="1"/>
  <c r="F14" i="5"/>
  <c r="F11" i="5"/>
  <c r="F12" i="5"/>
  <c r="C30" i="29" s="1"/>
  <c r="F31" i="5"/>
  <c r="C45" i="29" s="1"/>
  <c r="C42" i="29" l="1"/>
  <c r="C43" i="29"/>
  <c r="C26" i="29"/>
  <c r="C24" i="29"/>
  <c r="C13" i="13" s="1"/>
  <c r="C31" i="29"/>
  <c r="C32" i="29"/>
  <c r="C28" i="29"/>
  <c r="C27" i="29"/>
  <c r="F10" i="5"/>
  <c r="F9" i="5" s="1"/>
  <c r="F5" i="5"/>
  <c r="C25" i="29" l="1"/>
  <c r="C14" i="13" s="1"/>
  <c r="C29" i="29"/>
  <c r="C15" i="13" s="1"/>
  <c r="C41" i="29"/>
  <c r="F20" i="5"/>
  <c r="F18" i="5"/>
  <c r="F21" i="5"/>
  <c r="F22" i="5"/>
  <c r="C18" i="13" l="1"/>
  <c r="G25" i="6"/>
  <c r="F19" i="5"/>
  <c r="G34" i="6" l="1"/>
  <c r="G35" i="6" l="1"/>
  <c r="G22" i="6" l="1"/>
  <c r="G33" i="6"/>
  <c r="F17" i="5" l="1"/>
  <c r="F16" i="5" s="1"/>
  <c r="C38" i="29" l="1"/>
  <c r="C37" i="29"/>
  <c r="C39" i="29"/>
  <c r="C40" i="29"/>
  <c r="F15" i="5"/>
  <c r="F2" i="5" s="1"/>
  <c r="G18" i="6"/>
  <c r="G32" i="6"/>
  <c r="G28" i="6" s="1"/>
  <c r="G153" i="6"/>
  <c r="G100" i="6"/>
  <c r="G160" i="6"/>
  <c r="G151" i="6"/>
  <c r="G99" i="6"/>
  <c r="C19" i="29" l="1"/>
  <c r="C20" i="29"/>
  <c r="C21" i="29"/>
  <c r="G149" i="6"/>
  <c r="G158" i="6"/>
  <c r="G17" i="6"/>
  <c r="G15" i="6" s="1"/>
  <c r="G97" i="6"/>
  <c r="G96" i="6"/>
  <c r="C18" i="29"/>
  <c r="C16" i="29"/>
  <c r="C22" i="29"/>
  <c r="C36" i="29"/>
  <c r="C17" i="13" l="1"/>
  <c r="C23" i="29"/>
  <c r="C95" i="29"/>
  <c r="C93" i="29"/>
  <c r="C92" i="29"/>
  <c r="G2" i="6"/>
  <c r="C97" i="29"/>
  <c r="C101" i="29"/>
  <c r="C98" i="29"/>
  <c r="C80" i="29"/>
  <c r="C78" i="29"/>
  <c r="C99" i="29"/>
  <c r="C100" i="29"/>
  <c r="C94" i="29"/>
  <c r="C17" i="29"/>
  <c r="C82" i="29"/>
  <c r="C12" i="13" l="1"/>
  <c r="C15" i="29"/>
  <c r="C14" i="29" s="1"/>
  <c r="C96" i="29"/>
  <c r="C91" i="29"/>
  <c r="C77" i="29"/>
  <c r="C30" i="13" l="1"/>
  <c r="C33" i="13"/>
  <c r="C34" i="13"/>
  <c r="C11" i="13"/>
  <c r="C53" i="29"/>
  <c r="C21" i="13" s="1"/>
  <c r="C8" i="29" l="1"/>
  <c r="C10" i="13"/>
  <c r="S111" i="29" l="1"/>
  <c r="C39" i="13"/>
  <c r="AK111" i="29"/>
  <c r="M111" i="29"/>
  <c r="AD111" i="29"/>
  <c r="Z111" i="29"/>
  <c r="AJ111" i="29"/>
  <c r="N111" i="29"/>
  <c r="AC111" i="29"/>
  <c r="U111" i="29"/>
  <c r="K111" i="29"/>
  <c r="J111" i="29"/>
  <c r="V111" i="29"/>
  <c r="AB111" i="29"/>
  <c r="T111" i="29"/>
  <c r="O111" i="29"/>
  <c r="L111" i="29"/>
  <c r="AI111" i="29"/>
  <c r="AA111" i="29"/>
  <c r="R111" i="29"/>
  <c r="AE111" i="29"/>
  <c r="H111" i="29"/>
  <c r="Y111" i="29"/>
  <c r="Q111" i="29"/>
  <c r="I111" i="29"/>
  <c r="AH111" i="29"/>
  <c r="W111" i="29"/>
  <c r="AF111" i="29"/>
  <c r="X111" i="29"/>
  <c r="P111" i="29"/>
  <c r="AG111" i="29"/>
  <c r="H113" i="29" l="1"/>
  <c r="C111" i="29"/>
  <c r="T112" i="29" s="1"/>
  <c r="D32" i="13"/>
  <c r="D31" i="13"/>
  <c r="D33" i="13"/>
  <c r="D10" i="13"/>
  <c r="D13" i="13"/>
  <c r="D39" i="13"/>
  <c r="D36" i="13"/>
  <c r="D35" i="13"/>
  <c r="D37" i="13"/>
  <c r="D28" i="13"/>
  <c r="D25" i="13"/>
  <c r="D26" i="13"/>
  <c r="D19" i="13"/>
  <c r="D24" i="13"/>
  <c r="D27" i="13"/>
  <c r="D20" i="13"/>
  <c r="D23" i="13"/>
  <c r="D16" i="13"/>
  <c r="D29" i="13"/>
  <c r="D22" i="13"/>
  <c r="D9" i="13"/>
  <c r="D8" i="13"/>
  <c r="D15" i="13"/>
  <c r="D14" i="13"/>
  <c r="D18" i="13"/>
  <c r="D17" i="13"/>
  <c r="D12" i="13"/>
  <c r="D34" i="13"/>
  <c r="D11" i="13"/>
  <c r="D21" i="13"/>
  <c r="D30" i="13"/>
  <c r="X112" i="29" l="1"/>
  <c r="N112" i="29"/>
  <c r="AA112" i="29"/>
  <c r="AJ112" i="29"/>
  <c r="H114" i="29"/>
  <c r="Q112" i="29"/>
  <c r="AH112" i="29"/>
  <c r="R112" i="29"/>
  <c r="H112" i="29"/>
  <c r="K112" i="29"/>
  <c r="L112" i="29"/>
  <c r="AF112" i="29"/>
  <c r="AK112" i="29"/>
  <c r="P112" i="29"/>
  <c r="AC112" i="29"/>
  <c r="I113" i="29"/>
  <c r="J113" i="29" s="1"/>
  <c r="J114" i="29" s="1"/>
  <c r="I112" i="29"/>
  <c r="M112" i="29"/>
  <c r="S112" i="29"/>
  <c r="Z112" i="29"/>
  <c r="AB112" i="29"/>
  <c r="Y112" i="29"/>
  <c r="AE112" i="29"/>
  <c r="V112" i="29"/>
  <c r="O112" i="29"/>
  <c r="U112" i="29"/>
  <c r="AD112" i="29"/>
  <c r="AG112" i="29"/>
  <c r="W112" i="29"/>
  <c r="AI112" i="29"/>
  <c r="J112" i="29"/>
  <c r="I114" i="29" l="1"/>
  <c r="K113" i="29"/>
  <c r="L113" i="29" s="1"/>
  <c r="K114" i="29" l="1"/>
  <c r="M113" i="29"/>
  <c r="L114" i="29"/>
  <c r="M114" i="29" l="1"/>
  <c r="N113" i="29"/>
  <c r="N114" i="29" l="1"/>
  <c r="O113" i="29"/>
  <c r="O114" i="29" l="1"/>
  <c r="P113" i="29"/>
  <c r="P114" i="29" l="1"/>
  <c r="Q113" i="29"/>
  <c r="Q114" i="29" l="1"/>
  <c r="R113" i="29"/>
  <c r="R114" i="29" l="1"/>
  <c r="S113" i="29"/>
  <c r="S114" i="29" l="1"/>
  <c r="T113" i="29"/>
  <c r="T114" i="29" l="1"/>
  <c r="U113" i="29"/>
  <c r="U114" i="29" l="1"/>
  <c r="V113" i="29"/>
  <c r="V114" i="29" l="1"/>
  <c r="W113" i="29"/>
  <c r="W114" i="29" l="1"/>
  <c r="X113" i="29"/>
  <c r="X114" i="29" l="1"/>
  <c r="Y113" i="29"/>
  <c r="Y114" i="29" l="1"/>
  <c r="Z113" i="29"/>
  <c r="Z114" i="29" l="1"/>
  <c r="AA113" i="29"/>
  <c r="AA114" i="29" l="1"/>
  <c r="AB113" i="29"/>
  <c r="AB114" i="29" l="1"/>
  <c r="AC113" i="29"/>
  <c r="AC114" i="29" l="1"/>
  <c r="AD113" i="29"/>
  <c r="AD114" i="29" l="1"/>
  <c r="AE113" i="29"/>
  <c r="AE114" i="29" l="1"/>
  <c r="AF113" i="29"/>
  <c r="AF114" i="29" l="1"/>
  <c r="AG113" i="29"/>
  <c r="AG114" i="29" l="1"/>
  <c r="AH113" i="29"/>
  <c r="AH114" i="29" l="1"/>
  <c r="AI113" i="29"/>
  <c r="AI114" i="29" l="1"/>
  <c r="AJ113" i="29"/>
  <c r="AJ114" i="29" l="1"/>
  <c r="AK113" i="29"/>
  <c r="AK114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tc={F2E2213F-5994-4D0D-80D2-ABDAE34E473F}</author>
  </authors>
  <commentList>
    <comment ref="B1" authorId="0" shapeId="0" xr:uid="{00000000-0006-0000-0200-00000100000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trechos urbanos contornados não terão levantamento completo (previsto apenas vídeo registro)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tc={23E5EEE2-BB07-4AFA-BA66-50136A3CE534}</author>
    <author>tc={046AA7CC-C4A8-44F0-9970-FED933CF1F37}</author>
  </authors>
  <commentList>
    <comment ref="I19" authorId="0" shapeId="0" xr:uid="{23E5EEE2-BB07-4AFA-BA66-50136A3CE5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30 reais /pesquisa (300 pesquisas ponto)</t>
      </text>
    </comment>
    <comment ref="I20" authorId="1" shapeId="0" xr:uid="{046AA7CC-C4A8-44F0-9970-FED933CF1F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50 reais x 100 pesquisas por ponto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BE27D0A-3FB1-4B3B-A720-6FCBDE565E9A}" keepAlive="1" name="Consulta - Table001 (Page 1)" description="Conexão com a consulta 'Table001 (Page 1)' na pasta de trabalho." type="5" refreshedVersion="8" background="1" saveData="1">
    <dbPr connection="Provider=Microsoft.Mashup.OleDb.1;Data Source=$Workbook$;Location=&quot;Table001 (Page 1)&quot;;Extended Properties=&quot;&quot;" command="SELECT * FROM [Table001 (Page 1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<sst xmlns="http://schemas.openxmlformats.org/spreadsheetml/2006/main" count="8259" uniqueCount="4368">
  <si>
    <t>Orçamento - EVTEA</t>
  </si>
  <si>
    <t>Resumo dos Custos - Elaboração de Estudos Técnicos para a Concessões de Trechos Rodoviários</t>
  </si>
  <si>
    <t>Database:</t>
  </si>
  <si>
    <t>Item</t>
  </si>
  <si>
    <t>Descrição</t>
  </si>
  <si>
    <t>Valor Total
(R$)</t>
  </si>
  <si>
    <t>%</t>
  </si>
  <si>
    <t>PLANEJAMENTO</t>
  </si>
  <si>
    <t>1.1</t>
  </si>
  <si>
    <t>PRÉ VIABILIDADE</t>
  </si>
  <si>
    <t>LEVANTAMENTO DE DADOS</t>
  </si>
  <si>
    <t>2.1</t>
  </si>
  <si>
    <t>TRÁFEGO</t>
  </si>
  <si>
    <t>2.2</t>
  </si>
  <si>
    <t>CADASTRO</t>
  </si>
  <si>
    <t>2.2.2</t>
  </si>
  <si>
    <t>LEVANTAMENTO TOPOGRÁFICO</t>
  </si>
  <si>
    <t>2.2.3</t>
  </si>
  <si>
    <t>LEVANTAMENTO DOS ELEMENTOS QUE COMPÕEM O SISTEMA RODOVIÁRIO</t>
  </si>
  <si>
    <t>2.2.4</t>
  </si>
  <si>
    <t>AVALIAÇÃO DAS VELOCIDADES DAS VIAS EXISTENTES</t>
  </si>
  <si>
    <t>2.2.5</t>
  </si>
  <si>
    <t>GEOLOGIA E GEOTECNIA</t>
  </si>
  <si>
    <t>2.2.6</t>
  </si>
  <si>
    <t>LEVANTAMENTO DO PAVIMENTO</t>
  </si>
  <si>
    <t>2.2.7</t>
  </si>
  <si>
    <t>ESTUDOS SOCIOAMBIENTAIS</t>
  </si>
  <si>
    <t>2.2.8</t>
  </si>
  <si>
    <t>FASES DE IMPLEMENTAÇÃO</t>
  </si>
  <si>
    <t>3.1</t>
  </si>
  <si>
    <t>FASES DA CONCESSÃO</t>
  </si>
  <si>
    <t>3.1.1</t>
  </si>
  <si>
    <t>PAVIMENTO</t>
  </si>
  <si>
    <t>3.1.2</t>
  </si>
  <si>
    <t>SINALIZAÇÃO E DISPOSITIVOS DE SEGURANÇA</t>
  </si>
  <si>
    <t>3.1.3</t>
  </si>
  <si>
    <t>SISTEMAS ELÉTRICOS E EDIFICAÇÕES</t>
  </si>
  <si>
    <t>3.1.4</t>
  </si>
  <si>
    <t>OAE</t>
  </si>
  <si>
    <t>3.1.5</t>
  </si>
  <si>
    <t>DRENAGEM E OBRAS DE ARTE CORRENTE</t>
  </si>
  <si>
    <t>3.1.6</t>
  </si>
  <si>
    <t>FAIXA DE DOMÍNIO E CANTEIRO CENTRAL</t>
  </si>
  <si>
    <t>3.1.7</t>
  </si>
  <si>
    <t>TERRAPLENOS E CCONTENÇÕES</t>
  </si>
  <si>
    <t>3.2</t>
  </si>
  <si>
    <t>FRENTE DE OBRAS</t>
  </si>
  <si>
    <t>3.3</t>
  </si>
  <si>
    <t>3.4</t>
  </si>
  <si>
    <t>MODELO OPERACIONAL</t>
  </si>
  <si>
    <t>3.5</t>
  </si>
  <si>
    <t>MODELO ECONÔMICO FINANCEIRO</t>
  </si>
  <si>
    <t>APOIO FASE DE AUDIÊNCIA PÚBLICA</t>
  </si>
  <si>
    <t>APOIO FASE CONTROLE EXTERNO</t>
  </si>
  <si>
    <t>APOIO FASE EDITAL</t>
  </si>
  <si>
    <t>TOTAL</t>
  </si>
  <si>
    <t>Grupo</t>
  </si>
  <si>
    <t>Levant. Completo</t>
  </si>
  <si>
    <t>Lote</t>
  </si>
  <si>
    <t>UF</t>
  </si>
  <si>
    <t>Rodovias</t>
  </si>
  <si>
    <t>Pista Dupla
(km)</t>
  </si>
  <si>
    <t>Pista Simples Pavimentada
(km)</t>
  </si>
  <si>
    <t>Pista Simples Planejada
(km)</t>
  </si>
  <si>
    <t>Extensão Estudo Total
(km)</t>
  </si>
  <si>
    <t>Ext. Estudo Total Implantada
(km)</t>
  </si>
  <si>
    <t>Extensão Urbano Contornado
(km)</t>
  </si>
  <si>
    <t>Faixa Adicional PD
(km)</t>
  </si>
  <si>
    <t>Faixa Adicional PS
(km)</t>
  </si>
  <si>
    <t>Marginais PD
(km)</t>
  </si>
  <si>
    <t>Marginais PS
(km)</t>
  </si>
  <si>
    <t>Alças e Acessos Equivalente
(km)</t>
  </si>
  <si>
    <t>Acost. PD</t>
  </si>
  <si>
    <t>Acost. OS</t>
  </si>
  <si>
    <t>Ext. Equivalente Total
(km)</t>
  </si>
  <si>
    <t>Ext. Equivalente Total Implantada
(km)</t>
  </si>
  <si>
    <t>Ext. Equivalente Total Implantada com Acostamento
(km)</t>
  </si>
  <si>
    <t>Rodovia</t>
  </si>
  <si>
    <t xml:space="preserve">UF </t>
  </si>
  <si>
    <t>Código</t>
  </si>
  <si>
    <t>km inicial</t>
  </si>
  <si>
    <t>km final</t>
  </si>
  <si>
    <t>Extensão</t>
  </si>
  <si>
    <t>Superfície Federal</t>
  </si>
  <si>
    <t>Levantamento Completo</t>
  </si>
  <si>
    <t>Extensão Total
(km)</t>
  </si>
  <si>
    <t>Ext. Total Implantada
(km)</t>
  </si>
  <si>
    <t>não</t>
  </si>
  <si>
    <t>DF</t>
  </si>
  <si>
    <t>BR-020</t>
  </si>
  <si>
    <t>020BDF0010</t>
  </si>
  <si>
    <t>DUP</t>
  </si>
  <si>
    <t>GO</t>
  </si>
  <si>
    <t>020BDF0015</t>
  </si>
  <si>
    <t>BA</t>
  </si>
  <si>
    <t>020BDF0016</t>
  </si>
  <si>
    <t>BR-242</t>
  </si>
  <si>
    <t>020BDF0018</t>
  </si>
  <si>
    <t>TO</t>
  </si>
  <si>
    <t>020BDF0020</t>
  </si>
  <si>
    <t>Total</t>
  </si>
  <si>
    <t>020BDF0022</t>
  </si>
  <si>
    <t>020BDF0030</t>
  </si>
  <si>
    <t>020BDF0050</t>
  </si>
  <si>
    <t>020BDF0051</t>
  </si>
  <si>
    <t>020BDF0052</t>
  </si>
  <si>
    <t>020BDF0053</t>
  </si>
  <si>
    <t>020BDF0054</t>
  </si>
  <si>
    <t>020BDF0060</t>
  </si>
  <si>
    <t>020BDF0070</t>
  </si>
  <si>
    <t>020BGO0090</t>
  </si>
  <si>
    <t>PAV</t>
  </si>
  <si>
    <t>020BGO0110</t>
  </si>
  <si>
    <t>020BGO0120</t>
  </si>
  <si>
    <t>020BGO0130</t>
  </si>
  <si>
    <t>020BGO0150</t>
  </si>
  <si>
    <t>020BGO0160</t>
  </si>
  <si>
    <t>020BGO0170</t>
  </si>
  <si>
    <t>020BGO0190</t>
  </si>
  <si>
    <t>020BGO0195</t>
  </si>
  <si>
    <t>020BGO0200</t>
  </si>
  <si>
    <t>020BGO0210</t>
  </si>
  <si>
    <t>020BBA0220</t>
  </si>
  <si>
    <t>020BBA0225</t>
  </si>
  <si>
    <t>020BBA0230</t>
  </si>
  <si>
    <t>020BBA0235</t>
  </si>
  <si>
    <t>020BBA0240</t>
  </si>
  <si>
    <t>242BBA0070</t>
  </si>
  <si>
    <t>242BBA0090</t>
  </si>
  <si>
    <t>242BBA0110</t>
  </si>
  <si>
    <t>242BBA0112</t>
  </si>
  <si>
    <t>242BBA0114</t>
  </si>
  <si>
    <t>242BBA0130</t>
  </si>
  <si>
    <t>242BBA0132</t>
  </si>
  <si>
    <t>242BBA0134</t>
  </si>
  <si>
    <t>242BBA0136</t>
  </si>
  <si>
    <t>242BBA0138</t>
  </si>
  <si>
    <t>242BBA0150</t>
  </si>
  <si>
    <t>242BBA0160</t>
  </si>
  <si>
    <t>242BBA0170</t>
  </si>
  <si>
    <t>242BBA0200</t>
  </si>
  <si>
    <t>242BBA0205</t>
  </si>
  <si>
    <t>242BBA0210</t>
  </si>
  <si>
    <t>242BBA0215</t>
  </si>
  <si>
    <t>242BBA0220</t>
  </si>
  <si>
    <t>242BBA0225</t>
  </si>
  <si>
    <t>242BBA0230</t>
  </si>
  <si>
    <t>242BBA0240</t>
  </si>
  <si>
    <t>242BBA0250</t>
  </si>
  <si>
    <t>242BBA0252</t>
  </si>
  <si>
    <t>242BBA0260</t>
  </si>
  <si>
    <t>242BBA0270</t>
  </si>
  <si>
    <t>242BBA0290</t>
  </si>
  <si>
    <t>242BBA0300</t>
  </si>
  <si>
    <t>242BBA0310</t>
  </si>
  <si>
    <t>242BBA0320</t>
  </si>
  <si>
    <t>242BBA0325</t>
  </si>
  <si>
    <t>242BBA0330</t>
  </si>
  <si>
    <t>242BBA0333</t>
  </si>
  <si>
    <t>242BBA0335</t>
  </si>
  <si>
    <t>242BBA0340</t>
  </si>
  <si>
    <t>242BBA0350</t>
  </si>
  <si>
    <t>242BTO0370</t>
  </si>
  <si>
    <t>242BTO0372</t>
  </si>
  <si>
    <t>242BTO0375</t>
  </si>
  <si>
    <t>242BTO0377</t>
  </si>
  <si>
    <t>242BTO0380</t>
  </si>
  <si>
    <t>IMP</t>
  </si>
  <si>
    <t>Estudo Inicial</t>
  </si>
  <si>
    <t>Atividade</t>
  </si>
  <si>
    <t>Audiência pública</t>
  </si>
  <si>
    <t>Revisão Pós Audiência</t>
  </si>
  <si>
    <t>TCU</t>
  </si>
  <si>
    <t>Apoio controle externo</t>
  </si>
  <si>
    <t>Edital</t>
  </si>
  <si>
    <t>Leilão</t>
  </si>
  <si>
    <t>Início</t>
  </si>
  <si>
    <t>1.1.1</t>
  </si>
  <si>
    <t xml:space="preserve">LEVANTAMENTO DE DADOS SECUNDÁRIOS </t>
  </si>
  <si>
    <t>1.1.2</t>
  </si>
  <si>
    <t>ESTUDOS DE CENÁRIOS DE CONFIGURAÇÃO DE LOTE(S)</t>
  </si>
  <si>
    <t>1.1.3</t>
  </si>
  <si>
    <t>MODELOS ECONÔMICO-FINANCEIROS (SIMULAÇÕES DIVERSAS DOS CENÁRIOS) DA ETAPA DE PRÉ- VIABILIDADE</t>
  </si>
  <si>
    <t>2.1.1</t>
  </si>
  <si>
    <t>2.1.2</t>
  </si>
  <si>
    <t xml:space="preserve">LEVANTAMENTO DE DADOS PRIMÁRIOS E SECUNDÁRIOS </t>
  </si>
  <si>
    <t>2.1.3</t>
  </si>
  <si>
    <t xml:space="preserve">DIAGNÓSTICO DA SITUAÇÃO ATUAL E CONSOLIDAÇÃO DE DADOS DO ANO BASE </t>
  </si>
  <si>
    <t>2.1.4</t>
  </si>
  <si>
    <t>APRESENTAÇÃO DE MODELO DE CRESCIMENTO E TRÁFEGO ESTIMADO PARA CONCESSÃO</t>
  </si>
  <si>
    <t>2.1.5</t>
  </si>
  <si>
    <t>AVALIAÇÃO DE CAPACIDADE VIÁRIA E PROPOSIÇÃO DE OBRAS DE AMPLIAÇÃO DE CAPACIDADE</t>
  </si>
  <si>
    <t>2.1.6</t>
  </si>
  <si>
    <t>CALCULO DO NÚMERO N</t>
  </si>
  <si>
    <t>2.1.7</t>
  </si>
  <si>
    <t>RELATÓRIO DE ESTUDO DE TRÁFEGO</t>
  </si>
  <si>
    <t>2.2.1</t>
  </si>
  <si>
    <t>2.2.2.1</t>
  </si>
  <si>
    <t>DADOS BRUTOS DOS LEVANTAMENTOS DE CAMPO (NUVEM DE PONTOS E IMAGENS AÉREAS)</t>
  </si>
  <si>
    <t>2.2.2.2</t>
  </si>
  <si>
    <t>DESENHOS E PRANCHAS EM DGW, COM FILTROS, PADRÕES E LAYERS APLICADOS, INCLUSIVE EXTRAÇÃO DE QUANTIDADES DE ELEMENTOS EXISTENTES</t>
  </si>
  <si>
    <t>2.2.2.3</t>
  </si>
  <si>
    <t>MODELO DIGITAL DO TERRENO (MDT) PARA BIM, CONTENDO A SUPERFÍCIE DO TERRENO EXISTENTE E DELIMITAÇÃO DE BACIAS DE CONTRIBUIÇÃO DE DRENAGEM</t>
  </si>
  <si>
    <t>2.2.3.1</t>
  </si>
  <si>
    <t>VIDEO REGISTRO: SISTEMA DE VISUALIZAÇÃO + FOTOS E FILME GEORREFERENCIADOS</t>
  </si>
  <si>
    <t>2.2.3.2</t>
  </si>
  <si>
    <t>PLANILHAS DE CADASTRO, INCLUSIVE RESUMO DE QUANTIDADES DE ELEMENTOS EXISTENTES + KMZ E SHAPE</t>
  </si>
  <si>
    <t>2.2.3.3</t>
  </si>
  <si>
    <t>RELATÓRIO FINAL</t>
  </si>
  <si>
    <t>2.2.4.1</t>
  </si>
  <si>
    <t>AVALIAÇÃO DADOS DE TOPOGRAFIA PERFIL EXISTENTE</t>
  </si>
  <si>
    <t>2.2.4.2</t>
  </si>
  <si>
    <t>PLANILHA DE ANÁLISE DE VELOCIDADE DIRETRIZ E CORREÇÃO DE TRAÇADO</t>
  </si>
  <si>
    <t>2.2.5.1.1</t>
  </si>
  <si>
    <t>2.2.5.1.2</t>
  </si>
  <si>
    <t>LEVANTAMENTO DE DADOS SECUNDÁRIOS DE SONDAGEM</t>
  </si>
  <si>
    <t>2.2.5.1.3</t>
  </si>
  <si>
    <t xml:space="preserve">SONDAGENS DE CAMPO </t>
  </si>
  <si>
    <t>2.2.5.1.4</t>
  </si>
  <si>
    <t>2.2.6.1</t>
  </si>
  <si>
    <t>PLANO DE TRABALHO</t>
  </si>
  <si>
    <t>2.2.6.2</t>
  </si>
  <si>
    <t xml:space="preserve">SONDAGENS DE PAVIMENTO </t>
  </si>
  <si>
    <t>2.2.6.3</t>
  </si>
  <si>
    <t xml:space="preserve">LEVANTAMENTO FUNCIONAL </t>
  </si>
  <si>
    <t>2.2.6.4</t>
  </si>
  <si>
    <t>2.2.7.1</t>
  </si>
  <si>
    <t>2.2.8.1</t>
  </si>
  <si>
    <t>3.1.1.1</t>
  </si>
  <si>
    <t>MEMÓRIA DE CÁLCULO COM A CONSOLIDAÇÃO DOS DADOS</t>
  </si>
  <si>
    <t>3.1.1.2</t>
  </si>
  <si>
    <t>HDM-4
PAVIMENTO EXISTENTE: 2 CENÁRIOS DE ESTRATÉGIAS DE MANUTENÇÃO
PAVIMENTO NOVO: 2 CENÁRIOS DE ESTRATÉGIAS DE MANUTENÇÃO (2 PARA RÍGIDO E 2 PARA FLEXÍVEL)</t>
  </si>
  <si>
    <t>3.1.1.3</t>
  </si>
  <si>
    <t>3.1.2.1</t>
  </si>
  <si>
    <t>3.1.2.2</t>
  </si>
  <si>
    <t>3.1.3.1</t>
  </si>
  <si>
    <t>3.1.3.2</t>
  </si>
  <si>
    <t>3.1.4.1</t>
  </si>
  <si>
    <t>3.1.4.2</t>
  </si>
  <si>
    <t>3.1.5.1</t>
  </si>
  <si>
    <t>3.1.5.2</t>
  </si>
  <si>
    <t>3.1.6.1</t>
  </si>
  <si>
    <t>3.1.6.2</t>
  </si>
  <si>
    <t>3.7.1</t>
  </si>
  <si>
    <t>3.7.2</t>
  </si>
  <si>
    <t>3.2.1</t>
  </si>
  <si>
    <t>OBRAS DE AMPLIAÇÃO DE CAPACIDADE E MELHORIAS
QUANTITATIVOS, PLANILHAS</t>
  </si>
  <si>
    <t>3.2.2</t>
  </si>
  <si>
    <t>MODELO EM FORMATO ABERTO NATIVO AUTOCAD CIVIL 3D 2021</t>
  </si>
  <si>
    <t>3.2.3</t>
  </si>
  <si>
    <t>RELATÓRIO DE ESTUDO DE DIMENSIONAMENTO DE ALTERNATIVAS DE PAVIMENTO (RÍGIDO E FLEXÍVEL)</t>
  </si>
  <si>
    <t>3.2.4</t>
  </si>
  <si>
    <t>ENTREGA DO MODELO EM FORMATO ABERTO NATIVO AUTODESK INFRAWORKS 2021</t>
  </si>
  <si>
    <t>3.2.5</t>
  </si>
  <si>
    <t>RELATÓRIO FINAL DAS DISCIPLINAS DE PROJETO</t>
  </si>
  <si>
    <t>3.3.1</t>
  </si>
  <si>
    <t>INDICADORES DE DESEMPENHO</t>
  </si>
  <si>
    <t>PARÂMETROS DE DIMENSIONAMENTO</t>
  </si>
  <si>
    <t>ESTRUTURAÇÃO DO MODELO</t>
  </si>
  <si>
    <t>3.5.1</t>
  </si>
  <si>
    <t>PREMISSAS DO ESTUDO</t>
  </si>
  <si>
    <t>3.5.2</t>
  </si>
  <si>
    <t>PLANILHA</t>
  </si>
  <si>
    <t>3.5.3</t>
  </si>
  <si>
    <t>RESULTADOS</t>
  </si>
  <si>
    <t>3.5.4</t>
  </si>
  <si>
    <t>ABA OBRAS</t>
  </si>
  <si>
    <t>MINUTAS DO PER</t>
  </si>
  <si>
    <t/>
  </si>
  <si>
    <t>Desembolso Mensal</t>
  </si>
  <si>
    <t>% Desembolso Mensal</t>
  </si>
  <si>
    <t>Desembolso Mensal Acumulado</t>
  </si>
  <si>
    <t>% Desembolso Mensal Acumulado</t>
  </si>
  <si>
    <t>Parte A – Trabalhos Contratados</t>
  </si>
  <si>
    <t>Total geral:</t>
  </si>
  <si>
    <t>Unidade</t>
  </si>
  <si>
    <t>Preço unitário
 (R$)</t>
  </si>
  <si>
    <t>Quantidade</t>
  </si>
  <si>
    <t>Preço total
 (R$)</t>
  </si>
  <si>
    <t>Referência</t>
  </si>
  <si>
    <t>Valor de Referência</t>
  </si>
  <si>
    <t>Data base da referência</t>
  </si>
  <si>
    <t>fator de atualização data base</t>
  </si>
  <si>
    <t>Obs.</t>
  </si>
  <si>
    <t>A.1) Tráfego</t>
  </si>
  <si>
    <t>COTAÇÃO</t>
  </si>
  <si>
    <t>ponto de contagem</t>
  </si>
  <si>
    <t>Pesquisas Origem Destino</t>
  </si>
  <si>
    <t>ponto de pesquisa</t>
  </si>
  <si>
    <t>Pesquisas de Preferência Declarada</t>
  </si>
  <si>
    <t>A.2) Levantamento topográfico</t>
  </si>
  <si>
    <t>Laser Scan Móvel (100m para cada lado) - Vias Pincipais: na totalidade das extensões de faixas de rolamento externas em ambos os sentidos de tráfego
e Vias Marginais: na faixa de rolamento externa, no sentido do tráfego</t>
  </si>
  <si>
    <t>Escaneamento com laser móvel (MMS) e Nuvem de Pontos</t>
  </si>
  <si>
    <t>km</t>
  </si>
  <si>
    <t>Cotação Dynatest</t>
  </si>
  <si>
    <t>Pesquisa de mercado (SP)</t>
  </si>
  <si>
    <t>Video Registro com Filmagem 360º e processamento de fotos</t>
  </si>
  <si>
    <t>Cadastro (Desenhos e Planilhas)</t>
  </si>
  <si>
    <t>Nivelamento dos marcos de apoio</t>
  </si>
  <si>
    <t>A.3) Sondagens</t>
  </si>
  <si>
    <t>Mobilização e transporte de equipe e equipamentos</t>
  </si>
  <si>
    <t>21.01.09</t>
  </si>
  <si>
    <t>TPU DER/SP</t>
  </si>
  <si>
    <t>21.01.10</t>
  </si>
  <si>
    <t>Sondagem à Percussão</t>
  </si>
  <si>
    <t>21.01.07</t>
  </si>
  <si>
    <t>21.01.11</t>
  </si>
  <si>
    <t>21.01.01</t>
  </si>
  <si>
    <t>Sondagem à Trado</t>
  </si>
  <si>
    <t>21.01.29</t>
  </si>
  <si>
    <t>21.07.02</t>
  </si>
  <si>
    <t>21.07.03</t>
  </si>
  <si>
    <t>21.07.04</t>
  </si>
  <si>
    <t>21.07.05</t>
  </si>
  <si>
    <t>21.07.14</t>
  </si>
  <si>
    <t>DEMAIS ENSAIOS (LL, LP)</t>
  </si>
  <si>
    <t>un</t>
  </si>
  <si>
    <t>estimado com base em serviços similares</t>
  </si>
  <si>
    <t>Sondagem rotativa tipo serra copo p/ inspeção de pavimento</t>
  </si>
  <si>
    <t>unid</t>
  </si>
  <si>
    <t>Cotação Sonddenge</t>
  </si>
  <si>
    <t>Extração de amostra com uso de perfuratriz tipo Hilt com serra diamantada alcance de 30cm em camada asfáltica</t>
  </si>
  <si>
    <t>Relatório Técnico e ART (Anotação de Responsabilidade Técnica)</t>
  </si>
  <si>
    <t>ponto</t>
  </si>
  <si>
    <t>A.4) Levantamentos de Pavimento</t>
  </si>
  <si>
    <t>Levantamento Deflectométrico</t>
  </si>
  <si>
    <t>Mobilização de equipe e equipamento</t>
  </si>
  <si>
    <t>Levantamento e Processamento de Dados</t>
  </si>
  <si>
    <t>Levantamentos Funcioanais</t>
  </si>
  <si>
    <t>34.09.03</t>
  </si>
  <si>
    <t xml:space="preserve">Orçamento - EVTEA </t>
  </si>
  <si>
    <t>Parte B – Projeto de Modelagem da Concessão</t>
  </si>
  <si>
    <t>Quantidade total</t>
  </si>
  <si>
    <t>Memória dos quantitativos</t>
  </si>
  <si>
    <t>B.01) PRÉ VIABILIDADE</t>
  </si>
  <si>
    <t>ESCRITÓRIO</t>
  </si>
  <si>
    <t>P8066</t>
  </si>
  <si>
    <t>PESSOAL</t>
  </si>
  <si>
    <t>DNIT</t>
  </si>
  <si>
    <t>15 dias corridos para elaboração dos planos de trabalho para todo o estudo e cronograma</t>
  </si>
  <si>
    <t>15 dias corridos para elaboração dos planos de trabalho para todo o estudo</t>
  </si>
  <si>
    <t>P8065</t>
  </si>
  <si>
    <t>15 dias corridos para levantamento de dados secundários</t>
  </si>
  <si>
    <t>P8067</t>
  </si>
  <si>
    <t>7 dias corridos para validação e revisão dos planos de trabalho para todo o estudo</t>
  </si>
  <si>
    <t>B8951</t>
  </si>
  <si>
    <t>Preço unitário: Custo DNIT * Cálc. Área escritório (AE=(57,95/2)+4,5 x número de pessoas)*mês</t>
  </si>
  <si>
    <t>B8953</t>
  </si>
  <si>
    <t>MOBILIÁRIO</t>
  </si>
  <si>
    <t>Preço unitário: Custo DNIT * Número de pessoas*mês</t>
  </si>
  <si>
    <t>B8959</t>
  </si>
  <si>
    <t>B.02) LEVANTAMENTO DE DADOS</t>
  </si>
  <si>
    <t>2.1 TRÁFEGO</t>
  </si>
  <si>
    <t>CAMPO</t>
  </si>
  <si>
    <t>Acompanhamento das contagens 7 dias por ponto cvc</t>
  </si>
  <si>
    <t>E8889</t>
  </si>
  <si>
    <t>VEÍCULOS</t>
  </si>
  <si>
    <t>Considerando 22 dias uteis</t>
  </si>
  <si>
    <t xml:space="preserve">EST - BA </t>
  </si>
  <si>
    <t>DIÁRIAS</t>
  </si>
  <si>
    <t>Decreto</t>
  </si>
  <si>
    <t xml:space="preserve">Estimado: 19 dias úteis/ mês / Profissional </t>
  </si>
  <si>
    <t>PASS - DF</t>
  </si>
  <si>
    <t>PASSAGENS</t>
  </si>
  <si>
    <t>Estimativa de mercado</t>
  </si>
  <si>
    <t>Estimado: 1 viagem (ida e volta) para 3 profissionais</t>
  </si>
  <si>
    <t>PASS - BA</t>
  </si>
  <si>
    <t>21.02.01.02</t>
  </si>
  <si>
    <t>EQUIPAMENTOS</t>
  </si>
  <si>
    <t>TPU DER</t>
  </si>
  <si>
    <t>Estimado 1 equipamento por profissional de campo</t>
  </si>
  <si>
    <t>EQ001</t>
  </si>
  <si>
    <t>Conforme cronograma: estudo inicial</t>
  </si>
  <si>
    <t>Veículo eng. Senior (reuniões externas)</t>
  </si>
  <si>
    <t>Estimado: 2 diárias * 2 profissionais por viagem (2 viagem)</t>
  </si>
  <si>
    <t>Estimado: 2 viagem (ida e volta) para 2 profissionais</t>
  </si>
  <si>
    <t>2.2 CADASTRO</t>
  </si>
  <si>
    <t>2.2.3 AVALIAÇÃO DAS VELOCIDADES</t>
  </si>
  <si>
    <t>P8058</t>
  </si>
  <si>
    <t>P8057</t>
  </si>
  <si>
    <t>E8891</t>
  </si>
  <si>
    <t>B.03) FASES IMPLEMENTAÇÃO</t>
  </si>
  <si>
    <t>3.1 FASES CONCESSÃO</t>
  </si>
  <si>
    <t>3.2 FRENTE DE OBRAS</t>
  </si>
  <si>
    <t>3.2.1 PROJETO DE ENGENHARIA</t>
  </si>
  <si>
    <t>P8155</t>
  </si>
  <si>
    <t>Cadista/Calculista</t>
  </si>
  <si>
    <t>P8082</t>
  </si>
  <si>
    <t>3.2.2 FUNCIONAIS GEOMÉTRICOS EM PLANTA E PERFIL</t>
  </si>
  <si>
    <t>B.09) Modelo Operacional</t>
  </si>
  <si>
    <t>P8008</t>
  </si>
  <si>
    <t>B.12) Modelo Econômico-Financeiro</t>
  </si>
  <si>
    <t>P8047</t>
  </si>
  <si>
    <t>P8045</t>
  </si>
  <si>
    <t>B.04) APOIO FASE DE AUDIÊNCIA PÚBLICA</t>
  </si>
  <si>
    <t>Conforme cronograma: Apoio Fase de audiência</t>
  </si>
  <si>
    <t>P8046</t>
  </si>
  <si>
    <t>Projetista/Calculista</t>
  </si>
  <si>
    <t>B.05) APOIO FASE CONTROLE EXTERNO</t>
  </si>
  <si>
    <t>B.05) APOIO FASE EDITAL</t>
  </si>
  <si>
    <t>-</t>
  </si>
  <si>
    <t>TRADUTOR</t>
  </si>
  <si>
    <t>hora</t>
  </si>
  <si>
    <t>P8061</t>
  </si>
  <si>
    <t>ID</t>
  </si>
  <si>
    <t>MATERIAL</t>
  </si>
  <si>
    <t>DESCRIÇÃO/PARÂMETROS PER</t>
  </si>
  <si>
    <t>Fornecedor</t>
  </si>
  <si>
    <t>Data da cotação</t>
  </si>
  <si>
    <t>Custo unitário</t>
  </si>
  <si>
    <t>CIF / FOB</t>
  </si>
  <si>
    <t xml:space="preserve">ORIGEM </t>
  </si>
  <si>
    <t>PESO</t>
  </si>
  <si>
    <t>DMT - Pavimentado</t>
  </si>
  <si>
    <t>DMT - Revestimento Primário</t>
  </si>
  <si>
    <t>DMT - Leito Natural</t>
  </si>
  <si>
    <t>Transporte (t.km)</t>
  </si>
  <si>
    <t>Aquisição + Transporte (t.km) + pedágio</t>
  </si>
  <si>
    <t>Contato</t>
  </si>
  <si>
    <t>email</t>
  </si>
  <si>
    <t>( t )</t>
  </si>
  <si>
    <t>Transporte Caminhão silo 30 m³. Rod. Pavim. (t.km)</t>
  </si>
  <si>
    <t>Transporte Caminhão silo 30 m³. Revest. Prim. (t.km)</t>
  </si>
  <si>
    <t>Transporte Caminhão silo 30 m³. Leito Natural(t.km)</t>
  </si>
  <si>
    <t>Topografia</t>
  </si>
  <si>
    <t>TOPOCART</t>
  </si>
  <si>
    <t>Dilma - 61 3799-5000</t>
  </si>
  <si>
    <t>TOPOGRAPHIA</t>
  </si>
  <si>
    <t>Luana - 55 3028-5700</t>
  </si>
  <si>
    <t xml:space="preserve">contato@topographia.com.br </t>
  </si>
  <si>
    <t>CALI Topografia e Consultorias</t>
  </si>
  <si>
    <t>Ricardo - 61 98105-4236</t>
  </si>
  <si>
    <t>contato@calitopografia.com.br</t>
  </si>
  <si>
    <t xml:space="preserve">RV Topografia </t>
  </si>
  <si>
    <t>Ribamar - 61 99656-9348</t>
  </si>
  <si>
    <t>rv.topografia.rv@gmail.com</t>
  </si>
  <si>
    <t>Topografia Brasilia</t>
  </si>
  <si>
    <t>Thiago - 61 99927-0340</t>
  </si>
  <si>
    <t>contato@topografiabrasilia.com</t>
  </si>
  <si>
    <t>Pavimento</t>
  </si>
  <si>
    <t>BRASILPAV</t>
  </si>
  <si>
    <t>engenharia@brasilpav.com.br</t>
  </si>
  <si>
    <t>Egetra Engenharia</t>
  </si>
  <si>
    <t>José Roberto - 67 99906-3348</t>
  </si>
  <si>
    <t>contato@egetra.com.br</t>
  </si>
  <si>
    <t>Engefoto</t>
  </si>
  <si>
    <t>engefoto@engefoto.com.br</t>
  </si>
  <si>
    <t>Tráfego</t>
  </si>
  <si>
    <t>Imtraff</t>
  </si>
  <si>
    <t>contato@imtraff.com.br</t>
  </si>
  <si>
    <t>INFRAPLAN</t>
  </si>
  <si>
    <t xml:space="preserve">Saulo - </t>
  </si>
  <si>
    <t>brasil@infraconsult.com</t>
  </si>
  <si>
    <t>Engtraf</t>
  </si>
  <si>
    <t>engetrafconsultoria@gmail.com</t>
  </si>
  <si>
    <t xml:space="preserve">Sondagem </t>
  </si>
  <si>
    <t>GEOSOL</t>
  </si>
  <si>
    <t>geosol@geosol.com.br</t>
  </si>
  <si>
    <t>Geosonda</t>
  </si>
  <si>
    <t>geosonda@geosonda.com.br</t>
  </si>
  <si>
    <t>Sondosolo</t>
  </si>
  <si>
    <t>sondosolo@sondosolo.com.br</t>
  </si>
  <si>
    <t>TABELA DE PREÇOS UNITÁRIOS NÃO DESONERADOS</t>
  </si>
  <si>
    <t>BDI</t>
  </si>
  <si>
    <t>Índice de atualização - CONSULTORIA (Supervisão e Projetos) DNIT</t>
  </si>
  <si>
    <t>Data-base:</t>
  </si>
  <si>
    <t>Subitem</t>
  </si>
  <si>
    <t>Preço Unitário</t>
  </si>
  <si>
    <t>Preço Unitário (BDI 35%)</t>
  </si>
  <si>
    <t>Atualização tabela de consultoria para mesma data base DER</t>
  </si>
  <si>
    <t xml:space="preserve">SONDAGEM A PERCUSSAO ATE 15M                                                   </t>
  </si>
  <si>
    <t>m</t>
  </si>
  <si>
    <t>DER/SP 31/03/2024</t>
  </si>
  <si>
    <t>21.01.02</t>
  </si>
  <si>
    <t xml:space="preserve">SONDAGEM A PERC. ATE 15M LOC. ALAG.&lt;50CM                                       </t>
  </si>
  <si>
    <t>21.01.03</t>
  </si>
  <si>
    <t xml:space="preserve">SONDAGEM A  PERCUSSAO DE 15 A 30M                                              </t>
  </si>
  <si>
    <t>21.01.04</t>
  </si>
  <si>
    <t xml:space="preserve">SONDAGEM A PERC.15A30M LOC.ALAG.&lt;50CM                                          </t>
  </si>
  <si>
    <t>21.01.05</t>
  </si>
  <si>
    <t xml:space="preserve">SONDAGEM PERCUSSAO SUPERIOR A 30M                                              </t>
  </si>
  <si>
    <t>21.01.06</t>
  </si>
  <si>
    <t xml:space="preserve">SONDAGEM PERC.+30M LOC.ALAG.&lt;50CM                                              </t>
  </si>
  <si>
    <t xml:space="preserve">TAXA FIXA INSTALACAO SONDAGEM PERCUSSAO                                        </t>
  </si>
  <si>
    <t>21.01.08</t>
  </si>
  <si>
    <t xml:space="preserve">TAXA FIXA INSTALACAO SONDAGEM ROTATIVA                                         </t>
  </si>
  <si>
    <t xml:space="preserve">TRANSPORTE DE EQUIPAMENTO DE SONDAGEM                                          </t>
  </si>
  <si>
    <t>km*equip</t>
  </si>
  <si>
    <t xml:space="preserve">DESLOCAMENTO DE EQUIPAMENTO DE SONDAGEM                                        </t>
  </si>
  <si>
    <t xml:space="preserve">PLATAFORMA OU BANQUETA SOND.PERCUSSAO                                          </t>
  </si>
  <si>
    <t>equip</t>
  </si>
  <si>
    <t>21.01.12</t>
  </si>
  <si>
    <t xml:space="preserve">PLATAFORMA OU BANQUETA P/ SOND. ROTATIVA                                       </t>
  </si>
  <si>
    <t>21.01.14</t>
  </si>
  <si>
    <t xml:space="preserve">FLUTUANTE PARA SONDAGEM                                                        </t>
  </si>
  <si>
    <t>obra</t>
  </si>
  <si>
    <t>21.01.15</t>
  </si>
  <si>
    <t xml:space="preserve">INSTAL.SONDAGEM PERCUSSAO S/ FLUTUANTE                                         </t>
  </si>
  <si>
    <t>sond</t>
  </si>
  <si>
    <t>21.01.16</t>
  </si>
  <si>
    <t xml:space="preserve">INSTALACAO SONDAGEM ROTATIVA S/FLUTUANTE                                       </t>
  </si>
  <si>
    <t>21.01.17</t>
  </si>
  <si>
    <t xml:space="preserve">SONDAGEM ROTATIVA SOLO 57,10MM (AX)                                            </t>
  </si>
  <si>
    <t>21.01.18</t>
  </si>
  <si>
    <t xml:space="preserve">SONDAGEM ROTATIVA SOLO 73,00MM (BX)                                            </t>
  </si>
  <si>
    <t>21.01.19</t>
  </si>
  <si>
    <t xml:space="preserve">SONDAGEM ROTATIVA SOLO 88,90MM (NX)                                            </t>
  </si>
  <si>
    <t>21.01.20</t>
  </si>
  <si>
    <t xml:space="preserve">SONDAGEM ROTATIVA SOLO 114,30MM (HX)                                           </t>
  </si>
  <si>
    <t>21.01.21</t>
  </si>
  <si>
    <t xml:space="preserve">SONDAGEM ROTATIVA ROCHA ALT.57,1MM (AX)                                        </t>
  </si>
  <si>
    <t>21.01.22</t>
  </si>
  <si>
    <t xml:space="preserve">SONDAGEM ROTATIVA ROCHA ALT.73,0MM (BX)                                        </t>
  </si>
  <si>
    <t>21.01.23</t>
  </si>
  <si>
    <t xml:space="preserve">SONDAGEM ROTATIVA ROCHA ALT.88,9MM (NX)                                        </t>
  </si>
  <si>
    <t>21.01.24</t>
  </si>
  <si>
    <t xml:space="preserve">SONDAGEM ROTATIVA ROCHA ALT.114,3MM (HX)                                       </t>
  </si>
  <si>
    <t>21.01.25</t>
  </si>
  <si>
    <t xml:space="preserve">SONDAGEM ROTATIVA ROCHA SA 57,10MM (AX)                                        </t>
  </si>
  <si>
    <t>21.01.26</t>
  </si>
  <si>
    <t xml:space="preserve">SONDAGEM ROTATIVA ROCHA SA 73,00MM (BX)                                        </t>
  </si>
  <si>
    <t>21.01.27</t>
  </si>
  <si>
    <t xml:space="preserve">SONDAGEM ROTATIVA ROCHA SA 88,9MM (NX)                                         </t>
  </si>
  <si>
    <t>21.01.28</t>
  </si>
  <si>
    <t xml:space="preserve">SONDAGEM ROTATIVA ROCHA SA 114,30MM (HX)                                       </t>
  </si>
  <si>
    <t xml:space="preserve">SONDAGEM A TRADO PROFUNDIDADE ATE 5M                                           </t>
  </si>
  <si>
    <t>21.01.30</t>
  </si>
  <si>
    <t xml:space="preserve">SONDAGEM A TRADO PROFUNDIDADE 5 A 10M                                          </t>
  </si>
  <si>
    <t>21.02.01.01</t>
  </si>
  <si>
    <t xml:space="preserve">DETER. COORDENADAS COM GPS2 (CONTROLE BASICO) PRECISAO MINIMA DE 2 ORDEM.      </t>
  </si>
  <si>
    <t xml:space="preserve">DETER. COORDENADAS COM GPS3 (CONTROLE BASICO) PRECISAO MINIMA DE 2 ORDEM.      </t>
  </si>
  <si>
    <t>21.02.02.01</t>
  </si>
  <si>
    <t xml:space="preserve">TRANSPORTE COORDENADAS ATRAVES DE POLIGONAIS CLASSE II P DA NBR 13.133         </t>
  </si>
  <si>
    <t>21.02.03.01</t>
  </si>
  <si>
    <t xml:space="preserve">IMPLANTACAO DE POLIGONAIS CLASSE III P DA NBR 13.133.                          </t>
  </si>
  <si>
    <t>21.02.04.01</t>
  </si>
  <si>
    <t xml:space="preserve">TRANSPORTE DE REFERENCIA DE NIVEL ATRAVES NIVELAMENTO GEOMETRICO 4 MM K.       </t>
  </si>
  <si>
    <t>21.02.05.01</t>
  </si>
  <si>
    <t xml:space="preserve">TRANSPORTE DE REFERENCIA DE NIVEL ATRAVES NIVELAMENTO GEOMETRICO CLASSE IN.    </t>
  </si>
  <si>
    <t>21.02.06.01</t>
  </si>
  <si>
    <t>LEV. PLANIALTIMETRICO E CADASTRAL, POLIGONAL CLASSE II PAC ESC. 1:500 ATE 1 HA.</t>
  </si>
  <si>
    <t>21.02.06.02</t>
  </si>
  <si>
    <t>LEV. PLANIALTIMETRICO E CADASTRAL, POLIGONAL CLASSE II PAC ESC. 1:1000 ATE 1HA.</t>
  </si>
  <si>
    <t>21.02.07.01</t>
  </si>
  <si>
    <t>LEV. PLANIALTIMETRICO E CADASTRAL, POLIGONAL CLASSE II PAC ESC. 1:500 ALEM 1HA.</t>
  </si>
  <si>
    <t>ha</t>
  </si>
  <si>
    <t>21.02.07.02</t>
  </si>
  <si>
    <t xml:space="preserve">LEV. PLANIALTIMETRICO E CADASTRAL, POLIGONAL CLASSE II PAC ESC.1:1000 ALEM 1HA </t>
  </si>
  <si>
    <t>21.02.08.01</t>
  </si>
  <si>
    <t xml:space="preserve">LEV. PLANIALTIMETRICO DE FAVELAS COM AREA ATE 2000 M2 C/POLIG. AUXILIAR        </t>
  </si>
  <si>
    <t>21.02.09.01</t>
  </si>
  <si>
    <t xml:space="preserve">LEV. PLANIALTIMETRICO DE FAVELAS COM AREA ALEM 2000 M2 C/POLIG.AUXILIAR        </t>
  </si>
  <si>
    <t>21.02.10.01</t>
  </si>
  <si>
    <t>LEV. PLANIALT. SECOES TRANSV. A PARTIR DE LINHA BASE EXISTENTE NIV. GEOMETRICO.</t>
  </si>
  <si>
    <t>21.02.11.01</t>
  </si>
  <si>
    <t xml:space="preserve">LEVANT. PLANIALTIMETRICO CADASTRAL FAIXAS ATE 30M CLASSE II PAC DA NBR 13.133  </t>
  </si>
  <si>
    <t>21.02.12.01</t>
  </si>
  <si>
    <t>LEVANT. PLANIALTIMETRICO CADASTRAL FAIXAS DE 30 A 60 M CLASSE II PAC NBR 13.133</t>
  </si>
  <si>
    <t>21.02.13.01</t>
  </si>
  <si>
    <t xml:space="preserve">LEVANT. PLANIALTIMETRICO CADASTRAL FAIXAS ALEM 60M CLASSE II PAC DA NBR 13.133 </t>
  </si>
  <si>
    <t>21.02.15.01</t>
  </si>
  <si>
    <t>IMPL. E CADASTRO PLANIALT. LINHA BASE VIA EXISTENTE ESTAQUEAMENTO DE 20 EM 20 M</t>
  </si>
  <si>
    <t>21.02.16.01</t>
  </si>
  <si>
    <t xml:space="preserve">CADASTRO DE PVA, PVE, BL E TL                                                  </t>
  </si>
  <si>
    <t>21.02.17.01</t>
  </si>
  <si>
    <t xml:space="preserve">CADASTRO DE OBRA DE ARTE CORRENTE (GALERIA E BUEIRO) E INTERFERENCIAS          </t>
  </si>
  <si>
    <t>21.02.18.01</t>
  </si>
  <si>
    <t xml:space="preserve">LEV.CAD.ESTRUT. EM CONCRETO, PONTES E VIADUTOS, DETALHADO PECAS ESTRUTURAIS    </t>
  </si>
  <si>
    <t>tramo</t>
  </si>
  <si>
    <t>21.02.19.01</t>
  </si>
  <si>
    <t xml:space="preserve">CADASTRO DE PROPRIEDADE PARA DESAPROPRIACAO URBANA.                            </t>
  </si>
  <si>
    <t>21.02.20.01</t>
  </si>
  <si>
    <t xml:space="preserve">CADASTRO DE PROPRIEDADE PARA DESAPROPRIACAO RURAL ATE 5000 M2.                 </t>
  </si>
  <si>
    <t>21.02.20.02</t>
  </si>
  <si>
    <t xml:space="preserve">CADASTRO DE PROPRIEDADE PARA DESAPROPRIACAO RURAL ALEM 5000 M2.                </t>
  </si>
  <si>
    <t>21.02.21.01</t>
  </si>
  <si>
    <t xml:space="preserve">ABERTURA DE PICADA COM LARGURA SUFICIENTE PARA LEVANTAMENTO TOPOGRAFICO.       </t>
  </si>
  <si>
    <t>21.02.22.01</t>
  </si>
  <si>
    <t xml:space="preserve">LEVANTAMENTO DE SECOES TOPOBATIMETRICOS.                                       </t>
  </si>
  <si>
    <t>21.02.23.01</t>
  </si>
  <si>
    <t xml:space="preserve">LEVANTAMENTO DE BATIMETRIA ESPECIAL                                            </t>
  </si>
  <si>
    <t>equipe.dia</t>
  </si>
  <si>
    <t>21.02.24.01</t>
  </si>
  <si>
    <t>FORN. EQUIP.TOP., 1 TECN., 2 AUX., 1 NIVEL. C/ NIVEL AUT. ESTACAO TOTAL E VEIC.</t>
  </si>
  <si>
    <t>equipe.mes</t>
  </si>
  <si>
    <t>21.02.25.01</t>
  </si>
  <si>
    <t xml:space="preserve">MARC.CONC. TRONCO PIR. DE 10X10CM T/ 30X30CM B/ 40CM H, PINO/CHAPA COLADA TOPO </t>
  </si>
  <si>
    <t>21.02.26.01</t>
  </si>
  <si>
    <t xml:space="preserve">MOBILIZACAO / DESMOBILIZACAO - DE EQUIPE E EQUIP. DE TOPOGRAFIA A 50 E 150KM   </t>
  </si>
  <si>
    <t>21.02.26.02</t>
  </si>
  <si>
    <t xml:space="preserve">MOBILIZACAO / DESMOBILIZACAO - EQUIPE E EQUIP. DE TOPOGRAFIA ENTRE 151E300KM   </t>
  </si>
  <si>
    <t>21.02.26.03</t>
  </si>
  <si>
    <t xml:space="preserve">MOBILIZACAO / DESMOBILIZACAO - EQUIPE E EQUIP. TOPOGRAFIA ENTRE 301E600KM      </t>
  </si>
  <si>
    <t>21.03.04</t>
  </si>
  <si>
    <t xml:space="preserve">REMOCAO DEFENSA MET.SIMPLES P/ REINST.                                         </t>
  </si>
  <si>
    <t>21.03.11.03</t>
  </si>
  <si>
    <t xml:space="preserve">REMOCAO DE SINALIZACAO HORIZONTAL POR FRESAGEM                                 </t>
  </si>
  <si>
    <t>21.03.13</t>
  </si>
  <si>
    <t xml:space="preserve">REMOCAO DE GABIAO TIPO CAIXA                                                   </t>
  </si>
  <si>
    <t>21.03.15</t>
  </si>
  <si>
    <t xml:space="preserve">MONTAGEM E DESMONTAGEM DE BLOQUEADOR TEMPORARIO DE FLUIDOS                     </t>
  </si>
  <si>
    <t>21.04.01</t>
  </si>
  <si>
    <t xml:space="preserve">CERCA DE ARAME FARPADO C/ 4 FIOS                                               </t>
  </si>
  <si>
    <t>21.04.02</t>
  </si>
  <si>
    <t xml:space="preserve">CERCA DE ARAME FARPADO C/ 6 FIOS                                               </t>
  </si>
  <si>
    <t>21.04.03</t>
  </si>
  <si>
    <t xml:space="preserve">CERCA ARAME FARPADO POR REAPROVEITAMENTO                                       </t>
  </si>
  <si>
    <t>21.05.01</t>
  </si>
  <si>
    <t xml:space="preserve">DEMOLICAO DE CONCRETO ARMADO                                                   </t>
  </si>
  <si>
    <t>21.05.02</t>
  </si>
  <si>
    <t xml:space="preserve">DEMOLICAO DE CONCRETO SIMPLES                                                  </t>
  </si>
  <si>
    <t>21.05.04</t>
  </si>
  <si>
    <t xml:space="preserve">DEMOLICAO PAV.RIG.INCL.TRANSP. ATE 1 KM                                        </t>
  </si>
  <si>
    <t>21.05.05</t>
  </si>
  <si>
    <t xml:space="preserve">DEMOLICAO DE EDIFICACAO EM ALVENARIA                                           </t>
  </si>
  <si>
    <t>21.05.06</t>
  </si>
  <si>
    <t xml:space="preserve">DEMOLICAO DE EDIFICACAO EM MADEIRA                                             </t>
  </si>
  <si>
    <t>21.05.07</t>
  </si>
  <si>
    <t xml:space="preserve">DEMOLICAO PAVIMENTOFLEXIVEL C/TRANSPORT                                        </t>
  </si>
  <si>
    <t>21.07.01</t>
  </si>
  <si>
    <t xml:space="preserve">ABERTURA DE POCO DE INSPECAO ATE 1,5M DE PROFUNDIDADE                          </t>
  </si>
  <si>
    <t xml:space="preserve">ENSAIO DE UMIDADE NATURAL                                                      </t>
  </si>
  <si>
    <t xml:space="preserve">ENSAIO DE DENSIDADE NATURAL                                                    </t>
  </si>
  <si>
    <t xml:space="preserve">ANALISE GRANULOMETRICA POR PENEIRAMENTO E SEDIMENTACAO.                        </t>
  </si>
  <si>
    <t xml:space="preserve">ENSAIO DE CBR 5 PONTOS E.N.                                                    </t>
  </si>
  <si>
    <t>21.07.06</t>
  </si>
  <si>
    <t xml:space="preserve">ENSAIO DE CBR 5 PONTOS E.I.                                                    </t>
  </si>
  <si>
    <t>21.07.07</t>
  </si>
  <si>
    <t xml:space="preserve">CLASSIFICACAO MCT (PERDA POR IMERSAO E MINI MCV).                              </t>
  </si>
  <si>
    <t>conjunto</t>
  </si>
  <si>
    <t>21.07.12</t>
  </si>
  <si>
    <t xml:space="preserve">CLASSIFICACAO MCT - METODO PASTILHA                                            </t>
  </si>
  <si>
    <t>21.07.13</t>
  </si>
  <si>
    <t xml:space="preserve">ENSAIO DE CBR 1 PONTO MOLDADO NA UMIDADE OTIMA DE COMPACTACAO (E.N.)           </t>
  </si>
  <si>
    <t xml:space="preserve">ENSAIO DE COMPACTACAO - PROCTOR.                                               </t>
  </si>
  <si>
    <t>21.07.15</t>
  </si>
  <si>
    <t xml:space="preserve">GRANULOMETRIA POR PENEIRAMENTO SIMPLES (SEM SEDIMENTACAO).                     </t>
  </si>
  <si>
    <t>21.08.01</t>
  </si>
  <si>
    <t xml:space="preserve">LIMPEZA DE DRENAGEM DA PLATAFORMA                                              </t>
  </si>
  <si>
    <t>21.08.02</t>
  </si>
  <si>
    <t xml:space="preserve">LIMPEZA DE BUEIROS DIAMETRO ATE 80CM                                           </t>
  </si>
  <si>
    <t>21.08.03</t>
  </si>
  <si>
    <t xml:space="preserve">LIMPEZA DE BUEIROS DIAMETRO ATE 100CM                                          </t>
  </si>
  <si>
    <t>21.08.04</t>
  </si>
  <si>
    <t xml:space="preserve">LIMPEZA DE BUEIROS DIAMETRO ATE 120CM                                          </t>
  </si>
  <si>
    <t>21.08.05</t>
  </si>
  <si>
    <t xml:space="preserve">LIMPEZA DE BUEIROS DIAMETRO ATE 150CM                                          </t>
  </si>
  <si>
    <t>21.08.06</t>
  </si>
  <si>
    <t xml:space="preserve">LIMPEZA DE GALERIA                                                             </t>
  </si>
  <si>
    <t>21.08.08</t>
  </si>
  <si>
    <t xml:space="preserve">DEMOLICAO E RETIRADA DE GUARDA-CORPO                                           </t>
  </si>
  <si>
    <t>21.08.09</t>
  </si>
  <si>
    <t xml:space="preserve">LIMPEZA DE BUEIROS DIAMETRO ATE 60CM                                           </t>
  </si>
  <si>
    <t>21.08.11</t>
  </si>
  <si>
    <t xml:space="preserve">LIMPEZA DE DRENAGEM FORA DA PLATAFORMA                                         </t>
  </si>
  <si>
    <t>21.13.01</t>
  </si>
  <si>
    <t>MOBIL.E DESMOB.DE INSTAL.PROVIS.(BY-PASS)TREC.REDE PLUVIAL MAN.TUB.DE POLIETIL.</t>
  </si>
  <si>
    <t>22.01.01</t>
  </si>
  <si>
    <t xml:space="preserve">LIMP.TERRENO SEM DESTOCAMENTO DE ARVORES                                       </t>
  </si>
  <si>
    <t>22.01.02</t>
  </si>
  <si>
    <t xml:space="preserve">LIMP.TERRENO C/DEST.ARV.PERIMETRO&lt;=78CM                                        </t>
  </si>
  <si>
    <t>22.01.03</t>
  </si>
  <si>
    <t xml:space="preserve">LIMP. MANUAL TERRENO AMONT. DE MATERIAL                                        </t>
  </si>
  <si>
    <t>22.01.04</t>
  </si>
  <si>
    <t xml:space="preserve">DERRUBADA E DEST.ARV.C/PERIMETRO&gt;78CM                                          </t>
  </si>
  <si>
    <t>22.01.05</t>
  </si>
  <si>
    <t xml:space="preserve">DEST.ARV.COM PERIMETRO MAIOR QUE 78CM                                          </t>
  </si>
  <si>
    <t>22.01.06</t>
  </si>
  <si>
    <t xml:space="preserve">RASPAGEM DO TERRENO                                                            </t>
  </si>
  <si>
    <t>22.01.07</t>
  </si>
  <si>
    <t xml:space="preserve">CARGA DE MATERIAL DE LIMPEZA DE ESCAV.                                         </t>
  </si>
  <si>
    <t>22.02.01</t>
  </si>
  <si>
    <t xml:space="preserve">ESCAVACAO E CARGA DE MATERIAL DE 1/2A CATEGORIA                                </t>
  </si>
  <si>
    <t>22.02.04</t>
  </si>
  <si>
    <t xml:space="preserve">ESCAVACAO E CARGA MATERIAL  3 CATEGORIA                                        </t>
  </si>
  <si>
    <t>22.02.05</t>
  </si>
  <si>
    <t xml:space="preserve">ESCAV.CARGA SOLO MOLE SOB LAMINA D´AGUA                                        </t>
  </si>
  <si>
    <t>22.02.06</t>
  </si>
  <si>
    <t xml:space="preserve">CARGA DE MATERIAL LIMPEZA                                                      </t>
  </si>
  <si>
    <t>22.02.07</t>
  </si>
  <si>
    <t xml:space="preserve">ESCAV.,CARGA E DESC.MAT.SIL-ARG.NO CORTE                                       </t>
  </si>
  <si>
    <t>22.02.08</t>
  </si>
  <si>
    <t xml:space="preserve">AQUIS.MAT.ESPAL.CONF.ROLAGEM MAT.SIL.ARG                                       </t>
  </si>
  <si>
    <t>22.02.09</t>
  </si>
  <si>
    <t xml:space="preserve">ESPALHAMENTO/REGULARIZACAO/COMPACTACAO DE MATERIAL EM BOTA-FORA.               </t>
  </si>
  <si>
    <t>22.02.11</t>
  </si>
  <si>
    <t xml:space="preserve">ESCAVAÇÃO OU DESMONTE E CARGA COM EQUIPAMENTO HIDRAULICO (PICÃO)               </t>
  </si>
  <si>
    <t>22.03.01</t>
  </si>
  <si>
    <t xml:space="preserve">TRANSPORTE DE 1/2 CATEGORIA ATE 1 KM                                           </t>
  </si>
  <si>
    <t>22.03.02</t>
  </si>
  <si>
    <t xml:space="preserve">TRANSPORTE DE 1/2 CATEGORIA ATE 2 KM                                           </t>
  </si>
  <si>
    <t>22.03.03</t>
  </si>
  <si>
    <t xml:space="preserve">TRANSPORTE DE 1/2 CATEGORIA ATE 5 KM                                           </t>
  </si>
  <si>
    <t>22.03.04</t>
  </si>
  <si>
    <t xml:space="preserve">TRANSPORTE DE 1/2 CATEGORIA ATE 10 KM                                          </t>
  </si>
  <si>
    <t>22.03.05</t>
  </si>
  <si>
    <t xml:space="preserve">TRANSPORTE DE 1/2 CATEGORIA ATE 15 KM                                          </t>
  </si>
  <si>
    <t>22.03.06</t>
  </si>
  <si>
    <t xml:space="preserve">TRANSPORTE DE 1/2 CATEGORIA ALEM DE 15KM                                       </t>
  </si>
  <si>
    <t>22.03.07</t>
  </si>
  <si>
    <t xml:space="preserve">TRANSPORTE DE 3 CATEGORIA ATE 1 KM                                             </t>
  </si>
  <si>
    <t>22.03.08</t>
  </si>
  <si>
    <t xml:space="preserve">TRANSPORTE DE 3 CATEGORIA ALEM 1 KM                                            </t>
  </si>
  <si>
    <t>22.03.09</t>
  </si>
  <si>
    <t xml:space="preserve">TRANSPORTE DE SOLO MOLE ATE 2 KM                                               </t>
  </si>
  <si>
    <t>22.03.10</t>
  </si>
  <si>
    <t xml:space="preserve">TRANSPORTE DE SOLO MOLE ALEM 2 KM                                              </t>
  </si>
  <si>
    <t>22.03.11</t>
  </si>
  <si>
    <t xml:space="preserve">TRANSPORTE MATERIAL DE LIMPEZA ATE 1 KM                                        </t>
  </si>
  <si>
    <t>22.03.12</t>
  </si>
  <si>
    <t xml:space="preserve">TRANSPORTE MATERIAL DE LIMP.ALEM DE 1 KM                                       </t>
  </si>
  <si>
    <t>22.04.01</t>
  </si>
  <si>
    <t xml:space="preserve">COMPACTACAO DE ATERRO MAIOR/IGUAL 95% PS                                       </t>
  </si>
  <si>
    <t>22.04.02</t>
  </si>
  <si>
    <t xml:space="preserve">RETALUDAMENTO MANUAL                                                           </t>
  </si>
  <si>
    <t>22.06.01</t>
  </si>
  <si>
    <t xml:space="preserve">FUNDACAO DE ATERRO C/AREIA LAVADA                                              </t>
  </si>
  <si>
    <t>22.06.04</t>
  </si>
  <si>
    <t xml:space="preserve">FUNDACAO DE ATERRO C/PED.RACHAO                                                </t>
  </si>
  <si>
    <t>22.06.05</t>
  </si>
  <si>
    <t xml:space="preserve">ESPALH.ADENS.MATERIAL DE FUND.DE ATERRO                                        </t>
  </si>
  <si>
    <t>22.07.01</t>
  </si>
  <si>
    <t xml:space="preserve">VALETA DE PROTECAO MANUAL                                                      </t>
  </si>
  <si>
    <t>22.08.01</t>
  </si>
  <si>
    <t xml:space="preserve">GEOGRELHA POLIETILENO RESIST. TRANSV. 5 KN/M - RESIST. LONGIT. 30 KN/M         </t>
  </si>
  <si>
    <t>22.08.02</t>
  </si>
  <si>
    <t xml:space="preserve">GEOGRELHA POLIETILENO RESIST. TRANSV. 5 KN/M - RESIST. LONGIT. 50 KN/M         </t>
  </si>
  <si>
    <t>22.08.03</t>
  </si>
  <si>
    <t xml:space="preserve">GEOGRELHA POLIETILENO RESIST. TRANSV. 5 KN/M - RESIST. LONGIT. 80 KN/M         </t>
  </si>
  <si>
    <t>22.08.04</t>
  </si>
  <si>
    <t xml:space="preserve">GEOGRELHA POLIETILENO RESIST. TRANSV. 5 KN/M - RESIST. LONGIT. 100 KN/M        </t>
  </si>
  <si>
    <t>22.08.05</t>
  </si>
  <si>
    <t xml:space="preserve">GEOGRELHA POLIETILENO RESIST. TRANSV. 5 KN/M - RESIST. LONGIT. 150 KN/M        </t>
  </si>
  <si>
    <t>22.08.06</t>
  </si>
  <si>
    <t xml:space="preserve">GEOGRELHA POLIETILENO RESIST. TRANSV. 5 KN/M - RESIST. LONGIT. 200 KN/M        </t>
  </si>
  <si>
    <t>22.08.07</t>
  </si>
  <si>
    <t xml:space="preserve">GEOGRELHA POLIETILENO RESIST. TRANSV. 15 KN/M - RESIST. LONGIT. 30 KN/M        </t>
  </si>
  <si>
    <t>22.08.08</t>
  </si>
  <si>
    <t xml:space="preserve">GEOGRELHA POLIETILENO RESIST. TRANSV. 15 KN/M - RESIST. LONGIT. 50 KN/M        </t>
  </si>
  <si>
    <t>22.08.09</t>
  </si>
  <si>
    <t xml:space="preserve">GEOGRELHA POLIETILENO RESIST. TRANSV. 15 KN/M - RESIST. LONGIT. 80 KN/M.       </t>
  </si>
  <si>
    <t>22.08.10</t>
  </si>
  <si>
    <t xml:space="preserve">GEOGRELHA POLIETILENO RESIST. TRANSV. 15 KN/M - RESIST. LONGIT. 100 KN/M.      </t>
  </si>
  <si>
    <t>22.08.11</t>
  </si>
  <si>
    <t xml:space="preserve">GEOGRELHA POLIETILENO RESIST. TRANSV. 15 KN/M - RESIST. LONGIT. 150 KN/M.      </t>
  </si>
  <si>
    <t>22.08.12</t>
  </si>
  <si>
    <t xml:space="preserve">GEOGRELHA POLIETILENO RESIST. TRANSV. 15 KN/M - RESIST. LONGIT. 200 KN/M.      </t>
  </si>
  <si>
    <t>22.08.13</t>
  </si>
  <si>
    <t xml:space="preserve">GEOGRELHA POLIETILENO RESIST. TRANSV. 20 KN/M - RESIST. LONGIT. 30 KN/M.       </t>
  </si>
  <si>
    <t>22.08.14</t>
  </si>
  <si>
    <t xml:space="preserve">GEOGRELHA POLIETILENO RESIST. TRANSV. 20 KN/M - RESIST. LONGIT. 50 KN/M.       </t>
  </si>
  <si>
    <t>22.08.15</t>
  </si>
  <si>
    <t xml:space="preserve">GEOGRELHA POLIETILENO RESIST. TRANSV. 20 KN/M - RESIST. LONGIT. 80 KN/M.       </t>
  </si>
  <si>
    <t>22.08.16</t>
  </si>
  <si>
    <t xml:space="preserve">GEOGRELHA POLIETILENO RESIST. TRANSV. 20 KN/M - RESIST. LONGIT. 100 KN/M.      </t>
  </si>
  <si>
    <t>22.08.17</t>
  </si>
  <si>
    <t xml:space="preserve">GEOGRELHA POLIETILENO RESIST. TRANSV. 20 KN/M - RESIST. LONGIT. 150 KN/M.      </t>
  </si>
  <si>
    <t>22.08.18</t>
  </si>
  <si>
    <t xml:space="preserve">GEOGRELHA POLIETILENO RESIST. TRANSV. 20 KN/M - RESIST. LONGIT. 200 KN/M.      </t>
  </si>
  <si>
    <t>22.08.19</t>
  </si>
  <si>
    <t xml:space="preserve">GEOGRELHA POLIETILENO RESIST. TRANSV. 30 KN/M - RESIST. LONGIT. 30 KN/M.       </t>
  </si>
  <si>
    <t>22.08.20</t>
  </si>
  <si>
    <t xml:space="preserve">GEOGRELHA POLIETILENO RESIST. TRANSV. 30 KN/M - RESIST. LONGIT. 50 KN/M.       </t>
  </si>
  <si>
    <t>22.08.21</t>
  </si>
  <si>
    <t xml:space="preserve">GEOGRELHA POLIETILENO RESIST. TRANSV. 30 KN/M - RESIST. LONGIT. 80 KN/M.       </t>
  </si>
  <si>
    <t>22.08.22</t>
  </si>
  <si>
    <t xml:space="preserve">GEOGRELHA POLIETILENO RESIST. TRANSV. 30 KN/M - RESIST. LONGIT. 100 KN/M.      </t>
  </si>
  <si>
    <t>22.08.23</t>
  </si>
  <si>
    <t xml:space="preserve">GEOGRELHA POLIETILENO RESIST. TRANSV. 30 KN/M - RESIST. LONGIT. 150 KN/M.      </t>
  </si>
  <si>
    <t>22.08.24</t>
  </si>
  <si>
    <t xml:space="preserve">GEOGRELHA POLIETILENO RESIST. TRANSV. 30 KN/M - RESIST. LONGIT. 200 KN/M.      </t>
  </si>
  <si>
    <t>22.08.25</t>
  </si>
  <si>
    <t xml:space="preserve">GEOGRELHA POLIETILENO RESIST. TRANSV. 50 KN/M - RESIST. LONGIT. 50 KN/M        </t>
  </si>
  <si>
    <t>22.08.26</t>
  </si>
  <si>
    <t xml:space="preserve">GEOGRELHA POLIETILENO RESIST. TRANSV. 50 KN/M - RESIST. LONGIT. 80 KN/M        </t>
  </si>
  <si>
    <t>22.08.27</t>
  </si>
  <si>
    <t xml:space="preserve">GEOGRELHA POLIETILENO RESIST. TRANSV. 50 KN/M - RESIST. LONGIT. 100 KN/M       </t>
  </si>
  <si>
    <t>22.08.28</t>
  </si>
  <si>
    <t xml:space="preserve">GEOGRELHA POLIETILENO RESIST. TRANSV. 50 KN/M - RESIST. LONGIT. 150 KN/M       </t>
  </si>
  <si>
    <t>22.08.29</t>
  </si>
  <si>
    <t xml:space="preserve">GEOGRELHA POLIETILENO RESIST. TRANSV. 50 KN/M - RESIST. LONGIT. 200 KN/M       </t>
  </si>
  <si>
    <t>22.08.30</t>
  </si>
  <si>
    <t xml:space="preserve">GEOGRELHA POLIETILENO RESIST. TRANSV. 100 KN/M - RESIST. LONGIT. 100 KN/M      </t>
  </si>
  <si>
    <t>22.08.31</t>
  </si>
  <si>
    <t xml:space="preserve">GEOGRELHA POLIETILENO RESIST. TRANSV. 100 KN/M - RESIST. LONGIT. 150 KN/M      </t>
  </si>
  <si>
    <t>22.08.32</t>
  </si>
  <si>
    <t xml:space="preserve">GEOGRELHA POLIETILENO RESIST. TRANSV. 100 KN/M - RESIST. LONGIT. 200 KN/M      </t>
  </si>
  <si>
    <t>22.08.33</t>
  </si>
  <si>
    <t xml:space="preserve">GEOGRELHA POLIETILENO RESIST. TRANSV. 150 KN/M - RESIST. LONGIT. 150 KN/M      </t>
  </si>
  <si>
    <t>22.08.34</t>
  </si>
  <si>
    <t xml:space="preserve">GEOGRELHA POLIETILENO RESIST. TRANSV. 150 KN/M - RESIST. LONGIT. 200 KN/M      </t>
  </si>
  <si>
    <t>22.08.35</t>
  </si>
  <si>
    <t xml:space="preserve">GEOGRELHA POLIETILENO RESIST. TRANSV. 200 KN/M - RESIST. LONGIT. 200 KN/M.     </t>
  </si>
  <si>
    <t>22.08.36</t>
  </si>
  <si>
    <t xml:space="preserve">GEOGRELHA PVC RESIST. TRANSV. 20 KN/M - RESIST. LONGIT. 40 KN/M.               </t>
  </si>
  <si>
    <t>22.08.37</t>
  </si>
  <si>
    <t xml:space="preserve">GEOGRELHA PVC RESIST. TRANSV. 20 KN/M - RESIST. LONGIT. 60 KN/M.               </t>
  </si>
  <si>
    <t>22.08.38</t>
  </si>
  <si>
    <t xml:space="preserve">GEOGRELHA PVC RESIST. TRANSV. 20 KN/M - RESIST. LONGIT. 90 KN/M.               </t>
  </si>
  <si>
    <t>22.08.39</t>
  </si>
  <si>
    <t xml:space="preserve">GEOGRELHA PVC RESIST. TRANSV. 20 KN/M - RESIST. LONGIT. 120 KN/M.              </t>
  </si>
  <si>
    <t>22.08.40</t>
  </si>
  <si>
    <t xml:space="preserve">GEOGRELHA PVC RESIST. TRANSV. 30 KN/M - RESIST. LONGIT. 40 KN/M.               </t>
  </si>
  <si>
    <t>22.08.41</t>
  </si>
  <si>
    <t xml:space="preserve">GEOGRELHA PVC RESIST. TRANSV. 30 KN/M - RESIST. LONGIT. 60 KN/M.               </t>
  </si>
  <si>
    <t>22.08.42</t>
  </si>
  <si>
    <t xml:space="preserve">GEOGRELHA PVC RESIST. TRANSV. 30 KN/M - RESIST. LONGIT. 90 KN/M.               </t>
  </si>
  <si>
    <t>22.08.43</t>
  </si>
  <si>
    <t xml:space="preserve">GEOGRELHA PVC RESIST. TRANSV. 30 KN/M - RESIST. LONGIT. 120 KN/M.              </t>
  </si>
  <si>
    <t>24.01.01</t>
  </si>
  <si>
    <t xml:space="preserve">ATERRO DE ACESSO                                                               </t>
  </si>
  <si>
    <t>24.02.01</t>
  </si>
  <si>
    <t xml:space="preserve">ESCAVACAO MANUAL PARA OBRAS S/ EXPLOSIVO                                       </t>
  </si>
  <si>
    <t>24.02.02</t>
  </si>
  <si>
    <t xml:space="preserve">ESCAVACAO MECANICA P/ OBRAS S/EXPLOSIVO                                        </t>
  </si>
  <si>
    <t>24.02.03</t>
  </si>
  <si>
    <t xml:space="preserve">ESCAVACAO MECANICA P/ OBRAS C/EXPLOSIVO                                        </t>
  </si>
  <si>
    <t>24.02.04</t>
  </si>
  <si>
    <t xml:space="preserve">CORTA-RIO ESCAVACAO SEM EXPLOSIVO                                              </t>
  </si>
  <si>
    <t>24.02.05</t>
  </si>
  <si>
    <t xml:space="preserve">CORTA-RIO ESCAVACAO COM EXPLOSIVO                                              </t>
  </si>
  <si>
    <t>24.02.08</t>
  </si>
  <si>
    <t xml:space="preserve">ESCAV.FUND.BUEIRO OU DRENO S/EXPL.ATE 2M                                       </t>
  </si>
  <si>
    <t>24.02.09</t>
  </si>
  <si>
    <t xml:space="preserve">ACRESC.P/ESCAV.1,5M PROFUNDIDADE,ALEM 2M                                       </t>
  </si>
  <si>
    <t>24.02.10</t>
  </si>
  <si>
    <t xml:space="preserve">ESCAV.FUND.BUEIRO OU DRENO C/EXPL.ATE 2M                                       </t>
  </si>
  <si>
    <t>24.02.11</t>
  </si>
  <si>
    <t xml:space="preserve">ACRESC.ESC.ENS.EXPL.C/1,5M PROF.ALEM 2M                                        </t>
  </si>
  <si>
    <t>24.02.12</t>
  </si>
  <si>
    <t xml:space="preserve">ESCAV.FUND.DENTRO ENSEC.SEM EXPL. ATE 3M                                       </t>
  </si>
  <si>
    <t>24.02.13</t>
  </si>
  <si>
    <t xml:space="preserve">ACR.P/ESCAV.ENSEC.P/CADA 1M  PROF.ALEM3M                                       </t>
  </si>
  <si>
    <t>24.02.14</t>
  </si>
  <si>
    <t xml:space="preserve">ESCAV.FUND.DENTRO ENSEC.C/EXPL.ATE 3M                                          </t>
  </si>
  <si>
    <t>24.02.15</t>
  </si>
  <si>
    <t xml:space="preserve">ACRESC.P/ESC.ENSEC.C/EXPL.C/1,5M ALEM 3M                                       </t>
  </si>
  <si>
    <t>24.03.01</t>
  </si>
  <si>
    <t xml:space="preserve">PAREDE ENSECADEIRA COM PRANCHA-ESP.0,05M                                       </t>
  </si>
  <si>
    <t>24.03.02</t>
  </si>
  <si>
    <t xml:space="preserve">PAREDE ENSECADEIRA C/PRANCHA-ESP.0,075M                                        </t>
  </si>
  <si>
    <t>24.03.03</t>
  </si>
  <si>
    <t xml:space="preserve">PAREDE ENSECADEIRA COM PERFIL METALICO                                         </t>
  </si>
  <si>
    <t>24.03.04</t>
  </si>
  <si>
    <t xml:space="preserve">ARGILA ENCH.ENSECADEIRA,INCL.APILOAMENTO                                       </t>
  </si>
  <si>
    <t>24.03.05</t>
  </si>
  <si>
    <t xml:space="preserve">ESGOTAMENTO CONTINUO AGUA                                                      </t>
  </si>
  <si>
    <t>24.03.06</t>
  </si>
  <si>
    <t xml:space="preserve">ESCORAMENTO DE VALAS/CAVAS P/FUND.CONT.                                        </t>
  </si>
  <si>
    <t>24.03.07</t>
  </si>
  <si>
    <t xml:space="preserve">ESCORAMENTO DE VALAS/CAVAS P/FUND.DESC.                                        </t>
  </si>
  <si>
    <t>24.03.08</t>
  </si>
  <si>
    <t xml:space="preserve">ESCORAMENTO PARA FORMAS                                                        </t>
  </si>
  <si>
    <t>24.04.01</t>
  </si>
  <si>
    <t xml:space="preserve">CIMB.DE PASSAGEM SECUND. E GALERIA RET.                                        </t>
  </si>
  <si>
    <t>24.04.02</t>
  </si>
  <si>
    <t xml:space="preserve">CIMBRAMENTO DE GALERIA EM ABOBODA                                              </t>
  </si>
  <si>
    <t>24.04.03</t>
  </si>
  <si>
    <t xml:space="preserve">ANDAIME DE MADEIRA                                                             </t>
  </si>
  <si>
    <t>24.04.04</t>
  </si>
  <si>
    <t xml:space="preserve">ANDAIME TUBULAR                                                                </t>
  </si>
  <si>
    <t>24.05.01</t>
  </si>
  <si>
    <t xml:space="preserve">FORMA PLANA PARA CONCRETO COMUM                                                </t>
  </si>
  <si>
    <t>24.05.02</t>
  </si>
  <si>
    <t xml:space="preserve">FORMA PLANA PARA CONCRETO APARENTE                                             </t>
  </si>
  <si>
    <t>24.06.01</t>
  </si>
  <si>
    <t xml:space="preserve">BARRA DE ACO CA-25                                                             </t>
  </si>
  <si>
    <t>kg</t>
  </si>
  <si>
    <t>24.06.02</t>
  </si>
  <si>
    <t xml:space="preserve">BARRA DE ACO CA-50                                                             </t>
  </si>
  <si>
    <t>24.06.03</t>
  </si>
  <si>
    <t xml:space="preserve">BARRA DE ACO CA-60                                                             </t>
  </si>
  <si>
    <t>24.06.04</t>
  </si>
  <si>
    <t xml:space="preserve">TELA METALICA                                                                  </t>
  </si>
  <si>
    <t>24.07.01</t>
  </si>
  <si>
    <t xml:space="preserve">CONCRETO FCK 10 MPA                                                            </t>
  </si>
  <si>
    <t>24.07.02</t>
  </si>
  <si>
    <t xml:space="preserve">CONCRETO FCK 15 MPA                                                            </t>
  </si>
  <si>
    <t>24.07.03</t>
  </si>
  <si>
    <t xml:space="preserve">CONCRETO FCK 18 MPA                                                            </t>
  </si>
  <si>
    <t>24.07.04</t>
  </si>
  <si>
    <t xml:space="preserve">CONCRETO FCK 20 MPA                                                            </t>
  </si>
  <si>
    <t>24.07.05</t>
  </si>
  <si>
    <t xml:space="preserve">CONCRETO FCK 25 MPA                                                            </t>
  </si>
  <si>
    <t>24.07.07</t>
  </si>
  <si>
    <t xml:space="preserve">CONCRETO FCK 30 MPA                                                            </t>
  </si>
  <si>
    <t>24.07.08</t>
  </si>
  <si>
    <t xml:space="preserve">CONCRETO CICLOPICO                                                             </t>
  </si>
  <si>
    <t>24.07.09</t>
  </si>
  <si>
    <t xml:space="preserve">BOMBEAMENTO P/ CONCRETO QUALQUER RESIST.                                       </t>
  </si>
  <si>
    <t>24.07.09.01</t>
  </si>
  <si>
    <t xml:space="preserve">BOMBEAMENTO DE AGUA PLUVIAL DE ENCANAMENTOS E TUBULACOES MANUTENCAO(BY-PASS)   </t>
  </si>
  <si>
    <t>24.07.12</t>
  </si>
  <si>
    <t xml:space="preserve">CONCRETO FCK 35 MPA                                                            </t>
  </si>
  <si>
    <t>24.07.13</t>
  </si>
  <si>
    <t xml:space="preserve">CONCRETO FCK 40 MPA                                                            </t>
  </si>
  <si>
    <t>24.07.14</t>
  </si>
  <si>
    <t xml:space="preserve">CONCRETO FCK 45 MPA                                                            </t>
  </si>
  <si>
    <t>24.07.15</t>
  </si>
  <si>
    <t xml:space="preserve"> CONCRETO FCK 50 MPA                                                           </t>
  </si>
  <si>
    <t>24.08.01</t>
  </si>
  <si>
    <t xml:space="preserve">JUNTA ELASTICA EM PVC TIPO O-12                                                </t>
  </si>
  <si>
    <t>24.08.02</t>
  </si>
  <si>
    <t xml:space="preserve">JUNTA ELASTICA EM PVC TIPO O-22                                                </t>
  </si>
  <si>
    <t>24.09.01</t>
  </si>
  <si>
    <t xml:space="preserve">ENROCAMENTO PEDRA ARRUMADA                                                     </t>
  </si>
  <si>
    <t>24.09.02</t>
  </si>
  <si>
    <t xml:space="preserve">ENROCAMENTO PEDRA ARRUMADA E REJUNTADA                                         </t>
  </si>
  <si>
    <t>24.09.03</t>
  </si>
  <si>
    <t xml:space="preserve">ENROCAMENTO PEDRA JOGADA                                                       </t>
  </si>
  <si>
    <t xml:space="preserve">GABIAO TIPO CAIXA,ZN90/AL10,NBR 8964,H= 0,50 M                                 </t>
  </si>
  <si>
    <t>24.09.04.05</t>
  </si>
  <si>
    <t>GABIAO TIPO CAIXA,ZN90/AL10,NBR 8964,H=0,50 M REVEST.POLI.ABRASAO MENOR QUE 12%</t>
  </si>
  <si>
    <t>GABIAO TIPO CAIXA,ZN90/AL10,NBR 8964,H=0,50 M REVEST.POLI.ABRASAO MENOR QUE 09%</t>
  </si>
  <si>
    <t>24.09.04.07</t>
  </si>
  <si>
    <t>GABIAO TIPO CAIXA,ZN90/AL10,NBR 8964,H=1,00 M REVEST.POLI.ABRASAO MENOR QUE 12%</t>
  </si>
  <si>
    <t xml:space="preserve">GABIAO TIPO CAIXA,ZN90/AL10,NBR 8964,H= 1,00 M                                 </t>
  </si>
  <si>
    <t>24.09.07.02</t>
  </si>
  <si>
    <t xml:space="preserve">GABIAO TP.COLCHAO,ZN90/AL10,NBR 8964,ESP.30CM,REVEST.POLIM.ABRAS.MENOR QUE 09% </t>
  </si>
  <si>
    <t>24.09.07.03</t>
  </si>
  <si>
    <t xml:space="preserve">GABIAO TP.COLCHAO,ZN90/AL10,NBR 8964,ESP.30CM,REVEST.POLIM.ABRAS.MENOR QUE 12% </t>
  </si>
  <si>
    <t>24.09.13</t>
  </si>
  <si>
    <t xml:space="preserve">CAMADA FILTRANTE PEDRA BRITADA                                                 </t>
  </si>
  <si>
    <t>24.10.02</t>
  </si>
  <si>
    <t xml:space="preserve">CALCAMENTO CONCRETO FCK 15 MPA                                                 </t>
  </si>
  <si>
    <t>24.10.03</t>
  </si>
  <si>
    <t xml:space="preserve">CALCAMENTO CONCRETO FCK 10 MPA                                                 </t>
  </si>
  <si>
    <t>24.11.01</t>
  </si>
  <si>
    <t xml:space="preserve">ALVENARIA TIJOLO                                                               </t>
  </si>
  <si>
    <t>24.11.02</t>
  </si>
  <si>
    <t xml:space="preserve">ALVENARIA DE PEDRA SECA                                                        </t>
  </si>
  <si>
    <t>24.11.04</t>
  </si>
  <si>
    <t xml:space="preserve">ALVENARIA DE PEDRA ARGAMASSADA                                                 </t>
  </si>
  <si>
    <t>24.11.05</t>
  </si>
  <si>
    <t xml:space="preserve">ALVENARIA DE BLOCO DE CONCRETO                                                 </t>
  </si>
  <si>
    <t>24.11.07</t>
  </si>
  <si>
    <t xml:space="preserve">ARGAM.DE CIMENTO E AREIA TRACO 1:3 E=2CM                                       </t>
  </si>
  <si>
    <t>24.12.01.01</t>
  </si>
  <si>
    <t xml:space="preserve">ENCHIMENTO DE VALA COM PEDRA BRITADA 1E2                                       </t>
  </si>
  <si>
    <t>24.12.01.02</t>
  </si>
  <si>
    <t xml:space="preserve">ENCHIMENTO DE VALA COM PEDRA BRITADA 3E4                                       </t>
  </si>
  <si>
    <t>24.12.01.03</t>
  </si>
  <si>
    <t xml:space="preserve">ENCHIMENTO DE VALA COM BICA CORRIDA                                            </t>
  </si>
  <si>
    <t>24.12.02</t>
  </si>
  <si>
    <t xml:space="preserve">ENCHIMENTO DE VALA COM AREIA                                                   </t>
  </si>
  <si>
    <t>24.12.03</t>
  </si>
  <si>
    <t xml:space="preserve">ENCHIMENTO DE VALA COM PEDRA MARROADA                                          </t>
  </si>
  <si>
    <t>24.12.05</t>
  </si>
  <si>
    <t xml:space="preserve">ENCHIMENTO BASE TUBO COM PEDRA BRITADA                                         </t>
  </si>
  <si>
    <t>24.12.08</t>
  </si>
  <si>
    <t xml:space="preserve">COMPACTACAO MANUAL C/REATERRO SOLO LOCAL                                       </t>
  </si>
  <si>
    <t>24.12.09</t>
  </si>
  <si>
    <t xml:space="preserve">COMPACTACAO MANUAL PARA BASES DE CAIXAS E VALAS                                </t>
  </si>
  <si>
    <t>24.13.01</t>
  </si>
  <si>
    <t xml:space="preserve">VALETA SECAO TRANSV.ATE 0,50M2 1 CAT.                                          </t>
  </si>
  <si>
    <t>24.13.02</t>
  </si>
  <si>
    <t xml:space="preserve">VALETA SECAO TRANSV.ATE 0,50M2 2 CAT.                                          </t>
  </si>
  <si>
    <t>24.13.03</t>
  </si>
  <si>
    <t xml:space="preserve">VALETA SECAO TRANSV.ATE 0,50M2 3 CAT.                                          </t>
  </si>
  <si>
    <t>24.13.04</t>
  </si>
  <si>
    <t xml:space="preserve">VALETA SECAO TRANSV.MAIOR 0,50M2 1 CAT.                                        </t>
  </si>
  <si>
    <t>24.13.05</t>
  </si>
  <si>
    <t xml:space="preserve">VALETA SECAO TRANSV.MAIOR 0,50M2 2 CAT.                                        </t>
  </si>
  <si>
    <t>24.13.06</t>
  </si>
  <si>
    <t xml:space="preserve">VALETA SECAO TRANSV.MAIOR 0,50M2 3 CAT - COM EXPLOSIVOS                        </t>
  </si>
  <si>
    <t>24.13.07</t>
  </si>
  <si>
    <t xml:space="preserve">VALETA SECAO TRANSV.MAIOR 0.50M2 - SEM EXPLOSIVO                               </t>
  </si>
  <si>
    <t>24.14.01.01</t>
  </si>
  <si>
    <t xml:space="preserve">MANTA GEOTEXTIL NAO TECIDA RESISTENCIA LONGITUDINAL 07 KN/M                    </t>
  </si>
  <si>
    <t>24.14.01.02</t>
  </si>
  <si>
    <t xml:space="preserve">MANTA GEOTEXTIL NAO TECIDA RESISTENCIA LONGITUDINAL 08 KN/M                    </t>
  </si>
  <si>
    <t>24.14.01.03</t>
  </si>
  <si>
    <t xml:space="preserve">MANTA GEOTEXTIL NAO TECIDA RESISTENCIA LONGITUDINAL 09 KN/M                    </t>
  </si>
  <si>
    <t>24.14.01.04</t>
  </si>
  <si>
    <t xml:space="preserve">MANTA GEOTEXTIL NAO TECIDA RESISTENCIA LONGITUDINAL 10 KN/M                    </t>
  </si>
  <si>
    <t>24.14.01.05</t>
  </si>
  <si>
    <t xml:space="preserve">MANTA GEOTEXTIL NAO TECIDA RESISTENCIA LONGITUDINAL 14 KN/M                    </t>
  </si>
  <si>
    <t>24.14.01.06</t>
  </si>
  <si>
    <t xml:space="preserve">MANTA GEOTEXTIL NAO TECIDA RESISTENCIA LONGITUDINAL 16 KN/M                    </t>
  </si>
  <si>
    <t>24.14.01.07</t>
  </si>
  <si>
    <t xml:space="preserve">MANTA GEOTEXTIL NAO TECIDA RESISTENCIA LONGITUDINAL 21 KN/M                    </t>
  </si>
  <si>
    <t>24.14.01.08</t>
  </si>
  <si>
    <t xml:space="preserve">MANTA GEOTEXTIL NAO TECIDA RESISTENCIA LONGITUDINAL 26 KN/M                    </t>
  </si>
  <si>
    <t>24.14.01.09</t>
  </si>
  <si>
    <t xml:space="preserve">MANTA GEOTEXTIL NAO TECIDA RESISTENCIA LONGITUDINAL 31 KN/M                    </t>
  </si>
  <si>
    <t>24.14.01.10</t>
  </si>
  <si>
    <t xml:space="preserve">MANTA GEOTEXTIL TECIDA RESIST. LONGIT. 24 KN/M                                 </t>
  </si>
  <si>
    <t>24.14.01.11</t>
  </si>
  <si>
    <t xml:space="preserve">MANTA GEOTEXTIL TECIDA RESISTENCIA LOGINTUDINAL 48 KN/M                        </t>
  </si>
  <si>
    <t>24.14.01.12</t>
  </si>
  <si>
    <t xml:space="preserve">GEOCOMPOSTO PARA DRENAGEM                                                      </t>
  </si>
  <si>
    <t>24.14.02</t>
  </si>
  <si>
    <t xml:space="preserve">MANTA GEOTEXTIL TECIDA                                                         </t>
  </si>
  <si>
    <t>24.15.01</t>
  </si>
  <si>
    <t xml:space="preserve">TUBO DRENO CONCRETO 15CM                                                       </t>
  </si>
  <si>
    <t>24.15.02</t>
  </si>
  <si>
    <t xml:space="preserve">TUBO DRENO CONCRETO 20CM                                                       </t>
  </si>
  <si>
    <t>24.15.03</t>
  </si>
  <si>
    <t xml:space="preserve">TUBO DRENO BARRO 15CM                                                          </t>
  </si>
  <si>
    <t>24.15.04</t>
  </si>
  <si>
    <t xml:space="preserve">TUBO DRENO BARRO 20CM                                                          </t>
  </si>
  <si>
    <t>24.15.05</t>
  </si>
  <si>
    <t xml:space="preserve">TUBO DE PVC PERFURADO OU NAO D=0,05M                                           </t>
  </si>
  <si>
    <t>24.15.06</t>
  </si>
  <si>
    <t xml:space="preserve">TUBO DE PVC PERFURADO OU NAO D=0,075M                                          </t>
  </si>
  <si>
    <t>24.15.07</t>
  </si>
  <si>
    <t xml:space="preserve">TUBO DE PVC PERFURADO OU NAO D=0,10M                                           </t>
  </si>
  <si>
    <t>24.15.08</t>
  </si>
  <si>
    <t xml:space="preserve">TUBO DE PVC PERFURADO OU NAO D=0,15M                                           </t>
  </si>
  <si>
    <t>24.15.09</t>
  </si>
  <si>
    <t xml:space="preserve">DRENO HORIZONTAL PROFUNDO                                                      </t>
  </si>
  <si>
    <t>24.15.09.01</t>
  </si>
  <si>
    <t xml:space="preserve">DRENO LONGITUDINAL PROFUNDO PARA CORTE EM ROCHA DPR-PP-DE-H07/123              </t>
  </si>
  <si>
    <t>24.15.09.02</t>
  </si>
  <si>
    <t xml:space="preserve">DRENO TRANSVERSAL RASO PARA CORTE EM ROCHA TIPO DRR, PP-DE-H07/123.            </t>
  </si>
  <si>
    <t>24.15.09.03</t>
  </si>
  <si>
    <t xml:space="preserve">DRENO LONGITUDINAL RASO DLR-2, PP-DE-H07/125.                                  </t>
  </si>
  <si>
    <t>24.15.09.04</t>
  </si>
  <si>
    <t xml:space="preserve">DRENOS LONGITUDINAIS PROFUNDOS PARA SOLOS ARENOSOS                             </t>
  </si>
  <si>
    <t>24.15.09.05</t>
  </si>
  <si>
    <t xml:space="preserve">DRENOS LONGITUDINAIS PROFUNDOS EM SOLOS SILTOSOS E/OU ARGILOSOS                </t>
  </si>
  <si>
    <t>24.15.11</t>
  </si>
  <si>
    <t xml:space="preserve">TUBO DRENO DE POLIET.DE ALTA DENS.0,10M                                        </t>
  </si>
  <si>
    <t>24.15.12</t>
  </si>
  <si>
    <t xml:space="preserve">TUBO DRENO DE POLIET.DE ALTA DENS.0,15M                                        </t>
  </si>
  <si>
    <t>24.15.13</t>
  </si>
  <si>
    <t xml:space="preserve">TUBO DRENO DE POLIET.DE ALTA DENS.0,20M                                        </t>
  </si>
  <si>
    <t>24.15.14</t>
  </si>
  <si>
    <t xml:space="preserve">DUTO CORRUG. PEAD 0,05M                                                        </t>
  </si>
  <si>
    <t>24.15.15</t>
  </si>
  <si>
    <t xml:space="preserve">DUTO CORRUG.PEAD 0,075M                                                        </t>
  </si>
  <si>
    <t>24.15.16</t>
  </si>
  <si>
    <t xml:space="preserve">DUTO CORRUG.PEAD 0,10M                                                         </t>
  </si>
  <si>
    <t>24.15.17</t>
  </si>
  <si>
    <t xml:space="preserve">DUTO CORRUG.PEAD 0,15M                                                         </t>
  </si>
  <si>
    <t>24.16.01</t>
  </si>
  <si>
    <t xml:space="preserve">TUBO DE CONCRETO D=0,40M CLASSE PA-1                                           </t>
  </si>
  <si>
    <t>24.16.02</t>
  </si>
  <si>
    <t xml:space="preserve">TUBO DE CONCRETO D=0,40M CLASSE PA-2                                           </t>
  </si>
  <si>
    <t>24.16.03</t>
  </si>
  <si>
    <t xml:space="preserve">TUBO DE CONCRETO D=0,50M CLASSE PA-1                                           </t>
  </si>
  <si>
    <t>24.16.04</t>
  </si>
  <si>
    <t xml:space="preserve">TUBO DE CONCRETO D=0,50M CLASSE PA-2                                           </t>
  </si>
  <si>
    <t>24.16.05</t>
  </si>
  <si>
    <t xml:space="preserve">TUBO DE CONCRETO D=0,50M CLASSE PA-3                                           </t>
  </si>
  <si>
    <t>24.16.06</t>
  </si>
  <si>
    <t xml:space="preserve">TUBO DE CONCRETO D=0,50M CLASSE PA-4                                           </t>
  </si>
  <si>
    <t>24.16.07</t>
  </si>
  <si>
    <t xml:space="preserve">TUBO DE CONCRETO D=0,60M CLASSE PA-1                                           </t>
  </si>
  <si>
    <t>24.16.08</t>
  </si>
  <si>
    <t xml:space="preserve">TUBO DE CONCRETO D=0,60M CLASSE PA-2                                           </t>
  </si>
  <si>
    <t>24.16.09</t>
  </si>
  <si>
    <t xml:space="preserve">TUBO DE CONCRETO D=0,60M CLASSE PA-3                                           </t>
  </si>
  <si>
    <t>24.16.10</t>
  </si>
  <si>
    <t xml:space="preserve">TUBO DE CONCRETO D=0,60M CLASSE PA-4                                           </t>
  </si>
  <si>
    <t>24.16.11</t>
  </si>
  <si>
    <t xml:space="preserve">TUBO DE CONCRETO D=0,80M CLASSE PA-1                                           </t>
  </si>
  <si>
    <t>24.16.12</t>
  </si>
  <si>
    <t xml:space="preserve">TUBO DE CONCRETO D=0,80M CLASSE PA-2                                           </t>
  </si>
  <si>
    <t>24.16.13</t>
  </si>
  <si>
    <t xml:space="preserve">TUBO DE CONCRETO D=0,80M CLASSE PA-3                                           </t>
  </si>
  <si>
    <t>24.16.14</t>
  </si>
  <si>
    <t xml:space="preserve">TUBO DE CONCRETO D=0,80M CLASSE PA-4                                           </t>
  </si>
  <si>
    <t>24.16.15</t>
  </si>
  <si>
    <t xml:space="preserve">TUBO DE CONCRETO D=1,00M CLASSE PA-1                                           </t>
  </si>
  <si>
    <t>24.16.16</t>
  </si>
  <si>
    <t xml:space="preserve">TUBO DE CONCRETO D=1,00M CLASSE PA-2                                           </t>
  </si>
  <si>
    <t>24.16.17</t>
  </si>
  <si>
    <t xml:space="preserve">TUBO DE CONCRETO D=1,00M CLASSE PA-3                                           </t>
  </si>
  <si>
    <t>24.16.18</t>
  </si>
  <si>
    <t xml:space="preserve">TUBO DE CONCRETO D=1,00M CLASSE PA-4                                           </t>
  </si>
  <si>
    <t>24.16.19</t>
  </si>
  <si>
    <t xml:space="preserve">TUBO DE CONCRETO D=1,20M CLASSE PA-1                                           </t>
  </si>
  <si>
    <t>24.16.20</t>
  </si>
  <si>
    <t xml:space="preserve">TUBO DE CONCRETO D=1,20M CLASSE PA-2                                           </t>
  </si>
  <si>
    <t>24.16.21</t>
  </si>
  <si>
    <t xml:space="preserve">TUBO DE CONCRETO D=1,20M CLASSE PA-3                                           </t>
  </si>
  <si>
    <t>24.16.22</t>
  </si>
  <si>
    <t xml:space="preserve">TUBO DE CONCRETO D=1,20M CLASSE PA-4                                           </t>
  </si>
  <si>
    <t>24.16.23</t>
  </si>
  <si>
    <t xml:space="preserve">TUBO DE CONCRETO D=1,50M CLASSE PA-1                                           </t>
  </si>
  <si>
    <t>24.16.24</t>
  </si>
  <si>
    <t xml:space="preserve">TUBO DE CONCRETO D=1,50M CLASSE PA-2                                           </t>
  </si>
  <si>
    <t>24.16.25</t>
  </si>
  <si>
    <t xml:space="preserve">TUBO DE CONCRETO D=1,50M CLASSE PA-3                                           </t>
  </si>
  <si>
    <t>24.16.26</t>
  </si>
  <si>
    <t xml:space="preserve">TUBO DE CONCRETO D=1,50M CLASSE PA-4                                           </t>
  </si>
  <si>
    <t>24.16.27</t>
  </si>
  <si>
    <t xml:space="preserve">TUBO DE CONCRETO SIMPLES D=0,40M                                               </t>
  </si>
  <si>
    <t>24.16.28</t>
  </si>
  <si>
    <t xml:space="preserve">TUBO DE CONCRETO SIMPLES D=0,60M                                               </t>
  </si>
  <si>
    <t>24.18.01</t>
  </si>
  <si>
    <t xml:space="preserve">CANALETA CONCRETO 40CM                                                         </t>
  </si>
  <si>
    <t>24.18.02</t>
  </si>
  <si>
    <t xml:space="preserve">CANALETA CONCRETO 60CM                                                         </t>
  </si>
  <si>
    <t>24.18.03</t>
  </si>
  <si>
    <t xml:space="preserve">CANALETA CONCRETO 80CM                                                         </t>
  </si>
  <si>
    <t>24.19.03.01</t>
  </si>
  <si>
    <t xml:space="preserve">GUIA PRE-FABRICADA CONCRETO FCK 20 MPA                                         </t>
  </si>
  <si>
    <t>24.19.04.01</t>
  </si>
  <si>
    <t xml:space="preserve">SARJETA DE CONCRETO FCK 20 MPA                                                 </t>
  </si>
  <si>
    <t>24.19.05.01</t>
  </si>
  <si>
    <t xml:space="preserve">GUIA DE CONCRETO FCK 20 MPA                                                    </t>
  </si>
  <si>
    <t>24.19.06</t>
  </si>
  <si>
    <t xml:space="preserve">TELAR E TAMPAO DE FERRO FUNDIDO                                                </t>
  </si>
  <si>
    <t>24.19.07.01</t>
  </si>
  <si>
    <t xml:space="preserve">GRELHA DE CONCRETO DE 10X44X120CM - FCK 20 MPA                                 </t>
  </si>
  <si>
    <t>24.19.08</t>
  </si>
  <si>
    <t xml:space="preserve">GRELHA FERRO FUNDIDO BOCA LOB GRS-135                                          </t>
  </si>
  <si>
    <t>24.20.01</t>
  </si>
  <si>
    <t xml:space="preserve">TUBO ACO CORR.GALV.MET.NAO DESTRUTIVO                                          </t>
  </si>
  <si>
    <t>24.20.02</t>
  </si>
  <si>
    <t xml:space="preserve">TUBO ACO CORR.EPOXI MET.NAO DESTRUTIVO                                         </t>
  </si>
  <si>
    <t>24.20.03</t>
  </si>
  <si>
    <t xml:space="preserve">TUBO ACO CORR.GALV.MET.DESTRUTIVO                                              </t>
  </si>
  <si>
    <t>24.20.04</t>
  </si>
  <si>
    <t xml:space="preserve">TUBO ACO CORRUGADO EPOXI MET. DESTRUTIVO                                       </t>
  </si>
  <si>
    <t>24.21.01</t>
  </si>
  <si>
    <t xml:space="preserve">BROCA DE CONCRETO ARMADO D=20,00CM                                             </t>
  </si>
  <si>
    <t>24.21.02</t>
  </si>
  <si>
    <t xml:space="preserve">BROCA DE CONCRETO D=25,00CM                                                    </t>
  </si>
  <si>
    <t>24.21.03</t>
  </si>
  <si>
    <t xml:space="preserve">BROCA DE CONCRETO D=15,00CM                                                    </t>
  </si>
  <si>
    <t>24.22.01</t>
  </si>
  <si>
    <t xml:space="preserve">GEOFORMA TEXTIL TENSORIZADA TIPO COLCHAO - ESPESSURA DE 15 CM                  </t>
  </si>
  <si>
    <t>24.22.02</t>
  </si>
  <si>
    <t xml:space="preserve">GEOFORMA TEXTIL COM DISPOSITIVO AUTO-DRENANTE "UNIFLUXO"                       </t>
  </si>
  <si>
    <t>24.23.49</t>
  </si>
  <si>
    <t xml:space="preserve">GEOCOMPOSTO DRENANTE(GEOMANTA+GEOTEXTIL 2 LADOS PERM.)TIPO 2L - 11MM.          </t>
  </si>
  <si>
    <t>24.23.50</t>
  </si>
  <si>
    <t xml:space="preserve">GEOCOMPOSTO DRENANTE(GEOMANTA+GEOTEXTIL 1 LADO PERM.)TIPO 1S -16MM.            </t>
  </si>
  <si>
    <t>24.23.51</t>
  </si>
  <si>
    <t xml:space="preserve">GEOCOMPOSTO DRENANTE(GEOMANTA+GEOTEXTIL 2 LADOS PERM.)TIPO 2S-16MM.            </t>
  </si>
  <si>
    <t>24.23.52</t>
  </si>
  <si>
    <t>GEOCOMPOSTO DRENANTE(GEOMANTA+GEOTEXTIL 1 LADO PER./1 LADO IMP.)TIPO 2L FP-11MM</t>
  </si>
  <si>
    <t>24.25.02</t>
  </si>
  <si>
    <t>REABILITACAO ESTRUTURAL DE TUBULACOES DE CONCRETO COM DIAMETRO DE 401 ATE 600MM</t>
  </si>
  <si>
    <t>24.25.03</t>
  </si>
  <si>
    <t>REABILITACAO ESTRUTURAL DE TUBULACOES DE CONCRETO COM DIAMETRO DE 601 ATE 800MM</t>
  </si>
  <si>
    <t>24.25.04</t>
  </si>
  <si>
    <t xml:space="preserve">REABILITACAO ESTRUTURAL DE TUBULACOES  CONCRETO COM DIAMETRO DE 801 ATE 1000MM </t>
  </si>
  <si>
    <t>24.25.05</t>
  </si>
  <si>
    <t xml:space="preserve">REABILITACAO ESTRUTURAL DE TUBULACOES CONCRETO COM DIAMETRO DE 1001 ATE 1200MM </t>
  </si>
  <si>
    <t>24.25.06</t>
  </si>
  <si>
    <t xml:space="preserve">REABILITACAO ESTRUTURAL DE TUBULACOES CONCRETO COM DIAMETRO DE 1201 ATE 1500MM </t>
  </si>
  <si>
    <t>25.01.01</t>
  </si>
  <si>
    <t>25.01.02</t>
  </si>
  <si>
    <t xml:space="preserve">ATERRO SOLO COM 3% DE CIMENTO EM USINA                                         </t>
  </si>
  <si>
    <t>25.01.03</t>
  </si>
  <si>
    <t xml:space="preserve">ATERRO SOLO COM 3% DE CIMENTO C/PULVE.                                         </t>
  </si>
  <si>
    <t>25.01.03.05</t>
  </si>
  <si>
    <t xml:space="preserve">ATERRO SOLO COM 6% DE CIMENTO C/PULVE.                                         </t>
  </si>
  <si>
    <t>25.02.01</t>
  </si>
  <si>
    <t xml:space="preserve">ESCAVACAO MANUAL PARA OBRAS S/EXPLOSIVO                                        </t>
  </si>
  <si>
    <t>25.02.02</t>
  </si>
  <si>
    <t>25.02.03</t>
  </si>
  <si>
    <t>25.02.04</t>
  </si>
  <si>
    <t>25.02.05</t>
  </si>
  <si>
    <t>25.02.06</t>
  </si>
  <si>
    <t>25.02.07</t>
  </si>
  <si>
    <t>25.02.08</t>
  </si>
  <si>
    <t>25.02.09</t>
  </si>
  <si>
    <t>25.02.10</t>
  </si>
  <si>
    <t xml:space="preserve">ESCAV.FUND.DENTRO ENSEC. SEM EXPL.ATE 3M                                       </t>
  </si>
  <si>
    <t>25.02.11</t>
  </si>
  <si>
    <t xml:space="preserve">ACR.P/ESCAV.ENSEC.P/CADA1,0M PROF.ALEM3M                                       </t>
  </si>
  <si>
    <t>25.02.12</t>
  </si>
  <si>
    <t xml:space="preserve">ESCAV.FUND.DENTRO ENSEC.C/EXPL.ATE  3M                                         </t>
  </si>
  <si>
    <t>25.02.13</t>
  </si>
  <si>
    <t>25.03.01</t>
  </si>
  <si>
    <t>25.03.02</t>
  </si>
  <si>
    <t>25.03.03</t>
  </si>
  <si>
    <t>25.03.04</t>
  </si>
  <si>
    <t>25.03.04.01</t>
  </si>
  <si>
    <t xml:space="preserve">ENSECADEIRA COM SACOS DE AREIA                                                 </t>
  </si>
  <si>
    <t>25.03.04.03</t>
  </si>
  <si>
    <t xml:space="preserve">SOLO CIMENTO ENSACADO, COM TEOR DE CIMENTO A 4%                                </t>
  </si>
  <si>
    <t>25.03.04.04</t>
  </si>
  <si>
    <t xml:space="preserve">SOLO CIMENTO ENSACADO, COM TEOR DE CIMENTO A 6%                                </t>
  </si>
  <si>
    <t>25.03.04.05</t>
  </si>
  <si>
    <t xml:space="preserve">SOLO CIMENTO ENSACADO, COM TEOR DE CIMENTO A 8%                                </t>
  </si>
  <si>
    <t>25.03.05</t>
  </si>
  <si>
    <t>25.03.06</t>
  </si>
  <si>
    <t>25.03.07</t>
  </si>
  <si>
    <t>25.03.08</t>
  </si>
  <si>
    <t>25.03.23</t>
  </si>
  <si>
    <t xml:space="preserve">TRANSPORTE DE SOLO CIMENTO ATÉ 5 KM                                            </t>
  </si>
  <si>
    <t>25.04.01</t>
  </si>
  <si>
    <t xml:space="preserve">ESTACA CONCRETO PRE-MOLDADO - 20/25T                                           </t>
  </si>
  <si>
    <t>25.04.02</t>
  </si>
  <si>
    <t xml:space="preserve">ESTACA CONCRETO PRE-MOLDADO - 30/35T                                           </t>
  </si>
  <si>
    <t>25.04.03</t>
  </si>
  <si>
    <t xml:space="preserve">ESTACA CONCRETO PRE-MOLDADO - 40/45T                                           </t>
  </si>
  <si>
    <t>25.04.04</t>
  </si>
  <si>
    <t xml:space="preserve">ESTACA CONCRETO PRE-MOLDADO - 50/60T                                           </t>
  </si>
  <si>
    <t>25.04.05</t>
  </si>
  <si>
    <t xml:space="preserve">ESTACA CONCRETO PRE-MOLDADO - 70/80T                                           </t>
  </si>
  <si>
    <t>25.04.06</t>
  </si>
  <si>
    <t xml:space="preserve">ESTACA METALICA, FORNEC. E CRAVACAO                                            </t>
  </si>
  <si>
    <t>25.04.07</t>
  </si>
  <si>
    <t xml:space="preserve">ESTACA DE MADEIRA D=20CM - 8 TON                                               </t>
  </si>
  <si>
    <t>25.04.08</t>
  </si>
  <si>
    <t xml:space="preserve">ESTACA DE MADEIRA D=25CM - 15TON                                               </t>
  </si>
  <si>
    <t>25.04.13</t>
  </si>
  <si>
    <t xml:space="preserve">ESTACA RAIZ EM SOLO D=31CM                                                     </t>
  </si>
  <si>
    <t>25.04.14</t>
  </si>
  <si>
    <t xml:space="preserve">ESTACA RAIZ EM SOLO D=40CM                                                     </t>
  </si>
  <si>
    <t>25.04.20</t>
  </si>
  <si>
    <t xml:space="preserve">ESTACA RAIZ EM ROCHA ALTERADA D=40CM                                           </t>
  </si>
  <si>
    <t>25.04.21</t>
  </si>
  <si>
    <t xml:space="preserve">TAXA DE INSTALACAO EQUIPAM.ESTACA RAIZ                                         </t>
  </si>
  <si>
    <t>25.04.28</t>
  </si>
  <si>
    <t xml:space="preserve">TAXA MOBIL. DE EQUIPAMENTO BATE-ESTACA                                         </t>
  </si>
  <si>
    <t>25.05.01</t>
  </si>
  <si>
    <t>25.05.02</t>
  </si>
  <si>
    <t>25.06.01</t>
  </si>
  <si>
    <t xml:space="preserve">FORMA PLANA PARA CONCRETO ARMADO COMUM                                         </t>
  </si>
  <si>
    <t>25.06.02</t>
  </si>
  <si>
    <t xml:space="preserve">FORMA PL.P/CONCRETO PROTENDIDO OU APAR.                                        </t>
  </si>
  <si>
    <t>25.07.01</t>
  </si>
  <si>
    <t>25.07.02</t>
  </si>
  <si>
    <t>25.07.03</t>
  </si>
  <si>
    <t>25.07.04</t>
  </si>
  <si>
    <t xml:space="preserve">ACO PARA CONCRETO PROTENDIDO                                                   </t>
  </si>
  <si>
    <t>25.07.05</t>
  </si>
  <si>
    <t>25.07.06</t>
  </si>
  <si>
    <t xml:space="preserve">ACO P/CONCRETO PROTENDIDO TIPO DYWIDAG OU SIMILAR                              </t>
  </si>
  <si>
    <t xml:space="preserve">AP.ANC.P/CABOS PROTEN.ATIV.12FIOS-12,7MM                                       </t>
  </si>
  <si>
    <t xml:space="preserve">AP.ANC.P/CABOS PROTEN.ATIV.19FIOS-12,7MM                                       </t>
  </si>
  <si>
    <t xml:space="preserve">AP.ANC.P/CABOS PROTEN.ATIV.22FIOS-12,7MM                                       </t>
  </si>
  <si>
    <t>25.08.09</t>
  </si>
  <si>
    <t xml:space="preserve">AP.ANC.P/CABOS PROTEN.PAS. 4 FIOS-12,7MM                                       </t>
  </si>
  <si>
    <t>25.08.10</t>
  </si>
  <si>
    <t xml:space="preserve">AP.ANC.P/CABOS PROTEN.PAS. 6 FIOS-12,7MM                                       </t>
  </si>
  <si>
    <t>25.08.11</t>
  </si>
  <si>
    <t xml:space="preserve">AP.ANC.P/CABOS PROTEN.PAS. 12FIOS-12,7MM                                       </t>
  </si>
  <si>
    <t>25.08.12</t>
  </si>
  <si>
    <t xml:space="preserve">AP.ANC.P/CABOS PROTEN.PAS. 19FIOS-12,7MM                                       </t>
  </si>
  <si>
    <t xml:space="preserve">APARELHO DE ANCORAGEM ATIVO DE 4 FIOS DE Ã 5/8" (15,2MM)                       </t>
  </si>
  <si>
    <t xml:space="preserve">APARELHO DE ANCORAGEM ATIVO DE 15 FIOS DE Ã 5/8" (15,2MM)                      </t>
  </si>
  <si>
    <t>25.08.15.01</t>
  </si>
  <si>
    <t xml:space="preserve">TIRANTE  40TF 5 FIOS D=1/2" FORN. E INST                                       </t>
  </si>
  <si>
    <t>25.09.01</t>
  </si>
  <si>
    <t>25.09.02</t>
  </si>
  <si>
    <t>25.09.03</t>
  </si>
  <si>
    <t>25.09.04</t>
  </si>
  <si>
    <t>25.09.05</t>
  </si>
  <si>
    <t>25.09.06</t>
  </si>
  <si>
    <t>25.09.07</t>
  </si>
  <si>
    <t>25.09.08</t>
  </si>
  <si>
    <t>25.09.10</t>
  </si>
  <si>
    <t xml:space="preserve">CONCRETO PROJETADO                                                             </t>
  </si>
  <si>
    <t>25.09.11</t>
  </si>
  <si>
    <t xml:space="preserve">BOMBEAMENTO CONCRETO QUALQUER RESIST.                                          </t>
  </si>
  <si>
    <t>25.09.12</t>
  </si>
  <si>
    <t xml:space="preserve">INJECAO DE NATA DE CIMENTO                                                     </t>
  </si>
  <si>
    <t>25.09.15</t>
  </si>
  <si>
    <t>25.09.16</t>
  </si>
  <si>
    <t>25.09.17</t>
  </si>
  <si>
    <t xml:space="preserve">CONCRETO FCK 50 MPA                                                            </t>
  </si>
  <si>
    <t>25.10.04</t>
  </si>
  <si>
    <t xml:space="preserve">PERF.P/DRENO E TIR. SOLO D=114,30MM(HX)                                        </t>
  </si>
  <si>
    <t>25.10.08</t>
  </si>
  <si>
    <t xml:space="preserve">PERF.P/DRENO E TIR.RCH.ALT.D=114,3MM(HX)                                       </t>
  </si>
  <si>
    <t>25.10.12</t>
  </si>
  <si>
    <t xml:space="preserve">PERF.P/DRENO E TIR RCH SA D=114,30MM(HX)                                       </t>
  </si>
  <si>
    <t>25.10.14</t>
  </si>
  <si>
    <t xml:space="preserve">PERFURACAO MANUAL EM SOLO D=62,5MM OU D=2 1/2"                                 </t>
  </si>
  <si>
    <t>25.10.15</t>
  </si>
  <si>
    <t xml:space="preserve">PERFURAÇÃO MANUAL EM SOLO D=114,3MM OU D=4"                                    </t>
  </si>
  <si>
    <t>25.11.01</t>
  </si>
  <si>
    <t>25.11.02</t>
  </si>
  <si>
    <t>25.11.03</t>
  </si>
  <si>
    <t>25.11.04.04</t>
  </si>
  <si>
    <t>25.12.02</t>
  </si>
  <si>
    <t>25.12.03</t>
  </si>
  <si>
    <t>25.13.01</t>
  </si>
  <si>
    <t>25.13.02</t>
  </si>
  <si>
    <t>25.13.04</t>
  </si>
  <si>
    <t>25.13.05</t>
  </si>
  <si>
    <t>25.13.07</t>
  </si>
  <si>
    <t>25.14.02</t>
  </si>
  <si>
    <t>25.15.01</t>
  </si>
  <si>
    <t xml:space="preserve">FORNECIMENTO DE TUBO DRENO CONCRETO 15CM                                       </t>
  </si>
  <si>
    <t>25.15.02</t>
  </si>
  <si>
    <t xml:space="preserve">FORNECIMENTO DE TUBO DRENO CONCRETO 20CM                                       </t>
  </si>
  <si>
    <t>25.15.03</t>
  </si>
  <si>
    <t xml:space="preserve">FORNECIMENTO DE TUBO DRENO BARRO 15CM                                          </t>
  </si>
  <si>
    <t>25.15.04</t>
  </si>
  <si>
    <t xml:space="preserve">FORNECIMENTO DE TUBO DRENO BARRO 20CM                                          </t>
  </si>
  <si>
    <t>25.15.05</t>
  </si>
  <si>
    <t xml:space="preserve">ASSENTAMENTO DE TUBO DRENO CONCRETO 15CM                                       </t>
  </si>
  <si>
    <t>25.15.06</t>
  </si>
  <si>
    <t xml:space="preserve">ASSENTAMENTO DE TUBO DRENO CONCRETO 20CM                                       </t>
  </si>
  <si>
    <t>25.15.07</t>
  </si>
  <si>
    <t xml:space="preserve">ASSENTAMENTO DE TUBO DRENO BARRO 15 CM                                         </t>
  </si>
  <si>
    <t>25.15.08</t>
  </si>
  <si>
    <t xml:space="preserve">ASSENTAMENTO DE TUBO DRENO BARRO 20CM                                          </t>
  </si>
  <si>
    <t>25.15.09</t>
  </si>
  <si>
    <t xml:space="preserve">TUBO DE PVC PERFURADO OU NAO D=0,050M                                          </t>
  </si>
  <si>
    <t>25.15.10</t>
  </si>
  <si>
    <t>25.22.05</t>
  </si>
  <si>
    <t>SOLO GRAMP.P/CONT.DE EROS.COM GEOM.TRID.VERD.REF.TEL.HEX.DE DUP.RES.TRAC.50KN/M</t>
  </si>
  <si>
    <t>25.22.06</t>
  </si>
  <si>
    <t xml:space="preserve">CONTROLE DE EROSAO COM GEOMANTA TRIDIMENSIONAL VERDE,RESIST.A TRACAO A 4KN/M   </t>
  </si>
  <si>
    <t>25.23.01</t>
  </si>
  <si>
    <t xml:space="preserve">BARR.MET.COM MAL.DE RES.A TRAC.MAX.A 290KN/M E MAL.COM RES.A TRAC.50KN/M E C.M </t>
  </si>
  <si>
    <t>26.01.01</t>
  </si>
  <si>
    <t xml:space="preserve">ESCAVACAO MANUAL P/ OBRAS S/EXPLOSIVO                                          </t>
  </si>
  <si>
    <t>26.01.02</t>
  </si>
  <si>
    <t>26.01.03</t>
  </si>
  <si>
    <t xml:space="preserve">ESCAVACAO MECANICA P/ OBRAS C/ EXPLOSIVO                                       </t>
  </si>
  <si>
    <t>26.02.01</t>
  </si>
  <si>
    <t xml:space="preserve">ESTACA CONCRETO PRE-MOLDADO - 20/25 T                                          </t>
  </si>
  <si>
    <t>26.02.02</t>
  </si>
  <si>
    <t xml:space="preserve">ESTACA CONCRETO PRE-MOLDADO - 30/35 T                                          </t>
  </si>
  <si>
    <t>26.02.03</t>
  </si>
  <si>
    <t xml:space="preserve">ESTACA CONCRETO PRE-MOLDADO - 40/45 T                                          </t>
  </si>
  <si>
    <t>26.02.04</t>
  </si>
  <si>
    <t xml:space="preserve">ESTACA CONCRETO PRE-MOLDADO - 50/60 T                                          </t>
  </si>
  <si>
    <t>26.02.05</t>
  </si>
  <si>
    <t xml:space="preserve">ESTACA CONCRETO PRE-MOLDADO - 70/80 T                                          </t>
  </si>
  <si>
    <t>26.02.06</t>
  </si>
  <si>
    <t xml:space="preserve">TAXA MOBIL. DE EQUIP. BATE-ESTACA                                              </t>
  </si>
  <si>
    <t>26.02.20</t>
  </si>
  <si>
    <t xml:space="preserve">CAMISA METALICA                                                                </t>
  </si>
  <si>
    <t>26.02.20.01</t>
  </si>
  <si>
    <t xml:space="preserve">CAMISA METALICA SEM REAPROVEITAMENTO E COM PRE-FURO                            </t>
  </si>
  <si>
    <t>26.02.21</t>
  </si>
  <si>
    <t xml:space="preserve">ESTACA DE MADEIRA D=20CM - 8TON                                                </t>
  </si>
  <si>
    <t>26.03.25</t>
  </si>
  <si>
    <t xml:space="preserve">ESC.TUB.CEU ABERTO 1/2 CAT. - SOLO                                             </t>
  </si>
  <si>
    <t>26.04.03</t>
  </si>
  <si>
    <t xml:space="preserve">CIMBRAMENTO DE PASSAGEM SEC. GALERIA RET                                       </t>
  </si>
  <si>
    <t>26.04.04</t>
  </si>
  <si>
    <t xml:space="preserve">CIMBRAMENTO METALICO P/ PONTES E VIADUTO                                       </t>
  </si>
  <si>
    <t>26.04.05</t>
  </si>
  <si>
    <t>26.04.06</t>
  </si>
  <si>
    <t>26.05.01</t>
  </si>
  <si>
    <t xml:space="preserve">FORMA PLANA PARA CONC. ARMADO COMUM                                            </t>
  </si>
  <si>
    <t>26.05.02</t>
  </si>
  <si>
    <t xml:space="preserve">FORMA PLANA P/CONC.PROTEND.OU APARENTE                                         </t>
  </si>
  <si>
    <t>26.05.03</t>
  </si>
  <si>
    <t xml:space="preserve">FORMAS SEM REAPROVEITAMENTO                                                    </t>
  </si>
  <si>
    <t>26.05.04</t>
  </si>
  <si>
    <t xml:space="preserve">FORMAS METALICAS ESPECIAL P/ VIGAS                                             </t>
  </si>
  <si>
    <t>26.05.05</t>
  </si>
  <si>
    <t xml:space="preserve">FORMA CURVA PARA CONCRETO COMUM                                                </t>
  </si>
  <si>
    <t>26.05.06</t>
  </si>
  <si>
    <t xml:space="preserve">FORMA CURVA PARA CONCRETO APARENTE                                             </t>
  </si>
  <si>
    <t>26.06.01</t>
  </si>
  <si>
    <t>26.06.02</t>
  </si>
  <si>
    <t>26.06.03</t>
  </si>
  <si>
    <t>26.06.04</t>
  </si>
  <si>
    <t>26.06.05</t>
  </si>
  <si>
    <t>26.06.06</t>
  </si>
  <si>
    <t xml:space="preserve">ACO ST 85/105                                                                  </t>
  </si>
  <si>
    <t>26.07.04</t>
  </si>
  <si>
    <t xml:space="preserve">AP.ANC.P/CABOS PROTEN.ATIV. 6FIOS-12,7MM                                       </t>
  </si>
  <si>
    <t>26.07.05</t>
  </si>
  <si>
    <t>26.07.09</t>
  </si>
  <si>
    <t xml:space="preserve">AP.ANC.P/CABOS PROTEN.PASS. 4FIOS-12,7MM                                       </t>
  </si>
  <si>
    <t>26.07.10</t>
  </si>
  <si>
    <t xml:space="preserve">AP.ANC.P/CABOS PROTEN.PASS. 6FIOS-12,7MM                                       </t>
  </si>
  <si>
    <t>26.07.12</t>
  </si>
  <si>
    <t>26.07.13.01</t>
  </si>
  <si>
    <t>26.07.13.02</t>
  </si>
  <si>
    <t xml:space="preserve">APARELHO DE ANCORAGEM ATIVO DE 12 F-5/8" (15,2MM)                              </t>
  </si>
  <si>
    <t>26.08.01</t>
  </si>
  <si>
    <t xml:space="preserve">APARELHO DE APOIO NEOPRENE FRETADO                                             </t>
  </si>
  <si>
    <t>26.08.03</t>
  </si>
  <si>
    <t xml:space="preserve">ARTICULACAO DE CONCRETO TIPO"FREYSSINET"                                       </t>
  </si>
  <si>
    <t>26.09.01</t>
  </si>
  <si>
    <t xml:space="preserve">CONCRETO FCK 10MPA                                                             </t>
  </si>
  <si>
    <t>26.09.02</t>
  </si>
  <si>
    <t xml:space="preserve">CONCRETO FCK 15MPA                                                             </t>
  </si>
  <si>
    <t>26.09.03</t>
  </si>
  <si>
    <t xml:space="preserve">CONCRETO FCK 18MPA                                                             </t>
  </si>
  <si>
    <t>26.09.04</t>
  </si>
  <si>
    <t>26.09.05</t>
  </si>
  <si>
    <t>26.09.06</t>
  </si>
  <si>
    <t xml:space="preserve">CONCRETO FCK 30MPA                                                             </t>
  </si>
  <si>
    <t>26.09.07</t>
  </si>
  <si>
    <t>26.09.09</t>
  </si>
  <si>
    <t xml:space="preserve">BOMBEAMENTO P/ CONC. QUALQUER RESIST.                                          </t>
  </si>
  <si>
    <t>26.09.12</t>
  </si>
  <si>
    <t>26.09.13</t>
  </si>
  <si>
    <t>26.09.14</t>
  </si>
  <si>
    <t>26.09.15</t>
  </si>
  <si>
    <t>26.10.01</t>
  </si>
  <si>
    <t xml:space="preserve">JUNTA/RETRACAO C/LABIO POLIM.AB.15 ATE 40 MM                                   </t>
  </si>
  <si>
    <t>26.10.02</t>
  </si>
  <si>
    <t xml:space="preserve">JUNTA/RETRACAO C/LABIO POLIM.AB.20 ATE 55 MM                                   </t>
  </si>
  <si>
    <t>26.10.03</t>
  </si>
  <si>
    <t xml:space="preserve">JUNTA/RETRACAO C/LABIO POLIM.AB. 30 ATE 80 MM                                  </t>
  </si>
  <si>
    <t>26.10.04</t>
  </si>
  <si>
    <t xml:space="preserve">JUNTA DE DILATACAO METALICA                                                    </t>
  </si>
  <si>
    <t>26.10.05</t>
  </si>
  <si>
    <t xml:space="preserve">JUNTAS DE DILATACAO METALICA C/NEOPRENE                                        </t>
  </si>
  <si>
    <t>26.10.06</t>
  </si>
  <si>
    <t xml:space="preserve">FORNECIMENTO E APLICACAO DE JUNTA DE DILATACAO JJ-99120 OU T-110 OU SIMILAR.   </t>
  </si>
  <si>
    <t>26.10.11</t>
  </si>
  <si>
    <t xml:space="preserve">JUNTA DE DILATACAO TERMOELASTICA DE BASE ASFALTICA MODIFICADA COM POLIMEROS    </t>
  </si>
  <si>
    <t>26.11.03.02</t>
  </si>
  <si>
    <t xml:space="preserve">PLACA PRE MOLDADA DE CONCRETO PARA FIXACAO POSTE ILUMINACAO - PP-DE-C04/021.   </t>
  </si>
  <si>
    <t>26.11.03.03</t>
  </si>
  <si>
    <t xml:space="preserve">LANÇAMENTO DE PLACA PRE MOLDADA DE CONCRETO, ATE 1000 KG.                      </t>
  </si>
  <si>
    <t>26.11.03.04</t>
  </si>
  <si>
    <t xml:space="preserve">TELAMENTO METALICO PARA PASSARELA, CONFORME PP-DE-M09/001.                     </t>
  </si>
  <si>
    <t>26.11.03.05</t>
  </si>
  <si>
    <t xml:space="preserve">GUARDA CORPO METALICO DE PASSARELA H=0,90M, CONFORME PP-DE-C04/029.            </t>
  </si>
  <si>
    <t>26.11.03.06</t>
  </si>
  <si>
    <t xml:space="preserve">CORRIMAO METALICO D=2" PARA PASSARELA, CONFORME PP-DE-K00/004.                 </t>
  </si>
  <si>
    <t>26.11.03.12</t>
  </si>
  <si>
    <t xml:space="preserve">TELAMENTO PROTECAO PEDESTRE TIPO 02 CONF. PP-DE-L03/009 - F.T.I                </t>
  </si>
  <si>
    <t>26.11.03.14</t>
  </si>
  <si>
    <t xml:space="preserve">TELAMENTO PROTECAO PEDESTRE COM 2,50- F.T.I                                    </t>
  </si>
  <si>
    <t>26.11.04.01</t>
  </si>
  <si>
    <t xml:space="preserve">BARREIRA DE SEGURANCA COM PASSEIO CONF. PP-DE-C01/293                          </t>
  </si>
  <si>
    <t>26.11.04.02</t>
  </si>
  <si>
    <t xml:space="preserve">BARREIRA DE SEGURANCA CONF. PP-DE-C01/293                                      </t>
  </si>
  <si>
    <t>26.11.08.01</t>
  </si>
  <si>
    <t xml:space="preserve">BARREIRA DE SEGURANçA PARA O.A.E CONF. PP-DE-C01/293                           </t>
  </si>
  <si>
    <t>26.12.01</t>
  </si>
  <si>
    <t>26.12.02</t>
  </si>
  <si>
    <t>26.12.03</t>
  </si>
  <si>
    <t xml:space="preserve">TUBO DE PVC PERFURADO OU NAO D=0,100M                                          </t>
  </si>
  <si>
    <t>26.12.04</t>
  </si>
  <si>
    <t xml:space="preserve">TUBO DE PVC PERFURADO OU NAO D=0,150M                                          </t>
  </si>
  <si>
    <t>26.13.01</t>
  </si>
  <si>
    <t xml:space="preserve">LANC.VIGA P&lt;=50T-GUINDASTE AUTO P                                              </t>
  </si>
  <si>
    <t>26.13.02</t>
  </si>
  <si>
    <t xml:space="preserve">LANC.VIGA 50&lt;P&lt;=80 T C/GUIND.AUTO P                                            </t>
  </si>
  <si>
    <t>26.14.01</t>
  </si>
  <si>
    <t>26.14.02</t>
  </si>
  <si>
    <t xml:space="preserve">ESCORAMENTO VALAS/CAVAS P/FUND.CONTINUO                                        </t>
  </si>
  <si>
    <t>26.14.03</t>
  </si>
  <si>
    <t xml:space="preserve">PAREDE ENSECADEIRA C/PRANCHA-ESP.0,050M                                        </t>
  </si>
  <si>
    <t>26.14.04</t>
  </si>
  <si>
    <t>26.15.01</t>
  </si>
  <si>
    <t>26.15.02</t>
  </si>
  <si>
    <t>26.15.03</t>
  </si>
  <si>
    <t>26.16.02</t>
  </si>
  <si>
    <t xml:space="preserve">PROTECAO TALUDE SOB OAE EM PLACAS PRE MOLDADAS TRAPEZOIDAL, 98X80X40CM.        </t>
  </si>
  <si>
    <t>26.16.03</t>
  </si>
  <si>
    <t xml:space="preserve">PROTECAO TALUDE SOB OAE COM PECAS PRE-MOLDADAS RETANGULAR 20X10X6CM.           </t>
  </si>
  <si>
    <t>27.01.01</t>
  </si>
  <si>
    <t xml:space="preserve">REMOCAO MANUAL DE CONCRETO SEGREGADO                                           </t>
  </si>
  <si>
    <t>27.01.02</t>
  </si>
  <si>
    <t>27.01.03</t>
  </si>
  <si>
    <t>27.01.04</t>
  </si>
  <si>
    <t xml:space="preserve">REMOCAO,CARGA E TRANSP.ENTULHO EM GERAL                                        </t>
  </si>
  <si>
    <t>t*km</t>
  </si>
  <si>
    <t>27.01.29</t>
  </si>
  <si>
    <t xml:space="preserve">LIXAMENTO MECÂNICO DE SUPERFÍCIO DE CONCRETO                                   </t>
  </si>
  <si>
    <t>27.01.40</t>
  </si>
  <si>
    <t xml:space="preserve">TRATAMENTO DE ARMADURA COM PRIMER RICO EM ZINCO                                </t>
  </si>
  <si>
    <t>27.01.45</t>
  </si>
  <si>
    <t xml:space="preserve">DESOBSTRUCAO DE JUNTA DE DILATACAO                                             </t>
  </si>
  <si>
    <t>27.02.01</t>
  </si>
  <si>
    <t xml:space="preserve">APIC.MANUAL CONC.C/ELIMINACAO SUP.LISAS                                        </t>
  </si>
  <si>
    <t>27.02.02</t>
  </si>
  <si>
    <t xml:space="preserve">LIMPEZA COM JATO D´AGUA S/SUP.DE CONC.                                         </t>
  </si>
  <si>
    <t>27.02.03</t>
  </si>
  <si>
    <t xml:space="preserve">LIXAMENTO MANUAL DA SUPERFICIE DE CONCR.                                       </t>
  </si>
  <si>
    <t>27.02.05</t>
  </si>
  <si>
    <t xml:space="preserve">JATEAMENTO EM ESTR.CONCRETO COM AGUA                                           </t>
  </si>
  <si>
    <t>27.02.08</t>
  </si>
  <si>
    <t xml:space="preserve">LIMPEZA MANUAL COM ESCOVA DE ACO P/ ACO                                        </t>
  </si>
  <si>
    <t>27.02.09</t>
  </si>
  <si>
    <t xml:space="preserve">LIMPEZA MANUAL C/ESCOVA ACO P/CONCRETO                                         </t>
  </si>
  <si>
    <t>27.03.01</t>
  </si>
  <si>
    <t>27.03.02</t>
  </si>
  <si>
    <t>27.03.03.01</t>
  </si>
  <si>
    <t xml:space="preserve">EXECUCAO DE ANDAIME SUSPENSO AREA MAXIMA DE 560 M2.                            </t>
  </si>
  <si>
    <t>27.03.03.02</t>
  </si>
  <si>
    <t xml:space="preserve">DESMOB. DESLOCAMENTO, MONTAGEM E FURO NO CONCRETO PARA ANDAIME SUSPENSO.       </t>
  </si>
  <si>
    <t>27.04.03</t>
  </si>
  <si>
    <t xml:space="preserve">FURO NO CONCRETO D=1" PROFUND. DE 30CM                                         </t>
  </si>
  <si>
    <t>27.04.05</t>
  </si>
  <si>
    <t xml:space="preserve">FURO NO CONCRETO D=3/4" PROFUND.DE 15CM                                        </t>
  </si>
  <si>
    <t>27.04.13</t>
  </si>
  <si>
    <t xml:space="preserve">FURO NO CONCRETO D=3/8"PROFUNDIDADE DE 10 CM.                                  </t>
  </si>
  <si>
    <t>27.04.14</t>
  </si>
  <si>
    <t xml:space="preserve">FURO NO CONCRETO D=5/8"PROFUNDIDADE DE 19 CM.                                  </t>
  </si>
  <si>
    <t>27.04.15</t>
  </si>
  <si>
    <t xml:space="preserve">FURO NO CONCRETO D=3/4"PROFUNDIDADE DE 24 CM.                                  </t>
  </si>
  <si>
    <t>27.04.16</t>
  </si>
  <si>
    <t xml:space="preserve">FURO NO CONCRETO D=1/4"PROFUNDIDADE DE 7,5 CM.                                 </t>
  </si>
  <si>
    <t>27.04.17</t>
  </si>
  <si>
    <t xml:space="preserve">FURO NO CONCRETO D=5/16"PROFUNDIDADE DE 9,5 CM.                                </t>
  </si>
  <si>
    <t>27.04.18</t>
  </si>
  <si>
    <t xml:space="preserve">FURO NO CONCRETO D=1 1/4"PROFUNDIDADE 38 CM.                                   </t>
  </si>
  <si>
    <t>27.04.19</t>
  </si>
  <si>
    <t xml:space="preserve">FURO NO CONCRETO D= 1 1/2"PROFUNDIDADE 75 CM                                   </t>
  </si>
  <si>
    <t>27.05.01</t>
  </si>
  <si>
    <t xml:space="preserve">FORMA PLANA P/CONC.ARMADO COMUM                                                </t>
  </si>
  <si>
    <t>27.05.02</t>
  </si>
  <si>
    <t>27.05.03</t>
  </si>
  <si>
    <t xml:space="preserve">FORMAS METALICAS PARA CONCRETO                                                 </t>
  </si>
  <si>
    <t>27.06.01</t>
  </si>
  <si>
    <t>27.06.02</t>
  </si>
  <si>
    <t xml:space="preserve">BARRA DE ACO CA-50 PARA RECUPERACAO ESTRUTURAL                                 </t>
  </si>
  <si>
    <t>27.06.03</t>
  </si>
  <si>
    <t>27.06.04</t>
  </si>
  <si>
    <t>27.06.05</t>
  </si>
  <si>
    <t>27.06.06</t>
  </si>
  <si>
    <t xml:space="preserve">SUBSTITUICAO DE ACO DA ARMADURA                                                </t>
  </si>
  <si>
    <t>27.06.07</t>
  </si>
  <si>
    <t xml:space="preserve">RETIRADA DA ARMADURA CORROIDA                                                  </t>
  </si>
  <si>
    <t>27.06.08</t>
  </si>
  <si>
    <t xml:space="preserve">ACO P/ CONCRETO PROTENDIDO ST 85/105                                           </t>
  </si>
  <si>
    <t>27.06.09</t>
  </si>
  <si>
    <t xml:space="preserve">EMENDA DE BARRA DE ACO COM LUVA PRENSADA D=12MM                                </t>
  </si>
  <si>
    <t>27.06.10</t>
  </si>
  <si>
    <t xml:space="preserve">EMENDA DE BARRA DE ACO COM LUVA PRENSADA D=16MM                                </t>
  </si>
  <si>
    <t>27.06.11</t>
  </si>
  <si>
    <t xml:space="preserve">EMENDA DE BARRA DE ACO COM LUVA PRENSADA D=20MM                                </t>
  </si>
  <si>
    <t>27.06.12</t>
  </si>
  <si>
    <t xml:space="preserve">EMENDA DE BARRA DE ACO COM LUVA PRENSADA D=25MM                                </t>
  </si>
  <si>
    <t>27.06.13</t>
  </si>
  <si>
    <t xml:space="preserve">EMENDA DE BARRA DE ACO COM ROSCA D=12MM                                        </t>
  </si>
  <si>
    <t>27.06.14</t>
  </si>
  <si>
    <t xml:space="preserve">EMENDA DE BARRA DE ACO COM ROSCA D=16MM                                        </t>
  </si>
  <si>
    <t>27.06.15</t>
  </si>
  <si>
    <t xml:space="preserve">EMENDA DE BARRA DE ACO COM ROSCA D=20MM                                        </t>
  </si>
  <si>
    <t>27.06.16</t>
  </si>
  <si>
    <t xml:space="preserve">EMENDA DE BARRA DE ACO COM ROSCA D=25MM                                        </t>
  </si>
  <si>
    <t>27.06.17</t>
  </si>
  <si>
    <t xml:space="preserve">CHUMBAMENTO BARRAS C/RESINA EPOX.INJ.                                          </t>
  </si>
  <si>
    <t>27.07.02</t>
  </si>
  <si>
    <t xml:space="preserve">AP.ANC.P/CABOS PROTEN. ATIVA 12FIOS-8MM                                        </t>
  </si>
  <si>
    <t>27.07.03</t>
  </si>
  <si>
    <t xml:space="preserve">AP.ANC.P/CABOS PROTEN.ATIV.04FIOS-12,7MM                                       </t>
  </si>
  <si>
    <t>27.07.04</t>
  </si>
  <si>
    <t>27.07.05</t>
  </si>
  <si>
    <t>27.07.06</t>
  </si>
  <si>
    <t>27.07.07</t>
  </si>
  <si>
    <t>27.07.09</t>
  </si>
  <si>
    <t>27.07.10</t>
  </si>
  <si>
    <t>27.07.12</t>
  </si>
  <si>
    <t>27.07.13.01</t>
  </si>
  <si>
    <t>27.07.13.02</t>
  </si>
  <si>
    <t xml:space="preserve">APARELHO DE ANCORAGEM ATIVO DE 12 FIOS DE 5/8" (15,2MM)                        </t>
  </si>
  <si>
    <t>27.07.13.03</t>
  </si>
  <si>
    <t>27.07.13.04</t>
  </si>
  <si>
    <t xml:space="preserve">APARELHO DE ANCORAGEM ATIVO DE 19 FIOS DE Ã 5/8"                               </t>
  </si>
  <si>
    <t>27.08.01</t>
  </si>
  <si>
    <t xml:space="preserve">SUBSTIT.APARELHO APOIO NEOPRENE FRETADO                                        </t>
  </si>
  <si>
    <t>27.09.01</t>
  </si>
  <si>
    <t>27.09.02</t>
  </si>
  <si>
    <t>27.09.03</t>
  </si>
  <si>
    <t>27.09.04</t>
  </si>
  <si>
    <t xml:space="preserve">CONCRETO FCK 20MPA                                                             </t>
  </si>
  <si>
    <t>27.09.05</t>
  </si>
  <si>
    <t xml:space="preserve">CONCRETO FCK 25MPA                                                             </t>
  </si>
  <si>
    <t>27.09.07</t>
  </si>
  <si>
    <t>27.09.08</t>
  </si>
  <si>
    <t>27.09.09</t>
  </si>
  <si>
    <t xml:space="preserve">CONCRETO PROJETADO,MEDIDO NA SECAO                                             </t>
  </si>
  <si>
    <t>27.09.10</t>
  </si>
  <si>
    <t xml:space="preserve">BOMBEAMENTO P/CONC. QUALQUER RESIST.                                           </t>
  </si>
  <si>
    <t>27.09.12</t>
  </si>
  <si>
    <t xml:space="preserve">ENCHIMENTO COM CONCRETO CELULAR                                                </t>
  </si>
  <si>
    <t>27.09.15</t>
  </si>
  <si>
    <t xml:space="preserve">CONCRETO FCK 35MPA                                                             </t>
  </si>
  <si>
    <t>27.09.16</t>
  </si>
  <si>
    <t xml:space="preserve">CONCRETO FCK 40MPA                                                             </t>
  </si>
  <si>
    <t>27.09.17</t>
  </si>
  <si>
    <t>27.09.18</t>
  </si>
  <si>
    <t>27.10.01</t>
  </si>
  <si>
    <t xml:space="preserve">JUNTA/RETRACAO C/LABIO POLI.AB.15ATE40MM                                       </t>
  </si>
  <si>
    <t>27.10.02</t>
  </si>
  <si>
    <t xml:space="preserve">JUNTA/RETRACAO C/LABIO POLI.AB.20ATE55MM                                       </t>
  </si>
  <si>
    <t>27.10.03</t>
  </si>
  <si>
    <t xml:space="preserve">JUNTA/RETRACAO C/LABIO POLI.AB.30ATE80MM                                       </t>
  </si>
  <si>
    <t>27.10.04</t>
  </si>
  <si>
    <t xml:space="preserve">SUBSTITUICAO DE JUNTA METALICA                                                 </t>
  </si>
  <si>
    <t>27.10.05</t>
  </si>
  <si>
    <t xml:space="preserve">MICROCONCRETO RAPFLEX 10                                                       </t>
  </si>
  <si>
    <t>27.11.01</t>
  </si>
  <si>
    <t xml:space="preserve">ARGAMASSA CIMENTO E AREIA 1:1                                                  </t>
  </si>
  <si>
    <t>27.11.02</t>
  </si>
  <si>
    <t xml:space="preserve">ADESIVO EPOXI P/TRI.(INCL.FUROS E MANG.)                                       </t>
  </si>
  <si>
    <t>27.11.03</t>
  </si>
  <si>
    <t xml:space="preserve">INJECAO DE CALDA DE CIMENTO                                                    </t>
  </si>
  <si>
    <t>27.11.06</t>
  </si>
  <si>
    <t xml:space="preserve">ARGAM.CIMENTICIA C/POLIMERO INCORPORADO                                        </t>
  </si>
  <si>
    <t>27.11.09</t>
  </si>
  <si>
    <t xml:space="preserve">ARGAMASSA DE CIMENTO E AREIA TRACO 1:6                                         </t>
  </si>
  <si>
    <t>27.11.10</t>
  </si>
  <si>
    <t>27.11.11</t>
  </si>
  <si>
    <t xml:space="preserve">ADESIVO SELANTE PARA CONCRETO FISSURADO                                        </t>
  </si>
  <si>
    <t>27.12.01</t>
  </si>
  <si>
    <t>27.12.02</t>
  </si>
  <si>
    <t>27.12.03</t>
  </si>
  <si>
    <t>27.12.04</t>
  </si>
  <si>
    <t>27.13.02</t>
  </si>
  <si>
    <t xml:space="preserve">ADITIVO SUPER PLASTIFICANTE                                                    </t>
  </si>
  <si>
    <t>27.13.03</t>
  </si>
  <si>
    <t xml:space="preserve">ADITIVO SUPER FLUIDIFICANTE                                                    </t>
  </si>
  <si>
    <t>27.13.04</t>
  </si>
  <si>
    <t xml:space="preserve">ADITIVO ACELERADOR DE PEGA                                                     </t>
  </si>
  <si>
    <t>27.13.05</t>
  </si>
  <si>
    <t xml:space="preserve">ADITIVO RETARDADOR DE PEGA                                                     </t>
  </si>
  <si>
    <t>27.14.01.01</t>
  </si>
  <si>
    <t xml:space="preserve">PINTURA HIDROFUGANTE C/SILICONE BASE AGUA - UMA DEMAO                          </t>
  </si>
  <si>
    <t>27.14.02</t>
  </si>
  <si>
    <t xml:space="preserve">PINT.C/VERNIZ POLIURETANO INCOLOR-3DEMAO                                       </t>
  </si>
  <si>
    <t>27.14.03</t>
  </si>
  <si>
    <t xml:space="preserve">PINTURA A BASE DE EPOXI - 2DEMAOS                                              </t>
  </si>
  <si>
    <t>27.14.04</t>
  </si>
  <si>
    <t xml:space="preserve">PINTURA ACRILICA - 2DEMAOS                                                     </t>
  </si>
  <si>
    <t>27.14.05</t>
  </si>
  <si>
    <t>PINTURA A BASE DE ESMALTE SINTETICO 3 DEMAOS, SENDO UMA DEMAO FUNDO OXIDO FERRO</t>
  </si>
  <si>
    <t>27.16.01</t>
  </si>
  <si>
    <t xml:space="preserve">APLICACAO MANUAL E PREPARO DE PASTA PARA ESTUCAMENTO EM OAE, SEM PINTURA.      </t>
  </si>
  <si>
    <t>27.18.01</t>
  </si>
  <si>
    <t>28.01.26.01</t>
  </si>
  <si>
    <t xml:space="preserve">RETIRADA DE PLACA DE SOLO EM SUPORTE DE MADEIRA OU METALICO                    </t>
  </si>
  <si>
    <t>28.01.27.01</t>
  </si>
  <si>
    <t xml:space="preserve">RETIRADA DE PLACA AEREA                                                        </t>
  </si>
  <si>
    <t>28.02.01.02</t>
  </si>
  <si>
    <t xml:space="preserve">FORN.TRANSP. E FIXACAO DE PORTICO TUB.MET. VAO DE 15,90M                       </t>
  </si>
  <si>
    <t>28.02.02.02</t>
  </si>
  <si>
    <t xml:space="preserve">FORN.TRANSP. E FIXACAO DE PORTICO TUBULAR METALICO COM VAO DE 19,20M           </t>
  </si>
  <si>
    <t>28.02.05.02</t>
  </si>
  <si>
    <t xml:space="preserve">FORN.,TRANSP.E FIXACAO DE SEMI-PORTICO TUBULAR MET.EM BALANCO COM VAO 8,30M    </t>
  </si>
  <si>
    <t>28.02.06.02</t>
  </si>
  <si>
    <t xml:space="preserve">FORN.,TRANSP.E FIXACAO DE SEMI-PORTICO TUB. MET.EM BALANCO DUPLO COM VAO 6,00M </t>
  </si>
  <si>
    <t>28.02.07.02</t>
  </si>
  <si>
    <t xml:space="preserve">FORN.,TRANSP.E FIXACAO DE SEMI-PORTICO TUB.MET.EM BALANCO DUPLO COM VAO 8,30M  </t>
  </si>
  <si>
    <t>28.03.02</t>
  </si>
  <si>
    <t xml:space="preserve">SINALIZ.HOR.C/RESINA VINILICA OU ACRILI.                                       </t>
  </si>
  <si>
    <t>28.03.03</t>
  </si>
  <si>
    <t xml:space="preserve">SINALIZ.HOR. C/TERMOPLAST. HOT-SPRAY                                           </t>
  </si>
  <si>
    <t>28.03.05</t>
  </si>
  <si>
    <t xml:space="preserve">SINALIZ.HOR.C/TERMOPLAST EXTRUDADO                                             </t>
  </si>
  <si>
    <t>28.03.05.03</t>
  </si>
  <si>
    <t xml:space="preserve">SIN.HORIZ.PLAST.A FRIO,POR EXTRUSAO, ALTO RELEVO, ESPACAMENTO 500MM.           </t>
  </si>
  <si>
    <t>28.03.06</t>
  </si>
  <si>
    <t xml:space="preserve">SINALIZ.HOR.TINTA P/ POUCO TRAFEGO                                             </t>
  </si>
  <si>
    <t>28.03.07</t>
  </si>
  <si>
    <t xml:space="preserve">SINALIZ.HOR.ACRILICA BASE AGUA                                                 </t>
  </si>
  <si>
    <t>28.03.09.02</t>
  </si>
  <si>
    <t xml:space="preserve">TACHA REFLETIVA BIDIRECIONAL TIPO III OU IV ABNT (VIDRO OU PRISMÁTICO)         </t>
  </si>
  <si>
    <t>28.03.09.03</t>
  </si>
  <si>
    <t xml:space="preserve">TACHA METALICA COM 1 PINO DE FIXACAO- MONO REFLETIVA                           </t>
  </si>
  <si>
    <t>28.03.09.04</t>
  </si>
  <si>
    <t xml:space="preserve">TACHA METALICA COM 1 PINO DE FIXACAO - BI REFLETIVA                            </t>
  </si>
  <si>
    <t>28.03.13</t>
  </si>
  <si>
    <t xml:space="preserve">TACHA MONODIRECIONAL REFLETIVO PLASTICO                                        </t>
  </si>
  <si>
    <t>28.03.14</t>
  </si>
  <si>
    <t xml:space="preserve">TACHA BIDIRECIONAL REFLETIVO PLASTICO                                          </t>
  </si>
  <si>
    <t>28.03.15.01</t>
  </si>
  <si>
    <t xml:space="preserve">TACHA REFLETIVA MONODIRECIONAL TIPO III OU IV ABNT (VIDRO OU PRISMÁTICO)       </t>
  </si>
  <si>
    <t>28.04.06</t>
  </si>
  <si>
    <t xml:space="preserve">DISP.DE CONTROLE ALINH.- CILINDRO CANALIZADOR DE TRÁFEGO - ABNT.NBR 15071.     </t>
  </si>
  <si>
    <t>28.04.28</t>
  </si>
  <si>
    <t>DISP.DE CANAL.DE TRAF.SINAL.ELETR.A LED BID.P/A USO EM CONES,CAVAL.E BARREIRAS.</t>
  </si>
  <si>
    <t>28.05.08.03</t>
  </si>
  <si>
    <t xml:space="preserve">FORNECIMENTO TRANSPORTE INST.TERM.ABSORV.ENERGIA NBR 15486, 100 KM/H SIMPLES.  </t>
  </si>
  <si>
    <t>28.05.09.01</t>
  </si>
  <si>
    <t xml:space="preserve">FORN.INSTAL.CONJ. TRANSICAO DE DEF.MET. P/ BARREIRA DE CONCRETOC/LAMINA TRIPLA </t>
  </si>
  <si>
    <t>28.05.11.08</t>
  </si>
  <si>
    <t xml:space="preserve">FORN.TRANS.INST.DE DEFENSA METÁLICA NBR 15486 H1 A W4 SIMPLES.                 </t>
  </si>
  <si>
    <t>28.06.10</t>
  </si>
  <si>
    <t xml:space="preserve">SUPORTE MADEIRA TRATADA 0,10X0,10M                                             </t>
  </si>
  <si>
    <t>28.06.12</t>
  </si>
  <si>
    <t>28.07.06</t>
  </si>
  <si>
    <t xml:space="preserve">BROCA DE CONTRETO ARMADO D=30CM                                                </t>
  </si>
  <si>
    <t>28.08.01.01</t>
  </si>
  <si>
    <t xml:space="preserve">CONFECCAO, MONTAGEM E INSTALACAO DE PLACA INSTITUCIONAL                        </t>
  </si>
  <si>
    <t>28.08.02.01</t>
  </si>
  <si>
    <t xml:space="preserve">MANUTENCAO DE PLACA INSTITUCIONAL                                              </t>
  </si>
  <si>
    <t>28.10.01</t>
  </si>
  <si>
    <t>FORN./INSTAL. BALIZ.(CATADIOPTRICO) P/DEF. MET. C/PELICULA GT+GT, CONF.OP-06-05</t>
  </si>
  <si>
    <t>28.10.02</t>
  </si>
  <si>
    <t>FORN./INSTAL. BALIZ. (CATADIOPTRICO) P/BAR. RIGIDA C/PEL. GT+GT, CONF. OP-06-05</t>
  </si>
  <si>
    <t>30.01.01</t>
  </si>
  <si>
    <t xml:space="preserve">GRAMA EM PLACA SEM ADUBO                                                       </t>
  </si>
  <si>
    <t>30.01.02</t>
  </si>
  <si>
    <t xml:space="preserve">GRAMA PLACA COM ADUBO                                                          </t>
  </si>
  <si>
    <t>30.01.03</t>
  </si>
  <si>
    <t xml:space="preserve">GRAMA MUDA SEM ADUBO                                                           </t>
  </si>
  <si>
    <t>30.01.04</t>
  </si>
  <si>
    <t xml:space="preserve">GRAMA MUDA COM ADUBO                                                           </t>
  </si>
  <si>
    <t>30.01.05</t>
  </si>
  <si>
    <t xml:space="preserve">PLANTIO LEGUM.SEMENTES SEM ADUBO                                               </t>
  </si>
  <si>
    <t>30.01.06</t>
  </si>
  <si>
    <t xml:space="preserve">PLANTIO LEGUM.SEMENTES COM ADUBO                                               </t>
  </si>
  <si>
    <t>30.01.07</t>
  </si>
  <si>
    <t xml:space="preserve">PLANTIO DE GRAMA PROC.HIDROSSEMEADURA                                          </t>
  </si>
  <si>
    <t>30.01.08</t>
  </si>
  <si>
    <t xml:space="preserve">IRRIGACAO DE REVESTIMENTO VEGETAL                                              </t>
  </si>
  <si>
    <t>30.01.09</t>
  </si>
  <si>
    <t xml:space="preserve">GRAMA ARMADA TELA VEGETAL                                                      </t>
  </si>
  <si>
    <t>30.01.10</t>
  </si>
  <si>
    <t xml:space="preserve">ROCADA MANUAL                                                                  </t>
  </si>
  <si>
    <t>30.01.11</t>
  </si>
  <si>
    <t xml:space="preserve">ROCADA MECANIZADA                                                              </t>
  </si>
  <si>
    <t>30.01.12</t>
  </si>
  <si>
    <t xml:space="preserve">CAPINA MANUAL,INCL.AMONT.CARGA/DESC.                                           </t>
  </si>
  <si>
    <t>30.01.21</t>
  </si>
  <si>
    <t xml:space="preserve">PLANTIO DE ARBUSTOS                                                            </t>
  </si>
  <si>
    <t>30.01.22</t>
  </si>
  <si>
    <t xml:space="preserve">PLANTIO DE ARVORES                                                             </t>
  </si>
  <si>
    <t>30.01.30</t>
  </si>
  <si>
    <t xml:space="preserve">PLANTIO DE GRAMINEAS SEMENTE TELA BIODEG                                       </t>
  </si>
  <si>
    <t>30.01.40.01</t>
  </si>
  <si>
    <t>PLANTIO FLORESTAL DE ESPÉ.ARBÓREAS NATIVAS H&lt;=0,60 E ESPAÇ.PLANTIO DE 3,MX2,00M</t>
  </si>
  <si>
    <t>30.01.40.02</t>
  </si>
  <si>
    <t>MANUTENCAO DO PLANTIO FLORESTAL DE ESP.ARBÓREAS NATIVAS COM ESP.DE 3,00MX 2,00M</t>
  </si>
  <si>
    <t>ha x mes</t>
  </si>
  <si>
    <t>30.01.40.03</t>
  </si>
  <si>
    <t xml:space="preserve">PLANTIO ESSENCIAS FLORESTAIS NATIVAS h&gt;=1,50M                                  </t>
  </si>
  <si>
    <t>30.01.40.06</t>
  </si>
  <si>
    <t>PLANTIO FLORESTAL DE ESPÉ.ARBÓREAS NATIVAS H&lt;0,60 E ESPAÇ.PLANTIO DE 2,5MX2,00M</t>
  </si>
  <si>
    <t>30.01.40.07</t>
  </si>
  <si>
    <t>MANUTENÇÃO DO PLANTIO FLORESTAL DE ESP.ARBÓREAS NATIVAS COM ESP.DE 2,50M X 2,00</t>
  </si>
  <si>
    <t>34.03.01</t>
  </si>
  <si>
    <t xml:space="preserve">LIMPEZA DE AREAS INT.PISOS ACARPETADOS                                         </t>
  </si>
  <si>
    <t>34.03.03</t>
  </si>
  <si>
    <t xml:space="preserve">LIMPEZA DE AREAS INTERNAS LABORATORIOS                                         </t>
  </si>
  <si>
    <t>34.03.04</t>
  </si>
  <si>
    <t xml:space="preserve">LIMPEZA DE AREAS INT.ALMOXARIF.E GALPOES                                       </t>
  </si>
  <si>
    <t>34.03.05</t>
  </si>
  <si>
    <t xml:space="preserve">LIMPEZA DE AREAS INTERNAS OFICINAS                                             </t>
  </si>
  <si>
    <t>34.03.06</t>
  </si>
  <si>
    <t xml:space="preserve">LIMPEZA AREAS EXT.PISOS PAV.E TERRA                                            </t>
  </si>
  <si>
    <t>34.03.07</t>
  </si>
  <si>
    <t xml:space="preserve">LIMP.EXT.PAT.E AREAS VERDES - ALTA FREQ.                                       </t>
  </si>
  <si>
    <t>34.03.08</t>
  </si>
  <si>
    <t xml:space="preserve">LIMP.EXT.PAT.E AREAS VERDES - MEDIA FREQ                                       </t>
  </si>
  <si>
    <t>34.03.09</t>
  </si>
  <si>
    <t xml:space="preserve">LIMP.EXT.PAT.E AREAS VERDES - BAIXA FREQ                                       </t>
  </si>
  <si>
    <t>34.03.10</t>
  </si>
  <si>
    <t xml:space="preserve">VIDROS EXTERNOS C/EXP.RISCO TRIMESTR.                                          </t>
  </si>
  <si>
    <t>34.03.11</t>
  </si>
  <si>
    <t xml:space="preserve">VIDROS EXTERNOS S/EXP.RISCO - TRIMESTR.                                        </t>
  </si>
  <si>
    <t>34.03.12</t>
  </si>
  <si>
    <t xml:space="preserve">VIDROS EXTERNOS C/EXP.RISCO - SEMESTRAL                                        </t>
  </si>
  <si>
    <t>34.03.13</t>
  </si>
  <si>
    <t xml:space="preserve">VIDROS EXTERNOS S/EXP.RISCO - SEMESTRAL                                        </t>
  </si>
  <si>
    <t>34.04.02</t>
  </si>
  <si>
    <t xml:space="preserve">VIG.44H SEM. DIURNO                                                            </t>
  </si>
  <si>
    <t>postoxdia</t>
  </si>
  <si>
    <t>34.04.04</t>
  </si>
  <si>
    <t xml:space="preserve">VIG.12H DIURNO DE SEGUNDA A DOMINGO                                            </t>
  </si>
  <si>
    <t>34.04.06</t>
  </si>
  <si>
    <t xml:space="preserve">VIG.12H NOTURNO DE SEGUNDA A DOMINGO                                           </t>
  </si>
  <si>
    <t>34.05.02</t>
  </si>
  <si>
    <t xml:space="preserve">PORT.44H SEM.DIURNO DE SEG./SEXTA-FEIRA                                        </t>
  </si>
  <si>
    <t>34.05.04</t>
  </si>
  <si>
    <t xml:space="preserve">PORT.12H DIARIAS DIURNO DE SEG./SEXTA-FEIRA                                    </t>
  </si>
  <si>
    <t>34.05.06</t>
  </si>
  <si>
    <t xml:space="preserve">PORT.8H DIURNO DE SEGUNDA A DOMINGO                                            </t>
  </si>
  <si>
    <t>34.05.08</t>
  </si>
  <si>
    <t xml:space="preserve">PORT.24 DIUTURNO DE SEGUNDA A DOMINGO                                          </t>
  </si>
  <si>
    <t>34.08.27.01</t>
  </si>
  <si>
    <t xml:space="preserve">ESTUDO HIDROLOGICO E APROV. DO DAEE                                            </t>
  </si>
  <si>
    <t>34.08.27.02</t>
  </si>
  <si>
    <t xml:space="preserve">ESTUDO, REG. AMBIENTAL E APROV. DEPRN                                          </t>
  </si>
  <si>
    <t>34.08.27.02.01</t>
  </si>
  <si>
    <t xml:space="preserve">CARACT.AMBIENTAL EMPREEND.ROD.ELAB.REL.TECN.INTERV.AREA PRES.CETESB S19 E S07  </t>
  </si>
  <si>
    <t>34.08.27.04</t>
  </si>
  <si>
    <t xml:space="preserve">DIREITO DE USO DO RECURSO HIDRICO EM TRAVESSIAS / DAEE                         </t>
  </si>
  <si>
    <t>INVENTARIO DO PAVIMENTO, INCLUSIVE MEDIDAS DOS AFUNDAMENTOS DAS TRILHAS DE RODA</t>
  </si>
  <si>
    <t>kmxfaixa</t>
  </si>
  <si>
    <t>34.09.04</t>
  </si>
  <si>
    <t xml:space="preserve">LEVANTAMENTO DEFLECTOMETRICO DO PAVIMENTO                                      </t>
  </si>
  <si>
    <t>35.03.01</t>
  </si>
  <si>
    <t xml:space="preserve">ADVOGADO JUNIOR                                                                </t>
  </si>
  <si>
    <t>35.03.02</t>
  </si>
  <si>
    <t xml:space="preserve">ADVOGADO PLENO                                                                 </t>
  </si>
  <si>
    <t>35.03.03</t>
  </si>
  <si>
    <t xml:space="preserve">ADVOGADO SENIOR                                                                </t>
  </si>
  <si>
    <t>35.03.04</t>
  </si>
  <si>
    <t xml:space="preserve">ANALISTA DE SISTEMA JUNIOR                                                     </t>
  </si>
  <si>
    <t>35.03.05</t>
  </si>
  <si>
    <t xml:space="preserve">ANALISTA DE SISTEMA PLENO                                                      </t>
  </si>
  <si>
    <t>35.03.06</t>
  </si>
  <si>
    <t xml:space="preserve">ANALISTA DE SISTEMA SENIOR                                                     </t>
  </si>
  <si>
    <t>35.03.07</t>
  </si>
  <si>
    <t xml:space="preserve">ARQUITETO JUNIOR                                                               </t>
  </si>
  <si>
    <t>35.03.08</t>
  </si>
  <si>
    <t xml:space="preserve">ARQUITETO PLENO                                                                </t>
  </si>
  <si>
    <t>35.03.09</t>
  </si>
  <si>
    <t xml:space="preserve">ARQUITETO SENIOR                                                               </t>
  </si>
  <si>
    <t>35.03.10</t>
  </si>
  <si>
    <t xml:space="preserve">AUXILIAR DE ESCRITORIO                                                         </t>
  </si>
  <si>
    <t>35.03.11</t>
  </si>
  <si>
    <t xml:space="preserve">AUXILIAR DE LABORATORIO                                                        </t>
  </si>
  <si>
    <t>35.03.12</t>
  </si>
  <si>
    <t xml:space="preserve">AUXILIAR DE TOPOGRAFIA                                                         </t>
  </si>
  <si>
    <t>35.03.13</t>
  </si>
  <si>
    <t xml:space="preserve">AUXILIAR TECNICO                                                               </t>
  </si>
  <si>
    <t>35.03.14</t>
  </si>
  <si>
    <t xml:space="preserve">CHEFE DE ESCRITORIO                                                            </t>
  </si>
  <si>
    <t>35.03.17</t>
  </si>
  <si>
    <t xml:space="preserve">CONSULTOR C                                                                    </t>
  </si>
  <si>
    <t>35.03.24</t>
  </si>
  <si>
    <t xml:space="preserve">CADISTA / CALCULISTA II                                                        </t>
  </si>
  <si>
    <t>35.03.25</t>
  </si>
  <si>
    <t xml:space="preserve">CADISTA / CALCULISTA III                                                       </t>
  </si>
  <si>
    <t>35.03.26</t>
  </si>
  <si>
    <t xml:space="preserve">DIGITADOR                                                                      </t>
  </si>
  <si>
    <t>35.03.29</t>
  </si>
  <si>
    <t xml:space="preserve">ECONOMISTA SENIOR                                                              </t>
  </si>
  <si>
    <t>35.03.30</t>
  </si>
  <si>
    <t xml:space="preserve">ENGENHEIRO JUNIOR                                                              </t>
  </si>
  <si>
    <t>35.03.31</t>
  </si>
  <si>
    <t xml:space="preserve">ENGENHEIRO PLENO                                                               </t>
  </si>
  <si>
    <t>35.03.32</t>
  </si>
  <si>
    <t xml:space="preserve">ENGENHEIRO SENIOR                                                              </t>
  </si>
  <si>
    <t>35.03.35</t>
  </si>
  <si>
    <t xml:space="preserve">FISCAL DE OBRAS                                                                </t>
  </si>
  <si>
    <t>35.03.36</t>
  </si>
  <si>
    <t xml:space="preserve">GEOLOGO JUNIOR                                                                 </t>
  </si>
  <si>
    <t>35.03.37</t>
  </si>
  <si>
    <t xml:space="preserve">GEOLOGO PLENO                                                                  </t>
  </si>
  <si>
    <t>35.03.38</t>
  </si>
  <si>
    <t xml:space="preserve">GEOLOGO SENIOR                                                                 </t>
  </si>
  <si>
    <t>35.03.39</t>
  </si>
  <si>
    <t xml:space="preserve">LABORATORISTA                                                                  </t>
  </si>
  <si>
    <t>35.03.40</t>
  </si>
  <si>
    <t xml:space="preserve">MENSAGEIRO                                                                     </t>
  </si>
  <si>
    <t>35.03.41</t>
  </si>
  <si>
    <t xml:space="preserve">MOTORISTA                                                                      </t>
  </si>
  <si>
    <t>35.03.42</t>
  </si>
  <si>
    <t xml:space="preserve">NIVELADOR                                                                      </t>
  </si>
  <si>
    <t>35.03.43</t>
  </si>
  <si>
    <t xml:space="preserve">PROGRAMADOR DE COMPUTADOR JUNIOR                                               </t>
  </si>
  <si>
    <t>35.03.44</t>
  </si>
  <si>
    <t xml:space="preserve">PROGRAMADOR DE COMPUTADOR PLENO                                                </t>
  </si>
  <si>
    <t>35.03.45</t>
  </si>
  <si>
    <t xml:space="preserve">PROGRAMADOR DE COMPUTADOR SENIOR                                               </t>
  </si>
  <si>
    <t>35.03.46</t>
  </si>
  <si>
    <t xml:space="preserve">PROJETISTA A / ASSISTENTE TECNICO I                                            </t>
  </si>
  <si>
    <t>35.03.47</t>
  </si>
  <si>
    <t xml:space="preserve">PROJETISTA B / ASSISTENTE TECNICO II                                           </t>
  </si>
  <si>
    <t>35.03.48</t>
  </si>
  <si>
    <t xml:space="preserve">PROJETISTA C / ASSISTENTE TECNICO III                                          </t>
  </si>
  <si>
    <t>35.03.50</t>
  </si>
  <si>
    <t xml:space="preserve">SECRETARIA                                                                     </t>
  </si>
  <si>
    <t>35.03.51</t>
  </si>
  <si>
    <t xml:space="preserve">TOPOGRAFO                                                                      </t>
  </si>
  <si>
    <t>35.03.64</t>
  </si>
  <si>
    <t xml:space="preserve">ADMINISTRADOR JUNIOR                                                           </t>
  </si>
  <si>
    <t>35.03.65</t>
  </si>
  <si>
    <t xml:space="preserve">ADMINISTRADOR PLENO                                                            </t>
  </si>
  <si>
    <t>35.03.66</t>
  </si>
  <si>
    <t xml:space="preserve">ADMINISTRADOR SENIOR                                                           </t>
  </si>
  <si>
    <t>35.03.68</t>
  </si>
  <si>
    <t xml:space="preserve">BIOLOGO                                                                        </t>
  </si>
  <si>
    <t>35.03.69</t>
  </si>
  <si>
    <t xml:space="preserve">MEDICO VETERINARIO                                                             </t>
  </si>
  <si>
    <t>35.03.71</t>
  </si>
  <si>
    <t xml:space="preserve">ASSISTENTE SOCIAL JUNIOR                                                       </t>
  </si>
  <si>
    <t>35.03.72</t>
  </si>
  <si>
    <t xml:space="preserve">ASSISTENTE SOCIAL PLENO                                                        </t>
  </si>
  <si>
    <t>35.03.73</t>
  </si>
  <si>
    <t xml:space="preserve">ASSISTENTE SOCIAL SENIOR                                                       </t>
  </si>
  <si>
    <t>37.01.03</t>
  </si>
  <si>
    <t xml:space="preserve">REPARO PARCIAL DE CERCA-ARAME                                                  </t>
  </si>
  <si>
    <t>37.01.04</t>
  </si>
  <si>
    <t>37.01.05</t>
  </si>
  <si>
    <t>37.01.12</t>
  </si>
  <si>
    <t xml:space="preserve">REPARO DRENAGEM SUPERFICIAL DE CONCRETO                                        </t>
  </si>
  <si>
    <t>37.01.13</t>
  </si>
  <si>
    <t xml:space="preserve">DEMOLICAO OBRAS DE CONCRETO SIMPLES                                            </t>
  </si>
  <si>
    <t>37.01.14</t>
  </si>
  <si>
    <t xml:space="preserve">DEMOLICAO OBRAS DE CONCRETO ARMADO                                             </t>
  </si>
  <si>
    <t>37.01.15</t>
  </si>
  <si>
    <t>37.01.16</t>
  </si>
  <si>
    <t xml:space="preserve">LIMPEZA DE PLACA                                                               </t>
  </si>
  <si>
    <t>equipe.hor</t>
  </si>
  <si>
    <t>37.01.24</t>
  </si>
  <si>
    <t xml:space="preserve">PINTURA LATEX ACRILICA                                                         </t>
  </si>
  <si>
    <t>37.02.05</t>
  </si>
  <si>
    <t xml:space="preserve">RECOMPOSICAO MANUAL DE ATERRO                                                  </t>
  </si>
  <si>
    <t>37.02.06</t>
  </si>
  <si>
    <t xml:space="preserve">RECOMPOSICAO MECANICA DE ATERRO                                                </t>
  </si>
  <si>
    <t>37.02.07</t>
  </si>
  <si>
    <t xml:space="preserve">REMOCAO MANUAL DE BARREIRA                                                     </t>
  </si>
  <si>
    <t>37.02.08</t>
  </si>
  <si>
    <t xml:space="preserve">REMOCAO MECANICA DE BARREIRA                                                   </t>
  </si>
  <si>
    <t>37.02.10</t>
  </si>
  <si>
    <t xml:space="preserve">RETALUDAMENTO MECANICO 1A/2A CAT.                                              </t>
  </si>
  <si>
    <t>37.02.11</t>
  </si>
  <si>
    <t>37.02.12</t>
  </si>
  <si>
    <t xml:space="preserve">LIMP.TERRENO C/DEST.ARV.PERIMETRO&lt;=78                                          </t>
  </si>
  <si>
    <t>37.02.13</t>
  </si>
  <si>
    <t xml:space="preserve">LIMP.TERRENO S/DESTOCAMENTO DE ARVORE                                          </t>
  </si>
  <si>
    <t>37.02.18</t>
  </si>
  <si>
    <t xml:space="preserve">ESCAV.CARGA MATERIAL 2A.CAT.C/EXPLOSIVO                                        </t>
  </si>
  <si>
    <t>37.02.19</t>
  </si>
  <si>
    <t xml:space="preserve">ESCAVACAO E CARGA MATERIAL DE 3A.CAT.                                          </t>
  </si>
  <si>
    <t>37.02.20</t>
  </si>
  <si>
    <t xml:space="preserve">COMPACTACAO ATERRO MAIOR/IGUAL 95%PS                                           </t>
  </si>
  <si>
    <t>37.02.21</t>
  </si>
  <si>
    <t xml:space="preserve">TRANSPORTE DE 1A/2A. CATEGORIA ATE 1KM                                         </t>
  </si>
  <si>
    <t>37.02.22</t>
  </si>
  <si>
    <t xml:space="preserve">TRANSPORTE DE 1A/2A. CATEGORIA ATE 2KM                                         </t>
  </si>
  <si>
    <t>37.02.23</t>
  </si>
  <si>
    <t xml:space="preserve">TRANSPORTE DE 1A/2A. CATEGORIA ATE 5KM                                         </t>
  </si>
  <si>
    <t>37.02.24</t>
  </si>
  <si>
    <t xml:space="preserve">TRANSPORTE DE 1A/2A. CATEGORIA ATE 10KM                                        </t>
  </si>
  <si>
    <t>37.02.25</t>
  </si>
  <si>
    <t xml:space="preserve">TRANSPORTE DE 1A/2A. CATEGORIA ATE 15KM                                        </t>
  </si>
  <si>
    <t>37.02.26</t>
  </si>
  <si>
    <t xml:space="preserve">TRANSPORTE DE 1A/2A. CATEGORIA ALEM 15KM                                       </t>
  </si>
  <si>
    <t>37.02.27</t>
  </si>
  <si>
    <t xml:space="preserve">REVESTIMENTO PRIMARIO                                                          </t>
  </si>
  <si>
    <t>37.04.01</t>
  </si>
  <si>
    <t xml:space="preserve">REPARO DE GUARDA CORPO METALICO                                                </t>
  </si>
  <si>
    <t>37.04.02.01</t>
  </si>
  <si>
    <t>37.04.03.01</t>
  </si>
  <si>
    <t>37.04.04</t>
  </si>
  <si>
    <t xml:space="preserve">ESCAVACAO MANUAL DE 1A/2A CATEGORIA                                            </t>
  </si>
  <si>
    <t>37.04.05</t>
  </si>
  <si>
    <t xml:space="preserve">ESCAV.FUND.,BUEIRO OU DRENO S/EXPL.ATE2M                                       </t>
  </si>
  <si>
    <t>37.04.06</t>
  </si>
  <si>
    <t xml:space="preserve">ACRESC.P/ESCAV. 1,5M PROF.,ALEM 2M                                             </t>
  </si>
  <si>
    <t>37.04.07</t>
  </si>
  <si>
    <t xml:space="preserve">ESCAV.FUND.,BUEIRO OU DRENO C/EXPL.ATE2M                                       </t>
  </si>
  <si>
    <t>37.04.08</t>
  </si>
  <si>
    <t>37.04.09</t>
  </si>
  <si>
    <t xml:space="preserve">COMPACTACAO MANUAL,REATERRO SOLO LOCAL                                         </t>
  </si>
  <si>
    <t>37.04.10</t>
  </si>
  <si>
    <t xml:space="preserve">FORMA PLANA P/CONCRETO COMUM                                                   </t>
  </si>
  <si>
    <t>37.04.11</t>
  </si>
  <si>
    <t>37.04.12</t>
  </si>
  <si>
    <t>37.04.13</t>
  </si>
  <si>
    <t>37.04.14</t>
  </si>
  <si>
    <t>37.04.15</t>
  </si>
  <si>
    <t>37.04.16</t>
  </si>
  <si>
    <t>37.04.17</t>
  </si>
  <si>
    <t>37.04.19</t>
  </si>
  <si>
    <t>37.04.21</t>
  </si>
  <si>
    <t>37.04.22</t>
  </si>
  <si>
    <t>37.04.23</t>
  </si>
  <si>
    <t>37.04.24</t>
  </si>
  <si>
    <t>37.04.25</t>
  </si>
  <si>
    <t>37.04.26</t>
  </si>
  <si>
    <t>37.04.27</t>
  </si>
  <si>
    <t>37.04.28</t>
  </si>
  <si>
    <t xml:space="preserve">BOMBEAMENTO P/CONC.QUALQUER RESIST.                                            </t>
  </si>
  <si>
    <t>37.04.29</t>
  </si>
  <si>
    <t>37.04.30</t>
  </si>
  <si>
    <t>37.04.31</t>
  </si>
  <si>
    <t>37.04.32</t>
  </si>
  <si>
    <t xml:space="preserve">TUBO CONCRETO D=0,40M PA-1 - FORNEC.                                           </t>
  </si>
  <si>
    <t>37.04.33</t>
  </si>
  <si>
    <t xml:space="preserve">TUBO CONCRETO D=0,40M PA-2 - FORNEC.                                           </t>
  </si>
  <si>
    <t>37.04.34</t>
  </si>
  <si>
    <t xml:space="preserve">TUBO CONCRETO D=0,50M PA-3 - FORNEC.                                           </t>
  </si>
  <si>
    <t>37.04.35</t>
  </si>
  <si>
    <t xml:space="preserve">TUBO CONCRETO D=0,60M PA-1 - FORNEC.                                           </t>
  </si>
  <si>
    <t>37.04.36</t>
  </si>
  <si>
    <t xml:space="preserve">TUBO CONCRETO D=0,60M PA-2 - FORNEC.                                           </t>
  </si>
  <si>
    <t>37.04.37</t>
  </si>
  <si>
    <t xml:space="preserve">TUBO CONCRETO D=0,60M PA-3 - FORNEC.                                           </t>
  </si>
  <si>
    <t>37.04.38</t>
  </si>
  <si>
    <t xml:space="preserve">TUBO CONCRETO D=0,60M PA-4 - FORNEC.                                           </t>
  </si>
  <si>
    <t>37.04.39</t>
  </si>
  <si>
    <t xml:space="preserve">TUBO CONCRETO D=0,80M PA-1 - FORNEC.                                           </t>
  </si>
  <si>
    <t>37.04.40</t>
  </si>
  <si>
    <t xml:space="preserve">TUBO CONCRETO D=0,80M PA-2 - FORNEC.                                           </t>
  </si>
  <si>
    <t>37.04.41</t>
  </si>
  <si>
    <t xml:space="preserve">TUBO CONCRETO D=0,80M PA-3 - FORNEC.                                           </t>
  </si>
  <si>
    <t>37.04.42</t>
  </si>
  <si>
    <t xml:space="preserve">TUBO CONCRETO D=0,80M PA-4 - FORNEC.                                           </t>
  </si>
  <si>
    <t>37.04.43</t>
  </si>
  <si>
    <t xml:space="preserve">TUBO CONCRETO D=1,00M PA-1 - FORNEC.                                           </t>
  </si>
  <si>
    <t>37.04.44</t>
  </si>
  <si>
    <t xml:space="preserve">TUBO CONCRETO D=1,20M PA-1 - FORNEC.                                           </t>
  </si>
  <si>
    <t>37.04.45</t>
  </si>
  <si>
    <t xml:space="preserve">TUBO CONCRETO D=1,50M PA-1 - FORNEC.                                           </t>
  </si>
  <si>
    <t>37.04.46</t>
  </si>
  <si>
    <t xml:space="preserve">TUBO CONCRETO D=0,40M ASSENTAMENTO                                             </t>
  </si>
  <si>
    <t>37.04.47</t>
  </si>
  <si>
    <t xml:space="preserve">TUBO CONCRETO D=0,50M ASSENTAMENTO                                             </t>
  </si>
  <si>
    <t>37.04.48</t>
  </si>
  <si>
    <t xml:space="preserve">TUBO CONCRETO D=0,60M ASSENTAMENTO                                             </t>
  </si>
  <si>
    <t>37.04.49</t>
  </si>
  <si>
    <t xml:space="preserve">TUBO CONCRETO D=0,80M ASSENTAMENTO                                             </t>
  </si>
  <si>
    <t>37.04.50</t>
  </si>
  <si>
    <t xml:space="preserve">TUBO CONCRETO D=1,00M ASSENTAMENTO                                             </t>
  </si>
  <si>
    <t>37.04.51</t>
  </si>
  <si>
    <t xml:space="preserve">TUBO CONCRETO D=1,20M ASSENTAMENTO                                             </t>
  </si>
  <si>
    <t>37.04.52</t>
  </si>
  <si>
    <t xml:space="preserve">TUBO CONCRETO D=1,50M ASSENTAMENTO                                             </t>
  </si>
  <si>
    <t>37.04.53</t>
  </si>
  <si>
    <t xml:space="preserve">GABIAO TIPO CAIXA, ZINCO-ALUMINIO, NBR 8964, ALTURA 50CM                       </t>
  </si>
  <si>
    <t>37.04.54</t>
  </si>
  <si>
    <t xml:space="preserve">GABIAO TIPO COLCHAO,ZINCO-ALUMINIO, NBR 8964, ESPES.17CM                       </t>
  </si>
  <si>
    <t>37.04.55</t>
  </si>
  <si>
    <t xml:space="preserve">GABIAO TIPO COLCHAO, ZINCO-ALUMINIO, NBR 8964, ESPESSURA 23CM                  </t>
  </si>
  <si>
    <t>37.04.56</t>
  </si>
  <si>
    <t xml:space="preserve">GABIAO TIPO COLCHAO, ZINCO-ALUMINIO, NBR 8964, ESPESSURA 30CM                  </t>
  </si>
  <si>
    <t>37.04.57</t>
  </si>
  <si>
    <t xml:space="preserve">GABIAO TIPO COLCHAO, ZINCO-ALUMINIO, NBR 8964, ESPES.17CM - TELA PVC           </t>
  </si>
  <si>
    <t>37.04.58</t>
  </si>
  <si>
    <t xml:space="preserve">GABIAO TIPO COLCHAO, ZINCO-ALUMINIO, NBR 8964, ESPES.23CM - TELA PVC           </t>
  </si>
  <si>
    <t>37.04.59</t>
  </si>
  <si>
    <t xml:space="preserve">GABIAO TIPO COLCHAO, ZINCO-ALUMINIO, NBR 8964 ESPES.30CM - TELA PVC            </t>
  </si>
  <si>
    <t>37.04.60</t>
  </si>
  <si>
    <t xml:space="preserve">GABIAO TIPO SACO - ZINCO-ALUMINIO, NBR 8964                                    </t>
  </si>
  <si>
    <t>37.04.61</t>
  </si>
  <si>
    <t>37.04.62</t>
  </si>
  <si>
    <t>37.04.63</t>
  </si>
  <si>
    <t>37.04.64</t>
  </si>
  <si>
    <t>37.04.65</t>
  </si>
  <si>
    <t xml:space="preserve">TUBO PVC PERFURADO OU NAO D=0,050M                                             </t>
  </si>
  <si>
    <t>37.04.66</t>
  </si>
  <si>
    <t xml:space="preserve">TUBO PVC PERFURADO OU NAO D=0,10M                                              </t>
  </si>
  <si>
    <t>37.04.67</t>
  </si>
  <si>
    <t xml:space="preserve">TUBO PVC PERFURADO OU NAO D=0,15M                                              </t>
  </si>
  <si>
    <t>37.04.68</t>
  </si>
  <si>
    <t xml:space="preserve">MANTA GEOTEXTIL NAO TECIDA                                                     </t>
  </si>
  <si>
    <t>37.04.68.01</t>
  </si>
  <si>
    <t xml:space="preserve">MANTA GEOTEXTIL NAO TECIDA RESISTENCIA LONGITUDINAL 7KN/M                      </t>
  </si>
  <si>
    <t>37.04.68.02</t>
  </si>
  <si>
    <t xml:space="preserve">MANTA GEOTEXTIL NAO TECIDA RESISTENCIA LONGITUDINAL 8KN/M                      </t>
  </si>
  <si>
    <t>37.04.68.03</t>
  </si>
  <si>
    <t xml:space="preserve">MANTA GEOTEXTIL NAO TECIDA RESISTENCIA LONGITUDINAL 9KN/M                      </t>
  </si>
  <si>
    <t>37.04.68.04</t>
  </si>
  <si>
    <t>37.04.68.05</t>
  </si>
  <si>
    <t>37.04.68.06</t>
  </si>
  <si>
    <t>37.04.68.07</t>
  </si>
  <si>
    <t>37.04.68.08</t>
  </si>
  <si>
    <t>37.04.68.09</t>
  </si>
  <si>
    <t>37.04.68.10</t>
  </si>
  <si>
    <t xml:space="preserve">MANTA GEOTEXTIL TECIDA RESISTENCIA LONGITUDINAL 24 KN/M                        </t>
  </si>
  <si>
    <t>37.04.68.11</t>
  </si>
  <si>
    <t xml:space="preserve">MANTA GEOTEXTIL TECIDA RESISTENCIA LONGITUDINAL 48 KN/M                        </t>
  </si>
  <si>
    <t>37.04.69</t>
  </si>
  <si>
    <t>37.04.70</t>
  </si>
  <si>
    <t xml:space="preserve">ENCHIMENTO DE VALA COM AREIA LAVADA                                            </t>
  </si>
  <si>
    <t>37.04.71</t>
  </si>
  <si>
    <t>37.04.72</t>
  </si>
  <si>
    <t xml:space="preserve">ENCHIMENTO DE VALA COM PEDRA RACHAO                                            </t>
  </si>
  <si>
    <t>37.04.73</t>
  </si>
  <si>
    <t xml:space="preserve">TUBO ACO CORRUGADO GALV.MET.NAO DESTRUT.                                       </t>
  </si>
  <si>
    <t>37.04.74</t>
  </si>
  <si>
    <t>37.04.75</t>
  </si>
  <si>
    <t>37.04.76</t>
  </si>
  <si>
    <t xml:space="preserve">TUBO ACO CORR.EPOXI MET. DESTRUTIVO                                            </t>
  </si>
  <si>
    <t>37.05.04</t>
  </si>
  <si>
    <t>37.05.05</t>
  </si>
  <si>
    <t xml:space="preserve">SUPORTE DE PERFIL METALICO GALVANIZADO                                         </t>
  </si>
  <si>
    <t>37.05.06</t>
  </si>
  <si>
    <t xml:space="preserve">SUPORTE DE TUBO GALVANIZADO D=2 1/2"                                           </t>
  </si>
  <si>
    <t>37.05.07</t>
  </si>
  <si>
    <t xml:space="preserve">SUBSTITUICAO DE DEFENSA SEMI-MALEAVEL                                          </t>
  </si>
  <si>
    <t>37.05.10.01</t>
  </si>
  <si>
    <t xml:space="preserve">TACHA REFLETIVA MONODIRECIONAL TIPO III OU IV ABNT (VIDRO OU PRISMATICA)       </t>
  </si>
  <si>
    <t>37.05.11.01</t>
  </si>
  <si>
    <t xml:space="preserve">TACHA REFLETIVA BIDIRECIONAL TIPO III OU ABNT (VIDRO OU PRISMATICA)            </t>
  </si>
  <si>
    <t>37.05.20</t>
  </si>
  <si>
    <t xml:space="preserve">SINALIZ.HORIZ.ACRIL.BASE DE AGUA                                               </t>
  </si>
  <si>
    <t>37.05.20.01</t>
  </si>
  <si>
    <t>37.05.20.02</t>
  </si>
  <si>
    <t xml:space="preserve">RENOV.TINTA RES.ACRIL./VINILICA                                                </t>
  </si>
  <si>
    <t>37.05.20.03</t>
  </si>
  <si>
    <t xml:space="preserve">RENOV.MAT.TERMOPL.ASPERSAO                                                     </t>
  </si>
  <si>
    <t>37.05.20.04</t>
  </si>
  <si>
    <t xml:space="preserve">RENOV.MAT.TERMOPL.EXTRUSAO                                                     </t>
  </si>
  <si>
    <t>37.05.20.05</t>
  </si>
  <si>
    <t xml:space="preserve">FORNECIMENTO E APLICACAO DE MATERIAL TERMOPLASTICO DE ALTORELEVO               </t>
  </si>
  <si>
    <t>37.05.21</t>
  </si>
  <si>
    <t xml:space="preserve">SINALIZ.HORIZ.ACRIL.BASE AGUA C/VISIBE.                                        </t>
  </si>
  <si>
    <t>37.05.26</t>
  </si>
  <si>
    <t xml:space="preserve">RETIRADA DE PLACA DE SOLO EM SUPORTE DE MADEIRA OU METALICO.                   </t>
  </si>
  <si>
    <t>37.05.27</t>
  </si>
  <si>
    <t>37.05.28</t>
  </si>
  <si>
    <t xml:space="preserve">COLOCACAO DE PLACA EM SUPORTE DE MADEIRA OU METALICO - SOLO                    </t>
  </si>
  <si>
    <t>37.05.29</t>
  </si>
  <si>
    <t xml:space="preserve">COLOCACAO DE PLACA AEREA EM PORTICOS OU SEMI-PORTICOS.                         </t>
  </si>
  <si>
    <t>37.05.30</t>
  </si>
  <si>
    <t xml:space="preserve">FORNECIMENTO E TRANSPORTE DE PLACA DE ACO GT+GT.                               </t>
  </si>
  <si>
    <t>37.05.31</t>
  </si>
  <si>
    <t xml:space="preserve">FORNECIMENTO E TRANSPORTE DE PLACA MOD. ALUMINIO GT+GT.                        </t>
  </si>
  <si>
    <t>37.05.32.01</t>
  </si>
  <si>
    <t xml:space="preserve">FORN.E COL.PL.AL.MOD.GT+AI PORT/SEMI PORT                                      </t>
  </si>
  <si>
    <t>37.06.01</t>
  </si>
  <si>
    <t>37.06.05</t>
  </si>
  <si>
    <t xml:space="preserve">CAPINA MANUAL                                                                  </t>
  </si>
  <si>
    <t>37.06.06</t>
  </si>
  <si>
    <t xml:space="preserve">CAPINA QUIMICA                                                                 </t>
  </si>
  <si>
    <t>37.06.07</t>
  </si>
  <si>
    <t xml:space="preserve">CONSERVACAO MANUAL DE ACEIRO                                                   </t>
  </si>
  <si>
    <t>37.06.08</t>
  </si>
  <si>
    <t xml:space="preserve">DESPRAGUEJAMENTO MANUAL DE GRAMADO                                             </t>
  </si>
  <si>
    <t>37.06.09</t>
  </si>
  <si>
    <t xml:space="preserve">REMOCAO LIXO ENTULHO                                                           </t>
  </si>
  <si>
    <t>37.25.11.04.01</t>
  </si>
  <si>
    <t>37.25.11.04.02</t>
  </si>
  <si>
    <t>37.25.11.04.03</t>
  </si>
  <si>
    <t>37.25.11.04.04</t>
  </si>
  <si>
    <t>37.25.11.04.05</t>
  </si>
  <si>
    <t>37.25.11.07.02</t>
  </si>
  <si>
    <t>37.25.11.07.03</t>
  </si>
  <si>
    <t>37.28.03.09.03</t>
  </si>
  <si>
    <t xml:space="preserve">FORNECIMENTO, INSTALAÇÃO DE TACHA METALICA COM 1 PINO DE FIXAÇÃO MONOREFLETIVA </t>
  </si>
  <si>
    <t>37.28.03.09.04</t>
  </si>
  <si>
    <t xml:space="preserve">FORNECIMENTO, INSTALAÇÃO DE TACHA METÁLICA COM 1 PINO DE FIXAÇÃO - BIREFLETIVA </t>
  </si>
  <si>
    <t>37.28.05.09.01</t>
  </si>
  <si>
    <t xml:space="preserve">TRANSIÇAO DE DEFENSA METALICA PARA BARREIRA DE CONCRETO                        </t>
  </si>
  <si>
    <t>37.28.08.01.01</t>
  </si>
  <si>
    <t>37.28.08.02.01</t>
  </si>
  <si>
    <t>72.01.01.01</t>
  </si>
  <si>
    <t xml:space="preserve">ACAB.CONCRETO DE SUPERF.B-436 - COND. A                                        </t>
  </si>
  <si>
    <t>72.01.01.02</t>
  </si>
  <si>
    <t xml:space="preserve">ACAB.CONCRETO DE SUPERF.B-436 - COND. B                                        </t>
  </si>
  <si>
    <t>72.01.01.03</t>
  </si>
  <si>
    <t xml:space="preserve">ACAB.CONCRETO DE SUPERF.B-436 - COND. C                                        </t>
  </si>
  <si>
    <t>72.01.01.04</t>
  </si>
  <si>
    <t xml:space="preserve">ACAB. CONCRETO DE SUPERF.B-436 - COND. D                                       </t>
  </si>
  <si>
    <t>72.01.02.01</t>
  </si>
  <si>
    <t xml:space="preserve">ACAB.DE CONCRETO SUPERF.BG-38 - COND. A                                        </t>
  </si>
  <si>
    <t>72.01.02.02</t>
  </si>
  <si>
    <t xml:space="preserve">ACAB.DE CONCRETO SUPERF.BG-38 - COND. B                                        </t>
  </si>
  <si>
    <t>72.01.02.03</t>
  </si>
  <si>
    <t xml:space="preserve">ACAB.DE CONCRETO SUPERF.BG-38 - COND. C                                        </t>
  </si>
  <si>
    <t>72.01.02.04</t>
  </si>
  <si>
    <t xml:space="preserve">ACAB.DE CONCRETO SUPERF.BG-38 - COND. D                                        </t>
  </si>
  <si>
    <t>72.02.02.01</t>
  </si>
  <si>
    <t xml:space="preserve">VEICULO C/CAPAC.P/4 PES. 1.000CC COND. A                                       </t>
  </si>
  <si>
    <t>72.02.02.02</t>
  </si>
  <si>
    <t xml:space="preserve">VEICULO C/CAPAC.P/4 PES. 1.000CC COND. B                                       </t>
  </si>
  <si>
    <t>72.02.02.03</t>
  </si>
  <si>
    <t xml:space="preserve">VEICULO C/CAPAC.P/4 PES. 1.000CC COND. C                                       </t>
  </si>
  <si>
    <t>72.02.02.04</t>
  </si>
  <si>
    <t xml:space="preserve">VEICULO C/CAPAC.P/4 PES. 1.000CC COND. D                                       </t>
  </si>
  <si>
    <t>72.02.02.05</t>
  </si>
  <si>
    <t xml:space="preserve">VEICULO C/CAPAC.P/4 PES. 1.000CC COND. E                                       </t>
  </si>
  <si>
    <t>72.02.02.06</t>
  </si>
  <si>
    <t xml:space="preserve">VEICULO C/CAPAC.P/4 PES.1000CC COND. F                                         </t>
  </si>
  <si>
    <t>veic.mens</t>
  </si>
  <si>
    <t>72.02.05.01</t>
  </si>
  <si>
    <t xml:space="preserve">VEICULO DE PREMARCACAO - COND. A                                               </t>
  </si>
  <si>
    <t>72.02.05.02</t>
  </si>
  <si>
    <t xml:space="preserve">VEICULO DE PREMARCACAO - COND. B                                               </t>
  </si>
  <si>
    <t>72.02.05.03</t>
  </si>
  <si>
    <t xml:space="preserve">VEICULO DE PREMARCACAO - COND. C                                               </t>
  </si>
  <si>
    <t>72.02.05.04</t>
  </si>
  <si>
    <t xml:space="preserve">VEICULO DE PREMARCACAO - COND. D                                               </t>
  </si>
  <si>
    <t>72.02.09.01</t>
  </si>
  <si>
    <t xml:space="preserve">VEICULO UTILITARIO COM MINIMO DE 10 LUGARES COM AR E DIR. HID. CONDICAO A      </t>
  </si>
  <si>
    <t>72.02.09.02</t>
  </si>
  <si>
    <t xml:space="preserve">VEICULO UTILITARIO COM MINIMO DE 10 LUGARES COM AR E DIR. HID. CONDICAOB       </t>
  </si>
  <si>
    <t>72.02.09.03</t>
  </si>
  <si>
    <t xml:space="preserve">VEICULO UTILITARIO COM MINIMO DE 10 LUGARES COM AR E DIR. HID. CONDICAO C      </t>
  </si>
  <si>
    <t>72.02.09.04</t>
  </si>
  <si>
    <t xml:space="preserve">VEICULO UTILITARIO C/MIN.10LUGARES C/ AR + DIR.HID. COND.D                     </t>
  </si>
  <si>
    <t>72.02.09.05</t>
  </si>
  <si>
    <t xml:space="preserve">VEICULO UTILITARIO COM MINIMO DE 10 LUGARES COM AR E DIR. HID. CONDICAOE       </t>
  </si>
  <si>
    <t>72.02.09.06</t>
  </si>
  <si>
    <t xml:space="preserve">VEICULO UTILITARIO COM MINIMO DE 10 LUGARES COM AR E DIR. HID. CONDICAOF       </t>
  </si>
  <si>
    <t>72.02.10.01</t>
  </si>
  <si>
    <t xml:space="preserve">VEICULO UTILITARIO PICK-UP COM AR E DIR. HID. CONDICAO A                       </t>
  </si>
  <si>
    <t>72.02.10.02</t>
  </si>
  <si>
    <t xml:space="preserve">VEICULO UTILITARIO PICK-UP COM AR E DIR. HID. CONDICAOB                        </t>
  </si>
  <si>
    <t>72.02.10.03</t>
  </si>
  <si>
    <t xml:space="preserve">VEICULO UTILITARIO PICK-UP COM AR E DIR. HID. CONDICAO C                       </t>
  </si>
  <si>
    <t>72.02.10.04</t>
  </si>
  <si>
    <t xml:space="preserve">VEICULO UTILITARIO CAMIONETE P/3 PESSOAS C/ AR + DIR.HID.+ AIRBAG              </t>
  </si>
  <si>
    <t>72.02.10.05</t>
  </si>
  <si>
    <t xml:space="preserve">VEICULO UTILITARIO PICK-UP COM AR E DIR. HID. CONDICAO E                       </t>
  </si>
  <si>
    <t>72.02.10.06</t>
  </si>
  <si>
    <t xml:space="preserve">VEICULO UTILITARIO PICK-UP COM AR E DIR. HID. CONDICAOF                        </t>
  </si>
  <si>
    <t>72.02.11.01</t>
  </si>
  <si>
    <t xml:space="preserve">VEICULO C/CAPAC.P/4 PES. 1.000CC TURBO COND. A                                 </t>
  </si>
  <si>
    <t>72.02.11.02</t>
  </si>
  <si>
    <t xml:space="preserve">VEICULO C/CAPAC.P/4 PES. 1.000CC TURBO COND. B                                 </t>
  </si>
  <si>
    <t>72.02.11.03</t>
  </si>
  <si>
    <t xml:space="preserve">VEICULO C/CAPAC.P/4 PES. 1.000CC TURBO COND. C                                 </t>
  </si>
  <si>
    <t>72.02.11.04</t>
  </si>
  <si>
    <t xml:space="preserve">VEICULO CAPAC.4PESSOAS 1.0CC TURBO - COND.D                                    </t>
  </si>
  <si>
    <t>72.02.11.05</t>
  </si>
  <si>
    <t xml:space="preserve">VEICULO C/CAPAC.P/4 PES. 1.0 110CV COND. E                                     </t>
  </si>
  <si>
    <t>72.02.11.06</t>
  </si>
  <si>
    <t xml:space="preserve">VEICULO C/CAPAC.P/4 PES. 1.0 110CV COND. F                                     </t>
  </si>
  <si>
    <t>72.03.01.01</t>
  </si>
  <si>
    <t xml:space="preserve">BATE ESTACA 40 ATE 80 T - COND. A                                              </t>
  </si>
  <si>
    <t>72.03.01.02</t>
  </si>
  <si>
    <t xml:space="preserve">BATE ESTACA 40 ATE 80 T - COND. B                                              </t>
  </si>
  <si>
    <t>72.03.01.03</t>
  </si>
  <si>
    <t xml:space="preserve">BATE ESTACA 40 ATE 80 T - COND. C                                              </t>
  </si>
  <si>
    <t>72.03.01.04</t>
  </si>
  <si>
    <t xml:space="preserve">BATE ESTACA 40 ATE 80 T - COND. D                                              </t>
  </si>
  <si>
    <t>72.03.02.01</t>
  </si>
  <si>
    <t xml:space="preserve">BATE ESTACA ATE 40T COND. A                                                    </t>
  </si>
  <si>
    <t>72.03.02.02</t>
  </si>
  <si>
    <t xml:space="preserve">BATE ESTACA ATE 40T CONDI. B                                                   </t>
  </si>
  <si>
    <t>72.03.02.03</t>
  </si>
  <si>
    <t xml:space="preserve">BATE ESTACA ATE 40T COND. C                                                    </t>
  </si>
  <si>
    <t>72.03.02.04</t>
  </si>
  <si>
    <t xml:space="preserve">BATE ESTACA ATE 40T COND. D                                                    </t>
  </si>
  <si>
    <t>72.04.01.01</t>
  </si>
  <si>
    <t xml:space="preserve">BETONEIRA 320L MOTOR ELETRICO COND.A                                           </t>
  </si>
  <si>
    <t>72.04.01.02</t>
  </si>
  <si>
    <t xml:space="preserve">BETONEIRA 320L MOTOR ELETRICO COND.B                                           </t>
  </si>
  <si>
    <t>72.04.01.03</t>
  </si>
  <si>
    <t xml:space="preserve">BETONEIRA 320L MOTOR ELETRICO COND.C                                           </t>
  </si>
  <si>
    <t>72.04.01.04</t>
  </si>
  <si>
    <t xml:space="preserve">BETONEIRA 320L MOTOR ELETRICO COND.D                                           </t>
  </si>
  <si>
    <t>72.04.02.01</t>
  </si>
  <si>
    <t xml:space="preserve">BETONEIRA 320L MOTOR GASOLINA COND. A                                          </t>
  </si>
  <si>
    <t>72.04.02.02</t>
  </si>
  <si>
    <t xml:space="preserve">BETONEIRA 320L MOTOR GASOLINA COND. B                                          </t>
  </si>
  <si>
    <t>72.04.02.03</t>
  </si>
  <si>
    <t xml:space="preserve">BETONEIRA 320L MOTOR GASOLINA COND. C                                          </t>
  </si>
  <si>
    <t>72.04.02.04</t>
  </si>
  <si>
    <t xml:space="preserve">BETONEIRA 320L MOTOR GASOLINA COND. D                                          </t>
  </si>
  <si>
    <t>72.04.03.01</t>
  </si>
  <si>
    <t xml:space="preserve">BETONEIRA 580L ELETRICA C/CARREG. COND.A                                       </t>
  </si>
  <si>
    <t>72.04.03.02</t>
  </si>
  <si>
    <t xml:space="preserve">BETONEIRA 580L ELETRICA C/CARREG. COND.B                                       </t>
  </si>
  <si>
    <t>72.04.03.03</t>
  </si>
  <si>
    <t xml:space="preserve">BETONEIRA 580L ELETRICA C/CARREG. COND.C                                       </t>
  </si>
  <si>
    <t>72.04.03.04</t>
  </si>
  <si>
    <t xml:space="preserve">BETONEIRA 580L ELETRICA C/CARREG. COND.D                                       </t>
  </si>
  <si>
    <t>72.04.04.01</t>
  </si>
  <si>
    <t xml:space="preserve">BETONEIRA 580L MOTOR A DIESEL COND. A                                          </t>
  </si>
  <si>
    <t>72.04.04.02</t>
  </si>
  <si>
    <t xml:space="preserve">BETONEIRA 580L MOTOR A DIESEL COND. B                                          </t>
  </si>
  <si>
    <t>72.04.04.03</t>
  </si>
  <si>
    <t xml:space="preserve">BETONEIRA 580L MOTOR A DIESEL COND. C                                          </t>
  </si>
  <si>
    <t>72.04.04.04</t>
  </si>
  <si>
    <t xml:space="preserve">BETONEIRA 580L MOTOR A DIESEL - COND. D                                        </t>
  </si>
  <si>
    <t>72.05.01.01</t>
  </si>
  <si>
    <t xml:space="preserve">BOMBA DREN.SUBMER.ELETR.27M3/H COND. A                                         </t>
  </si>
  <si>
    <t>72.05.01.02</t>
  </si>
  <si>
    <t xml:space="preserve">BOMBA DREN.SUBMER.ELETR.27M3/H COND. B                                         </t>
  </si>
  <si>
    <t>72.05.01.03</t>
  </si>
  <si>
    <t xml:space="preserve">BOMBA DREN.SUBMER.ELETR.27M3/H COND. C                                         </t>
  </si>
  <si>
    <t>72.05.01.04</t>
  </si>
  <si>
    <t xml:space="preserve">BOMBA DREN.SUBMER.ELETR.27M3/H COND. D                                         </t>
  </si>
  <si>
    <t>72.05.02.01</t>
  </si>
  <si>
    <t xml:space="preserve">BOMBA DREN.SUBMER.ELETR.60M3/H COND. A                                         </t>
  </si>
  <si>
    <t>72.05.02.02</t>
  </si>
  <si>
    <t xml:space="preserve">BOMBA DREN.SUBMER.ELETR.60M3/H COND. B                                         </t>
  </si>
  <si>
    <t>72.05.02.03</t>
  </si>
  <si>
    <t xml:space="preserve">BOMBA DREN.SUBMER.ELETR.60M3/H COND. C                                         </t>
  </si>
  <si>
    <t>72.05.02.04</t>
  </si>
  <si>
    <t xml:space="preserve">BOMBA DREN.SUBMER.ELETR.60M3/H COND. D                                         </t>
  </si>
  <si>
    <t>72.05.03.01</t>
  </si>
  <si>
    <t xml:space="preserve">BOMBA DREN.SUBMER.ELETR.144M3/H COND. A                                        </t>
  </si>
  <si>
    <t>72.05.03.02</t>
  </si>
  <si>
    <t xml:space="preserve">BOMBA DREN.SUBMER.ELETR.144M3/H COND. B                                        </t>
  </si>
  <si>
    <t>72.05.03.03</t>
  </si>
  <si>
    <t xml:space="preserve">BOMBA DREN.SUBMER.ELETR.144M3/H COND. C                                        </t>
  </si>
  <si>
    <t>72.05.03.04</t>
  </si>
  <si>
    <t xml:space="preserve">BOMBA DREN.SUBMER.ELETR.144M3/H COND. D                                        </t>
  </si>
  <si>
    <t>72.05.04.01</t>
  </si>
  <si>
    <t xml:space="preserve">BOMBA DREN.SUBMER.ELETR.180M3/H COND. A                                        </t>
  </si>
  <si>
    <t>72.05.04.02</t>
  </si>
  <si>
    <t xml:space="preserve">BOMBA DREN.SUBMER.ELETR.180M3/H COND. B                                        </t>
  </si>
  <si>
    <t>72.05.04.03</t>
  </si>
  <si>
    <t xml:space="preserve">BOMBA DREN.SUBMER.ELETR.180M3/H COND. C                                        </t>
  </si>
  <si>
    <t>72.05.04.04</t>
  </si>
  <si>
    <t xml:space="preserve">BOMBA DREN.SUBMER.ELETR.180M3/H COND. D                                        </t>
  </si>
  <si>
    <t>72.05.05.01</t>
  </si>
  <si>
    <t xml:space="preserve">BOMBA DREN.SUB.GAS.60.000L/H COND. A                                           </t>
  </si>
  <si>
    <t>72.05.05.02</t>
  </si>
  <si>
    <t xml:space="preserve">BOMBA DREN.SUB.GAS.60.000L/H COND. B                                           </t>
  </si>
  <si>
    <t>72.05.05.03</t>
  </si>
  <si>
    <t xml:space="preserve">BOMBA DREN.SUB.GAS.60.000L/H COND. C                                           </t>
  </si>
  <si>
    <t>72.05.05.04</t>
  </si>
  <si>
    <t xml:space="preserve">BOMBA DREN.SUB.GAS.60.000L/H COND. D                                           </t>
  </si>
  <si>
    <t>72.06.01.01</t>
  </si>
  <si>
    <t xml:space="preserve">BOMBA INJ.PROJ.NATA CIM.ARG.1M3/H COND.A                                       </t>
  </si>
  <si>
    <t>72.06.01.02</t>
  </si>
  <si>
    <t xml:space="preserve">BOMBA INJ.PROJ.NATA CIM.ARG.1M3/H COND.B                                       </t>
  </si>
  <si>
    <t>72.06.01.03</t>
  </si>
  <si>
    <t xml:space="preserve">BOMBA INJ.PROJ.NATA CIM.ARG.1M3/H COND.C                                       </t>
  </si>
  <si>
    <t>72.06.01.04</t>
  </si>
  <si>
    <t xml:space="preserve">BOMBA INJ.PROJ.NATA CIM.ARG.1M3/H COND.D                                       </t>
  </si>
  <si>
    <t>72.06.02.01</t>
  </si>
  <si>
    <t xml:space="preserve">BOMBA INJ.PROJ.NATA CIM.ARG.3M3/H COND.A                                       </t>
  </si>
  <si>
    <t>72.06.02.02</t>
  </si>
  <si>
    <t xml:space="preserve">BOMBA INJ.PROJ.NATA CIM.ARG.3M3/H COND.B                                       </t>
  </si>
  <si>
    <t>72.06.02.03</t>
  </si>
  <si>
    <t xml:space="preserve">BOMBA INJ.PROJ.NATA CIM.ARG.3M3/H COND.C                                       </t>
  </si>
  <si>
    <t>72.06.02.04</t>
  </si>
  <si>
    <t xml:space="preserve">BOMBA INJ.PROJ.NATA CIM.ARG.3M3/H COND.D                                       </t>
  </si>
  <si>
    <t>72.06.03.01</t>
  </si>
  <si>
    <t xml:space="preserve">BOM.INJ.PROJ.CONCR.35M3/H COND. A                                              </t>
  </si>
  <si>
    <t>72.06.03.02</t>
  </si>
  <si>
    <t xml:space="preserve">BOM.INJ.PROJ.CONCR.35M3/H COND. B                                              </t>
  </si>
  <si>
    <t>72.06.03.03</t>
  </si>
  <si>
    <t xml:space="preserve">BOM.INJ.PROJ.CONCR.35M3/H COND. C                                              </t>
  </si>
  <si>
    <t>72.06.03.04</t>
  </si>
  <si>
    <t xml:space="preserve">BOM.INJ.PROJ.CONCR.35M3/H COND. D                                              </t>
  </si>
  <si>
    <t>72.06.04.01</t>
  </si>
  <si>
    <t xml:space="preserve">BOMBA PROJECAO DE CONC.MAN.10M3/H COND.A                                       </t>
  </si>
  <si>
    <t>72.06.04.02</t>
  </si>
  <si>
    <t xml:space="preserve">BOMBA PROJECAO DE CONC.MAN.10M3/H COND.B                                       </t>
  </si>
  <si>
    <t>72.06.04.03</t>
  </si>
  <si>
    <t xml:space="preserve">BOMBA PROJECAO DE CONC.MAN.10M3/H COND.C                                       </t>
  </si>
  <si>
    <t>72.06.04.04</t>
  </si>
  <si>
    <t xml:space="preserve">BOMBA PROJECAO DE CONC.MAN.10M3/H COND.D                                       </t>
  </si>
  <si>
    <t>72.06.05.01</t>
  </si>
  <si>
    <t xml:space="preserve">BOM.PROJ.CONC.C/LANCA TEL.23M3/H COND.A                                        </t>
  </si>
  <si>
    <t>72.06.05.02</t>
  </si>
  <si>
    <t xml:space="preserve">BOM.PROJ.CONC.C/LANCA TEL.23M3/H COND.B                                        </t>
  </si>
  <si>
    <t>72.06.05.03</t>
  </si>
  <si>
    <t xml:space="preserve">BOM.PROJ.CONC.C/LANCA TEL.23M3/H COND.C                                        </t>
  </si>
  <si>
    <t>72.06.05.04</t>
  </si>
  <si>
    <t xml:space="preserve">BOM.PROJ.CONC.C/LANCA TEL 23M3/H COND.D                                        </t>
  </si>
  <si>
    <t>72.07.01.01</t>
  </si>
  <si>
    <t xml:space="preserve">BOMBA HIDRAULICA PARA PROTENSAO COND.A                                         </t>
  </si>
  <si>
    <t>72.07.01.02</t>
  </si>
  <si>
    <t xml:space="preserve">BOMBA HIDRAULICA PARA PROTENSAO COND.B                                         </t>
  </si>
  <si>
    <t>72.07.01.03</t>
  </si>
  <si>
    <t xml:space="preserve">BOMBA HIDRAULICA PARA PROTENSAO COND.C                                         </t>
  </si>
  <si>
    <t>72.07.01.04</t>
  </si>
  <si>
    <t xml:space="preserve">BOMBA HIDRAULICA PARA PROTENSAO COND.D                                         </t>
  </si>
  <si>
    <t>72.07.07.01</t>
  </si>
  <si>
    <t xml:space="preserve">MACACO PROTENSAO K-350 COND. A                                                 </t>
  </si>
  <si>
    <t>72.07.07.02</t>
  </si>
  <si>
    <t xml:space="preserve">MACACO PROTENSAO K-350 COND. B                                                 </t>
  </si>
  <si>
    <t>72.07.07.03</t>
  </si>
  <si>
    <t xml:space="preserve">MACACO PROTENSAO K-350 COND. C                                                 </t>
  </si>
  <si>
    <t>72.07.07.04</t>
  </si>
  <si>
    <t xml:space="preserve">MACACO PROTENSAO K-350 COND. D                                                 </t>
  </si>
  <si>
    <t>72.08.01.01</t>
  </si>
  <si>
    <t xml:space="preserve">CAMINHAO IRRIGADEIRA 6000L COND. A                                             </t>
  </si>
  <si>
    <t>72.08.01.02</t>
  </si>
  <si>
    <t xml:space="preserve">CAMINHAO IRRIGADEIRA 6000L COND. B                                             </t>
  </si>
  <si>
    <t>72.08.01.03</t>
  </si>
  <si>
    <t xml:space="preserve">CAMINHAO IRRIGADEIRA 6000L COND. C                                             </t>
  </si>
  <si>
    <t>72.08.01.04</t>
  </si>
  <si>
    <t xml:space="preserve">CAMINHAO IRRIGADEIRA 6000L COND. D                                             </t>
  </si>
  <si>
    <t>72.08.01.05</t>
  </si>
  <si>
    <t xml:space="preserve">CAMINHAO IRRIGADEIRA 6000L COND. E                                             </t>
  </si>
  <si>
    <t>72.08.02.01</t>
  </si>
  <si>
    <t xml:space="preserve">CAMINHAO IRRIGADEIRA 9000L COND. A                                             </t>
  </si>
  <si>
    <t>72.08.02.02</t>
  </si>
  <si>
    <t xml:space="preserve">CAMINHAO IRRIGADEIRA 9000L COND. B                                             </t>
  </si>
  <si>
    <t>72.08.02.03</t>
  </si>
  <si>
    <t xml:space="preserve">CAMINHAO IRRIGADEIRA 9000L COND. C                                             </t>
  </si>
  <si>
    <t>72.08.02.04</t>
  </si>
  <si>
    <t xml:space="preserve">CAMINHAO IRRIGADEIRA 9000L COND. D                                             </t>
  </si>
  <si>
    <t>72.08.02.05</t>
  </si>
  <si>
    <t xml:space="preserve">CAMINHAO IRRIGADEIRA 9000L COND. E                                             </t>
  </si>
  <si>
    <t>72.09.01.01</t>
  </si>
  <si>
    <t xml:space="preserve">CAMINHAO BASCULANTE 5M3 COND. A                                                </t>
  </si>
  <si>
    <t>72.09.01.02</t>
  </si>
  <si>
    <t xml:space="preserve">CAMINHAO BASCULANTE 5M3 COND. B                                                </t>
  </si>
  <si>
    <t>72.09.01.03</t>
  </si>
  <si>
    <t xml:space="preserve">CAMINHAO BASCULANTE 5M3 COND. C                                                </t>
  </si>
  <si>
    <t>72.09.01.04</t>
  </si>
  <si>
    <t xml:space="preserve">CAMINHAO BASCULANTE 5M3 COND. D                                                </t>
  </si>
  <si>
    <t>72.09.01.05</t>
  </si>
  <si>
    <t xml:space="preserve">CAMINHAO BASCULANTE 5M3 COND. E                                                </t>
  </si>
  <si>
    <t>72.09.02.01</t>
  </si>
  <si>
    <t xml:space="preserve">CAMINHAO BASCULANTE 8M3 COND. A                                                </t>
  </si>
  <si>
    <t>72.09.02.02</t>
  </si>
  <si>
    <t xml:space="preserve">CAMINHAO BASCULANTE 8M3 COND. B                                                </t>
  </si>
  <si>
    <t>72.09.02.03</t>
  </si>
  <si>
    <t xml:space="preserve">CAMINHAO BASCULANTE 8M3 COND. C                                                </t>
  </si>
  <si>
    <t>72.09.02.04</t>
  </si>
  <si>
    <t xml:space="preserve">CAMINHAO BASCULANTE 8M3 COND. D                                                </t>
  </si>
  <si>
    <t>72.09.02.05</t>
  </si>
  <si>
    <t xml:space="preserve">CAMINHAO BASCULANTE 8M3 COND. E                                                </t>
  </si>
  <si>
    <t>72.09.04.01</t>
  </si>
  <si>
    <t xml:space="preserve">CHAS.BASC.12M3 C-A                                                             </t>
  </si>
  <si>
    <t>72.09.04.02</t>
  </si>
  <si>
    <t xml:space="preserve">CHAS.BASC.12M3 C-B                                                             </t>
  </si>
  <si>
    <t>72.09.04.03</t>
  </si>
  <si>
    <t xml:space="preserve">CHAS.BASC.12M3 C-C                                                             </t>
  </si>
  <si>
    <t>72.09.04.04</t>
  </si>
  <si>
    <t xml:space="preserve">CAMINHAO BASCULANTE 12M3 COND. D                                               </t>
  </si>
  <si>
    <t>72.09.04.05</t>
  </si>
  <si>
    <t xml:space="preserve">CHAS.BASC.12M3 C-E                                                             </t>
  </si>
  <si>
    <t>72.10.01.01</t>
  </si>
  <si>
    <t xml:space="preserve">CAMINHAO BASC.FORA ESTR. 18,3M3 COND. A                                        </t>
  </si>
  <si>
    <t>72.10.01.02</t>
  </si>
  <si>
    <t xml:space="preserve">CAMINHAO BASC. FORA ESTR. 18,3M3 COND. B                                       </t>
  </si>
  <si>
    <t>72.10.01.03</t>
  </si>
  <si>
    <t xml:space="preserve">CAMINHAO BASC. FORA ESTR. 18.3M3 COND. C                                       </t>
  </si>
  <si>
    <t>72.10.01.04</t>
  </si>
  <si>
    <t xml:space="preserve">CAMINHAO BASC.FORA ESTR. 18,3M3 COND. D                                        </t>
  </si>
  <si>
    <t>72.10.01.05</t>
  </si>
  <si>
    <t xml:space="preserve">CAMINHAO BASC.FORA ESTR.18,3M3 COND. E                                         </t>
  </si>
  <si>
    <t>72.11.01.01</t>
  </si>
  <si>
    <t xml:space="preserve">CAMINHAO BETONEIRA 5M3 COND. A                                                 </t>
  </si>
  <si>
    <t>72.11.01.02</t>
  </si>
  <si>
    <t xml:space="preserve">CAMINHAO BETONEIRA 5M3 COND. B                                                 </t>
  </si>
  <si>
    <t>72.11.01.03</t>
  </si>
  <si>
    <t xml:space="preserve">CAMINHAO BETONEIRA 5M3 COND. C                                                 </t>
  </si>
  <si>
    <t>72.11.01.04</t>
  </si>
  <si>
    <t xml:space="preserve">CAMINHAO BETONEIRA 5M3 COND. D                                                 </t>
  </si>
  <si>
    <t>72.11.01.05</t>
  </si>
  <si>
    <t xml:space="preserve">CAMINHAO BETONEIRA 5M3 COND. E                                                 </t>
  </si>
  <si>
    <t>72.11.02.01</t>
  </si>
  <si>
    <t xml:space="preserve">CAMINHAO BETONEIRA 7M3 COND. A                                                 </t>
  </si>
  <si>
    <t>72.11.02.02</t>
  </si>
  <si>
    <t xml:space="preserve">CAMINHAO BETONEIRA 7M3 COND. B                                                 </t>
  </si>
  <si>
    <t>72.11.02.03</t>
  </si>
  <si>
    <t xml:space="preserve">CAMINHAO BETONEIRA 7M3 COND. C                                                 </t>
  </si>
  <si>
    <t>72.11.02.04</t>
  </si>
  <si>
    <t xml:space="preserve">CAMINHAO BETONEIRA 7M3 COND. D                                                 </t>
  </si>
  <si>
    <t>72.11.02.05</t>
  </si>
  <si>
    <t xml:space="preserve">CAMINHAO BETONEIRA 7M3 COND. E                                                 </t>
  </si>
  <si>
    <t>72.11.03.01</t>
  </si>
  <si>
    <t xml:space="preserve">CAMINHAO P/BOMBEAMENTO DE CONC. COND. A                                        </t>
  </si>
  <si>
    <t>72.11.03.02</t>
  </si>
  <si>
    <t xml:space="preserve">CAMINHAO P/BOMBEAMENTO DE CONC. COND. B                                        </t>
  </si>
  <si>
    <t>72.11.03.03</t>
  </si>
  <si>
    <t xml:space="preserve">CAMINHAO P/BOMBEAMENTO DE CONC. COND. C                                        </t>
  </si>
  <si>
    <t>72.11.03.04</t>
  </si>
  <si>
    <t xml:space="preserve">CAMINHAO P/BOMBEAMENTO DE CONC. COND. D                                        </t>
  </si>
  <si>
    <t>72.11.03.05</t>
  </si>
  <si>
    <t xml:space="preserve">CAMINHAO P/BOMBEAMENTO DE CONC. COND. E                                        </t>
  </si>
  <si>
    <t>72.12.01.01</t>
  </si>
  <si>
    <t xml:space="preserve">CAMINHAO CARROC. MADEIRA 4,5T COND. A                                          </t>
  </si>
  <si>
    <t>72.12.01.02</t>
  </si>
  <si>
    <t xml:space="preserve">CAMINHAO CARROC. MADEIRA 4,5T COND. B                                          </t>
  </si>
  <si>
    <t>72.12.01.03</t>
  </si>
  <si>
    <t xml:space="preserve">CAMINHAO CARROC. MADEIRA 4,5T COND. C                                          </t>
  </si>
  <si>
    <t>72.12.01.04</t>
  </si>
  <si>
    <t xml:space="preserve">CAMINHAO CARROC. MADEIRA 4,5T COND. D                                          </t>
  </si>
  <si>
    <t>72.12.01.05</t>
  </si>
  <si>
    <t xml:space="preserve">CAMINHAO CARROC. MADEIRA 4,5 T COND. E                                         </t>
  </si>
  <si>
    <t>72.12.02.01</t>
  </si>
  <si>
    <t xml:space="preserve">CAMINHAO CARROC. MADEIRA 8,0T COND. A                                          </t>
  </si>
  <si>
    <t>72.12.02.02</t>
  </si>
  <si>
    <t xml:space="preserve">CAMINHAO CARROC. MADEIRA 8,0T COND. B                                          </t>
  </si>
  <si>
    <t>72.12.02.03</t>
  </si>
  <si>
    <t xml:space="preserve">CAMINHAO CARROC. MADEIRA 8,0T COND. C                                          </t>
  </si>
  <si>
    <t>72.12.02.04</t>
  </si>
  <si>
    <t xml:space="preserve">CAMINHAO CARROC. MADEIRA 8,0T COND. D                                          </t>
  </si>
  <si>
    <t>72.12.02.05</t>
  </si>
  <si>
    <t xml:space="preserve">CAMINHAO CARROC. MADEIRA 8,0 TON COND. E                                       </t>
  </si>
  <si>
    <t>72.12.03.01</t>
  </si>
  <si>
    <t xml:space="preserve">CAMINHAO CARROC. MADEIRA 10,5T COND. A                                         </t>
  </si>
  <si>
    <t>72.12.03.02</t>
  </si>
  <si>
    <t xml:space="preserve">CAMINHAO CARROC. MADEIRA 10,5T COND. B                                         </t>
  </si>
  <si>
    <t>72.12.03.03</t>
  </si>
  <si>
    <t xml:space="preserve">CAMINHAO CARROC. MADEIRA 10,5T COND. C                                         </t>
  </si>
  <si>
    <t>72.12.03.04</t>
  </si>
  <si>
    <t xml:space="preserve">CAMINHAO CARROC. MADEIRA 10,5T COND. D                                         </t>
  </si>
  <si>
    <t>72.12.03.05</t>
  </si>
  <si>
    <t xml:space="preserve">CAMINHAO CARROC. MADEIRA 10,5T COND. E                                         </t>
  </si>
  <si>
    <t>72.12.04.01</t>
  </si>
  <si>
    <t xml:space="preserve">CAMINHAO PARA LUBRIFICACAO 3000L COND. A                                       </t>
  </si>
  <si>
    <t>72.12.04.02</t>
  </si>
  <si>
    <t xml:space="preserve">CAMINHAO PARA LUBRIFICACAO 3000L COND. B                                       </t>
  </si>
  <si>
    <t>72.12.04.03</t>
  </si>
  <si>
    <t xml:space="preserve">CAMINHAO PARA LUBRIFICACAO 3000L COND. C                                       </t>
  </si>
  <si>
    <t>72.12.04.04</t>
  </si>
  <si>
    <t xml:space="preserve">CAMINHAO PARA LUBRIFICACAO 3000L COND. D                                       </t>
  </si>
  <si>
    <t>72.12.04.05</t>
  </si>
  <si>
    <t xml:space="preserve">CAMINHAO P/ LUBRIFICACAO 3000L COND. E                                         </t>
  </si>
  <si>
    <t>72.12.05.01</t>
  </si>
  <si>
    <t xml:space="preserve">CAMINHAO PARA LUBRIFICACAO 7000L COND. A                                       </t>
  </si>
  <si>
    <t>72.12.05.02</t>
  </si>
  <si>
    <t xml:space="preserve">CAMINHAO PARA LUBRIFICACAO 7000L COND. B                                       </t>
  </si>
  <si>
    <t>72.12.05.03</t>
  </si>
  <si>
    <t xml:space="preserve">CAMINHAO PARA LUBRIFICACAO 7000L COND. C                                       </t>
  </si>
  <si>
    <t>72.12.05.04</t>
  </si>
  <si>
    <t xml:space="preserve">CAMINHAO PARA LUBRIFICACAO 7000L COND. D                                       </t>
  </si>
  <si>
    <t>72.12.05.05</t>
  </si>
  <si>
    <t xml:space="preserve">CAMINHAO P/LUBRIFICACAO 7000L COND. E                                          </t>
  </si>
  <si>
    <t>72.12.06.01</t>
  </si>
  <si>
    <t xml:space="preserve">CAMINHAO ABASTECEDOR COND. A                                                   </t>
  </si>
  <si>
    <t>72.12.06.02</t>
  </si>
  <si>
    <t xml:space="preserve">CAMINHAO ABASTECEDOR COND. B                                                   </t>
  </si>
  <si>
    <t>72.12.06.03</t>
  </si>
  <si>
    <t xml:space="preserve">CAMINHAO ABASTECEDOR COND. C                                                   </t>
  </si>
  <si>
    <t>72.12.06.04</t>
  </si>
  <si>
    <t xml:space="preserve">CAMINHAO ABASTECEDOR COND. D                                                   </t>
  </si>
  <si>
    <t>72.12.06.05</t>
  </si>
  <si>
    <t xml:space="preserve">CAMINHAO ABASTECEDOR COND. E                                                   </t>
  </si>
  <si>
    <t>72.12.07.01</t>
  </si>
  <si>
    <t xml:space="preserve">CAMINHAO CARROC.BOIAD.R.8T COND. A                                             </t>
  </si>
  <si>
    <t>72.12.07.02</t>
  </si>
  <si>
    <t xml:space="preserve">CAMINHAO CARROC.BOIAD.R.8T COND. B                                             </t>
  </si>
  <si>
    <t>72.12.07.03</t>
  </si>
  <si>
    <t xml:space="preserve">CAMINHAO CARROC.BOIAD.R.8T COND. C                                             </t>
  </si>
  <si>
    <t>72.12.07.04</t>
  </si>
  <si>
    <t xml:space="preserve">CAMINHAO CARROC.BOIAD.R.8T COND. D                                             </t>
  </si>
  <si>
    <t>72.13.01.01</t>
  </si>
  <si>
    <t xml:space="preserve">CAMINHAO HIDROSSEMEADOR 5600L COND. A                                          </t>
  </si>
  <si>
    <t>72.13.01.02</t>
  </si>
  <si>
    <t xml:space="preserve">CAMINHAO HIDROSSEMEADOR 5600L COND. B                                          </t>
  </si>
  <si>
    <t>72.13.01.03</t>
  </si>
  <si>
    <t xml:space="preserve">CAMINHAO HIDROSSEMEADOR 5600L COND. C                                          </t>
  </si>
  <si>
    <t>72.13.01.04</t>
  </si>
  <si>
    <t xml:space="preserve">CAMINHAO HIDROSSEMEADOR 5600L COND. D                                          </t>
  </si>
  <si>
    <t>72.13.01.05</t>
  </si>
  <si>
    <t xml:space="preserve">CAMINHAO HIDROSSEMEADOR 5600L COND. E                                          </t>
  </si>
  <si>
    <t>72.14.01.01</t>
  </si>
  <si>
    <t xml:space="preserve">CAMINHAO ESPARGIDOR 6000L COND. A                                              </t>
  </si>
  <si>
    <t>72.14.01.02</t>
  </si>
  <si>
    <t xml:space="preserve">CAMINHAO ESPARGIDOR 6000L COND. B                                              </t>
  </si>
  <si>
    <t>72.14.01.03</t>
  </si>
  <si>
    <t xml:space="preserve">CAMINHAO ESPARGIDOR 6000L COND. C                                              </t>
  </si>
  <si>
    <t>72.14.01.04</t>
  </si>
  <si>
    <t xml:space="preserve">CAMINHAO ESPARGIDOR 6000L COND. D                                              </t>
  </si>
  <si>
    <t>72.14.01.05</t>
  </si>
  <si>
    <t xml:space="preserve">CAMINHAO ESPARGIDOR 6000L COND. E                                              </t>
  </si>
  <si>
    <t>72.15.01.01</t>
  </si>
  <si>
    <t xml:space="preserve">CAMINHAO GUINCHO LANC.TELES.3,75T COND.A                                       </t>
  </si>
  <si>
    <t>72.15.01.02</t>
  </si>
  <si>
    <t xml:space="preserve">CAMINHAO GUINCHO LANC.TELES.3,75T COND.B                                       </t>
  </si>
  <si>
    <t>72.15.01.03</t>
  </si>
  <si>
    <t xml:space="preserve">CAMINHAO GUINCHO LANC.TELES.3,75T COND.C                                       </t>
  </si>
  <si>
    <t>72.15.01.04</t>
  </si>
  <si>
    <t xml:space="preserve">CAMINHAO GUINCHO LANC.TELES.3,75T COND.D                                       </t>
  </si>
  <si>
    <t>72.15.01.05</t>
  </si>
  <si>
    <t xml:space="preserve">CAMINHAO GUINCHO LANC.TELES.3,75T COND.E                                       </t>
  </si>
  <si>
    <t>72.15.02.01</t>
  </si>
  <si>
    <t xml:space="preserve">CAMINHAO GUINCHO LANC.TELES.4,10T COND.A                                       </t>
  </si>
  <si>
    <t>72.15.02.02</t>
  </si>
  <si>
    <t xml:space="preserve">CAMINHAO GUINCHO LANC.TELES.4,10T COND.B                                       </t>
  </si>
  <si>
    <t>72.15.02.03</t>
  </si>
  <si>
    <t xml:space="preserve">CAMINHAO GUINCHO LANC.TELES.4,10T COND.C                                       </t>
  </si>
  <si>
    <t>72.15.02.04</t>
  </si>
  <si>
    <t xml:space="preserve">CAMINHAO GUINCHO LANC.TELES.4,10T COND.D                                       </t>
  </si>
  <si>
    <t>72.15.02.05</t>
  </si>
  <si>
    <t xml:space="preserve">CAMINHAO GUINCHO LANC.TELES.4,10T COND.E                                       </t>
  </si>
  <si>
    <t>72.15.03.01</t>
  </si>
  <si>
    <t xml:space="preserve">CAMINHAO CARROCERIA COM GUINDAUTO 640-18COND. A                                </t>
  </si>
  <si>
    <t>72.15.03.02</t>
  </si>
  <si>
    <t xml:space="preserve">CAMINHAO CARROCERIA COM GUINDAUTO 640-18, COND. B                              </t>
  </si>
  <si>
    <t>72.15.03.03</t>
  </si>
  <si>
    <t xml:space="preserve">CAMINHAO CARROCERIA COM GUINDAUTO 640-18, COND. C                              </t>
  </si>
  <si>
    <t>72.15.03.04</t>
  </si>
  <si>
    <t xml:space="preserve">CAMINHAO CAR. GUINDAUTO 640-18                                                 </t>
  </si>
  <si>
    <t>72.15.03.05</t>
  </si>
  <si>
    <t xml:space="preserve">CAMINHAO CARROCERIA COM GUINDAUTO 640-18, COND. E                              </t>
  </si>
  <si>
    <t>72.16.01.01</t>
  </si>
  <si>
    <t xml:space="preserve">CAMINHAO C/USINA LAMA ASFAL.10,5T COND.A                                       </t>
  </si>
  <si>
    <t>72.16.01.02</t>
  </si>
  <si>
    <t xml:space="preserve">CAMINHAO C/USINA LAMA ASFAL.10,5T COND.B                                       </t>
  </si>
  <si>
    <t>72.16.01.03</t>
  </si>
  <si>
    <t xml:space="preserve">CAMINHAO C/USINA LAMA ASFAL.10,5T COND.C                                       </t>
  </si>
  <si>
    <t>72.16.01.04</t>
  </si>
  <si>
    <t xml:space="preserve">CAMINHAO C/USINA LAMA ASFAL.10,5T COND.D                                       </t>
  </si>
  <si>
    <t>72.16.01.05</t>
  </si>
  <si>
    <t xml:space="preserve">CAMINHAO C/USINA LAMA ASFAL.10,5T COND.E                                       </t>
  </si>
  <si>
    <t>72.16.02.01</t>
  </si>
  <si>
    <t xml:space="preserve">CAMINHAO USINA P/MICROP.9M3 COND.A                                             </t>
  </si>
  <si>
    <t>72.16.02.02</t>
  </si>
  <si>
    <t xml:space="preserve">CAMINHAO USINA P/MICROP.9M3 COND.B                                             </t>
  </si>
  <si>
    <t>72.16.02.03</t>
  </si>
  <si>
    <t xml:space="preserve">CAMINHAO USINA P/MICROP.9M3 COND. C                                            </t>
  </si>
  <si>
    <t>72.16.02.04</t>
  </si>
  <si>
    <t xml:space="preserve">CAMINHAO USINA P/MICROP.9M3 COND.D                                             </t>
  </si>
  <si>
    <t>72.17.01.01</t>
  </si>
  <si>
    <t xml:space="preserve">CAMINHAO PANTOGRAFICO ATE 9M COND. A                                           </t>
  </si>
  <si>
    <t>72.17.01.02</t>
  </si>
  <si>
    <t xml:space="preserve">CAMINHAO PANTOGRAFICO ATE 9M COND. B                                           </t>
  </si>
  <si>
    <t>72.17.01.03</t>
  </si>
  <si>
    <t xml:space="preserve">CAMINHAO PANTOGRAFICO ATE 9M COND. C                                           </t>
  </si>
  <si>
    <t>72.17.01.04</t>
  </si>
  <si>
    <t xml:space="preserve">CAMINHAO PANTOGRAFICO ATE 9M COND. D                                           </t>
  </si>
  <si>
    <t>72.18.01.01</t>
  </si>
  <si>
    <t xml:space="preserve">CAVALO MECANICO C/CARRETA 30000KG COND.A                                       </t>
  </si>
  <si>
    <t>72.18.01.02</t>
  </si>
  <si>
    <t xml:space="preserve">CAVALO MECANICO C/CARRETA 30000KG COND.B                                       </t>
  </si>
  <si>
    <t>72.18.01.03</t>
  </si>
  <si>
    <t xml:space="preserve">CAVALO MECANICO C/CARRETA 30000KG COND.C                                       </t>
  </si>
  <si>
    <t>72.18.01.04</t>
  </si>
  <si>
    <t xml:space="preserve">CAVALO MECANICO C/CARRETA 30000KG COND.D                                       </t>
  </si>
  <si>
    <t>72.18.01.05</t>
  </si>
  <si>
    <t xml:space="preserve">CAVALO MECANICO C/CARRETA 30000KG COND.E                                       </t>
  </si>
  <si>
    <t>72.18.02.01</t>
  </si>
  <si>
    <t xml:space="preserve">CAVALO MECANICO C/PRANCHA 30000KG COND.A                                       </t>
  </si>
  <si>
    <t>72.18.02.02</t>
  </si>
  <si>
    <t xml:space="preserve">CAVALO MECANICO C/PRANCHA 30000KG COND.B                                       </t>
  </si>
  <si>
    <t>72.18.02.03</t>
  </si>
  <si>
    <t xml:space="preserve">CAVALO MECANICO C/PRANCHA 30000KG COND.C                                       </t>
  </si>
  <si>
    <t>72.18.02.04</t>
  </si>
  <si>
    <t xml:space="preserve">CAVALO MECANICO C/PRANCHA 30000KG COND.D                                       </t>
  </si>
  <si>
    <t>72.18.02.05</t>
  </si>
  <si>
    <t xml:space="preserve">CAVALO MECANICO C/PRANCHA 30000KG COND.E                                       </t>
  </si>
  <si>
    <t>72.20.01.01</t>
  </si>
  <si>
    <t xml:space="preserve">COMPACTADOR PERC.220M2/H MAN.COND.A                                            </t>
  </si>
  <si>
    <t>72.20.01.02</t>
  </si>
  <si>
    <t xml:space="preserve">COMPACTADOR PERC.220M2/H MAN.COND.B                                            </t>
  </si>
  <si>
    <t>72.20.01.03</t>
  </si>
  <si>
    <t xml:space="preserve">COMPACTADOR PERC.220M2/H MAN.COND.C                                            </t>
  </si>
  <si>
    <t>72.20.01.04</t>
  </si>
  <si>
    <t xml:space="preserve">COMPACTADOR PERC.220M2/H MAN.COND.D                                            </t>
  </si>
  <si>
    <t>72.20.02.01</t>
  </si>
  <si>
    <t xml:space="preserve">COMPACTADOR PLAC.VIB.MAN.1000M2/H COND.A                                       </t>
  </si>
  <si>
    <t>72.20.02.02</t>
  </si>
  <si>
    <t xml:space="preserve">COMPACTADOR PLAC.VIB.MAN.1000M2/H COND.B                                       </t>
  </si>
  <si>
    <t>72.20.02.03</t>
  </si>
  <si>
    <t xml:space="preserve">COMPACTADOR PLAC.VIB.MAN.1000M2/H COND.C                                       </t>
  </si>
  <si>
    <t>72.20.02.04</t>
  </si>
  <si>
    <t xml:space="preserve">COMPACTADOR PLAC.VIB.MAN.1000M2/H COND.D                                       </t>
  </si>
  <si>
    <t>72.21.01.01</t>
  </si>
  <si>
    <t xml:space="preserve">COMPRESSOR DE AR XA-90 MWD COND. A                                             </t>
  </si>
  <si>
    <t>72.21.01.02</t>
  </si>
  <si>
    <t xml:space="preserve">COMPRESSOR DE AR XA-90 MWD COND. B                                             </t>
  </si>
  <si>
    <t>72.21.01.03</t>
  </si>
  <si>
    <t xml:space="preserve">COMPRESSOR DE AR XA-90 MWD COND. C                                             </t>
  </si>
  <si>
    <t>72.21.01.04</t>
  </si>
  <si>
    <t xml:space="preserve">COMPRESSOR DE AR XA-90 MWD COND. D                                             </t>
  </si>
  <si>
    <t>72.21.02.01</t>
  </si>
  <si>
    <t xml:space="preserve">COMPRESSOR DE AR XA-125 MWD COND. A                                            </t>
  </si>
  <si>
    <t>72.21.02.02</t>
  </si>
  <si>
    <t xml:space="preserve">COMPRESSOR DE AR XA-125 MWD COND. B                                            </t>
  </si>
  <si>
    <t>72.21.02.03</t>
  </si>
  <si>
    <t xml:space="preserve">COMPRESSOR DE AR XA-125 MWD COND. C                                            </t>
  </si>
  <si>
    <t>72.21.02.04</t>
  </si>
  <si>
    <t xml:space="preserve">COMPRESSOR DE AR XA-125 MWD COND. D                                            </t>
  </si>
  <si>
    <t>72.21.03.01</t>
  </si>
  <si>
    <t xml:space="preserve">COMPRESSOR DE AR XA-175MWD COND. A                                             </t>
  </si>
  <si>
    <t>72.21.03.02</t>
  </si>
  <si>
    <t xml:space="preserve">COMPRESSOR DE AR XA-175MWD COND. B                                             </t>
  </si>
  <si>
    <t>72.21.03.03</t>
  </si>
  <si>
    <t xml:space="preserve">COMPRESSOR DE AR XA-175MWD COND. C                                             </t>
  </si>
  <si>
    <t>72.21.03.04</t>
  </si>
  <si>
    <t xml:space="preserve">COMPRESSOR DE AR XA-175MWD COND. D                                             </t>
  </si>
  <si>
    <t>72.21.04.01</t>
  </si>
  <si>
    <t xml:space="preserve">COMPRESSOR DE AR XA-360MWD COND. A                                             </t>
  </si>
  <si>
    <t>72.21.04.02</t>
  </si>
  <si>
    <t xml:space="preserve">COMPRESSOR DE AR XA-360MWD COND. B                                             </t>
  </si>
  <si>
    <t>72.21.04.03</t>
  </si>
  <si>
    <t xml:space="preserve">COMPRESSOR DE AR XA-360MWD COND. C                                             </t>
  </si>
  <si>
    <t>72.21.04.04</t>
  </si>
  <si>
    <t xml:space="preserve">COMPRESSOR DE AR XA-360MWD COND. D                                             </t>
  </si>
  <si>
    <t>72.22.01.01</t>
  </si>
  <si>
    <t xml:space="preserve">DEMARCADOR DE FAIXA A FRIO 250L COND.A                                         </t>
  </si>
  <si>
    <t>72.22.01.02</t>
  </si>
  <si>
    <t xml:space="preserve">DEMARCADOR DE FAIXA A FRIO 250L COND.B                                         </t>
  </si>
  <si>
    <t>72.22.01.03</t>
  </si>
  <si>
    <t xml:space="preserve">DEMARCADOR DE FAIXA A FRIO 250L COND.C                                         </t>
  </si>
  <si>
    <t>72.22.01.04</t>
  </si>
  <si>
    <t xml:space="preserve">DEMARCADOR DE FAIXA A FRIO 250L COND.D                                         </t>
  </si>
  <si>
    <t>72.22.03.01</t>
  </si>
  <si>
    <t xml:space="preserve">DEMARCADOR DE FAIXA A QUENTE 500L COND.A                                       </t>
  </si>
  <si>
    <t>72.22.03.02</t>
  </si>
  <si>
    <t xml:space="preserve">DEMARCADOR DE FAIXA A QUENTE 500L COND.B                                       </t>
  </si>
  <si>
    <t>72.22.03.03</t>
  </si>
  <si>
    <t xml:space="preserve">DEMARCADOR DE FAIXA A QUENTE 500L COND.C                                       </t>
  </si>
  <si>
    <t>72.22.03.04</t>
  </si>
  <si>
    <t xml:space="preserve">DEMARCADOR DE FAIXA A QUENTE 500L COND.D                                       </t>
  </si>
  <si>
    <t>72.23.01.01</t>
  </si>
  <si>
    <t xml:space="preserve">DISTRIBUIDOR AGREG.S/EST.1000T/H COND. A                                       </t>
  </si>
  <si>
    <t>72.23.01.02</t>
  </si>
  <si>
    <t xml:space="preserve">DISTRIBUIDOR AGREG.S/EST.1000T/H COND. B                                       </t>
  </si>
  <si>
    <t>72.23.01.03</t>
  </si>
  <si>
    <t xml:space="preserve">DISTRIBUIDOR AGREG.S/EST.1000T/H COND. C                                       </t>
  </si>
  <si>
    <t>72.23.01.04</t>
  </si>
  <si>
    <t xml:space="preserve">DISTRIBUIDOR AGREG.S/EST.1000T/H COND. D                                       </t>
  </si>
  <si>
    <t>72.23.02.01</t>
  </si>
  <si>
    <t xml:space="preserve">DISTRIBUIDOR AGREGADO 600T/H COND.A                                            </t>
  </si>
  <si>
    <t>72.23.02.02</t>
  </si>
  <si>
    <t xml:space="preserve">DISTRIBUIDOR AGREGADO 600T/H COND. B                                           </t>
  </si>
  <si>
    <t>72.23.02.03</t>
  </si>
  <si>
    <t xml:space="preserve">DISTRIBUIDOR AGREGADO 600T/H COND. C                                           </t>
  </si>
  <si>
    <t>72.23.02.04</t>
  </si>
  <si>
    <t xml:space="preserve">DISTRIBUIDOR AGREGADO 600T/H COND. D                                           </t>
  </si>
  <si>
    <t>72.23.03.01</t>
  </si>
  <si>
    <t xml:space="preserve">DISTR.ASF.REB.2400L COND. A                                                    </t>
  </si>
  <si>
    <t>72.23.03.02</t>
  </si>
  <si>
    <t xml:space="preserve">DISTR.ASF.REB.2400L COND. B                                                    </t>
  </si>
  <si>
    <t>72.23.03.03</t>
  </si>
  <si>
    <t xml:space="preserve">DISTR.ASF.REB.2400L COND. C                                                    </t>
  </si>
  <si>
    <t>72.23.03.04</t>
  </si>
  <si>
    <t xml:space="preserve">DISTR.ASF.REB.2400L COND. D                                                    </t>
  </si>
  <si>
    <t>72.24.01.01</t>
  </si>
  <si>
    <t xml:space="preserve">DISTR. ADUBOS E SEMENTES 700L COND. A                                          </t>
  </si>
  <si>
    <t>72.24.01.02</t>
  </si>
  <si>
    <t xml:space="preserve">DISTR. ADUBOS E SEMENTES 700L COND. B                                          </t>
  </si>
  <si>
    <t>72.24.01.03</t>
  </si>
  <si>
    <t xml:space="preserve">DISTR. ADUBOS E SEMENTES 700L COND. C                                          </t>
  </si>
  <si>
    <t>72.24.01.04</t>
  </si>
  <si>
    <t xml:space="preserve">DISTR. ADUBOS E SEMENTES 700L COND. D                                          </t>
  </si>
  <si>
    <t>72.25.01.01</t>
  </si>
  <si>
    <t xml:space="preserve">DRAGA COM EMBARCACAO AUX.400M3 COND. A                                         </t>
  </si>
  <si>
    <t>72.25.01.02</t>
  </si>
  <si>
    <t xml:space="preserve">DRAGA COM EMBARCACAO AUX.400M3 COND. B                                         </t>
  </si>
  <si>
    <t>72.25.01.03</t>
  </si>
  <si>
    <t xml:space="preserve">DRAGA COM EMBARCACAO AUX.400M3 COND. C                                         </t>
  </si>
  <si>
    <t>72.25.01.04</t>
  </si>
  <si>
    <t xml:space="preserve">DRAGA COM EMBARCACAO AUX 400M3 COND. D                                         </t>
  </si>
  <si>
    <t>72.26.01.01</t>
  </si>
  <si>
    <t xml:space="preserve">EQUIP.VIS.OAE C/LANC.TELESC.25M COND. A                                        </t>
  </si>
  <si>
    <t>72.26.01.02</t>
  </si>
  <si>
    <t xml:space="preserve">EQUIP.VIS.OAE C/LANC.TELESC.25M COND. B                                        </t>
  </si>
  <si>
    <t>72.26.01.03</t>
  </si>
  <si>
    <t xml:space="preserve">EQUIP.VIS.OAE C/LANC.TELESC.25M COND. C                                        </t>
  </si>
  <si>
    <t>72.26.01.04</t>
  </si>
  <si>
    <t xml:space="preserve">EQUIP.VIS.OAE C/LANC.TELESC.25M COND. D                                        </t>
  </si>
  <si>
    <t>72.26.02.01</t>
  </si>
  <si>
    <t xml:space="preserve">EQUIP.VIS.OAE C/LANC.ARTIC.12,14M COND.A                                       </t>
  </si>
  <si>
    <t>72.26.02.02</t>
  </si>
  <si>
    <t xml:space="preserve">EQUIP.VIS.OAE C/LANC.ARTIC.12,14M COND.B                                       </t>
  </si>
  <si>
    <t>72.26.02.03</t>
  </si>
  <si>
    <t xml:space="preserve">EQUIP.VIS.OAE C/LANC.ARTIC.12,14M COND.C                                       </t>
  </si>
  <si>
    <t>72.26.02.04</t>
  </si>
  <si>
    <t xml:space="preserve">EQUIP.VIS.OAE C/LANC.ARTIC.12,14M COND.D                                       </t>
  </si>
  <si>
    <t>72.26.03.01</t>
  </si>
  <si>
    <t xml:space="preserve">EQUIP.VIST.OAE TP TESOURA 7,62M COND. A                                        </t>
  </si>
  <si>
    <t>72.26.03.02</t>
  </si>
  <si>
    <t xml:space="preserve">EQUIP.VIST.OAE TP TESOURA 7,62M COND. B                                        </t>
  </si>
  <si>
    <t>72.26.03.03</t>
  </si>
  <si>
    <t xml:space="preserve">EQUIP.VIST.OAE TP TESOURA 7,62M COND. C                                        </t>
  </si>
  <si>
    <t>72.26.03.04</t>
  </si>
  <si>
    <t xml:space="preserve">EQUIP.VIST.OAE TP TESOURA 7,62M COND. D                                        </t>
  </si>
  <si>
    <t>72.27.01.01</t>
  </si>
  <si>
    <t xml:space="preserve">ESCAVADEIRA HIDR.S/EST.0,7M3 COND. A                                           </t>
  </si>
  <si>
    <t>72.27.01.02</t>
  </si>
  <si>
    <t xml:space="preserve">ESCAVADEIRA HIDR.S/EST.0,7M3 COND. B                                           </t>
  </si>
  <si>
    <t>72.27.01.03</t>
  </si>
  <si>
    <t xml:space="preserve">ESCAVADEIRA HIDR.S/EST.0,7M3 COND. C                                           </t>
  </si>
  <si>
    <t>72.27.01.04</t>
  </si>
  <si>
    <t xml:space="preserve">ESCAVADEIRA HIDR.S/EST.0,7M3 COND. D                                           </t>
  </si>
  <si>
    <t>72.27.02.01</t>
  </si>
  <si>
    <t xml:space="preserve">ESCAVADEIRA HIDR.S/EST.0,60M3 COND. A                                          </t>
  </si>
  <si>
    <t>72.27.02.02</t>
  </si>
  <si>
    <t xml:space="preserve">ESCAVADEIRA HIDR.S/EST.0,60M3 COND. B                                          </t>
  </si>
  <si>
    <t>72.27.02.03</t>
  </si>
  <si>
    <t xml:space="preserve">ESCAVADEIRA HIDR.S/EST.0,60M3 COND. C                                          </t>
  </si>
  <si>
    <t>72.27.02.04</t>
  </si>
  <si>
    <t xml:space="preserve">ESCAVADEIRA HIDR.S/EST.0,60M3 COND. D                                          </t>
  </si>
  <si>
    <t>72.27.03.01</t>
  </si>
  <si>
    <t xml:space="preserve">ESCAVADEIRA HID.S/EST.0,62M3 COND. A                                           </t>
  </si>
  <si>
    <t>72.27.03.02</t>
  </si>
  <si>
    <t xml:space="preserve">ESCAVADEIRA HID.S/EST.0,62M3 COND. B                                           </t>
  </si>
  <si>
    <t>72.27.03.03</t>
  </si>
  <si>
    <t xml:space="preserve">ESCAVADEIRA HID.S/EST.0,62M3 COND. C                                           </t>
  </si>
  <si>
    <t>72.27.03.04</t>
  </si>
  <si>
    <t xml:space="preserve">ESCAVADEIRA HID.S/EST.0,62M3 COND. D                                           </t>
  </si>
  <si>
    <t>72.27.04.01</t>
  </si>
  <si>
    <t xml:space="preserve">ESCAVADEIRA HID.S/EST.2,2M3 COND. A                                            </t>
  </si>
  <si>
    <t>72.27.04.02</t>
  </si>
  <si>
    <t xml:space="preserve">ESCAVADEIRA HID.S/EST.2,2M3 COND. B                                            </t>
  </si>
  <si>
    <t>72.27.04.03</t>
  </si>
  <si>
    <t xml:space="preserve">ESCAVADEIRA HID.S/EST.2,2M3 COND. C                                            </t>
  </si>
  <si>
    <t>72.27.04.04</t>
  </si>
  <si>
    <t xml:space="preserve">ESCAVADEIRA HID.S/EST.2,2M3 COND. D                                            </t>
  </si>
  <si>
    <t>72.27.05.01</t>
  </si>
  <si>
    <t xml:space="preserve">ESCAVADEIRA HIDR.S/PNEU 0,25M3 COND. A                                         </t>
  </si>
  <si>
    <t>72.27.05.02</t>
  </si>
  <si>
    <t xml:space="preserve">ESCAVADEIRA HIDR.S/PNEU 0,25M3 COND. B                                         </t>
  </si>
  <si>
    <t>72.27.05.03</t>
  </si>
  <si>
    <t xml:space="preserve">ESCAVADEIRA HIDR.S/PNEU 0,25M3 COND. C                                         </t>
  </si>
  <si>
    <t>72.27.05.04</t>
  </si>
  <si>
    <t xml:space="preserve">ESCAVADEIRA HIDR.S/PNEU 0,25M3 COND. D                                         </t>
  </si>
  <si>
    <t>72.28.01.01</t>
  </si>
  <si>
    <t xml:space="preserve">EMPILHADEIRA 2500KG COND. A                                                    </t>
  </si>
  <si>
    <t>72.28.01.02</t>
  </si>
  <si>
    <t xml:space="preserve">EMPILHADEIRA 2500KG COND. B                                                    </t>
  </si>
  <si>
    <t>72.28.01.03</t>
  </si>
  <si>
    <t xml:space="preserve">EMPILHADEIRA 2500KG COND. C                                                    </t>
  </si>
  <si>
    <t>72.28.01.04</t>
  </si>
  <si>
    <t xml:space="preserve">EMPILHADEIRA 2500KG COND. D                                                    </t>
  </si>
  <si>
    <t>72.28.02.01</t>
  </si>
  <si>
    <t xml:space="preserve">EMPILHADEIRA 5000KG COND. A                                                    </t>
  </si>
  <si>
    <t>72.28.02.02</t>
  </si>
  <si>
    <t xml:space="preserve">EMPILHADEIRA 5000KG COND. B                                                    </t>
  </si>
  <si>
    <t>72.28.02.03</t>
  </si>
  <si>
    <t xml:space="preserve">EMPILHADEIRA 5000KG COND. C                                                    </t>
  </si>
  <si>
    <t>72.28.02.04</t>
  </si>
  <si>
    <t xml:space="preserve">EMPILHADEIRA 5000KG COND. D                                                    </t>
  </si>
  <si>
    <t>72.29.01.01</t>
  </si>
  <si>
    <t xml:space="preserve">FRESADORA A FRIO S/PNEUS 150M2/H COND.A                                        </t>
  </si>
  <si>
    <t>72.29.01.02</t>
  </si>
  <si>
    <t xml:space="preserve">FRESADORA A FRIO S/PNEUS 150M2/H COND.B                                        </t>
  </si>
  <si>
    <t>72.29.01.03</t>
  </si>
  <si>
    <t xml:space="preserve">FRESADORA A FRIO S/PNEUS 150M2/H COND.C                                        </t>
  </si>
  <si>
    <t>72.29.01.04</t>
  </si>
  <si>
    <t xml:space="preserve">FRESADORA A FRIO S/PNEUS 150M2/H COND.D                                        </t>
  </si>
  <si>
    <t>72.29.02.01</t>
  </si>
  <si>
    <t xml:space="preserve">FRESADORA A FRIO S/PNEUS 670HP COND. A                                         </t>
  </si>
  <si>
    <t>72.29.02.02</t>
  </si>
  <si>
    <t xml:space="preserve">FRESADORA A FRIO S/PNEUS 670HP COND. B                                         </t>
  </si>
  <si>
    <t>72.29.02.03</t>
  </si>
  <si>
    <t xml:space="preserve">FRESADORA A FRIO S/PNEUS 670HP COND. C                                         </t>
  </si>
  <si>
    <t>72.29.02.04</t>
  </si>
  <si>
    <t xml:space="preserve">FRESADORA A FRIO S/PNEUS 670HP COND. D                                         </t>
  </si>
  <si>
    <t>72.30.01.01</t>
  </si>
  <si>
    <t xml:space="preserve">GRUA 12M COND. A                                                               </t>
  </si>
  <si>
    <t>72.30.01.02</t>
  </si>
  <si>
    <t xml:space="preserve">GRUA 12M COND. B                                                               </t>
  </si>
  <si>
    <t>72.30.01.03</t>
  </si>
  <si>
    <t xml:space="preserve">GRUA 12M COND. C                                                               </t>
  </si>
  <si>
    <t>72.30.01.04</t>
  </si>
  <si>
    <t xml:space="preserve">GRUA 12M COND. D                                                               </t>
  </si>
  <si>
    <t>72.31.01.01</t>
  </si>
  <si>
    <t xml:space="preserve">GRUPO GERADOR 40KVA COND. A                                                    </t>
  </si>
  <si>
    <t>72.31.01.02</t>
  </si>
  <si>
    <t xml:space="preserve">GRUPO GERADOR 40KVA COND. B                                                    </t>
  </si>
  <si>
    <t>72.31.01.03</t>
  </si>
  <si>
    <t xml:space="preserve">GRUPO GERADOR 40KVA COND. C                                                    </t>
  </si>
  <si>
    <t>72.31.01.04</t>
  </si>
  <si>
    <t xml:space="preserve">GRUPO GERADOR 40KVA COND. D                                                    </t>
  </si>
  <si>
    <t>72.31.02.01</t>
  </si>
  <si>
    <t xml:space="preserve">GRUPO GERADOR 55KVA COND. A                                                    </t>
  </si>
  <si>
    <t>72.31.02.02</t>
  </si>
  <si>
    <t xml:space="preserve">GRUPO GERADOR 55KVA COND. B                                                    </t>
  </si>
  <si>
    <t>72.31.02.03</t>
  </si>
  <si>
    <t xml:space="preserve">GRUPO GERADOR 55KVA COND. C                                                    </t>
  </si>
  <si>
    <t>72.31.02.04</t>
  </si>
  <si>
    <t xml:space="preserve">GRUPO GERADOR 55KVA COND. D                                                    </t>
  </si>
  <si>
    <t>72.31.03.01</t>
  </si>
  <si>
    <t xml:space="preserve">GRUPO GERADOR 83KVA COND. A                                                    </t>
  </si>
  <si>
    <t>72.31.03.02</t>
  </si>
  <si>
    <t xml:space="preserve">GRUPO GERADOR 83KVA COND. B                                                    </t>
  </si>
  <si>
    <t>72.31.03.03</t>
  </si>
  <si>
    <t xml:space="preserve">GRUPO GERADOR 83KVA COND. C                                                    </t>
  </si>
  <si>
    <t>72.31.03.04</t>
  </si>
  <si>
    <t xml:space="preserve">GRUPO GERADOR 83KVA COND. D                                                    </t>
  </si>
  <si>
    <t>72.31.04.01</t>
  </si>
  <si>
    <t xml:space="preserve">GRUPO GERADOR 115KVA COND. A                                                   </t>
  </si>
  <si>
    <t>72.31.04.02</t>
  </si>
  <si>
    <t xml:space="preserve">GRUPO GERADOR 115KVA COND. B                                                   </t>
  </si>
  <si>
    <t>72.31.04.03</t>
  </si>
  <si>
    <t xml:space="preserve">GRUPO GERADOR 115KVA COND. C                                                   </t>
  </si>
  <si>
    <t>72.31.04.04</t>
  </si>
  <si>
    <t xml:space="preserve">GRUPO GERADOR 115KVA COND. D                                                   </t>
  </si>
  <si>
    <t>72.31.05.01</t>
  </si>
  <si>
    <t xml:space="preserve">GRUPO GERADOR PORTATIL 3,5KVA COND. A                                          </t>
  </si>
  <si>
    <t>72.31.05.02</t>
  </si>
  <si>
    <t xml:space="preserve">GRUPO GERADOR PORTATIL 3,5KVA COND. B                                          </t>
  </si>
  <si>
    <t>72.31.05.03</t>
  </si>
  <si>
    <t xml:space="preserve">GRUPO GERADOR PORTATIL 3,5KVA COND. C                                          </t>
  </si>
  <si>
    <t>72.31.05.04</t>
  </si>
  <si>
    <t xml:space="preserve">GRUPO GERADOR PORTATIL 3,5KVA COND. D                                          </t>
  </si>
  <si>
    <t>72.31.06.01</t>
  </si>
  <si>
    <t xml:space="preserve">GRUPO GERADOR PORTATIL 7KVA COND. A                                            </t>
  </si>
  <si>
    <t>72.31.06.02</t>
  </si>
  <si>
    <t xml:space="preserve">GRUPO GERADOR PORTATIL 7KVA COND. B                                            </t>
  </si>
  <si>
    <t>72.31.06.03</t>
  </si>
  <si>
    <t xml:space="preserve">GRUPO GERADOR PORTATIL 7KVA COND. C                                            </t>
  </si>
  <si>
    <t>72.31.06.04</t>
  </si>
  <si>
    <t xml:space="preserve">GRUPO GERADOR PORTATIL 7KVA COND. D                                            </t>
  </si>
  <si>
    <t>72.32.01.01</t>
  </si>
  <si>
    <t xml:space="preserve">GUINCHO ELETRICO DE COLUNA 30M COND. A                                         </t>
  </si>
  <si>
    <t>72.32.01.02</t>
  </si>
  <si>
    <t xml:space="preserve">GUINCHO ELETRICO DE COLUNA 30M COND. B                                         </t>
  </si>
  <si>
    <t>72.32.01.03</t>
  </si>
  <si>
    <t xml:space="preserve">GUINCHO ELETRICO DE COLUNA 30M COND. C                                         </t>
  </si>
  <si>
    <t>72.32.01.04</t>
  </si>
  <si>
    <t xml:space="preserve">GUINCHO ELETRICO DE COLUNA 30M COND. D                                         </t>
  </si>
  <si>
    <t>72.32.02.01</t>
  </si>
  <si>
    <t xml:space="preserve">GUINCHO ELETRICO TIPO ELEV. 30M COND. A                                        </t>
  </si>
  <si>
    <t>72.32.02.02</t>
  </si>
  <si>
    <t xml:space="preserve">GUINCHO ELETRICO TIPO ELEV. 30M COND. B                                        </t>
  </si>
  <si>
    <t>72.32.02.03</t>
  </si>
  <si>
    <t xml:space="preserve">GUINCHO ELETRICO TIPO ELEV. 30M COND. C                                        </t>
  </si>
  <si>
    <t>72.32.02.04</t>
  </si>
  <si>
    <t xml:space="preserve">GUINCHO ELETRICO TIPO ELEV. 30M COND. D                                        </t>
  </si>
  <si>
    <t>72.33.01.01</t>
  </si>
  <si>
    <t xml:space="preserve">GUIND.HID.LANC.TELES.S/PN 20T COND. A                                          </t>
  </si>
  <si>
    <t>72.33.01.02</t>
  </si>
  <si>
    <t xml:space="preserve">GUIND.HID.LANC.TELES.S/PN 20T COND. B                                          </t>
  </si>
  <si>
    <t>72.33.01.03</t>
  </si>
  <si>
    <t xml:space="preserve">GUIND.HID.LANC.TELES.S/PN 20T COND. C                                          </t>
  </si>
  <si>
    <t>72.33.01.04</t>
  </si>
  <si>
    <t xml:space="preserve">GUIND.HID.LANC.TELES.S/PN 20T COND. D                                          </t>
  </si>
  <si>
    <t>72.33.02.01</t>
  </si>
  <si>
    <t xml:space="preserve">GUIND.HID.LANC.TELES.S/PN.27,2T COND. A                                        </t>
  </si>
  <si>
    <t>72.33.02.02</t>
  </si>
  <si>
    <t xml:space="preserve">GUIND.HID.LANC.TELES.S/PN.27,2T COND. B                                        </t>
  </si>
  <si>
    <t>72.33.02.03</t>
  </si>
  <si>
    <t xml:space="preserve">GUIND.HID.LANC.TELES.S/PN.27,2T COND. C                                        </t>
  </si>
  <si>
    <t>72.33.02.04</t>
  </si>
  <si>
    <t xml:space="preserve">GUIND.HID.LANC.TELES.S/PN.27,2T COND. D                                        </t>
  </si>
  <si>
    <t>72.34.01.01</t>
  </si>
  <si>
    <t xml:space="preserve">LAVA JATO 200L/H COND. A                                                       </t>
  </si>
  <si>
    <t>72.34.01.02</t>
  </si>
  <si>
    <t xml:space="preserve">LAVA JATO 200L/H COND. B                                                       </t>
  </si>
  <si>
    <t>72.34.01.03</t>
  </si>
  <si>
    <t xml:space="preserve">LAVA JATO 200L/H COND. C                                                       </t>
  </si>
  <si>
    <t>72.34.01.04</t>
  </si>
  <si>
    <t xml:space="preserve">LAVA JATO 200L/H COND. D                                                       </t>
  </si>
  <si>
    <t>72.35.01.01</t>
  </si>
  <si>
    <t xml:space="preserve">MARTELETE ROMP.PN.11,2KG COND. A                                               </t>
  </si>
  <si>
    <t>72.35.01.02</t>
  </si>
  <si>
    <t xml:space="preserve">MARTELETE ROMP.PN.11,2KG COND. B                                               </t>
  </si>
  <si>
    <t>72.35.01.03</t>
  </si>
  <si>
    <t xml:space="preserve">MARTELETE ROMP.PN.11,2KG COND. C                                               </t>
  </si>
  <si>
    <t>72.35.01.04</t>
  </si>
  <si>
    <t xml:space="preserve">MARTELETE ROMP.PN.11,2KG COND. D                                               </t>
  </si>
  <si>
    <t>72.35.02.01</t>
  </si>
  <si>
    <t xml:space="preserve">MARTELETE ROMP.PN.35KG COND. A                                                 </t>
  </si>
  <si>
    <t>72.35.02.02</t>
  </si>
  <si>
    <t xml:space="preserve">MARTELETE ROMP.PN.35KG COND. B                                                 </t>
  </si>
  <si>
    <t>72.35.02.03</t>
  </si>
  <si>
    <t xml:space="preserve">MARTELETE ROMP.PN.35KG COND. C                                                 </t>
  </si>
  <si>
    <t>72.35.02.04</t>
  </si>
  <si>
    <t xml:space="preserve">MARTELETE ROMP.PN.35KG COND. D                                                 </t>
  </si>
  <si>
    <t>72.35.03.01</t>
  </si>
  <si>
    <t xml:space="preserve">MARTELETE ROMP.PN.42KG COND. A                                                 </t>
  </si>
  <si>
    <t>72.35.03.02</t>
  </si>
  <si>
    <t xml:space="preserve">MARTELETE ROMP.PN.42KG COND. B                                                 </t>
  </si>
  <si>
    <t>72.35.03.03</t>
  </si>
  <si>
    <t xml:space="preserve">MARTELETE ROMP.PN.42KG COND. C                                                 </t>
  </si>
  <si>
    <t>72.35.03.04</t>
  </si>
  <si>
    <t xml:space="preserve">MARTELETE ROMP.PN.42KG COND. D                                                 </t>
  </si>
  <si>
    <t>72.36.01.01</t>
  </si>
  <si>
    <t xml:space="preserve">ROMPEDOR/DEMOL.HIDR.P/ESCAVAD. COND. A                                         </t>
  </si>
  <si>
    <t>72.36.01.02</t>
  </si>
  <si>
    <t xml:space="preserve">ROMPEDOR/DEMOL.HIDR.P/ESCAVAD. COND. B                                         </t>
  </si>
  <si>
    <t>72.36.01.03</t>
  </si>
  <si>
    <t xml:space="preserve">ROMPEDOR/DEMOL.HIDR.P/ESCAVAD. COND. C                                         </t>
  </si>
  <si>
    <t>72.36.01.04</t>
  </si>
  <si>
    <t xml:space="preserve">ROMPEDOR/DEMOL.HIDR.P/ESCAVAD. COND. D                                         </t>
  </si>
  <si>
    <t>72.36.02.01</t>
  </si>
  <si>
    <t xml:space="preserve">ROMPEDOR/DEMOL.HIDR.P/RETROESC. COND. A                                        </t>
  </si>
  <si>
    <t>72.36.02.02</t>
  </si>
  <si>
    <t xml:space="preserve">ROMPEDOR/DEMOL.HIDR.P/RETROESC. COND. B                                        </t>
  </si>
  <si>
    <t>72.36.02.03</t>
  </si>
  <si>
    <t xml:space="preserve">ROMPEDOR/DEMOL.HIDR.P/RETROESC. COND. C                                        </t>
  </si>
  <si>
    <t>72.36.02.04</t>
  </si>
  <si>
    <t xml:space="preserve">ROMPEDOR/DEMOL.HIDR.P/RETROESC. COND. D                                        </t>
  </si>
  <si>
    <t>72.37.01.01</t>
  </si>
  <si>
    <t xml:space="preserve">MOTONIVELADORA COM RIPPER 140HP COND. A                                        </t>
  </si>
  <si>
    <t>72.37.01.02</t>
  </si>
  <si>
    <t xml:space="preserve">MOTONIVELADORA COM RIPPER 140HP COND. B                                        </t>
  </si>
  <si>
    <t>72.37.01.03</t>
  </si>
  <si>
    <t xml:space="preserve">MOTONIVELADORA COM RIPPER 140HP COND. C                                        </t>
  </si>
  <si>
    <t>72.37.01.04</t>
  </si>
  <si>
    <t xml:space="preserve">MOTONIVELADORA COM RIPPER 140HP COND. D                                        </t>
  </si>
  <si>
    <t>72.37.02.01</t>
  </si>
  <si>
    <t xml:space="preserve">MOTONIVELADORA C/ESCARIF.(16200KG)COND.A                                       </t>
  </si>
  <si>
    <t>72.37.02.02</t>
  </si>
  <si>
    <t xml:space="preserve">MOTONIVELADORA C/ESCARIF.(16200KG)COND.B                                       </t>
  </si>
  <si>
    <t>72.37.02.03</t>
  </si>
  <si>
    <t xml:space="preserve">MOTONIVELADORA C/ESCARIF.(16200KG)COND.C                                       </t>
  </si>
  <si>
    <t>72.37.02.04</t>
  </si>
  <si>
    <t xml:space="preserve">MOTONIVELADORA C/ESCARIF.(16200KG)COND.D                                       </t>
  </si>
  <si>
    <t>72.38.01.01</t>
  </si>
  <si>
    <t xml:space="preserve">MOTOSCRAPER 15M3 COND. A                                                       </t>
  </si>
  <si>
    <t>72.38.01.02</t>
  </si>
  <si>
    <t xml:space="preserve">MOTOSCRAPER 15M3 COND. B                                                       </t>
  </si>
  <si>
    <t>72.38.01.03</t>
  </si>
  <si>
    <t xml:space="preserve">MOTOSCRAPER 15M3 COND. C                                                       </t>
  </si>
  <si>
    <t>72.38.01.04</t>
  </si>
  <si>
    <t xml:space="preserve">MOTOSCRAPER 15M3 COND. D                                                       </t>
  </si>
  <si>
    <t>72.38.02.01</t>
  </si>
  <si>
    <t xml:space="preserve">MOTOSCRAPER 26M3 COND. A                                                       </t>
  </si>
  <si>
    <t>72.38.02.02</t>
  </si>
  <si>
    <t xml:space="preserve">MOTOSCRAPER 26M3 COND. B                                                       </t>
  </si>
  <si>
    <t>72.38.02.03</t>
  </si>
  <si>
    <t xml:space="preserve">MOTOSCRAPER 26M3 COND. C                                                       </t>
  </si>
  <si>
    <t>72.38.02.04</t>
  </si>
  <si>
    <t xml:space="preserve">MOTOSCRAPER 26M3 COND. D                                                       </t>
  </si>
  <si>
    <t>72.39.01.01</t>
  </si>
  <si>
    <t xml:space="preserve">MAQUINA SOLDA ELETRICA (40-375A) COND.A                                        </t>
  </si>
  <si>
    <t>72.39.01.02</t>
  </si>
  <si>
    <t xml:space="preserve">MAQUINA SOLDA ELETRICA (40-375A) COND.B                                        </t>
  </si>
  <si>
    <t>72.39.01.03</t>
  </si>
  <si>
    <t xml:space="preserve">MAQUINA SOLDA ELETRICA (40-375A) COND.C                                        </t>
  </si>
  <si>
    <t>72.39.01.04</t>
  </si>
  <si>
    <t xml:space="preserve">MAQUINA SOLDA ELETRICA (40-375A) COND.D                                        </t>
  </si>
  <si>
    <t>72.39.02.01</t>
  </si>
  <si>
    <t xml:space="preserve">MAQUINA DE SOLDA A DIESEL COND. A                                              </t>
  </si>
  <si>
    <t>72.39.02.02</t>
  </si>
  <si>
    <t xml:space="preserve">MAQUINA SOLDA A DIESEL ATE 375A COND.B                                         </t>
  </si>
  <si>
    <t>72.39.02.03</t>
  </si>
  <si>
    <t xml:space="preserve">MAQUINA SOLDA A DIESEL ATE 375A COND.C                                         </t>
  </si>
  <si>
    <t>72.39.02.04</t>
  </si>
  <si>
    <t xml:space="preserve">MAQUINA SOLDA A DIESEL ATE 375A COND.D                                         </t>
  </si>
  <si>
    <t>72.39.03.01</t>
  </si>
  <si>
    <t xml:space="preserve">MACARICO DE CORTE COND. A                                                      </t>
  </si>
  <si>
    <t>72.39.03.02</t>
  </si>
  <si>
    <t xml:space="preserve">MACARICO DE CORTE COND. B                                                      </t>
  </si>
  <si>
    <t>72.39.03.03</t>
  </si>
  <si>
    <t xml:space="preserve">MACARICO DE CORTE COND. C                                                      </t>
  </si>
  <si>
    <t>72.39.03.04</t>
  </si>
  <si>
    <t xml:space="preserve">MACARICO DE CORTE COND. D                                                      </t>
  </si>
  <si>
    <t>72.40.01.01</t>
  </si>
  <si>
    <t xml:space="preserve">TEODOLITO COM TRIPE COND. A                                                    </t>
  </si>
  <si>
    <t>72.40.01.02</t>
  </si>
  <si>
    <t xml:space="preserve">TEODOLITO COM TRIPE COND. B                                                    </t>
  </si>
  <si>
    <t>72.40.01.03</t>
  </si>
  <si>
    <t xml:space="preserve">TEODOLITO COM TRIPE COND. C                                                    </t>
  </si>
  <si>
    <t>72.40.01.04</t>
  </si>
  <si>
    <t xml:space="preserve">TEODOLITO COM TRIPE COND. D                                                    </t>
  </si>
  <si>
    <t>72.40.02.01</t>
  </si>
  <si>
    <t xml:space="preserve">ESTACAO TOTAL COND. A                                                          </t>
  </si>
  <si>
    <t>72.40.02.02</t>
  </si>
  <si>
    <t xml:space="preserve">ESTACAO TOTAL COND. B                                                          </t>
  </si>
  <si>
    <t>72.40.02.03</t>
  </si>
  <si>
    <t xml:space="preserve">ESTACAO TOTAL COND. C                                                          </t>
  </si>
  <si>
    <t>72.40.02.04</t>
  </si>
  <si>
    <t xml:space="preserve">ESTACAO TOTAL COND. D                                                          </t>
  </si>
  <si>
    <t>72.40.03.01</t>
  </si>
  <si>
    <t xml:space="preserve">NIVEL COM TRIPE COND. A                                                        </t>
  </si>
  <si>
    <t>72.40.03.02</t>
  </si>
  <si>
    <t xml:space="preserve">NIVEL COM TRIPE COND. B                                                        </t>
  </si>
  <si>
    <t>72.40.03.03</t>
  </si>
  <si>
    <t xml:space="preserve">NIVEL COM TRIPE COND. C                                                        </t>
  </si>
  <si>
    <t>72.40.03.04</t>
  </si>
  <si>
    <t xml:space="preserve">NIVEL COM TRIPE COND. D                                                        </t>
  </si>
  <si>
    <t>72.41.01.01</t>
  </si>
  <si>
    <t xml:space="preserve">PA CARREG.S/PNEUS 1,7M3 A 1,9M3 - COND.A                                       </t>
  </si>
  <si>
    <t>72.41.01.02</t>
  </si>
  <si>
    <t xml:space="preserve">PA CARREG.S/PNEUS 1,7M3 A 1,9M3 - COND.B                                       </t>
  </si>
  <si>
    <t>72.41.01.03</t>
  </si>
  <si>
    <t xml:space="preserve">PA CARREG.S/PNEUS 1,7M3 A 1,9M3 - COND.C                                       </t>
  </si>
  <si>
    <t>72.41.01.04</t>
  </si>
  <si>
    <t xml:space="preserve">PA CARREG.S/PNEUS 1,7M3 A 1,9M3 - COND.D                                       </t>
  </si>
  <si>
    <t>72.41.02.01</t>
  </si>
  <si>
    <t xml:space="preserve">PA CARREG.S/PNEUS 1,91M3 A 2,5M3 -COND.A                                       </t>
  </si>
  <si>
    <t>72.41.02.02</t>
  </si>
  <si>
    <t xml:space="preserve">PA CARREG.S/PNEUS 1,91M3 A 2,5M3 -COND.B                                       </t>
  </si>
  <si>
    <t>72.41.02.03</t>
  </si>
  <si>
    <t xml:space="preserve">PA CARREG.S/PNEUS 1,91M3 A 2,5M3 -COND.C                                       </t>
  </si>
  <si>
    <t>72.41.02.04</t>
  </si>
  <si>
    <t xml:space="preserve">PA CARREG.S/PNEUS 1,91M3 A 2,5M3 -COND.D                                       </t>
  </si>
  <si>
    <t>72.41.03.01</t>
  </si>
  <si>
    <t xml:space="preserve">PA CARREG.S/PNEUS 3,3M3 A 3,8M3 - COND.A                                       </t>
  </si>
  <si>
    <t>72.41.03.02</t>
  </si>
  <si>
    <t xml:space="preserve">PA CARREG.S/PNEUS 3,3M3 A 3,8M3 - COND.B                                       </t>
  </si>
  <si>
    <t>72.41.03.03</t>
  </si>
  <si>
    <t xml:space="preserve">PA CARREG.S/PNEUS 3,3M3 A 3,8M3 - COND.C                                       </t>
  </si>
  <si>
    <t>72.41.03.04</t>
  </si>
  <si>
    <t xml:space="preserve">PA CARREG.S/PNEUS 3,3M3 A 3,8M3 - COND.D                                       </t>
  </si>
  <si>
    <t>72.41.04.01</t>
  </si>
  <si>
    <t xml:space="preserve">PA CARREG. S/ESTEIRA 1,85M3 COND. A                                            </t>
  </si>
  <si>
    <t>72.41.04.02</t>
  </si>
  <si>
    <t xml:space="preserve">PA CARREG S/ESTEIRA 1,85M3 COND. B                                             </t>
  </si>
  <si>
    <t>72.41.04.03</t>
  </si>
  <si>
    <t xml:space="preserve">PA CARREG. S/ESTEIRA 1,85M3 COND. C                                            </t>
  </si>
  <si>
    <t>72.41.04.04</t>
  </si>
  <si>
    <t xml:space="preserve">PA CARREG. S/ESTEIRA 1,85M3 COND. D                                            </t>
  </si>
  <si>
    <t>72.41.05.01</t>
  </si>
  <si>
    <t xml:space="preserve">PA CARREGADEIRA S/EST.2,3M3 COND. A                                            </t>
  </si>
  <si>
    <t>72.41.05.02</t>
  </si>
  <si>
    <t xml:space="preserve">PA CARREGADEIRA S/EST.2,3M3 COND. B                                            </t>
  </si>
  <si>
    <t>72.41.05.03</t>
  </si>
  <si>
    <t xml:space="preserve">PA CARREGADEIRA S/EST.2,3M3 COND. C                                            </t>
  </si>
  <si>
    <t>72.41.05.04</t>
  </si>
  <si>
    <t xml:space="preserve">PA CARREGADEIRA S/EST.2,3M3 COND. D                                            </t>
  </si>
  <si>
    <t>72.42.01.01</t>
  </si>
  <si>
    <t xml:space="preserve">PERFURATRIZ MANUAL COND. A                                                     </t>
  </si>
  <si>
    <t>72.42.01.02</t>
  </si>
  <si>
    <t xml:space="preserve">PERFURATRIZ MANUAL COND. B                                                     </t>
  </si>
  <si>
    <t>72.42.01.03</t>
  </si>
  <si>
    <t xml:space="preserve">PERFURATRIZ MANUAL COND. C                                                     </t>
  </si>
  <si>
    <t>72.42.01.04</t>
  </si>
  <si>
    <t xml:space="preserve">PERFURATRIZ MANUAL COND. D                                                     </t>
  </si>
  <si>
    <t>72.42.02.01</t>
  </si>
  <si>
    <t xml:space="preserve">PERFURATRIZ S/ESTEIRA COND. A                                                  </t>
  </si>
  <si>
    <t>72.42.02.02</t>
  </si>
  <si>
    <t xml:space="preserve">PERFURATRIZ S/ESTEIRA COND. B                                                  </t>
  </si>
  <si>
    <t>72.42.02.03</t>
  </si>
  <si>
    <t xml:space="preserve">PERFURATRIZ S/ESTEIRA COND. C                                                  </t>
  </si>
  <si>
    <t>72.42.02.04</t>
  </si>
  <si>
    <t xml:space="preserve">PERFURATRIZ S/ESTEIRA COND. D                                                  </t>
  </si>
  <si>
    <t>72.42.03.01</t>
  </si>
  <si>
    <t xml:space="preserve">PERFURATRIZ JUMBO 3 BRACOS COND. A                                             </t>
  </si>
  <si>
    <t>72.42.03.02</t>
  </si>
  <si>
    <t xml:space="preserve">PERFURATRIZ JUMBO 3 BRACOS COND. B                                             </t>
  </si>
  <si>
    <t>72.42.03.03</t>
  </si>
  <si>
    <t xml:space="preserve">PERFURATRIZ JUMBO 3 BRACOS COND. C                                             </t>
  </si>
  <si>
    <t>72.42.03.04</t>
  </si>
  <si>
    <t xml:space="preserve">PERFURATRIZ JUMBO 3 BRACOS COND. D                                             </t>
  </si>
  <si>
    <t>72.42.04.01</t>
  </si>
  <si>
    <t xml:space="preserve">SONDA ROTATIVA COND. A                                                         </t>
  </si>
  <si>
    <t>72.42.04.02</t>
  </si>
  <si>
    <t xml:space="preserve">SONDA ROTATIVA COND. B                                                         </t>
  </si>
  <si>
    <t>72.42.04.03</t>
  </si>
  <si>
    <t xml:space="preserve">SONDA ROTATIVA COND. C                                                         </t>
  </si>
  <si>
    <t>72.42.04.04</t>
  </si>
  <si>
    <t xml:space="preserve">SONDA ROTATIVA COND. D                                                         </t>
  </si>
  <si>
    <t>72.42.05.01</t>
  </si>
  <si>
    <t xml:space="preserve">PERFURADOR/CINZAL DE BAIXO PESO COND. A                                        </t>
  </si>
  <si>
    <t>72.42.05.02</t>
  </si>
  <si>
    <t xml:space="preserve">PERFURADOR/CINZAL DE BAIXO PESO COND. B                                        </t>
  </si>
  <si>
    <t>72.42.05.03</t>
  </si>
  <si>
    <t xml:space="preserve">PERFURADOR/CINZAL DE BAIXO PESO COND. C                                        </t>
  </si>
  <si>
    <t>72.42.05.04</t>
  </si>
  <si>
    <t xml:space="preserve">PERFURADOR/CINZAL DE BAIXO PESO COND. D                                        </t>
  </si>
  <si>
    <t>72.43.01.01</t>
  </si>
  <si>
    <t xml:space="preserve">RETROESCAV./CARREGADEIRA 0,77M3 COND. A                                        </t>
  </si>
  <si>
    <t>72.43.01.02</t>
  </si>
  <si>
    <t xml:space="preserve">RETROESCAV./CARREGADEIRA 0,77M3 COND. B                                        </t>
  </si>
  <si>
    <t>72.43.01.03</t>
  </si>
  <si>
    <t xml:space="preserve">RETROESCAV./CARREGADEIRA 0,77M3 COND. C                                        </t>
  </si>
  <si>
    <t>72.43.01.04</t>
  </si>
  <si>
    <t xml:space="preserve">RETROESCAV./CARREGADEIRA 0,77M3 COND. D                                        </t>
  </si>
  <si>
    <t>72.44.01.01</t>
  </si>
  <si>
    <t xml:space="preserve">ROCADEIRA MANUAL GASOLINA COND. A                                              </t>
  </si>
  <si>
    <t>72.44.01.02</t>
  </si>
  <si>
    <t xml:space="preserve">ROCADEIRA MANUAL GASOLINA COND. B                                              </t>
  </si>
  <si>
    <t>72.44.01.03</t>
  </si>
  <si>
    <t xml:space="preserve">ROCADEIRA MANUAL GASOLINA COND. C                                              </t>
  </si>
  <si>
    <t>72.44.01.04</t>
  </si>
  <si>
    <t xml:space="preserve">ROCADEIRA MANUAL GASOLINA COND. D                                              </t>
  </si>
  <si>
    <t>72.44.02.01</t>
  </si>
  <si>
    <t xml:space="preserve">ROCADEIRA MANUAL ELETRICA COND. A                                              </t>
  </si>
  <si>
    <t>72.44.02.02</t>
  </si>
  <si>
    <t xml:space="preserve">ROCADEIRA MANUAL ELETRICA COND. B                                              </t>
  </si>
  <si>
    <t>72.44.02.03</t>
  </si>
  <si>
    <t xml:space="preserve">ROCADEIRA MANUAL ELETRICA COND. C                                              </t>
  </si>
  <si>
    <t>72.44.02.04</t>
  </si>
  <si>
    <t xml:space="preserve">ROCADEIRA MANUAL ELETRICA COND. D                                              </t>
  </si>
  <si>
    <t>72.44.03.01</t>
  </si>
  <si>
    <t xml:space="preserve">ROCADEIRA ADAPT.P/TRAT.AGRIC.COND. A                                           </t>
  </si>
  <si>
    <t>72.44.03.02</t>
  </si>
  <si>
    <t xml:space="preserve">ROCADEIRA ADAPT.P/TRAT.AGRIC.COND. B                                           </t>
  </si>
  <si>
    <t>72.44.03.03</t>
  </si>
  <si>
    <t xml:space="preserve">ROCADEIRA ADAPT.P/TRAT.AGRIC.COND. C                                           </t>
  </si>
  <si>
    <t>72.44.03.04</t>
  </si>
  <si>
    <t xml:space="preserve">ROCADEIRA ADAPT.P/TRAT.AGRIC. COND. D                                          </t>
  </si>
  <si>
    <t>72.45.01.01</t>
  </si>
  <si>
    <t xml:space="preserve">ROLO COMPACT.VIBRAT.CILIN./PN 7T COND. A                                       </t>
  </si>
  <si>
    <t>72.45.01.02</t>
  </si>
  <si>
    <t xml:space="preserve">ROLO COMPACT.VIBRAT.CILIN./PN 7T COND. B                                       </t>
  </si>
  <si>
    <t>72.45.01.03</t>
  </si>
  <si>
    <t xml:space="preserve">ROLO COMPACT.VIBRAT.CILIN./PN 7T COND. C                                       </t>
  </si>
  <si>
    <t>72.45.01.04</t>
  </si>
  <si>
    <t xml:space="preserve">ROLO COMPACT.VIBRAT.CILIN./PN 7T COND. D                                       </t>
  </si>
  <si>
    <t>72.45.02.01</t>
  </si>
  <si>
    <t xml:space="preserve">ROLO COMPACT.VIBRAT.CILIN./PN7,7T COND.A                                       </t>
  </si>
  <si>
    <t>72.45.02.02</t>
  </si>
  <si>
    <t xml:space="preserve">ROLO COMPACT.VIBRAT.CILIN./PN7,7T COND.B                                       </t>
  </si>
  <si>
    <t>72.45.02.03</t>
  </si>
  <si>
    <t xml:space="preserve">ROLO COMPACT.VIBRAT.CILIN./PN7,7T COND.C                                       </t>
  </si>
  <si>
    <t>72.45.02.04</t>
  </si>
  <si>
    <t xml:space="preserve">ROLO COMPACT.VIBRAT.CILIN./PN7,7T COND.D                                       </t>
  </si>
  <si>
    <t>72.45.03.01</t>
  </si>
  <si>
    <t xml:space="preserve">ROLO COMPACT.VIBRAT.CILIN./PN10T COND.A                                        </t>
  </si>
  <si>
    <t>72.45.03.02</t>
  </si>
  <si>
    <t xml:space="preserve">ROLO COMPACT.VIBRAT.CILIN./PN10T COND.B                                        </t>
  </si>
  <si>
    <t>72.45.03.03</t>
  </si>
  <si>
    <t xml:space="preserve">ROLO COMPACT VIBRAT.CILIN./PN10T COND.C                                        </t>
  </si>
  <si>
    <t>72.45.03.04</t>
  </si>
  <si>
    <t xml:space="preserve">ROLO COMPACT.VIBRAT.CILIN./PN10T COND.D                                        </t>
  </si>
  <si>
    <t>72.45.04.01</t>
  </si>
  <si>
    <t xml:space="preserve">ROLO COMPACT.VIBR.CILIN./PN 11,3T COND.A                                       </t>
  </si>
  <si>
    <t>72.45.04.02</t>
  </si>
  <si>
    <t xml:space="preserve">ROLO COMPACT.VIBR.CILIN./PN 11,3T COND.B                                       </t>
  </si>
  <si>
    <t>72.45.04.03</t>
  </si>
  <si>
    <t xml:space="preserve">ROLO COMPACT.VIBR.CILIN./PN 11,3T COND.C                                       </t>
  </si>
  <si>
    <t>72.45.04.04</t>
  </si>
  <si>
    <t xml:space="preserve">ROLO COMPACT.VIBR.CILIN./PN 11,3T COND.D                                       </t>
  </si>
  <si>
    <t>72.45.05.01</t>
  </si>
  <si>
    <t xml:space="preserve">ROLO COMPACT.VIBR.CILIN./PN 15,5T COND.A                                       </t>
  </si>
  <si>
    <t>72.45.05.02</t>
  </si>
  <si>
    <t xml:space="preserve">ROLO COMPACT.VIBR.CILIN./PN 15,5T COND.B                                       </t>
  </si>
  <si>
    <t>72.45.05.03</t>
  </si>
  <si>
    <t xml:space="preserve">ROLO COMPACT.VIBR.CILIN./PN 15,5T COND.C                                       </t>
  </si>
  <si>
    <t>72.45.05.04</t>
  </si>
  <si>
    <t xml:space="preserve">ROLO COMPACT.VIBR.CILIN./PN 15,5T COND.D                                       </t>
  </si>
  <si>
    <t>72.45.06.01</t>
  </si>
  <si>
    <t xml:space="preserve">ROLO COMP.PE DE CARN./PN 15,5T COND. A                                         </t>
  </si>
  <si>
    <t>72.45.06.02</t>
  </si>
  <si>
    <t xml:space="preserve">ROLO COMP.PE DE CARN./PN 15,5T COND. B                                         </t>
  </si>
  <si>
    <t>72.45.06.03</t>
  </si>
  <si>
    <t xml:space="preserve">ROLO COMP.PE DE CARN./PN 15,5T COND. C                                         </t>
  </si>
  <si>
    <t>72.45.06.04</t>
  </si>
  <si>
    <t xml:space="preserve">ROLO COMP.PE DE CARN./PN 15,5T COND. D                                         </t>
  </si>
  <si>
    <t>72.46.01.01</t>
  </si>
  <si>
    <t xml:space="preserve">ROLO COMPACT.VIBR.ASF.7,2T COND. A                                             </t>
  </si>
  <si>
    <t>72.46.01.02</t>
  </si>
  <si>
    <t xml:space="preserve">ROLO COMPACT.VIBR.ASF.7,2T COND. B                                             </t>
  </si>
  <si>
    <t>72.46.01.03</t>
  </si>
  <si>
    <t xml:space="preserve">ROLO COMPACT.VIBR.ASF.7,2T COND. C                                             </t>
  </si>
  <si>
    <t>72.46.01.04</t>
  </si>
  <si>
    <t xml:space="preserve">ROLO COMPACT.VIBR.ASF.7,2T COND. D                                             </t>
  </si>
  <si>
    <t>72.46.02.01</t>
  </si>
  <si>
    <t xml:space="preserve">ROLO COMPACT.VIBR.ASF.10,2T COND. A                                            </t>
  </si>
  <si>
    <t>72.46.02.02</t>
  </si>
  <si>
    <t xml:space="preserve">ROLO COMPACT.VIBR.ASF.10,2T COND. B                                            </t>
  </si>
  <si>
    <t>72.46.02.03</t>
  </si>
  <si>
    <t xml:space="preserve">ROLO COMPACT.VIBR.ASF.10,2T COND. C                                            </t>
  </si>
  <si>
    <t>72.46.02.04</t>
  </si>
  <si>
    <t xml:space="preserve">ROLO COMPACT.VIBR.ASF.10,2T COND. D                                            </t>
  </si>
  <si>
    <t>72.47.01.01</t>
  </si>
  <si>
    <t xml:space="preserve">ROLO COMPACT. TANDEM 2,3TON COND. A                                            </t>
  </si>
  <si>
    <t>72.47.01.02</t>
  </si>
  <si>
    <t xml:space="preserve">ROLO COMPACT. TANDEM 2,3TON COND. B                                            </t>
  </si>
  <si>
    <t>72.47.01.03</t>
  </si>
  <si>
    <t xml:space="preserve">ROLO COMPACT. TANDEM 2,3TON COND. C                                            </t>
  </si>
  <si>
    <t>72.47.01.04</t>
  </si>
  <si>
    <t xml:space="preserve">ROLO COMPACT. TANDEM 2,3TON COND. D                                            </t>
  </si>
  <si>
    <t>72.47.02.01</t>
  </si>
  <si>
    <t xml:space="preserve">ROLO COMPACT. TANDEM 7TON COND. A                                              </t>
  </si>
  <si>
    <t>72.47.02.02</t>
  </si>
  <si>
    <t xml:space="preserve">ROLO COMPACT. TANDEM 7TON COND. B                                              </t>
  </si>
  <si>
    <t>72.47.02.03</t>
  </si>
  <si>
    <t xml:space="preserve">ROLO COMPACT. TANDEM 7TON COND. C                                              </t>
  </si>
  <si>
    <t>72.47.02.04</t>
  </si>
  <si>
    <t xml:space="preserve">ROLO COMPACT. TANDEM 7TON COND. D                                              </t>
  </si>
  <si>
    <t>72.47.03.01</t>
  </si>
  <si>
    <t xml:space="preserve">ROLO COMPACT. TANDEM 12TON COND. A                                             </t>
  </si>
  <si>
    <t>72.47.03.02</t>
  </si>
  <si>
    <t xml:space="preserve">ROLO COMPACT. TANDEM 12TON COND. B                                             </t>
  </si>
  <si>
    <t>72.47.03.03</t>
  </si>
  <si>
    <t xml:space="preserve">ROLO COMPACT. TANDEM 12TON COND. C                                             </t>
  </si>
  <si>
    <t>72.47.03.04</t>
  </si>
  <si>
    <t xml:space="preserve">ROLO COMPACT. TANDEM 12TON COND. D                                             </t>
  </si>
  <si>
    <t>72.48.01.01</t>
  </si>
  <si>
    <t xml:space="preserve">ROLO COMPACT.S/PNEU P/ASF. 12,5T COND. A                                       </t>
  </si>
  <si>
    <t>72.48.01.02</t>
  </si>
  <si>
    <t xml:space="preserve">ROLO COMPACT.S/PNEU P/ASF. 12,5T COND. B                                       </t>
  </si>
  <si>
    <t>72.48.01.03</t>
  </si>
  <si>
    <t xml:space="preserve">ROLO COMPACT.S/PNEU P/ASF. 12,5T COND. C                                       </t>
  </si>
  <si>
    <t>72.48.01.04</t>
  </si>
  <si>
    <t xml:space="preserve">ROLO COMPACT.S/PNEU P/ASF. 12,5T COND. D                                       </t>
  </si>
  <si>
    <t>72.48.02.01</t>
  </si>
  <si>
    <t xml:space="preserve">ROLO COMPACT. S/PNEU P/ASF. 27T COND. A                                        </t>
  </si>
  <si>
    <t>72.48.02.02</t>
  </si>
  <si>
    <t xml:space="preserve">ROLO COMPACT. S/PNEU P/ASF. 27T COND. B                                        </t>
  </si>
  <si>
    <t>72.48.02.03</t>
  </si>
  <si>
    <t xml:space="preserve">ROLO COMPACT. S/PNEU P/ASF. 27T COND. C                                        </t>
  </si>
  <si>
    <t>72.48.02.04</t>
  </si>
  <si>
    <t xml:space="preserve">ROLO COMPACT. S/PNEU P/ASF. 27T COND. D                                        </t>
  </si>
  <si>
    <t>72.49.01.01</t>
  </si>
  <si>
    <t xml:space="preserve">TRATOR AGRIC.C/PESO DE 3,7T COND. A                                            </t>
  </si>
  <si>
    <t>72.49.01.02</t>
  </si>
  <si>
    <t xml:space="preserve">TRATOR AGRIC.C/PESO DE 3,7T COND. B                                            </t>
  </si>
  <si>
    <t>72.49.01.03</t>
  </si>
  <si>
    <t xml:space="preserve">TRATOR AGRIC.C/PESO DE 3,7T COND. C                                            </t>
  </si>
  <si>
    <t>72.49.01.04</t>
  </si>
  <si>
    <t xml:space="preserve">TRATOR AGRIC.C/PESO DE 3,7T COND. D                                            </t>
  </si>
  <si>
    <t>72.49.02.01</t>
  </si>
  <si>
    <t xml:space="preserve">TRATOR AGRIC.C/PESO DE 5T COND. A                                              </t>
  </si>
  <si>
    <t>72.49.02.02</t>
  </si>
  <si>
    <t xml:space="preserve">TRATOR AGRIC.C/PESO DE 5T COND. B                                              </t>
  </si>
  <si>
    <t>72.49.02.03</t>
  </si>
  <si>
    <t xml:space="preserve">TRATOR AGRIC.C/PESO DE 5T COND. C                                              </t>
  </si>
  <si>
    <t>72.49.02.04</t>
  </si>
  <si>
    <t xml:space="preserve">TRATOR AGRIC.C/PESO DE 5T COND. D                                              </t>
  </si>
  <si>
    <t>72.49.03.01</t>
  </si>
  <si>
    <t xml:space="preserve">MICRO TRATOR C/APAR. DE GRAMA COND. A                                          </t>
  </si>
  <si>
    <t>72.49.03.02</t>
  </si>
  <si>
    <t xml:space="preserve">MICRO TRATOR C/APAR. DE GRAMA COND. B                                          </t>
  </si>
  <si>
    <t>72.49.03.03</t>
  </si>
  <si>
    <t xml:space="preserve">MICRO TRATOR C/APAR. DE GRAMA COND. C                                          </t>
  </si>
  <si>
    <t>72.49.03.04</t>
  </si>
  <si>
    <t xml:space="preserve">MICRO TRATOR C/APAR. DE GRAMA COND. D                                          </t>
  </si>
  <si>
    <t>72.49.04.01</t>
  </si>
  <si>
    <t xml:space="preserve">TRATOR EQUIP.C/TRIT.RESIDUOS VEG.COND. A                                       </t>
  </si>
  <si>
    <t>72.49.04.02</t>
  </si>
  <si>
    <t xml:space="preserve">TRATOR EQUIP.C/TRIT.RESIDUOS VEG.COND. B                                       </t>
  </si>
  <si>
    <t>72.49.04.03</t>
  </si>
  <si>
    <t xml:space="preserve">TRATOR EQUIP.C/TRIT.RESIDUOS VEG.COND. C                                       </t>
  </si>
  <si>
    <t>72.49.04.04</t>
  </si>
  <si>
    <t xml:space="preserve">TRATOR EQUIP.C/TRIT.RESIDUOS VEG.COND. D                                       </t>
  </si>
  <si>
    <t>72.49.05.01</t>
  </si>
  <si>
    <t xml:space="preserve">TRATOR AGRIC. C/PULVEMISTURADOR COND. A                                        </t>
  </si>
  <si>
    <t>72.49.05.02</t>
  </si>
  <si>
    <t xml:space="preserve">TRATOR AGRIC. C/PULVEMISTURADOR COND. B                                        </t>
  </si>
  <si>
    <t>72.49.05.03</t>
  </si>
  <si>
    <t xml:space="preserve">TRATOR AGRIC. C/PULVEMISTURADOR COND. C                                        </t>
  </si>
  <si>
    <t>72.49.05.04</t>
  </si>
  <si>
    <t xml:space="preserve">TRATOR AGRIC. C/PULVEMISTURADOR COND. D                                        </t>
  </si>
  <si>
    <t>72.50.01.01</t>
  </si>
  <si>
    <t xml:space="preserve">TRATOR S/EST.COM LAMINA 1,93M3 COND. A                                         </t>
  </si>
  <si>
    <t>72.50.01.02</t>
  </si>
  <si>
    <t xml:space="preserve">TRATOR S/EST.COM LAMINA 1,93M3 COND. B                                         </t>
  </si>
  <si>
    <t>72.50.01.03</t>
  </si>
  <si>
    <t xml:space="preserve">TRATOR S/EST.COM LAMINA 1,93M3 COND. C                                         </t>
  </si>
  <si>
    <t>72.50.01.04</t>
  </si>
  <si>
    <t xml:space="preserve">TRATOR S/EST.COM LAMINA 1,93M3 COND. D                                         </t>
  </si>
  <si>
    <t>72.50.02.01</t>
  </si>
  <si>
    <t xml:space="preserve">TRATOR S/EST. COM LAMINA 2,28M3 COND. A                                        </t>
  </si>
  <si>
    <t>72.50.02.02</t>
  </si>
  <si>
    <t xml:space="preserve">TRATOR S/EST. COM LAMINA 2,28M3 COND. B                                        </t>
  </si>
  <si>
    <t>72.50.02.03</t>
  </si>
  <si>
    <t xml:space="preserve">TRATOR S/EST. COM LAMINA 2,28M3 COND. C                                        </t>
  </si>
  <si>
    <t>72.50.02.04</t>
  </si>
  <si>
    <t xml:space="preserve">TRATOR S/EST. COM LAMINA 2,28M3 COND. D                                        </t>
  </si>
  <si>
    <t>72.50.03.01</t>
  </si>
  <si>
    <t xml:space="preserve">TRATOR S/EST.COM LAMINA 3,18M3 COND. A                                         </t>
  </si>
  <si>
    <t>72.50.03.02</t>
  </si>
  <si>
    <t xml:space="preserve">TRATOR S/EST.COM LAMINA 3,18M3 COND. B                                         </t>
  </si>
  <si>
    <t>72.50.03.03</t>
  </si>
  <si>
    <t xml:space="preserve">TRATOR S/EST.COM LAMINA 3,18M3 COND. C                                         </t>
  </si>
  <si>
    <t>72.50.03.04</t>
  </si>
  <si>
    <t xml:space="preserve">TRATOR S/EST.COM LAMINA 3,18M3 COND. D                                         </t>
  </si>
  <si>
    <t>72.50.04.01</t>
  </si>
  <si>
    <t xml:space="preserve">TRATOR S/EST. C/LAMINA/RIP.1,93M3 COND.A                                       </t>
  </si>
  <si>
    <t>72.50.04.02</t>
  </si>
  <si>
    <t xml:space="preserve">TRATOR S/EST. C/LAMINA/RIP.1,93M3 COND.B                                       </t>
  </si>
  <si>
    <t>72.50.04.03</t>
  </si>
  <si>
    <t xml:space="preserve">TRATOR S/EST. C/LAMINA/RIP.1,93M3 COND.C                                       </t>
  </si>
  <si>
    <t>72.50.04.04</t>
  </si>
  <si>
    <t xml:space="preserve">TRATOR S/EST. C/LAMINA/RIP.1,93M3 COND.D                                       </t>
  </si>
  <si>
    <t>72.50.05.01</t>
  </si>
  <si>
    <t xml:space="preserve">TRATOR S/EST. C/LAMINA/RIP.2,28M3 COND.A                                       </t>
  </si>
  <si>
    <t>72.50.05.02</t>
  </si>
  <si>
    <t xml:space="preserve">TRATOR S/EST. C/LAMINA/RIP.2,28M3 COND.B                                       </t>
  </si>
  <si>
    <t>72.50.05.03</t>
  </si>
  <si>
    <t xml:space="preserve">TRATOR S/EST. C/LAMINA/RIP.2,28M3 COND.C                                       </t>
  </si>
  <si>
    <t>72.50.05.04</t>
  </si>
  <si>
    <t xml:space="preserve">TRATOR S/EST. C/LAMINA/RIP.2,28M3 COND.D                                       </t>
  </si>
  <si>
    <t>72.50.06.01</t>
  </si>
  <si>
    <t xml:space="preserve">TRATOR S/EST. C/LAMINA/RIP.3,18M3 COND.A                                       </t>
  </si>
  <si>
    <t>72.50.06.02</t>
  </si>
  <si>
    <t xml:space="preserve">TRATOR S/EST. C/LAMINA/RIP.3,18M3 COND.B                                       </t>
  </si>
  <si>
    <t>72.50.06.03</t>
  </si>
  <si>
    <t xml:space="preserve">TRATOR S/EST. C/LAMINA/RIP.3,18M3 COND.C                                       </t>
  </si>
  <si>
    <t>72.50.06.04</t>
  </si>
  <si>
    <t xml:space="preserve">TRATOR S/EST. C/LAMINA/RIP.3,18M3 COND.D                                       </t>
  </si>
  <si>
    <t>72.52.01.01</t>
  </si>
  <si>
    <t xml:space="preserve">USINA DE CONCRETO 200M3/H COND. A                                              </t>
  </si>
  <si>
    <t>72.52.01.02</t>
  </si>
  <si>
    <t xml:space="preserve">USINA DE CONCRETO 200M3/H COND. B                                              </t>
  </si>
  <si>
    <t>72.52.01.03</t>
  </si>
  <si>
    <t xml:space="preserve">USINA DE CONCRETO 200M3/H COND. C                                              </t>
  </si>
  <si>
    <t>72.52.01.04</t>
  </si>
  <si>
    <t xml:space="preserve">USINA DE CONCRETO 200M3/H COND. D                                              </t>
  </si>
  <si>
    <t>72.52.02.01</t>
  </si>
  <si>
    <t xml:space="preserve">USINA DE CONCRETO 40M3/H COND. A                                               </t>
  </si>
  <si>
    <t>72.52.02.02</t>
  </si>
  <si>
    <t xml:space="preserve">USINA DE CONCRETO 40M3/H COND. B                                               </t>
  </si>
  <si>
    <t>72.52.02.03</t>
  </si>
  <si>
    <t xml:space="preserve">USINA DE CONCRETO 40M3/H COND. C                                               </t>
  </si>
  <si>
    <t>72.52.02.04</t>
  </si>
  <si>
    <t xml:space="preserve">USINA DE CONCRETO 40M3/H COND. D                                               </t>
  </si>
  <si>
    <t>72.52.03.01</t>
  </si>
  <si>
    <t xml:space="preserve">USINA ASFALTICA 60A80T/H COND. A                                               </t>
  </si>
  <si>
    <t>72.52.03.02</t>
  </si>
  <si>
    <t xml:space="preserve">USINA ASFALTICA 60A80T/H COND. B                                               </t>
  </si>
  <si>
    <t>72.52.03.03</t>
  </si>
  <si>
    <t xml:space="preserve">USINA ASFALTICA 60 A 80T/H COND. C                                             </t>
  </si>
  <si>
    <t>72.52.03.04</t>
  </si>
  <si>
    <t xml:space="preserve">USINA ASFALTICA 60 A 80 T/H COND. D                                            </t>
  </si>
  <si>
    <t>72.52.04.01</t>
  </si>
  <si>
    <t xml:space="preserve">USINA ASF.MATER.FRES.100A150T/H COND.A                                         </t>
  </si>
  <si>
    <t>72.52.04.02</t>
  </si>
  <si>
    <t xml:space="preserve">USINA ASF.MATER.FRES.100A150T/H COND.B                                         </t>
  </si>
  <si>
    <t>72.52.04.03</t>
  </si>
  <si>
    <t xml:space="preserve">USINA ASF.MATER.FRES.100A150T/H COND.C                                         </t>
  </si>
  <si>
    <t>72.52.04.04</t>
  </si>
  <si>
    <t xml:space="preserve">USINA ASF.MATER.FRES.100A150T/H COND.D                                         </t>
  </si>
  <si>
    <t>72.52.05.01</t>
  </si>
  <si>
    <t xml:space="preserve">USINA DE SOLOS 400TON/H COND. A                                                </t>
  </si>
  <si>
    <t>72.52.05.02</t>
  </si>
  <si>
    <t xml:space="preserve">USINA DE SOLOS 400TON/H COND. B                                                </t>
  </si>
  <si>
    <t>72.52.05.03</t>
  </si>
  <si>
    <t xml:space="preserve">USINA DE SOLOS 400TON/H COND. C                                                </t>
  </si>
  <si>
    <t>72.52.05.04</t>
  </si>
  <si>
    <t xml:space="preserve">USINA DE SOLOS 400TON/H COND. D                                                </t>
  </si>
  <si>
    <t>72.53.01.01</t>
  </si>
  <si>
    <t xml:space="preserve">VIBRADOR DE IMERSAO 12000VPM ELET.COND.A                                       </t>
  </si>
  <si>
    <t>72.53.01.02</t>
  </si>
  <si>
    <t xml:space="preserve">VIBRADOR DE IMERSAO 12000VPM ELET.COND.B                                       </t>
  </si>
  <si>
    <t>72.53.01.03</t>
  </si>
  <si>
    <t xml:space="preserve">VIBRADOR DE IMERSAO 12000VPM ELET.COND.C                                       </t>
  </si>
  <si>
    <t>72.53.01.04</t>
  </si>
  <si>
    <t xml:space="preserve">VIBRADOR DE IMERSAO 12000VPM ELET.COND.D                                       </t>
  </si>
  <si>
    <t>72.53.02.01</t>
  </si>
  <si>
    <t xml:space="preserve">VIBRADOR DE IMERSAO 12000VPM GAS.COND.A                                        </t>
  </si>
  <si>
    <t>72.53.02.02</t>
  </si>
  <si>
    <t xml:space="preserve">VIBRADOR DE IMERSAO 12000VPM GAS.COND.B                                        </t>
  </si>
  <si>
    <t>72.53.02.03</t>
  </si>
  <si>
    <t xml:space="preserve">VIBRADOR DE IMERSAO 12000VPM GAS.COND.C                                        </t>
  </si>
  <si>
    <t>72.53.02.04</t>
  </si>
  <si>
    <t xml:space="preserve">VIBRADOR DE IMERSAO 12000VPM GAS.COND.D                                        </t>
  </si>
  <si>
    <t>72.54.01.01</t>
  </si>
  <si>
    <t xml:space="preserve">VIBRO ACAB.ASF.S/EST.400T/H COND. A                                            </t>
  </si>
  <si>
    <t>72.54.01.02</t>
  </si>
  <si>
    <t xml:space="preserve">VIBRO ACAB.ASF.S/EST.400T/H COND.B                                             </t>
  </si>
  <si>
    <t>72.54.01.03</t>
  </si>
  <si>
    <t xml:space="preserve">VIBRO ACAB.ASF.S/EST.400T/H COND.C                                             </t>
  </si>
  <si>
    <t>72.54.01.04</t>
  </si>
  <si>
    <t xml:space="preserve">VIBRO ACAB.ASF.S/EST.400T/H COND.D                                             </t>
  </si>
  <si>
    <t>72.54.02.01</t>
  </si>
  <si>
    <t xml:space="preserve">VIBRO ACAB.ASF.S/EST. 2200TON/H COND.A                                         </t>
  </si>
  <si>
    <t>72.54.02.02</t>
  </si>
  <si>
    <t xml:space="preserve">VIBRO ACAB.ASF.S/EST. 2200TON/H COND.B                                         </t>
  </si>
  <si>
    <t>72.54.02.03</t>
  </si>
  <si>
    <t xml:space="preserve">VIBRO ACAB.ASF.S/EST. 2200TON/H COND.C                                         </t>
  </si>
  <si>
    <t>72.54.02.04</t>
  </si>
  <si>
    <t xml:space="preserve">VIBRO ACAB.ASF.S/EST. 2200TON/H COND.D                                         </t>
  </si>
  <si>
    <t>72.54.03.01</t>
  </si>
  <si>
    <t xml:space="preserve">VIBRO ACAB.ASF.S/EST.500TON/H COND. A                                          </t>
  </si>
  <si>
    <t>72.54.03.02</t>
  </si>
  <si>
    <t xml:space="preserve">VIBRO ACAB.ASF.S/EST.500TON/H COND. B                                          </t>
  </si>
  <si>
    <t>72.54.03.03</t>
  </si>
  <si>
    <t xml:space="preserve">VIBRO ACAB.ASF.S/EST.500TON/H COND. C                                          </t>
  </si>
  <si>
    <t>72.54.03.04</t>
  </si>
  <si>
    <t xml:space="preserve">VIBRO ACAB.ASF.S/EST.500TON/H COND. D                                          </t>
  </si>
  <si>
    <t>72.54.04.01</t>
  </si>
  <si>
    <t xml:space="preserve">VIBRO ACAB.ASF.S/PNEU 14,7T/H COND. A                                          </t>
  </si>
  <si>
    <t>72.54.04.02</t>
  </si>
  <si>
    <t xml:space="preserve">VIBRO ACAB.ASF.S/PNEU 14,7T/H COND. B                                          </t>
  </si>
  <si>
    <t>72.54.04.03</t>
  </si>
  <si>
    <t xml:space="preserve">VIBRO ACAB.ASF.S/PNEU 14,7T/H COND. C                                          </t>
  </si>
  <si>
    <t>72.54.04.04</t>
  </si>
  <si>
    <t xml:space="preserve">VIBRO ACAB.ASF.S/PNEU 14,7T/H COND. D                                          </t>
  </si>
  <si>
    <t>72.55.01.01</t>
  </si>
  <si>
    <t xml:space="preserve">VIBRO ACAB.CONCRETO 200M3/H COND. A                                            </t>
  </si>
  <si>
    <t>72.55.01.02</t>
  </si>
  <si>
    <t xml:space="preserve">VIBRO ACAB.CONCRETO 200M3/H COND. B                                            </t>
  </si>
  <si>
    <t>72.55.01.03</t>
  </si>
  <si>
    <t xml:space="preserve">VIBRO ACAB.CONCRETO 200M3/H COND. C                                            </t>
  </si>
  <si>
    <t>72.55.01.04</t>
  </si>
  <si>
    <t xml:space="preserve">VIBRO ACAB.CONCRETO 200M3/H COND. D                                            </t>
  </si>
  <si>
    <t>72.56.01.01</t>
  </si>
  <si>
    <t xml:space="preserve">SERRA PARA PAVIMENTO 8HP COND. A                                               </t>
  </si>
  <si>
    <t>72.56.01.02</t>
  </si>
  <si>
    <t xml:space="preserve">SERRA PARA PAVIMENTO 8HP COND. B                                               </t>
  </si>
  <si>
    <t>72.56.01.03</t>
  </si>
  <si>
    <t xml:space="preserve">SERRA PARA PAVIMENTO 8HP COND. C                                               </t>
  </si>
  <si>
    <t>72.56.01.04</t>
  </si>
  <si>
    <t xml:space="preserve">SERRA PARA PAVIMENTO 8HP COND. D                                               </t>
  </si>
  <si>
    <t>72.56.03.01</t>
  </si>
  <si>
    <t xml:space="preserve">SERRA PARA PAVIMENTO 9HP COND. A                                               </t>
  </si>
  <si>
    <t>72.56.03.02</t>
  </si>
  <si>
    <t xml:space="preserve">SERRA PARA PAVIMENTO 9HP COND. B                                               </t>
  </si>
  <si>
    <t>72.56.03.03</t>
  </si>
  <si>
    <t xml:space="preserve">SERRA PARA PAVIMENTO 9HP COND. C                                               </t>
  </si>
  <si>
    <t>72.56.03.04</t>
  </si>
  <si>
    <t xml:space="preserve">SERRA PARA PAVIMENTO 9HP COND. D                                               </t>
  </si>
  <si>
    <t>72.57.01.01</t>
  </si>
  <si>
    <t xml:space="preserve">SELADORA A FRIO 15HP COND. A                                                   </t>
  </si>
  <si>
    <t>72.57.01.02</t>
  </si>
  <si>
    <t xml:space="preserve">SELADORA A FRIO 15HP COND. B                                                   </t>
  </si>
  <si>
    <t>72.57.01.03</t>
  </si>
  <si>
    <t xml:space="preserve">SELADORA A FRIO 15HP COND. C                                                   </t>
  </si>
  <si>
    <t>72.57.01.04</t>
  </si>
  <si>
    <t xml:space="preserve">SELADORA A FRIO 15HP COND. D                                                   </t>
  </si>
  <si>
    <t>72.58.01.01</t>
  </si>
  <si>
    <t xml:space="preserve">UNIDADE APLIC.EXTRUSAO COND. A                                                 </t>
  </si>
  <si>
    <t>72.58.01.02</t>
  </si>
  <si>
    <t xml:space="preserve">UNIDADE APLIC.EXTRUSAO COND. B                                                 </t>
  </si>
  <si>
    <t>72.58.01.03</t>
  </si>
  <si>
    <t xml:space="preserve">UNIDADE APLIC.EXTRUSAO COND. C                                                 </t>
  </si>
  <si>
    <t>72.58.01.04</t>
  </si>
  <si>
    <t xml:space="preserve">UNIDADE APLIC.EXTRUSAO COND. D                                                 </t>
  </si>
  <si>
    <t>72.58.02.01</t>
  </si>
  <si>
    <t xml:space="preserve">UNIDADE APLIC.TINTA ELAST.A FRIO COND.A                                        </t>
  </si>
  <si>
    <t>72.58.02.02</t>
  </si>
  <si>
    <t xml:space="preserve">UNIDADE APLIC.TINTA ELAST.A FRIO COND.B                                        </t>
  </si>
  <si>
    <t>72.58.02.03</t>
  </si>
  <si>
    <t xml:space="preserve">UNIDADE APLIC.TINTA ELAST.A FRIO COND.C                                        </t>
  </si>
  <si>
    <t>72.58.02.04</t>
  </si>
  <si>
    <t xml:space="preserve">UNIDADE APLIC.TINTA ELAST.A FRIO COND.D                                        </t>
  </si>
  <si>
    <t>72.58.03.01</t>
  </si>
  <si>
    <t xml:space="preserve">UNIDADE FUSORA COND. A                                                         </t>
  </si>
  <si>
    <t>72.58.03.02</t>
  </si>
  <si>
    <t xml:space="preserve">UNIDADE FUSORA COND. B                                                         </t>
  </si>
  <si>
    <t>72.58.03.03</t>
  </si>
  <si>
    <t xml:space="preserve">UNIDADE FUSORA COND. C                                                         </t>
  </si>
  <si>
    <t>72.58.03.04</t>
  </si>
  <si>
    <t xml:space="preserve">UNIDADE FUSORA COND. D                                                         </t>
  </si>
  <si>
    <t>72.58.04.01</t>
  </si>
  <si>
    <t xml:space="preserve">UNIDADE APLIC.HOT-SPRAY COND. A                                                </t>
  </si>
  <si>
    <t>72.58.04.02</t>
  </si>
  <si>
    <t xml:space="preserve">UNIDADE APLIC.HOT-SPRAY COND. B                                                </t>
  </si>
  <si>
    <t>72.58.04.03</t>
  </si>
  <si>
    <t xml:space="preserve">UNIDADE APLIC.HOT-SPRAY COND. C                                                </t>
  </si>
  <si>
    <t>72.58.04.04</t>
  </si>
  <si>
    <t xml:space="preserve">UNIDADE APLIC.HOT-SPRAY COND. D                                                </t>
  </si>
  <si>
    <t>72.58.05.01</t>
  </si>
  <si>
    <t xml:space="preserve">UNID.APLIC.TINTA (HOFFMAN OU SIMILAR)C-A                                       </t>
  </si>
  <si>
    <t>72.58.05.02</t>
  </si>
  <si>
    <t xml:space="preserve">UNID.APLIC.TINTA (HOFFMAN OU SIMILAR)C-B                                       </t>
  </si>
  <si>
    <t>72.58.05.03</t>
  </si>
  <si>
    <t xml:space="preserve">UNID.APLIC.TINTA (HOFFMAN OU SIMILAR)C-C                                       </t>
  </si>
  <si>
    <t>72.58.05.04</t>
  </si>
  <si>
    <t xml:space="preserve">UNID.APLIC.TINTA (HOFFMAN OU SIMILAR)C-D                                       </t>
  </si>
  <si>
    <t>72.59.01.01</t>
  </si>
  <si>
    <t xml:space="preserve">SILO P/ESTOC.CIMENTO 30T COND. A                                               </t>
  </si>
  <si>
    <t>72.59.01.02</t>
  </si>
  <si>
    <t xml:space="preserve">SILO P/ESTOC.CIMENTO 30T COND. B                                               </t>
  </si>
  <si>
    <t>72.59.01.03</t>
  </si>
  <si>
    <t xml:space="preserve">SILO P/ESTOC.CIMENTO 30T COND. C                                               </t>
  </si>
  <si>
    <t>72.59.01.04</t>
  </si>
  <si>
    <t xml:space="preserve">SILO P/ESTOC.CIMENTO 30T COND. D                                               </t>
  </si>
  <si>
    <t>72.59.02.01</t>
  </si>
  <si>
    <t xml:space="preserve">SILO P/ESTOC.MASSA ASF.35TON COND. A                                           </t>
  </si>
  <si>
    <t>72.59.02.02</t>
  </si>
  <si>
    <t xml:space="preserve">SILO P/ESTOC.MASSA ASF.35TON COND. B                                           </t>
  </si>
  <si>
    <t>72.59.02.03</t>
  </si>
  <si>
    <t xml:space="preserve">SILO P/ESTOC.MASSA ASF.35TON COND. C                                           </t>
  </si>
  <si>
    <t>72.59.02.04</t>
  </si>
  <si>
    <t xml:space="preserve">SILO P/ESTOC.MASSA ASF.35TON COND. D                                           </t>
  </si>
  <si>
    <t>72.61.01.01</t>
  </si>
  <si>
    <t xml:space="preserve">VASSOURA MEC. REBOCAVEL COND. A                                                </t>
  </si>
  <si>
    <t>72.61.01.02</t>
  </si>
  <si>
    <t xml:space="preserve">VASSOURA MEC. REBOCAVEL COND. B                                                </t>
  </si>
  <si>
    <t>72.61.01.03</t>
  </si>
  <si>
    <t xml:space="preserve">VASSOURA MEC. REBOCAVEL COND. C                                                </t>
  </si>
  <si>
    <t>72.61.01.04</t>
  </si>
  <si>
    <t xml:space="preserve">VASSOURA MEC. REBOCAVEL COND. D                                                </t>
  </si>
  <si>
    <t>72.63.01.01</t>
  </si>
  <si>
    <t xml:space="preserve">MAQUINA DE JATO COND. A                                                        </t>
  </si>
  <si>
    <t>72.63.01.02</t>
  </si>
  <si>
    <t xml:space="preserve">MAQUINA DE JATO COND. B                                                        </t>
  </si>
  <si>
    <t>72.63.01.03</t>
  </si>
  <si>
    <t xml:space="preserve">MAQUINA DE JATO COND. C                                                        </t>
  </si>
  <si>
    <t>72.63.01.04</t>
  </si>
  <si>
    <t xml:space="preserve">MAQUINA DE JATO COND. D                                                        </t>
  </si>
  <si>
    <t>Consolidação dos custos de mão de obra - Tabela de Preços de Consultoria</t>
  </si>
  <si>
    <t>Custo Unitário</t>
  </si>
  <si>
    <t>P8001</t>
  </si>
  <si>
    <t>Advogado júnior</t>
  </si>
  <si>
    <t>mês</t>
  </si>
  <si>
    <t>P8002</t>
  </si>
  <si>
    <t>Advogado pleno</t>
  </si>
  <si>
    <t>P8003</t>
  </si>
  <si>
    <t>Advogado sênior</t>
  </si>
  <si>
    <t>P8007</t>
  </si>
  <si>
    <t>Analista de desenvolvimento de sistemas júnior</t>
  </si>
  <si>
    <t>Analista de desenvolvimento de sistemas pleno</t>
  </si>
  <si>
    <t>P8009</t>
  </si>
  <si>
    <t>Analista de desenvolvimento de sistemas sênior</t>
  </si>
  <si>
    <t>P8013</t>
  </si>
  <si>
    <t>Arquiteto júnior</t>
  </si>
  <si>
    <t>P8014</t>
  </si>
  <si>
    <t>Arquiteto pleno</t>
  </si>
  <si>
    <t>P8015</t>
  </si>
  <si>
    <t>Arquiteto sênior</t>
  </si>
  <si>
    <t>P8019</t>
  </si>
  <si>
    <t>Assistente social júnior</t>
  </si>
  <si>
    <t>P8020</t>
  </si>
  <si>
    <t>Assistente social pleno</t>
  </si>
  <si>
    <t>P8021</t>
  </si>
  <si>
    <t>Assistente social sênior</t>
  </si>
  <si>
    <t>P8025</t>
  </si>
  <si>
    <t>Auxiliar</t>
  </si>
  <si>
    <t>P8026</t>
  </si>
  <si>
    <t>Auxiliar administrativo</t>
  </si>
  <si>
    <t>P8027</t>
  </si>
  <si>
    <t>Auxiliar de laboratório</t>
  </si>
  <si>
    <t>P8028</t>
  </si>
  <si>
    <t>Auxiliar de topografia</t>
  </si>
  <si>
    <t>P8032</t>
  </si>
  <si>
    <t>Biólogo júnior</t>
  </si>
  <si>
    <t>P8033</t>
  </si>
  <si>
    <t>Biólogo pleno</t>
  </si>
  <si>
    <t>P8034</t>
  </si>
  <si>
    <t>Biólogo sênior</t>
  </si>
  <si>
    <t>P8038</t>
  </si>
  <si>
    <t>Chefe de escritório</t>
  </si>
  <si>
    <t>P8040</t>
  </si>
  <si>
    <t>Contador júnior</t>
  </si>
  <si>
    <t>P8041</t>
  </si>
  <si>
    <t>Contador pleno</t>
  </si>
  <si>
    <t>P8042</t>
  </si>
  <si>
    <t>Contador sênior</t>
  </si>
  <si>
    <t>P8044</t>
  </si>
  <si>
    <t>Coordenador ambiental</t>
  </si>
  <si>
    <t>Economista júnior</t>
  </si>
  <si>
    <t>Economista pleno</t>
  </si>
  <si>
    <t>Economista sênior</t>
  </si>
  <si>
    <t>P8054</t>
  </si>
  <si>
    <t>Engenheiro agrônomo júnior</t>
  </si>
  <si>
    <t>P8055</t>
  </si>
  <si>
    <t>Engenheiro agrônomo pleno</t>
  </si>
  <si>
    <t>P8056</t>
  </si>
  <si>
    <t>Engenheiro agrônomo sênior</t>
  </si>
  <si>
    <t>Engenheiro ambiental júnior</t>
  </si>
  <si>
    <t>Engenheiro ambiental pleno</t>
  </si>
  <si>
    <t>P8059</t>
  </si>
  <si>
    <t>Engenheiro ambiental sênior</t>
  </si>
  <si>
    <t>P8060</t>
  </si>
  <si>
    <t>Engenheiro consultor especial</t>
  </si>
  <si>
    <t>Engenheiro coordenador</t>
  </si>
  <si>
    <t>P8062</t>
  </si>
  <si>
    <t>Engenheiro de pesca júnior</t>
  </si>
  <si>
    <t>P8063</t>
  </si>
  <si>
    <t>Engenheiro de pesca pleno</t>
  </si>
  <si>
    <t>P8064</t>
  </si>
  <si>
    <t>Engenheiro de pesca sênior</t>
  </si>
  <si>
    <t>Engenheiro de projetos júnior</t>
  </si>
  <si>
    <t>Engenheiro de projetos pleno</t>
  </si>
  <si>
    <t>Engenheiro de projetos sênior</t>
  </si>
  <si>
    <t>P8068</t>
  </si>
  <si>
    <t>Engenheiro florestal júnior</t>
  </si>
  <si>
    <t>P8069</t>
  </si>
  <si>
    <t>Engenheiro florestal pleno</t>
  </si>
  <si>
    <t>P8070</t>
  </si>
  <si>
    <t>Engenheiro florestal sênior</t>
  </si>
  <si>
    <t>P8080</t>
  </si>
  <si>
    <t>Geólogo júnior</t>
  </si>
  <si>
    <t>P8081</t>
  </si>
  <si>
    <t>Geólogo pleno</t>
  </si>
  <si>
    <t>Geólogo sênior</t>
  </si>
  <si>
    <t>P8092</t>
  </si>
  <si>
    <t>Jornalista júnior</t>
  </si>
  <si>
    <t>P8093</t>
  </si>
  <si>
    <t>Jornalista pleno</t>
  </si>
  <si>
    <t>P8094</t>
  </si>
  <si>
    <t>Jornalista sênior</t>
  </si>
  <si>
    <t>P8098</t>
  </si>
  <si>
    <t>Laboratorista</t>
  </si>
  <si>
    <t>P8102</t>
  </si>
  <si>
    <t>Médico veterinário</t>
  </si>
  <si>
    <t>P8106</t>
  </si>
  <si>
    <t>Meteorologista júnior</t>
  </si>
  <si>
    <t>P8107</t>
  </si>
  <si>
    <t>Meteorologista pleno</t>
  </si>
  <si>
    <t>P8108</t>
  </si>
  <si>
    <t>Meteorologista sênior</t>
  </si>
  <si>
    <t>P8112</t>
  </si>
  <si>
    <t>Motorista de caminhão</t>
  </si>
  <si>
    <t>P8113</t>
  </si>
  <si>
    <t>Motorista de veículo leve</t>
  </si>
  <si>
    <t>P8117</t>
  </si>
  <si>
    <t>Oceanógrafo júnior</t>
  </si>
  <si>
    <t>P8118</t>
  </si>
  <si>
    <t>Oceanógrafo pleno</t>
  </si>
  <si>
    <t>P8119</t>
  </si>
  <si>
    <t>Oceanógrafo sênior</t>
  </si>
  <si>
    <t>P8129</t>
  </si>
  <si>
    <t>Pedagogo júnior</t>
  </si>
  <si>
    <t>P8130</t>
  </si>
  <si>
    <t>Pedagogo pleno</t>
  </si>
  <si>
    <t>P8131</t>
  </si>
  <si>
    <t>Pedagogo sênior</t>
  </si>
  <si>
    <t>P8135</t>
  </si>
  <si>
    <t>Secretária</t>
  </si>
  <si>
    <t>P8139</t>
  </si>
  <si>
    <t>Sondador</t>
  </si>
  <si>
    <t>P8143</t>
  </si>
  <si>
    <t>Técnico ambiental</t>
  </si>
  <si>
    <t>P8147</t>
  </si>
  <si>
    <t>Técnico de obras</t>
  </si>
  <si>
    <t>P8151</t>
  </si>
  <si>
    <t>Técnico de segurança do trabalho</t>
  </si>
  <si>
    <t>Técnico em geoprocessamento</t>
  </si>
  <si>
    <t>P8159</t>
  </si>
  <si>
    <t>Técnico em informática - programador</t>
  </si>
  <si>
    <t>P8163</t>
  </si>
  <si>
    <t>Topógrafo</t>
  </si>
  <si>
    <t>P8167</t>
  </si>
  <si>
    <t>Arquivista júnior</t>
  </si>
  <si>
    <t>P8168</t>
  </si>
  <si>
    <t>Arquivista pleno</t>
  </si>
  <si>
    <t>P8169</t>
  </si>
  <si>
    <t>Arquivista sênior</t>
  </si>
  <si>
    <t>P8173</t>
  </si>
  <si>
    <t>Administrador júnior</t>
  </si>
  <si>
    <t>P8174</t>
  </si>
  <si>
    <t>Administrador pleno</t>
  </si>
  <si>
    <t>P8175</t>
  </si>
  <si>
    <t>Administrador sênior</t>
  </si>
  <si>
    <t>P8180</t>
  </si>
  <si>
    <t>Engenheiro agrimensor Júnior</t>
  </si>
  <si>
    <t>P8181</t>
  </si>
  <si>
    <t>Engenheiro agrimensor pleno</t>
  </si>
  <si>
    <t>P8182</t>
  </si>
  <si>
    <t>Engenheiro agrimensor sênior</t>
  </si>
  <si>
    <t>P8183</t>
  </si>
  <si>
    <t>Geógrafo júnior</t>
  </si>
  <si>
    <t>P8184</t>
  </si>
  <si>
    <t>Geógrafo pleno</t>
  </si>
  <si>
    <t>P8185</t>
  </si>
  <si>
    <t>Geógrafo sênior</t>
  </si>
  <si>
    <t>P8186</t>
  </si>
  <si>
    <t>Antropólogo júnior</t>
  </si>
  <si>
    <t>P8187</t>
  </si>
  <si>
    <t>Antropólogo pleno</t>
  </si>
  <si>
    <t>P8188</t>
  </si>
  <si>
    <t>Antropólogo sênior</t>
  </si>
  <si>
    <t>P8189</t>
  </si>
  <si>
    <t>Arqueólogo júnior</t>
  </si>
  <si>
    <t>P8190</t>
  </si>
  <si>
    <t>Arqueólogo pleno</t>
  </si>
  <si>
    <t>P8191</t>
  </si>
  <si>
    <t>Arqueólogo sênior</t>
  </si>
  <si>
    <t>P8192</t>
  </si>
  <si>
    <t>Historiador júnior</t>
  </si>
  <si>
    <t>P8193</t>
  </si>
  <si>
    <t>Historiador pleno</t>
  </si>
  <si>
    <t>P8194</t>
  </si>
  <si>
    <t>Historiador sênior</t>
  </si>
  <si>
    <t>P8195</t>
  </si>
  <si>
    <t>Paleontólogo júnior</t>
  </si>
  <si>
    <t>P8196</t>
  </si>
  <si>
    <t>Paleontólogo pleno</t>
  </si>
  <si>
    <t>P8197</t>
  </si>
  <si>
    <t>Paleontólogo sênior</t>
  </si>
  <si>
    <t>P8198</t>
  </si>
  <si>
    <t>Sociólogo júnior</t>
  </si>
  <si>
    <t>P8199</t>
  </si>
  <si>
    <t>Sociólogo pleno</t>
  </si>
  <si>
    <t>P8200</t>
  </si>
  <si>
    <t>Sociólogo sênior</t>
  </si>
  <si>
    <t>Custos de veículos Tabela de Preços de Consultoria</t>
  </si>
  <si>
    <t>Produtivo</t>
  </si>
  <si>
    <t>Improdutivo</t>
  </si>
  <si>
    <t>Veículo leve - 53 kW (sem motorista)</t>
  </si>
  <si>
    <t xml:space="preserve">dia </t>
  </si>
  <si>
    <t>E8887</t>
  </si>
  <si>
    <t>Cotações de Mercado</t>
  </si>
  <si>
    <t xml:space="preserve">EST - DF </t>
  </si>
  <si>
    <t xml:space="preserve">Estadia - DF </t>
  </si>
  <si>
    <t xml:space="preserve">EST - AM </t>
  </si>
  <si>
    <t xml:space="preserve">Estadia - AM </t>
  </si>
  <si>
    <t xml:space="preserve">EST - RJ </t>
  </si>
  <si>
    <t xml:space="preserve">Estadia - RJ </t>
  </si>
  <si>
    <t xml:space="preserve">EST - MG </t>
  </si>
  <si>
    <t xml:space="preserve">Estadia - MG </t>
  </si>
  <si>
    <t xml:space="preserve">EST - CE </t>
  </si>
  <si>
    <t xml:space="preserve">Estadia - CE </t>
  </si>
  <si>
    <t xml:space="preserve">EST - RS </t>
  </si>
  <si>
    <t xml:space="preserve">Estadia - RS </t>
  </si>
  <si>
    <t xml:space="preserve">EST - PE </t>
  </si>
  <si>
    <t xml:space="preserve">Estadia - PE </t>
  </si>
  <si>
    <t xml:space="preserve">Estadia - BA </t>
  </si>
  <si>
    <t xml:space="preserve">EST - SP </t>
  </si>
  <si>
    <t>Estadia - SP</t>
  </si>
  <si>
    <t xml:space="preserve">EST - AC </t>
  </si>
  <si>
    <t xml:space="preserve">Estadia - AC </t>
  </si>
  <si>
    <t xml:space="preserve">EST - AL </t>
  </si>
  <si>
    <t xml:space="preserve">Estadia - AL </t>
  </si>
  <si>
    <t xml:space="preserve">EST - AP </t>
  </si>
  <si>
    <t xml:space="preserve">Estadia - AP </t>
  </si>
  <si>
    <t xml:space="preserve">EST - ES </t>
  </si>
  <si>
    <t xml:space="preserve">Estadia - ES </t>
  </si>
  <si>
    <t xml:space="preserve">EST - GO </t>
  </si>
  <si>
    <t xml:space="preserve">Estadia - GO </t>
  </si>
  <si>
    <t xml:space="preserve">EST - MA </t>
  </si>
  <si>
    <t xml:space="preserve">Estadia - MA </t>
  </si>
  <si>
    <t xml:space="preserve">EST - MT </t>
  </si>
  <si>
    <t xml:space="preserve">Estadia - MT </t>
  </si>
  <si>
    <t xml:space="preserve">EST - MS </t>
  </si>
  <si>
    <t xml:space="preserve">Estadia - MS </t>
  </si>
  <si>
    <t xml:space="preserve">EST - PA </t>
  </si>
  <si>
    <t xml:space="preserve">Estadia - PA </t>
  </si>
  <si>
    <t xml:space="preserve">EST - PB </t>
  </si>
  <si>
    <t xml:space="preserve">Estadia - PB </t>
  </si>
  <si>
    <t xml:space="preserve">EST - PR </t>
  </si>
  <si>
    <t xml:space="preserve">Estadia - PR </t>
  </si>
  <si>
    <t xml:space="preserve">EST - PI </t>
  </si>
  <si>
    <t xml:space="preserve">Estadia - PI </t>
  </si>
  <si>
    <t xml:space="preserve">EST - RN </t>
  </si>
  <si>
    <t xml:space="preserve">Estadia - RN </t>
  </si>
  <si>
    <t xml:space="preserve">EST - RO </t>
  </si>
  <si>
    <t xml:space="preserve">Estadia - RO </t>
  </si>
  <si>
    <t xml:space="preserve">EST - RR </t>
  </si>
  <si>
    <t xml:space="preserve">Estadia - RR </t>
  </si>
  <si>
    <t xml:space="preserve">EST - SC </t>
  </si>
  <si>
    <t xml:space="preserve">Estadia - SC </t>
  </si>
  <si>
    <t xml:space="preserve">EST - SE </t>
  </si>
  <si>
    <t xml:space="preserve">Estadia - SE </t>
  </si>
  <si>
    <t xml:space="preserve">EST - TO </t>
  </si>
  <si>
    <t xml:space="preserve">Estadia - TO </t>
  </si>
  <si>
    <t>op. 1</t>
  </si>
  <si>
    <t>op. 2</t>
  </si>
  <si>
    <t>op. 3</t>
  </si>
  <si>
    <t>Notebook</t>
  </si>
  <si>
    <t>Cotação Online</t>
  </si>
  <si>
    <t>Multilaser</t>
  </si>
  <si>
    <t>Positivo</t>
  </si>
  <si>
    <t>Samsung</t>
  </si>
  <si>
    <t>Passagem aérea - destino Brasília (ida e volta)</t>
  </si>
  <si>
    <t>und</t>
  </si>
  <si>
    <t>PASS - AM</t>
  </si>
  <si>
    <t>Passagem aérea - destino Manaus (ida e volta)</t>
  </si>
  <si>
    <t>PASS - RJ</t>
  </si>
  <si>
    <t>Passagem aérea - destino Rio de Janeiro (ida e volta)</t>
  </si>
  <si>
    <t>PASS - MG</t>
  </si>
  <si>
    <t>Passagem aérea - destino Belo Horizonte (ida e volta)</t>
  </si>
  <si>
    <t>PASS - CE</t>
  </si>
  <si>
    <t>Passagem aérea - destino Fortaleza (ida e volta)</t>
  </si>
  <si>
    <t>PASS - RS</t>
  </si>
  <si>
    <t>Passagem aérea - destino Porto Alegre (ida e volta)</t>
  </si>
  <si>
    <t>PASS - PE</t>
  </si>
  <si>
    <t>Passagem aérea - destino Recife (ida e volta)</t>
  </si>
  <si>
    <t>Passagem aérea - destino Salvador (ida e volta)</t>
  </si>
  <si>
    <t>PASS - SP</t>
  </si>
  <si>
    <t>Passagem aérea - destino São Paulo (ida e volta)</t>
  </si>
  <si>
    <t>PASS - AC</t>
  </si>
  <si>
    <t>Passagem aérea - destino Rio Branco (ida e volta)</t>
  </si>
  <si>
    <t>PASS - AL</t>
  </si>
  <si>
    <t>Passagem aérea - destino Maceió (ida e volta)</t>
  </si>
  <si>
    <t>PASS - AP</t>
  </si>
  <si>
    <t>Passagem aérea - destino Macapá (ida e volta)</t>
  </si>
  <si>
    <t>PASS - ES</t>
  </si>
  <si>
    <t>Passagem aérea - destino Vitória (ida e volta)</t>
  </si>
  <si>
    <t>PASS - GO</t>
  </si>
  <si>
    <t>Passagem aérea - destino Goiânia (ida e volta)</t>
  </si>
  <si>
    <t>PASS - MA</t>
  </si>
  <si>
    <t>Passagem aérea - destino São Luís (ida e volta)</t>
  </si>
  <si>
    <t>PASS - MT</t>
  </si>
  <si>
    <t>Passagem aérea - destino Cuiabá (ida e volta)</t>
  </si>
  <si>
    <t>PASS - MS</t>
  </si>
  <si>
    <t>Passagem aérea - destino Campo Grande (ida e volta)</t>
  </si>
  <si>
    <t>PASS - PA</t>
  </si>
  <si>
    <t>Passagem aérea - destino Belém (ida e volta)</t>
  </si>
  <si>
    <t>PASS - PB</t>
  </si>
  <si>
    <t>Passagem aérea - destino João Pessoa (ida e volta)</t>
  </si>
  <si>
    <t>PASS - PR</t>
  </si>
  <si>
    <t>Passagem aérea - destino Curitiba (ida e volta)</t>
  </si>
  <si>
    <t>PASS - PI</t>
  </si>
  <si>
    <t>Passagem aérea - destino Teresina (ida e volta)</t>
  </si>
  <si>
    <t>PASS - RN</t>
  </si>
  <si>
    <t>Passagem aérea - destino Natal (ida e volta)</t>
  </si>
  <si>
    <t>PASS - RO</t>
  </si>
  <si>
    <t>Passagem aérea - destino Porto Velho (ida e volta)</t>
  </si>
  <si>
    <t>PASS - RR</t>
  </si>
  <si>
    <t>Passagem aérea - destino Boa Vista (ida e volta)</t>
  </si>
  <si>
    <t>PASS - SC</t>
  </si>
  <si>
    <t>Passagem aérea - destino Florianópolis (ida e volta)</t>
  </si>
  <si>
    <t>PASS - SE</t>
  </si>
  <si>
    <t>Passagem aérea - destino Aracaju (ida e volta)</t>
  </si>
  <si>
    <t>PASS - TO</t>
  </si>
  <si>
    <t>Passagem aérea - destino Palmas (ida e volta)</t>
  </si>
  <si>
    <t>PASS - LOTE 1</t>
  </si>
  <si>
    <t xml:space="preserve"> </t>
  </si>
  <si>
    <t>Custos de imóveis, mobiliário, cestas de instalações e custos diversos Tabela de Preços de Consultoria</t>
  </si>
  <si>
    <t>m² x mês</t>
  </si>
  <si>
    <t>B8952</t>
  </si>
  <si>
    <t>Escritório</t>
  </si>
  <si>
    <t>ocupante x mês</t>
  </si>
  <si>
    <t>B8954</t>
  </si>
  <si>
    <t>Residência</t>
  </si>
  <si>
    <t>B8955</t>
  </si>
  <si>
    <t>Laboratório de asfalto</t>
  </si>
  <si>
    <t>B8956</t>
  </si>
  <si>
    <t>Laboratório de concreto</t>
  </si>
  <si>
    <t>B8957</t>
  </si>
  <si>
    <t>Laboratório de solos</t>
  </si>
  <si>
    <t>B8958</t>
  </si>
  <si>
    <t>B8960</t>
  </si>
  <si>
    <t>Benefícios e Despesas Indiretas - BDI</t>
  </si>
  <si>
    <t>Despesas Indiretas</t>
  </si>
  <si>
    <t>% sobre PV</t>
  </si>
  <si>
    <t>% sobre CD</t>
  </si>
  <si>
    <t>Administração Central</t>
  </si>
  <si>
    <t>Variável - f (CD)</t>
  </si>
  <si>
    <t>Despesas Financeiras</t>
  </si>
  <si>
    <t>Riscos</t>
  </si>
  <si>
    <t>0,50% do PV</t>
  </si>
  <si>
    <t>Garantias Contratuais</t>
  </si>
  <si>
    <t>0,10% do PV</t>
  </si>
  <si>
    <t>Subtotal 1</t>
  </si>
  <si>
    <t>Benefícios</t>
  </si>
  <si>
    <t>Lucro Operacional</t>
  </si>
  <si>
    <t>Subtotal 2</t>
  </si>
  <si>
    <t>Tributos</t>
  </si>
  <si>
    <t>PIS</t>
  </si>
  <si>
    <t>1,65% do PV</t>
  </si>
  <si>
    <t>COFINS</t>
  </si>
  <si>
    <t>7,60% do PV</t>
  </si>
  <si>
    <t>ISSQN*</t>
  </si>
  <si>
    <t>5,00% do PV</t>
  </si>
  <si>
    <t>Subtotal 3</t>
  </si>
  <si>
    <t>Total - BDI (%)</t>
  </si>
  <si>
    <t>Fonte: FGV IBRE</t>
  </si>
  <si>
    <t>Índice nacional de preços ao consumidor-amplo (IPCA) - Var. % mensal</t>
  </si>
  <si>
    <t>DATA</t>
  </si>
  <si>
    <t>IPCA</t>
  </si>
  <si>
    <t>Descrição dos índices</t>
  </si>
  <si>
    <t>Column2</t>
  </si>
  <si>
    <t>Variação no
mês</t>
  </si>
  <si>
    <t>Acumulado
no ano</t>
  </si>
  <si>
    <t>Variação
nos últimos
12 meses</t>
  </si>
  <si>
    <t>Terraplenagem</t>
  </si>
  <si>
    <t>dez/2000 = 100</t>
  </si>
  <si>
    <t>Pavimentação</t>
  </si>
  <si>
    <t>Pavimentos de Concreto de Cimento Portland</t>
  </si>
  <si>
    <t>Drenagem</t>
  </si>
  <si>
    <t>Sinalização Horizontal</t>
  </si>
  <si>
    <t>Sinalização Vertical</t>
  </si>
  <si>
    <t>mai/2005 = 100</t>
  </si>
  <si>
    <t>Serviços com Aço para Obras de Arte Especiais</t>
  </si>
  <si>
    <t>dez/2022 = 100</t>
  </si>
  <si>
    <t>Obras de Arte Especiais sem Aço</t>
  </si>
  <si>
    <t>Superestrutura de Passarelas Metálicas</t>
  </si>
  <si>
    <t>jul/2021 = 100</t>
  </si>
  <si>
    <t>Obras Complementares e Meio Ambiente</t>
  </si>
  <si>
    <t>dez/2016 = 100</t>
  </si>
  <si>
    <t>Conservação Rodoviária</t>
  </si>
  <si>
    <t>Cimento Asfáltico Petróleo - CAP</t>
  </si>
  <si>
    <t>Emulsão Asfáltica</t>
  </si>
  <si>
    <t>Emulsão Asfáltica Modificada</t>
  </si>
  <si>
    <t>dez/2018 = 100</t>
  </si>
  <si>
    <t>Emulsão Asfáltica de Imprimação</t>
  </si>
  <si>
    <t>Asfalto Diluído de Petróleo - ADP</t>
  </si>
  <si>
    <t>Asfalto Modificado por Polímero</t>
  </si>
  <si>
    <t>Asfalto Borracha</t>
  </si>
  <si>
    <t>Mobilização e Desmobilização</t>
  </si>
  <si>
    <t>Administração Local</t>
  </si>
  <si>
    <t>Consultoria, Supervisão e Projeto</t>
  </si>
  <si>
    <t>Índice Nacional de Custo da Construção</t>
  </si>
  <si>
    <t>ago/1994 = 100</t>
  </si>
  <si>
    <t>IGP - DI</t>
  </si>
  <si>
    <t>Passagens pesquisadas com um mês de antecedência, previsão de volta pelo mesmo destino, e voos diretos (conforme disponibilidade).</t>
  </si>
  <si>
    <t>Lote 1</t>
  </si>
  <si>
    <t>Passagem (ida e volta)</t>
  </si>
  <si>
    <t>Brasília</t>
  </si>
  <si>
    <t>O</t>
  </si>
  <si>
    <t>Preço (R$)</t>
  </si>
  <si>
    <t>D</t>
  </si>
  <si>
    <t>V</t>
  </si>
  <si>
    <t xml:space="preserve">SP </t>
  </si>
  <si>
    <t>PR</t>
  </si>
  <si>
    <t>MG</t>
  </si>
  <si>
    <t>Média</t>
  </si>
  <si>
    <t>Cuiabá</t>
  </si>
  <si>
    <t>Capital</t>
  </si>
  <si>
    <t>Custo (R$)</t>
  </si>
  <si>
    <t xml:space="preserve">DF </t>
  </si>
  <si>
    <t xml:space="preserve">AM </t>
  </si>
  <si>
    <t>Manaus</t>
  </si>
  <si>
    <t xml:space="preserve">RJ </t>
  </si>
  <si>
    <t>Rio de Janeiro</t>
  </si>
  <si>
    <t xml:space="preserve">MG </t>
  </si>
  <si>
    <t>Belo Horizonte</t>
  </si>
  <si>
    <t xml:space="preserve">CE </t>
  </si>
  <si>
    <t>Fortaleza</t>
  </si>
  <si>
    <t xml:space="preserve">RS </t>
  </si>
  <si>
    <t>Porto Alegre</t>
  </si>
  <si>
    <t xml:space="preserve">PE </t>
  </si>
  <si>
    <t>Recife</t>
  </si>
  <si>
    <t xml:space="preserve">BA </t>
  </si>
  <si>
    <t>Salvador</t>
  </si>
  <si>
    <t>São Paulo</t>
  </si>
  <si>
    <t xml:space="preserve">AC </t>
  </si>
  <si>
    <t>Rio Branco</t>
  </si>
  <si>
    <t xml:space="preserve">AL </t>
  </si>
  <si>
    <t>Maceió</t>
  </si>
  <si>
    <t xml:space="preserve">AP </t>
  </si>
  <si>
    <t>Macapá</t>
  </si>
  <si>
    <t xml:space="preserve">ES </t>
  </si>
  <si>
    <t>Vitória</t>
  </si>
  <si>
    <t xml:space="preserve">GO </t>
  </si>
  <si>
    <t>Goiânia</t>
  </si>
  <si>
    <t xml:space="preserve">MA </t>
  </si>
  <si>
    <t>São Luís</t>
  </si>
  <si>
    <t xml:space="preserve">MT </t>
  </si>
  <si>
    <t xml:space="preserve">MS </t>
  </si>
  <si>
    <t>Campo Grande</t>
  </si>
  <si>
    <t xml:space="preserve">PA </t>
  </si>
  <si>
    <t>Belém</t>
  </si>
  <si>
    <t xml:space="preserve">PB </t>
  </si>
  <si>
    <t>João Pessoa</t>
  </si>
  <si>
    <t xml:space="preserve">PR </t>
  </si>
  <si>
    <t>Curitiba</t>
  </si>
  <si>
    <t xml:space="preserve">PI </t>
  </si>
  <si>
    <t>Teresina</t>
  </si>
  <si>
    <t xml:space="preserve">RN </t>
  </si>
  <si>
    <t>Natal</t>
  </si>
  <si>
    <t xml:space="preserve">RO </t>
  </si>
  <si>
    <t>Porto Velho</t>
  </si>
  <si>
    <t xml:space="preserve">RR </t>
  </si>
  <si>
    <t>Boa Vista</t>
  </si>
  <si>
    <t xml:space="preserve">SC </t>
  </si>
  <si>
    <t>Florianópolis</t>
  </si>
  <si>
    <t xml:space="preserve">SE </t>
  </si>
  <si>
    <t>Aracaju</t>
  </si>
  <si>
    <t xml:space="preserve">TO </t>
  </si>
  <si>
    <t>Palmas</t>
  </si>
  <si>
    <t>DECRETO Nº 5.992, DE 19 DE DEZEMBRO DE 2006</t>
  </si>
  <si>
    <t>Classificação do Cargo/Emprego/Função</t>
  </si>
  <si>
    <t>Deslocamentos para:</t>
  </si>
  <si>
    <t xml:space="preserve">Deslocamentos para: </t>
  </si>
  <si>
    <t>Deslocamentos para outras capitais de Estados</t>
  </si>
  <si>
    <t>Demais deslocamentos</t>
  </si>
  <si>
    <t>d) Demais cargos, empregos e funções</t>
  </si>
  <si>
    <t>ANEXO I - DECRETO Nº 5.992, DE 19 DE DEZEMBRO DE 2006.</t>
  </si>
  <si>
    <t>Decreto nº 5992 (planalto.gov.br)</t>
  </si>
  <si>
    <t>(Redação dada pelo Decreto nº 11.872, de 2023)     Vigência</t>
  </si>
  <si>
    <r>
      <rPr>
        <b/>
        <sz val="10"/>
        <color rgb="FFFFFFFF"/>
        <rFont val="Arial"/>
        <family val="2"/>
        <scheme val="minor"/>
      </rPr>
      <t>Item</t>
    </r>
  </si>
  <si>
    <r>
      <rPr>
        <b/>
        <sz val="10"/>
        <color rgb="FFFFFFFF"/>
        <rFont val="Arial"/>
        <family val="2"/>
        <scheme val="minor"/>
      </rPr>
      <t>Serviço</t>
    </r>
  </si>
  <si>
    <r>
      <rPr>
        <b/>
        <sz val="10"/>
        <color rgb="FFFFFFFF"/>
        <rFont val="Arial"/>
        <family val="2"/>
        <scheme val="minor"/>
      </rPr>
      <t>Unidade</t>
    </r>
  </si>
  <si>
    <r>
      <rPr>
        <b/>
        <sz val="10"/>
        <color rgb="FFFFFFFF"/>
        <rFont val="Arial"/>
        <family val="2"/>
        <scheme val="minor"/>
      </rPr>
      <t>Preço Unitário</t>
    </r>
  </si>
  <si>
    <t>Levantamentos e Ensaios de Pavimentos</t>
  </si>
  <si>
    <t>Índice de Gravidade Global (IGG) | DNIT 006/2003 PRO</t>
  </si>
  <si>
    <t>mob</t>
  </si>
  <si>
    <t>kmf</t>
  </si>
  <si>
    <t>1.2</t>
  </si>
  <si>
    <t>Levantamento Visual Contínuo (LVC) | (DNIT 008/2003 PRO)</t>
  </si>
  <si>
    <t>1.2.1</t>
  </si>
  <si>
    <t>1.2.2</t>
  </si>
  <si>
    <t>1.3</t>
  </si>
  <si>
    <t>Levantamento da Área Trincada | (DNIT 007/2003 PRO)</t>
  </si>
  <si>
    <t>1.3.1</t>
  </si>
  <si>
    <t>1.3.2</t>
  </si>
  <si>
    <t>1.4</t>
  </si>
  <si>
    <t>Índice de Condição do Pavimento Rígido (ICP) | (DNIT 062/2004 PRO)</t>
  </si>
  <si>
    <t>1.4.1</t>
  </si>
  <si>
    <t>1.4.2</t>
  </si>
  <si>
    <t>m²</t>
  </si>
  <si>
    <t>1.5</t>
  </si>
  <si>
    <t>Levantamento e determinação do IRI (International Roughness Index - DNER PRO- 182/94)</t>
  </si>
  <si>
    <t>1.5.1</t>
  </si>
  <si>
    <t>1.5.2</t>
  </si>
  <si>
    <t>1.6</t>
  </si>
  <si>
    <t>Levantamento de Degrau e Largura de Faixa</t>
  </si>
  <si>
    <t>1.6.1</t>
  </si>
  <si>
    <t>1.6.2</t>
  </si>
  <si>
    <t>1.7</t>
  </si>
  <si>
    <t>Levantamento Deflectométrico (DNER ME-024/94 e DNER ME-061/94)</t>
  </si>
  <si>
    <t>1.7.1</t>
  </si>
  <si>
    <t>1.7.2</t>
  </si>
  <si>
    <t>Levantamento Topográfico</t>
  </si>
  <si>
    <t>Aerofotogrametria</t>
  </si>
  <si>
    <t>2.3</t>
  </si>
  <si>
    <t>2.4</t>
  </si>
  <si>
    <r>
      <rPr>
        <b/>
        <sz val="10"/>
        <color rgb="FFFFFFFF"/>
        <rFont val="Arial"/>
        <family val="2"/>
        <scheme val="minor"/>
      </rPr>
      <t>TOTAL</t>
    </r>
  </si>
  <si>
    <t>Tipo de Pesquisa</t>
  </si>
  <si>
    <t>Valor (R$)</t>
  </si>
  <si>
    <t>CVC em seções 7 dias/24h</t>
  </si>
  <si>
    <t>CVC em seções 1 dia/24h</t>
  </si>
  <si>
    <r>
      <rPr>
        <b/>
        <sz val="10"/>
        <color rgb="FF231F20"/>
        <rFont val="Arial"/>
        <family val="2"/>
        <scheme val="minor"/>
      </rPr>
      <t>Item</t>
    </r>
  </si>
  <si>
    <r>
      <rPr>
        <b/>
        <sz val="10"/>
        <color rgb="FF231F20"/>
        <rFont val="Arial"/>
        <family val="2"/>
        <scheme val="minor"/>
      </rPr>
      <t>Serviço</t>
    </r>
  </si>
  <si>
    <r>
      <rPr>
        <b/>
        <sz val="10"/>
        <color rgb="FF231F20"/>
        <rFont val="Arial"/>
        <family val="2"/>
        <scheme val="minor"/>
      </rPr>
      <t>Unid.</t>
    </r>
  </si>
  <si>
    <t>Preço unitário (R$)</t>
  </si>
  <si>
    <t>Mobilização para extração de amostra nos estado de Minas Gerais e Goiás, com todos gastos de hospedagem e refeição</t>
  </si>
  <si>
    <r>
      <rPr>
        <sz val="10"/>
        <color rgb="FF231F20"/>
        <rFont val="Arial"/>
        <family val="2"/>
        <scheme val="minor"/>
      </rPr>
      <t>verba</t>
    </r>
  </si>
  <si>
    <r>
      <rPr>
        <sz val="10"/>
        <color rgb="FF231F20"/>
        <rFont val="Arial"/>
        <family val="2"/>
        <scheme val="minor"/>
      </rPr>
      <t>unidade</t>
    </r>
  </si>
  <si>
    <r>
      <rPr>
        <sz val="10"/>
        <color rgb="FF231F20"/>
        <rFont val="Arial"/>
        <family val="2"/>
        <scheme val="minor"/>
      </rPr>
      <t>Deslocamento entre pontos</t>
    </r>
  </si>
  <si>
    <r>
      <rPr>
        <b/>
        <sz val="10"/>
        <color rgb="FF231F20"/>
        <rFont val="Arial"/>
        <family val="2"/>
        <scheme val="minor"/>
      </rPr>
      <t>Outros</t>
    </r>
  </si>
  <si>
    <r>
      <rPr>
        <sz val="10"/>
        <color rgb="FF231F20"/>
        <rFont val="Arial"/>
        <family val="2"/>
        <scheme val="minor"/>
      </rPr>
      <t>Recomposição do furo com cimento</t>
    </r>
  </si>
  <si>
    <t>Integração, caso necessário, por colaborador</t>
  </si>
  <si>
    <t>Para marcação dos pontos com levantamento topográfico dos dois lotes, caso necessário</t>
  </si>
  <si>
    <t>Ext. Duplicada
(km)</t>
  </si>
  <si>
    <t>Ext. Simples Imp
(km)</t>
  </si>
  <si>
    <t>Ext. Simples Pav
(km)</t>
  </si>
  <si>
    <t>Ext. Total
(km)</t>
  </si>
  <si>
    <t>Ext. Coinc
(km)</t>
  </si>
  <si>
    <t>Soma de Extensão</t>
  </si>
  <si>
    <t>Rótulos de Coluna</t>
  </si>
  <si>
    <t>Rótulos de Linha</t>
  </si>
  <si>
    <t>Total Geral</t>
  </si>
  <si>
    <t>Lote 1 - BR-158/155 MT/PA</t>
  </si>
  <si>
    <t>BR-155/PA</t>
  </si>
  <si>
    <t>155BPA</t>
  </si>
  <si>
    <t>(vazio)</t>
  </si>
  <si>
    <t>BR-158/MT</t>
  </si>
  <si>
    <t>158BMT</t>
  </si>
  <si>
    <t>BR-158/PA</t>
  </si>
  <si>
    <t>158BPA</t>
  </si>
  <si>
    <t>5-CONCER</t>
  </si>
  <si>
    <t>Lote 2 - BR-135/316 MA</t>
  </si>
  <si>
    <t>BR-135/MA</t>
  </si>
  <si>
    <t>135BMA</t>
  </si>
  <si>
    <t>BR-316/MA</t>
  </si>
  <si>
    <t>316BMA</t>
  </si>
  <si>
    <t>Lote 3 - BR-163/MS</t>
  </si>
  <si>
    <t>BR-163/MS</t>
  </si>
  <si>
    <t>163BMS</t>
  </si>
  <si>
    <t>Lote 4 - BR-060/153/262/DF/GO/MG (Concebra)</t>
  </si>
  <si>
    <t>BR-060/DF</t>
  </si>
  <si>
    <t>060BDF</t>
  </si>
  <si>
    <t>BR-060/GO</t>
  </si>
  <si>
    <t>060BGO</t>
  </si>
  <si>
    <t>BR-153/GO</t>
  </si>
  <si>
    <t>153BGO</t>
  </si>
  <si>
    <t>BR-153/MG</t>
  </si>
  <si>
    <t>153BMG</t>
  </si>
  <si>
    <t>BR-262/MG</t>
  </si>
  <si>
    <t>262BMG</t>
  </si>
  <si>
    <t>Lote 5 - BR-040/DF/GO/MG (Via040)</t>
  </si>
  <si>
    <t>BR-040/DF</t>
  </si>
  <si>
    <t>040BDF</t>
  </si>
  <si>
    <t>BR-040/GO</t>
  </si>
  <si>
    <t>040BGO</t>
  </si>
  <si>
    <t>BR-040/MG</t>
  </si>
  <si>
    <t>040BMG</t>
  </si>
  <si>
    <t>Lote 6 - BR-476/153/282/480/SC/PR</t>
  </si>
  <si>
    <t>BR-153/PR</t>
  </si>
  <si>
    <t>153BPR</t>
  </si>
  <si>
    <t>BR-153/SC</t>
  </si>
  <si>
    <t>153BSC</t>
  </si>
  <si>
    <t>BR-280/PR</t>
  </si>
  <si>
    <t>280BPR</t>
  </si>
  <si>
    <t>BR-282/SC</t>
  </si>
  <si>
    <t>282BSC</t>
  </si>
  <si>
    <t>BR-466/PR</t>
  </si>
  <si>
    <t>466BPR</t>
  </si>
  <si>
    <t>BR-476/PR</t>
  </si>
  <si>
    <t>476BPR</t>
  </si>
  <si>
    <t>BR-480/SC</t>
  </si>
  <si>
    <t>480BSC</t>
  </si>
  <si>
    <t>Ext. Simples Pavimentada
(km)</t>
  </si>
  <si>
    <t>Ext. Simples Planejada
(km)</t>
  </si>
  <si>
    <t>DUPLA</t>
  </si>
  <si>
    <t>SIMPLES</t>
  </si>
  <si>
    <t>FA</t>
  </si>
  <si>
    <t>MARGINAL</t>
  </si>
  <si>
    <t>Check</t>
  </si>
  <si>
    <t xml:space="preserve">Sondagens à Percussão </t>
  </si>
  <si>
    <t>Sondagens à trado/ amostra para ensaio</t>
  </si>
  <si>
    <t>Sondagens à Percussão para OAE</t>
  </si>
  <si>
    <t>Sondagens pavimento serracopo</t>
  </si>
  <si>
    <t xml:space="preserve">A- Lote </t>
  </si>
  <si>
    <t xml:space="preserve">Lote </t>
  </si>
  <si>
    <t>BR-020/DF</t>
  </si>
  <si>
    <t>BR-020/GO</t>
  </si>
  <si>
    <t>BR-020/BA</t>
  </si>
  <si>
    <t>BR-242/BA</t>
  </si>
  <si>
    <t>BR-242/TO</t>
  </si>
  <si>
    <t>prof (m)</t>
  </si>
  <si>
    <t>metros</t>
  </si>
  <si>
    <t xml:space="preserve">    </t>
  </si>
  <si>
    <t>Para todas as obras de ampliação de capacidade e demais melhoramentos, deverão ser gerados e disponibilizados:</t>
  </si>
  <si>
    <r>
      <t xml:space="preserve">                </t>
    </r>
    <r>
      <rPr>
        <sz val="11"/>
        <color rgb="FF000000"/>
        <rFont val="Calibri"/>
        <family val="2"/>
      </rPr>
      <t>i.</t>
    </r>
    <r>
      <rPr>
        <sz val="7"/>
        <color rgb="FF000000"/>
        <rFont val="Times New Roman"/>
        <family val="1"/>
      </rPr>
      <t xml:space="preserve">            </t>
    </r>
    <r>
      <rPr>
        <sz val="11"/>
        <color rgb="FF000000"/>
        <rFont val="Calibri"/>
        <family val="2"/>
      </rPr>
      <t>Modelos BIM (conforme diretrizes constantes no Apêndice A);</t>
    </r>
  </si>
  <si>
    <r>
      <t xml:space="preserve">              </t>
    </r>
    <r>
      <rPr>
        <sz val="11"/>
        <color rgb="FF000000"/>
        <rFont val="Calibri"/>
        <family val="2"/>
      </rPr>
      <t>ii.</t>
    </r>
    <r>
      <rPr>
        <sz val="7"/>
        <color rgb="FF000000"/>
        <rFont val="Times New Roman"/>
        <family val="1"/>
      </rPr>
      <t xml:space="preserve">            </t>
    </r>
    <r>
      <rPr>
        <sz val="11"/>
        <color rgb="FF000000"/>
        <rFont val="Calibri"/>
        <family val="2"/>
      </rPr>
      <t>Pranchas do projeto funcional em formatos .dwg, .pdf, .shp e .kml (conforme diretrizes constantes no Apêndice B);</t>
    </r>
  </si>
  <si>
    <r>
      <t xml:space="preserve">             </t>
    </r>
    <r>
      <rPr>
        <sz val="11"/>
        <color rgb="FF000000"/>
        <rFont val="Calibri"/>
        <family val="2"/>
      </rPr>
      <t>iii.</t>
    </r>
    <r>
      <rPr>
        <sz val="7"/>
        <color rgb="FF000000"/>
        <rFont val="Times New Roman"/>
        <family val="1"/>
      </rPr>
      <t xml:space="preserve">            </t>
    </r>
    <r>
      <rPr>
        <sz val="11"/>
        <color rgb="FF000000"/>
        <rFont val="Calibri"/>
        <family val="2"/>
      </rPr>
      <t>Arquivos Shapefile, Geodatabase e kmz (ou equivalentes) com indicação da localização (coordenadas de início e fim) das obras projetadas e demais informações pertinentes (ano de início, ano de conclusão etc.);</t>
    </r>
  </si>
  <si>
    <r>
      <t xml:space="preserve">             </t>
    </r>
    <r>
      <rPr>
        <sz val="11"/>
        <color rgb="FF000000"/>
        <rFont val="Calibri"/>
        <family val="2"/>
      </rPr>
      <t>iv.</t>
    </r>
    <r>
      <rPr>
        <sz val="7"/>
        <color rgb="FF000000"/>
        <rFont val="Times New Roman"/>
        <family val="1"/>
      </rPr>
      <t xml:space="preserve">            </t>
    </r>
    <r>
      <rPr>
        <sz val="11"/>
        <color rgb="FF000000"/>
        <rFont val="Calibri"/>
        <family val="2"/>
      </rPr>
      <t>Planilhas eletrônicas abertas editáveis de localização e extensão precisa dos elementos, georreferenciada e a referência de quilometragem (aba resumo das obras projetadas);</t>
    </r>
  </si>
  <si>
    <r>
      <t xml:space="preserve">              </t>
    </r>
    <r>
      <rPr>
        <sz val="11"/>
        <color rgb="FF000000"/>
        <rFont val="Calibri"/>
        <family val="2"/>
      </rPr>
      <t>v.</t>
    </r>
    <r>
      <rPr>
        <sz val="7"/>
        <color rgb="FF000000"/>
        <rFont val="Times New Roman"/>
        <family val="1"/>
      </rPr>
      <t xml:space="preserve">             </t>
    </r>
    <r>
      <rPr>
        <sz val="11"/>
        <color rgb="FF000000"/>
        <rFont val="Calibri"/>
        <family val="2"/>
      </rPr>
      <t>Planilhas resumo de quantidades extraídas de cada uma das bases acima (extensões, áreas e volumes dos elementos) por disciplina, por elemento, por rodovia, por trecho, por sentido etc. e realização de ‘cross check’ entre os elementos para verificação de consistência.</t>
    </r>
  </si>
  <si>
    <t>Obs.: As obras deverão ser codificadas conforme padrão a ser fornecido pela Contratante, para fins de facilidade de rastreamento de informações, padronização, organização, apresentação, extração de quantitativos, orçamentação e análises comparativas (benchmark de custos referenciais).</t>
  </si>
  <si>
    <t>contato@topocart.com.br</t>
  </si>
  <si>
    <t>Custo unitário
(Data Base)</t>
  </si>
  <si>
    <t>Índice</t>
  </si>
  <si>
    <t>UND</t>
  </si>
  <si>
    <t>Ponto</t>
  </si>
  <si>
    <t>Cotação</t>
  </si>
  <si>
    <t>Estimado: 2 dias Participação Audiência Pública, 2 profissionais</t>
  </si>
  <si>
    <t>MOBILIZAÇÃO DE EQUIPE E EQUIPAMENTO</t>
  </si>
  <si>
    <t>LEVANTAMENTO E PROCESSAMENTO DE DADOS</t>
  </si>
  <si>
    <t>MOBILIZAÇÃO PARA EXTRAÇÃO DE AMOSTRA, COM TODOS GASTOS DE HOSPEDAGEM E REFEIÇÃO</t>
  </si>
  <si>
    <t>EXTRAÇÃO DE AMOSTRA COM USO DE PERFURATRIZ TIPO HILT COM SERRA DIAMANTADA ALCANCE DE 30CM EM CAMADA ASFÁLTICA</t>
  </si>
  <si>
    <t>DESLOCAMENTO ENTRE PONTOS</t>
  </si>
  <si>
    <t>RECOMPOSIÇÃO DO FURO COM CIMENTO</t>
  </si>
  <si>
    <t>RELATÓRIO TÉCNICO E ART (ANOTAÇÃO DE RESPONSABILIDADE TÉCNICA)</t>
  </si>
  <si>
    <t>ESCANEAMENTO COM LASER MÓVEL (MMS) E NUVEM DE PONTOS</t>
  </si>
  <si>
    <t>VIDEO REGISTRO COM FILMAGEM 360º E PROCESSAMENTO DE FOTOS</t>
  </si>
  <si>
    <t>CADASTRO (DESENHOS E PLANILHAS)</t>
  </si>
  <si>
    <t>NIVELAMENTO DOS MARCOS DE APOIO</t>
  </si>
  <si>
    <t>CVC EM SEÇÕES</t>
  </si>
  <si>
    <t>PESQUISAS ORIGEM DESTINO</t>
  </si>
  <si>
    <t>PESQUISAS DE PREFERÊNCIA DECLARADA</t>
  </si>
  <si>
    <t>4.1</t>
  </si>
  <si>
    <t>4.2</t>
  </si>
  <si>
    <t>5.1</t>
  </si>
  <si>
    <t>5.2</t>
  </si>
  <si>
    <t>6.1</t>
  </si>
  <si>
    <t>6.2</t>
  </si>
  <si>
    <t>TRADUÇÃO DE DOCUMENTOS</t>
  </si>
  <si>
    <t>APOIO FASE EDITAL - ESCLARECIMENTOS</t>
  </si>
  <si>
    <t>APOIO NA ELBORAÇÃO DE RESPOSTAS DURANTE DILIGÊNCIAS EXTERNAS E ACORDÃO</t>
  </si>
  <si>
    <t>REVISÃO E ENTREGA DOS ESTUDOS COM OS ITENS DETERMINADOS E/OU RECOMENDADOS PELO CONTROLE EXTERNO</t>
  </si>
  <si>
    <t>APOIO NA ELABORAÇÃO DE RESPOSTAS DOS QUESTIONAMENTOS DA AP E ELABORAÇÃO DE KMZ COM PLEITOS.</t>
  </si>
  <si>
    <t>REVISÃO E ENTREGA DOS ESTUDOS SEGUNDO ITENS ACATADOS DA AP</t>
  </si>
  <si>
    <t>TERRAPLENOS E CONTENÇÕES</t>
  </si>
  <si>
    <t>3.3 ESTUDOS SOCIOAMBIENTAIS</t>
  </si>
  <si>
    <t>p8058</t>
  </si>
  <si>
    <t>DIAGNÓSTICO SOCIOAMBIENTAL</t>
  </si>
  <si>
    <t>ESTUDOS FUNDIÁRIOS</t>
  </si>
  <si>
    <t>3.4 ESTUDOS FUNDIÁRIOS</t>
  </si>
  <si>
    <t>RELATÓRIO DE DIAGNÓSTICO FUNDIÁRIO</t>
  </si>
  <si>
    <t>3.6</t>
  </si>
  <si>
    <t>3.6.1</t>
  </si>
  <si>
    <t>3.6.2</t>
  </si>
  <si>
    <t>3.6.3</t>
  </si>
  <si>
    <t>3.6.4</t>
  </si>
  <si>
    <t>3.6.5</t>
  </si>
  <si>
    <t>LEVANTAMENTO DE DADOS SECUNDÁRIOS</t>
  </si>
  <si>
    <t>LEVANTAMENTO FUNDIÁRIO</t>
  </si>
  <si>
    <t>ORÇAMENTO - EVTEA</t>
  </si>
  <si>
    <t>Conforme cronograma</t>
  </si>
  <si>
    <t>Cronograma Referencial</t>
  </si>
  <si>
    <t xml:space="preserve">PRODUTOS </t>
  </si>
  <si>
    <r>
      <rPr>
        <b/>
        <u/>
        <sz val="10"/>
        <color theme="1"/>
        <rFont val="Arial"/>
        <family val="2"/>
        <scheme val="minor"/>
      </rPr>
      <t>Critérios de Medição:</t>
    </r>
    <r>
      <rPr>
        <sz val="10"/>
        <color theme="1"/>
        <rFont val="Arial"/>
        <family val="2"/>
        <scheme val="minor"/>
      </rPr>
      <t xml:space="preserve"> 
60% - Na Entrega Inicial
40% - Na aprovação formal</t>
    </r>
  </si>
  <si>
    <t>Tempo</t>
  </si>
  <si>
    <t>Fim</t>
  </si>
  <si>
    <t xml:space="preserve">PLANO DE TRABALHO </t>
  </si>
  <si>
    <t>B.2.2.6  DIAGNÓSTICO SOCIOAMBIENTAL</t>
  </si>
  <si>
    <t>2.2.7) DIAGNÓSTICO FUNDIÁRIO</t>
  </si>
  <si>
    <t>2.2.7.2</t>
  </si>
  <si>
    <t>2.2.7.3</t>
  </si>
  <si>
    <t>2.2.7.4</t>
  </si>
  <si>
    <t>CARACTERIZAÇÃO DA ÁREA DE ESTUDO</t>
  </si>
  <si>
    <t>LICENCIAMENTO AMBIENTAL + MARCOS LEGAIS E NORMATIVOS</t>
  </si>
  <si>
    <t>PASSIVOS AMBIENTAIS</t>
  </si>
  <si>
    <t>VULNERABILIDADE CLIMÁTICA</t>
  </si>
  <si>
    <t>PRÁTICAS DE SUSTENTABILIDADE</t>
  </si>
  <si>
    <t>3.3.2</t>
  </si>
  <si>
    <t>CADERNO SOCIOAMBIENTAL PRELIMINAR</t>
  </si>
  <si>
    <t>3.3.3</t>
  </si>
  <si>
    <t>RELATÓRIO FINAL DE ESTUDOS SOCIOAMBIENTAIS</t>
  </si>
  <si>
    <t>3.4.1</t>
  </si>
  <si>
    <t>CADASTRO DE ÁREAS PASSÍVEIS DE DESAPROPRIAÇÃO + REPRESENTAÇÕES GRÁFICAS</t>
  </si>
  <si>
    <t>3.4.2</t>
  </si>
  <si>
    <t>ESTUDO DE PREÇOS DE TERRAS</t>
  </si>
  <si>
    <t>3.4.3</t>
  </si>
  <si>
    <t>RELATÓRIO FINAL DE ESTUDOS FUNDIÁRIOS</t>
  </si>
  <si>
    <t>DER/SP 31/10/2024</t>
  </si>
  <si>
    <t>P8264</t>
  </si>
  <si>
    <t>Motorista de veículo leve - horista</t>
  </si>
  <si>
    <t>B8961</t>
  </si>
  <si>
    <t>Comercial (2,55% do CMCC - SINAPI)</t>
  </si>
  <si>
    <t>Residencial (2,45% do CMCC - SINAPI)</t>
  </si>
  <si>
    <t>Topografia por VANT</t>
  </si>
  <si>
    <t>DNIT OUT/24</t>
  </si>
  <si>
    <t>E8890</t>
  </si>
  <si>
    <t>E8888</t>
  </si>
  <si>
    <t>Veículo leve - 53 kW (com motorista)</t>
  </si>
  <si>
    <t>Veículo leve picape 4 x 4 com capacidade de 1,10 t - 147 kW (sem motorista)</t>
  </si>
  <si>
    <t>Veículo tipo van furgão com capacidade de 1,38 t - 100 kW (sem motorista)</t>
  </si>
  <si>
    <t>Veículo tipo van furgão com capacidade de 1,38 t - 100 kW (com motorista)</t>
  </si>
  <si>
    <t>Atualização tabela de consultoria para mesma data base DER * serviços que saíram da tabela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</si>
  <si>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</si>
  <si>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</si>
  <si>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  <r>
      <rPr>
        <sz val="10"/>
        <color rgb="FF000000"/>
        <rFont val="Arial"/>
        <family val="2"/>
      </rPr>
      <t>*km</t>
    </r>
  </si>
  <si>
    <t>23.02.01</t>
  </si>
  <si>
    <t xml:space="preserve">MELH/PREPARO SUB-LEITO - 100% EN                                               </t>
  </si>
  <si>
    <t>23.02.02</t>
  </si>
  <si>
    <t xml:space="preserve">MELH/PREPARO SUB-LEITO - 100% EI                                               </t>
  </si>
  <si>
    <t>23.03.01</t>
  </si>
  <si>
    <t xml:space="preserve">REFORCO SUB-LEITO ESCAV. SOLO ESCOLHIDO                                        </t>
  </si>
  <si>
    <t>23.03.02.01</t>
  </si>
  <si>
    <t xml:space="preserve">REFORCO DO SUB-LEITO - TRANSPORTE ATE 1 KM                                     </t>
  </si>
  <si>
    <t>23.03.02.02</t>
  </si>
  <si>
    <t xml:space="preserve">REFORCO DO SUB-LEITO - TRANSPORTE ATE 2 KM                                     </t>
  </si>
  <si>
    <t>23.03.02.03</t>
  </si>
  <si>
    <t xml:space="preserve">REFORCO DO SUB-LEITO - TRANSPORTE ATE 5KM                                      </t>
  </si>
  <si>
    <t>23.03.02.04</t>
  </si>
  <si>
    <t xml:space="preserve">REFORCO DE SUB-LEITO - TRANSPORTE ATE 10 KM                                    </t>
  </si>
  <si>
    <t>23.03.02.05</t>
  </si>
  <si>
    <t xml:space="preserve">REFORCO DO SUB-LEITO - TRANSPORTE ATE 15 KM                                    </t>
  </si>
  <si>
    <t>23.03.02.06</t>
  </si>
  <si>
    <t xml:space="preserve">REFORCO DO SUB-LEITO - TRANSPORTE + 15KM                                       </t>
  </si>
  <si>
    <t>23.03.03</t>
  </si>
  <si>
    <t xml:space="preserve">REFORCO DE SUB-LEITO COMPACTACAO 100% EI                                       </t>
  </si>
  <si>
    <t>23.03.04</t>
  </si>
  <si>
    <t xml:space="preserve">REFORCO DE SUB-LEITO COMPACT 100% EN                                           </t>
  </si>
  <si>
    <t>23.04.01.01</t>
  </si>
  <si>
    <t xml:space="preserve">SUB-BASE OU BASE SOLO CIM 3% - USINA                                           </t>
  </si>
  <si>
    <t>23.04.01.01.01</t>
  </si>
  <si>
    <t xml:space="preserve">SUB-BASE OU BASE DE SOLO CIM.3%-USINA COM TRANSP.JAZIDA ATE LOCAL APLICACAO    </t>
  </si>
  <si>
    <t>23.04.01.04.01</t>
  </si>
  <si>
    <t xml:space="preserve">SUB BASE OU BASE SOLO CIM.6%-USINA COM TRANSP. JAZIDA ATE LOCAL APLICACAO      </t>
  </si>
  <si>
    <t>23.04.02.04.41</t>
  </si>
  <si>
    <t xml:space="preserve">SUB BASE OU BASE SOLO BRITA C/CIM.6% COM TRANSP.DA JAZIDA ATE LOCAL APLICAÇÃO  </t>
  </si>
  <si>
    <t>23.04.02.05.02</t>
  </si>
  <si>
    <t xml:space="preserve">SUB BASE OU BASE DE SOLO BRITA 50% BRITA COM TRANSP.JAZIDA ATE LOCAL APLICAÇÃO </t>
  </si>
  <si>
    <t>23.04.03.01</t>
  </si>
  <si>
    <t xml:space="preserve">SUB-BASE OU BASE BRITA GRAD. SIMPLES                                           </t>
  </si>
  <si>
    <t>23.04.03.02</t>
  </si>
  <si>
    <t xml:space="preserve">SUB-BASE OU BASE DE PEDRA BRITADA                                              </t>
  </si>
  <si>
    <t>23.04.03.04</t>
  </si>
  <si>
    <t xml:space="preserve">SUB-BASE OU BASE DE PEDRA RACHAO, CONF. ET-POO/042 (DERSA)                     </t>
  </si>
  <si>
    <t>23.04.04.01</t>
  </si>
  <si>
    <t xml:space="preserve">SUB-BASE OU BASE BRITA GRAD. C/CIM 1%VOL                                       </t>
  </si>
  <si>
    <t>23.04.06.03</t>
  </si>
  <si>
    <t xml:space="preserve">SUB-BASE OU BASE DE MACADAME SECO                                              </t>
  </si>
  <si>
    <t>23.04.07.01</t>
  </si>
  <si>
    <t xml:space="preserve">SUB-BASE OU BASE SOLO AREN. FINO 95% PI                                        </t>
  </si>
  <si>
    <t>23.05.01</t>
  </si>
  <si>
    <t xml:space="preserve">IMPRIMADURA BETUMINOSA IMPERMEABILIZANTE                                       </t>
  </si>
  <si>
    <t>23.05.01.01</t>
  </si>
  <si>
    <t xml:space="preserve">IMPRIMADURA BETUMINOSA IMPERMEABILIZANTE (SEM MATERIAIS ASFALTICOS)            </t>
  </si>
  <si>
    <t>23.05.01.09</t>
  </si>
  <si>
    <t xml:space="preserve">IMPRIMADURA BETUMINOSA IMPERMEABILIZANTE - NOTURN                              </t>
  </si>
  <si>
    <t>23.05.02</t>
  </si>
  <si>
    <t xml:space="preserve">IMPRIMADURA BETUMINOSA LIGANTE                                                 </t>
  </si>
  <si>
    <t>23.05.02.01</t>
  </si>
  <si>
    <t xml:space="preserve">IMPRIMADURABETUMINOSA LIGANTE (SEM MATERIAIS ASFALTICOS)                       </t>
  </si>
  <si>
    <t>23.05.03</t>
  </si>
  <si>
    <t xml:space="preserve">IMPRIMADURA BET. AUXILIAR DE LIGACAO                                           </t>
  </si>
  <si>
    <t>23.05.04</t>
  </si>
  <si>
    <t xml:space="preserve">IMPRIM. BET. LIGANTE MODIF. POLIMERO                                           </t>
  </si>
  <si>
    <t>23.06.01</t>
  </si>
  <si>
    <t xml:space="preserve">TRATAMENTO SUPERFICIAL SIMPLES                                                 </t>
  </si>
  <si>
    <t>23.06.03</t>
  </si>
  <si>
    <t xml:space="preserve">TRATAMENTO SUPERFICIAL TRIPLO                                                  </t>
  </si>
  <si>
    <t>23.06.04</t>
  </si>
  <si>
    <t xml:space="preserve">MICROREVESTIMENTO C/POLIMERO COM FIBRA À FRIO (MCAF)                           </t>
  </si>
  <si>
    <t>23.06.04.01</t>
  </si>
  <si>
    <t xml:space="preserve">MICROREVESTIMENTO COM POLIMERO SEM FIBRA A FRIO (MCAF)                         </t>
  </si>
  <si>
    <t>23.07.01.02</t>
  </si>
  <si>
    <t xml:space="preserve">APLICACAO CAMADA DE PRE-MISTURADO A FRIO COM TRANSPORTE (EXCLUSO MATERIAL)     </t>
  </si>
  <si>
    <t>23.08.01</t>
  </si>
  <si>
    <t xml:space="preserve">CONC.ASF.US.QUENTE - BINDER GRAD.A C/DOP                                       </t>
  </si>
  <si>
    <t>23.08.02</t>
  </si>
  <si>
    <t xml:space="preserve">CONC.ASF.US.QUENTE - BINDER GRAD.B C/DOP                                       </t>
  </si>
  <si>
    <t>23.08.02.01</t>
  </si>
  <si>
    <t xml:space="preserve">CONC.ASF.US.QUENTE - BINDER GRAD.B S/DOP                                       </t>
  </si>
  <si>
    <t>23.08.03.01</t>
  </si>
  <si>
    <t xml:space="preserve">CAMADA ROLAMENTO-CBUQ GRADUACAO C-S/DOP                                        </t>
  </si>
  <si>
    <t>23.08.03.03</t>
  </si>
  <si>
    <t xml:space="preserve">CAMADA ROLAMENTO - CBUQ - GRAD.C - COM DOP                                     </t>
  </si>
  <si>
    <t>23.08.04.03</t>
  </si>
  <si>
    <t xml:space="preserve">CAMADA ROLANTE CBUQ - GRAD. D - COM DOP                                        </t>
  </si>
  <si>
    <t>23.08.04.04</t>
  </si>
  <si>
    <t xml:space="preserve">CAMADA DE ROLAMENTO CBUQ - GRADUACAO D, MODIFICADA POR POLIMERO                </t>
  </si>
  <si>
    <t>23.08.05</t>
  </si>
  <si>
    <t xml:space="preserve">CONC. ASF. MODIFICADO P/POLIMERO                                               </t>
  </si>
  <si>
    <t>23.08.05.01.01</t>
  </si>
  <si>
    <t xml:space="preserve">CONCRETO ASFALTICO MODIFICADO POR POLIMERO - GRAD. II                          </t>
  </si>
  <si>
    <t>23.08.06.04</t>
  </si>
  <si>
    <t xml:space="preserve">CONCRETO ASFALTICO COM ASFALTO-BORRACHA, GRADUACAO IV                          </t>
  </si>
  <si>
    <t>23.08.06.05</t>
  </si>
  <si>
    <t xml:space="preserve">CONCRETO ASFALTO BORRACHA MORNO COM 15% DE BORRACHA.                           </t>
  </si>
  <si>
    <t>23.09.01</t>
  </si>
  <si>
    <t xml:space="preserve">CAPA SELANTE TIPO 2                                                            </t>
  </si>
  <si>
    <t>23.09.02</t>
  </si>
  <si>
    <t xml:space="preserve">CAPA SELANTE TIPO 3                                                            </t>
  </si>
  <si>
    <t>23.10.01</t>
  </si>
  <si>
    <t xml:space="preserve">FRESAGEM CONTINUA DE PAV., INDEPENDENTE DA ESPESSURA                           </t>
  </si>
  <si>
    <t>23.11.04.01</t>
  </si>
  <si>
    <t xml:space="preserve">PAVIMENTO DE CONCRETO - APLICACAO COM FORMAS DESLIZANTES                       </t>
  </si>
  <si>
    <t>23.11.09</t>
  </si>
  <si>
    <t xml:space="preserve">PAVIMENTO DE CONCRETO SOBRE OBRA DE ARTE ESPECIAL-MANUAL.                      </t>
  </si>
  <si>
    <t>23.12.01</t>
  </si>
  <si>
    <t xml:space="preserve">PAVIMENTO CONCRETO INTERTRAVADO - E=6CM                                        </t>
  </si>
  <si>
    <t>23.12.03</t>
  </si>
  <si>
    <t xml:space="preserve">PAV CONCRETO INTERTRAVADO - E=10CM                                             </t>
  </si>
  <si>
    <t>23.13.07.01</t>
  </si>
  <si>
    <t xml:space="preserve">RECICLAGEM CAPA/BASE COM ADICAO DE 4% DE CIMENTO                               </t>
  </si>
  <si>
    <t>23.13.07.02</t>
  </si>
  <si>
    <t xml:space="preserve">RECICLAGEM DE PAVIMENTO COM ADICAO DE 30% DE BRITA E 4% DE CIMENTO             </t>
  </si>
  <si>
    <t>23.13.07.03</t>
  </si>
  <si>
    <t xml:space="preserve">RECICLAGEM DE PAVIMENTO COM ADICAO DE 20% DE BRITA E 4% DE CIMENTO             </t>
  </si>
  <si>
    <t>23.13.07.04</t>
  </si>
  <si>
    <t xml:space="preserve">RECICLAGEM DE PAVIMENTO COM ADICAO DE 20% DE BRITA E 6% DE CIMENTO             </t>
  </si>
  <si>
    <t>23.13.07.05</t>
  </si>
  <si>
    <t xml:space="preserve">RECICLAGEM DE PAVIMENTO COM ADICAO DE 20% BRITA.                               </t>
  </si>
  <si>
    <t>23.13.07.06</t>
  </si>
  <si>
    <t xml:space="preserve">RECICLAGEM DE PAVIMENTO COM ADICAO DE 30% DE BRITA                             </t>
  </si>
  <si>
    <t>23.13.07.07</t>
  </si>
  <si>
    <t xml:space="preserve">REUTILIZACAO DE PAVIMENTO RECICLADO COM ADICAO DE 25% DE BRITA 1 EM PESO       </t>
  </si>
  <si>
    <t>23.13.07.08</t>
  </si>
  <si>
    <t xml:space="preserve">REMOCAO, PULVERIZACAO, CARGA E TRANSPORTE (5KM) DE PAVIMENTO FLEXIVEL          </t>
  </si>
  <si>
    <r>
      <t>dm</t>
    </r>
    <r>
      <rPr>
        <vertAlign val="superscript"/>
        <sz val="11"/>
        <color theme="1"/>
        <rFont val="Arial"/>
        <family val="2"/>
        <scheme val="minor"/>
      </rPr>
      <t>3</t>
    </r>
  </si>
  <si>
    <r>
      <t>dm</t>
    </r>
    <r>
      <rPr>
        <vertAlign val="superscript"/>
        <sz val="11"/>
        <color theme="1"/>
        <rFont val="Arial"/>
        <family val="2"/>
        <scheme val="minor"/>
      </rPr>
      <t>2</t>
    </r>
  </si>
  <si>
    <t xml:space="preserve">ARGAMASSA CIMEN.E AREIA TRACO 1:3 ESP 2CM                                      </t>
  </si>
  <si>
    <t xml:space="preserve">SUPORTE TUBULAR GALVANIZADO D=2 1/2"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</si>
  <si>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  <r>
      <rPr>
        <sz val="10"/>
        <color rgb="FF000000"/>
        <rFont val="Arial"/>
        <family val="2"/>
      </rPr>
      <t xml:space="preserve"> x mes</t>
    </r>
  </si>
  <si>
    <t>30.02.04</t>
  </si>
  <si>
    <t xml:space="preserve">CERCA DE ARAME DE ACO OVALADO - 4 FIOS                                         </t>
  </si>
  <si>
    <t>30.02.05.02</t>
  </si>
  <si>
    <t xml:space="preserve">ALAMBRADO EM TELA METALICA GALV.MONT.MET.GALV.PARA CONDUÇÃO DE FAUNA H=2,00M   </t>
  </si>
  <si>
    <t>30.03.01</t>
  </si>
  <si>
    <t xml:space="preserve">PROJETO DE PLANTIO COM ESSENCIAS FLORESTAIS NATIVAS                            </t>
  </si>
  <si>
    <t>34.03.02</t>
  </si>
  <si>
    <t xml:space="preserve">LIMPEZA DE AREAS INTERNAS E PISOS FRIOS                                        </t>
  </si>
  <si>
    <t>35.03.20</t>
  </si>
  <si>
    <t xml:space="preserve">COORDENADOR                                                                    </t>
  </si>
  <si>
    <t>35.03.23</t>
  </si>
  <si>
    <t xml:space="preserve">CADISTA / CALCULISTA I                                                         </t>
  </si>
  <si>
    <t>35.03.27</t>
  </si>
  <si>
    <t xml:space="preserve">ECONOMISTA JUNIOR                                                              </t>
  </si>
  <si>
    <t>35.03.28</t>
  </si>
  <si>
    <t xml:space="preserve">ECONOMISTA PLENO                                                               </t>
  </si>
  <si>
    <t>37.03.05.02</t>
  </si>
  <si>
    <t xml:space="preserve">SELAGEM DE TRINCA COM MASTIQUE ASFALTICO                                       </t>
  </si>
  <si>
    <t>litro</t>
  </si>
  <si>
    <t>37.03.10</t>
  </si>
  <si>
    <t xml:space="preserve">SUB-BASE OU BASE BRITA GRAD.SIMPLES                                            </t>
  </si>
  <si>
    <t>37.03.11</t>
  </si>
  <si>
    <t xml:space="preserve">IMPRIMADURA BET.IMPERMEABILIZANTE                                              </t>
  </si>
  <si>
    <t>37.03.12</t>
  </si>
  <si>
    <t>37.03.18</t>
  </si>
  <si>
    <t xml:space="preserve">FRESAGEM PAVIMENTO                                                             </t>
  </si>
  <si>
    <t>37.03.24</t>
  </si>
  <si>
    <t xml:space="preserve">SUB-BASE OU BASE SOLO CIM. 7% - PULV.                                          </t>
  </si>
  <si>
    <t>37.03.25</t>
  </si>
  <si>
    <t xml:space="preserve">SUB-BASE OU BASE SOLO CIM. 10% - PULV.                                         </t>
  </si>
  <si>
    <t>37.03.26</t>
  </si>
  <si>
    <t xml:space="preserve">RECICLAGEM PAVIMENTO IN LOCO                                                   </t>
  </si>
  <si>
    <t xml:space="preserve">ACRESC.ESC.ENS.EXPL.C/1,5M PROF.ALEM 3M                                        </t>
  </si>
  <si>
    <t>72.56.02.01</t>
  </si>
  <si>
    <t xml:space="preserve">SERRA PARA PAVIMENTO 6HP COND. A                                               </t>
  </si>
  <si>
    <t>72.56.02.02</t>
  </si>
  <si>
    <t xml:space="preserve">SERRA PARA PAVIMENTO 6HP COND. B                                               </t>
  </si>
  <si>
    <t>DER/SP 31/03/2025</t>
  </si>
  <si>
    <t>DER/SP 31/03/2026</t>
  </si>
  <si>
    <t>DER/SP 31/03/2027</t>
  </si>
  <si>
    <t>DER/SP 31/03/2028</t>
  </si>
  <si>
    <t>DER/SP 31/03/2029</t>
  </si>
  <si>
    <t>DER/SP 31/03/2030</t>
  </si>
  <si>
    <t>DER/SP 31/03/2031</t>
  </si>
  <si>
    <t>DER/SP 31/03/2032</t>
  </si>
  <si>
    <t>DER/SP 31/03/2033</t>
  </si>
  <si>
    <t>DER/SP 31/03/2034</t>
  </si>
  <si>
    <t>0,97% sobre (PV - Lucro)</t>
  </si>
  <si>
    <t>* Ofício-Circular nº 7260/2024 (SEI DNIT nº 19834353)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</si>
</sst>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\.mm\.yy"/>
    <numFmt numFmtId="165" formatCode="_-* #,##0.0_-;\-* #,##0.0_-;_-* &quot;-&quot;?_-;_-@_-"/>
    <numFmt numFmtId="166" formatCode="#,##0.000_);\-#,##0.000_);&quot;&quot;"/>
    <numFmt numFmtId="167" formatCode="0.0"/>
    <numFmt numFmtId="168" formatCode="_-* #,##0.00_-;\-* #,##0.00_-;_-* &quot;-&quot;?_-;_-@_-"/>
    <numFmt numFmtId="169" formatCode="0.0000"/>
    <numFmt numFmtId="170" formatCode="#,##0.0"/>
    <numFmt numFmtId="171" formatCode="0.0%"/>
    <numFmt numFmtId="172" formatCode="#,##0.000_ ;\-#,##0.000\ "/>
    <numFmt numFmtId="173" formatCode="0.000"/>
    <numFmt numFmtId="174" formatCode="0.00;;&quot;-&quot;"/>
    <numFmt numFmtId="175" formatCode="_-* #,##0.0000_-;\-* #,##0.0000_-;_-* &quot;-&quot;????_-;_-@_-"/>
    <numFmt numFmtId="176" formatCode="_-* #,##0_-;\-* #,##0_-;_-* &quot;-&quot;??_-;_-@_-"/>
    <numFmt numFmtId="177" formatCode="mmmm\,\ yyyy;@"/>
    <numFmt numFmtId="178" formatCode="&quot;Sim&quot;;&quot;Sim&quot;;&quot;Não&quot;"/>
    <numFmt numFmtId="179" formatCode="#,##0.000;;&quot;-&quot;"/>
    <numFmt numFmtId="180" formatCode="0%;;&quot;&quot;"/>
    <numFmt numFmtId="181" formatCode="_-&quot;R$&quot;\ * #,##0_-;\-&quot;R$&quot;\ * #,##0_-;_-&quot;R$&quot;\ * &quot;-&quot;??_-;_-@_-"/>
    <numFmt numFmtId="182" formatCode="&quot;R$&quot;\ #,##0.00"/>
  </numFmts>
  <fonts count="118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8.5"/>
      <name val="Arial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b/>
      <sz val="7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Arial"/>
      <family val="2"/>
      <scheme val="minor"/>
    </font>
    <font>
      <sz val="11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b/>
      <u/>
      <sz val="11"/>
      <color rgb="FF000000"/>
      <name val="Arial"/>
      <family val="2"/>
      <scheme val="major"/>
    </font>
    <font>
      <sz val="11"/>
      <color theme="1"/>
      <name val="Arial"/>
      <family val="2"/>
      <scheme val="major"/>
    </font>
    <font>
      <b/>
      <sz val="11"/>
      <color theme="1"/>
      <name val="Arial"/>
      <family val="2"/>
      <scheme val="major"/>
    </font>
    <font>
      <sz val="11"/>
      <name val="Arial"/>
      <family val="2"/>
      <scheme val="major"/>
    </font>
    <font>
      <b/>
      <sz val="12"/>
      <color rgb="FF000000"/>
      <name val="Arial"/>
      <family val="2"/>
      <scheme val="major"/>
    </font>
    <font>
      <b/>
      <u/>
      <sz val="12"/>
      <color rgb="FF000000"/>
      <name val="Arial"/>
      <family val="2"/>
      <scheme val="major"/>
    </font>
    <font>
      <b/>
      <u/>
      <sz val="14"/>
      <name val="Arial Narrow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rgb="FF000000"/>
      <name val="Arial"/>
      <family val="2"/>
      <scheme val="major"/>
    </font>
    <font>
      <b/>
      <sz val="12"/>
      <color theme="1"/>
      <name val="Arial"/>
      <family val="2"/>
    </font>
    <font>
      <b/>
      <sz val="8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10"/>
      <name val="Arial"/>
      <family val="2"/>
      <scheme val="minor"/>
    </font>
    <font>
      <b/>
      <sz val="10"/>
      <color rgb="FFFFFFFF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color rgb="FFFFFFFF"/>
      <name val="Arial"/>
      <family val="2"/>
    </font>
    <font>
      <b/>
      <sz val="10"/>
      <color rgb="FF231F20"/>
      <name val="Arial"/>
      <family val="2"/>
      <scheme val="minor"/>
    </font>
    <font>
      <sz val="10"/>
      <color rgb="FF231F20"/>
      <name val="Arial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i/>
      <sz val="11"/>
      <color rgb="FFFF0000"/>
      <name val="Arial"/>
      <family val="2"/>
      <scheme val="minor"/>
    </font>
    <font>
      <i/>
      <sz val="11"/>
      <color rgb="FFFF0000"/>
      <name val="Arial"/>
      <family val="2"/>
      <scheme val="minor"/>
    </font>
    <font>
      <b/>
      <sz val="11"/>
      <color theme="8"/>
      <name val="Arial"/>
      <family val="2"/>
      <scheme val="minor"/>
    </font>
    <font>
      <sz val="11"/>
      <color theme="8"/>
      <name val="Arial"/>
      <family val="2"/>
      <scheme val="minor"/>
    </font>
    <font>
      <b/>
      <i/>
      <sz val="11"/>
      <name val="Arial"/>
      <family val="2"/>
      <scheme val="minor"/>
    </font>
    <font>
      <sz val="12"/>
      <color rgb="FF000000"/>
      <name val="Aria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10"/>
      <color rgb="FF000000"/>
      <name val="Arial"/>
      <family val="2"/>
    </font>
    <font>
      <sz val="7"/>
      <color rgb="FF000000"/>
      <name val="Times New Roman"/>
      <family val="1"/>
    </font>
    <font>
      <b/>
      <u/>
      <sz val="10"/>
      <color theme="1"/>
      <name val="Arial"/>
      <family val="2"/>
      <scheme val="minor"/>
    </font>
    <font>
      <b/>
      <sz val="7"/>
      <color theme="1"/>
      <name val="Arial"/>
      <family val="2"/>
      <scheme val="minor"/>
    </font>
    <font>
      <sz val="8"/>
      <name val="Courier New"/>
      <family val="3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  <scheme val="major"/>
    </font>
    <font>
      <b/>
      <sz val="7"/>
      <color theme="1"/>
      <name val="Arial"/>
      <family val="2"/>
    </font>
    <font>
      <sz val="7"/>
      <color theme="1"/>
      <name val="Arial"/>
      <family val="2"/>
      <scheme val="minor"/>
    </font>
    <font>
      <b/>
      <sz val="10"/>
      <color theme="1"/>
      <name val="Arial"/>
      <family val="2"/>
      <scheme val="major"/>
    </font>
    <font>
      <b/>
      <i/>
      <sz val="10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10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i/>
      <sz val="12"/>
      <color theme="1"/>
      <name val="Arial"/>
      <family val="2"/>
    </font>
    <font>
      <b/>
      <sz val="12"/>
      <color theme="1"/>
      <name val="Arial"/>
      <family val="2"/>
      <scheme val="major"/>
    </font>
    <font>
      <b/>
      <sz val="12"/>
      <name val="Arial"/>
      <family val="2"/>
      <scheme val="major"/>
    </font>
    <font>
      <sz val="12"/>
      <color theme="1"/>
      <name val="Arial"/>
      <family val="2"/>
    </font>
    <font>
      <b/>
      <sz val="20"/>
      <name val="Arial"/>
      <family val="2"/>
      <scheme val="major"/>
    </font>
    <font>
      <sz val="12"/>
      <color theme="1"/>
      <name val="Arial"/>
      <family val="2"/>
      <scheme val="major"/>
    </font>
    <font>
      <sz val="12"/>
      <name val="Arial"/>
      <family val="2"/>
      <scheme val="major"/>
    </font>
    <font>
      <b/>
      <sz val="20"/>
      <name val="Arial"/>
      <family val="2"/>
    </font>
    <font>
      <b/>
      <sz val="20"/>
      <color theme="1"/>
      <name val="Arial"/>
      <family val="2"/>
      <scheme val="minor"/>
    </font>
    <font>
      <sz val="10"/>
      <color rgb="FF000000"/>
      <name val="Arial"/>
      <family val="2"/>
      <scheme val="major"/>
    </font>
    <font>
      <sz val="11"/>
      <color rgb="FF000000"/>
      <name val="Arial"/>
      <family val="2"/>
      <scheme val="minor"/>
    </font>
    <font>
      <vertAlign val="superscript"/>
      <sz val="11"/>
      <color theme="1"/>
      <name val="Arial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E4D77"/>
      </patternFill>
    </fill>
    <fill>
      <patternFill patternType="solid">
        <fgColor rgb="FFEDEDED"/>
      </patternFill>
    </fill>
    <fill>
      <patternFill patternType="solid">
        <fgColor rgb="FF757070"/>
      </patternFill>
    </fill>
    <fill>
      <patternFill patternType="solid">
        <fgColor rgb="FFDADBDC"/>
      </patternFill>
    </fill>
    <fill>
      <patternFill patternType="solid">
        <fgColor rgb="FFF2F3F3"/>
      </patternFill>
    </fill>
    <fill>
      <patternFill patternType="solid">
        <fgColor rgb="FF00376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2F6393"/>
      </patternFill>
    </fill>
    <fill>
      <patternFill patternType="solid">
        <fgColor rgb="FFCDDFEE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57070"/>
        <bgColor rgb="FF000000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4.9989318521683403E-2"/>
        <bgColor rgb="FFD9D9D9"/>
      </patternFill>
    </fill>
    <fill>
      <patternFill patternType="solid">
        <fgColor theme="2" tint="-0.14999847407452621"/>
        <bgColor indexed="64"/>
      </patternFill>
    </fill>
    <fill>
      <patternFill patternType="solid">
        <fgColor rgb="FFD9D9D9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95B3D7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C9C9C9"/>
      </left>
      <right style="thin">
        <color rgb="FFC9C9C9"/>
      </right>
      <top/>
      <bottom style="thin">
        <color rgb="FFC9C9C9"/>
      </bottom>
      <diagonal/>
    </border>
    <border>
      <left style="thin">
        <color rgb="FFC9C9C9"/>
      </left>
      <right/>
      <top/>
      <bottom style="thin">
        <color rgb="FFC9C9C9"/>
      </bottom>
      <diagonal/>
    </border>
    <border>
      <left style="thin">
        <color rgb="FFC9C9C9"/>
      </left>
      <right style="thin">
        <color rgb="FFC9C9C9"/>
      </right>
      <top style="thin">
        <color rgb="FFC9C9C9"/>
      </top>
      <bottom style="thin">
        <color rgb="FFC9C9C9"/>
      </bottom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  <border>
      <left/>
      <right/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/>
      <bottom style="thin">
        <color rgb="FFC9C9C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69">
    <xf numFmtId="0" fontId="0" fillId="0" borderId="0"/>
    <xf numFmtId="43" fontId="1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44" fontId="9" fillId="0" borderId="0" applyFont="0" applyFill="0" applyBorder="0" applyAlignment="0" applyProtection="0"/>
    <xf numFmtId="0" fontId="43" fillId="0" borderId="0"/>
    <xf numFmtId="44" fontId="43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" fillId="0" borderId="0"/>
    <xf numFmtId="0" fontId="8" fillId="0" borderId="0"/>
    <xf numFmtId="43" fontId="16" fillId="0" borderId="0" applyFont="0" applyFill="0" applyBorder="0" applyAlignment="0" applyProtection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8" fillId="0" borderId="0"/>
    <xf numFmtId="0" fontId="69" fillId="24" borderId="0" applyNumberFormat="0" applyBorder="0" applyAlignment="0" applyProtection="0"/>
    <xf numFmtId="0" fontId="69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8" borderId="0" applyNumberFormat="0" applyBorder="0" applyAlignment="0" applyProtection="0"/>
    <xf numFmtId="0" fontId="69" fillId="29" borderId="0" applyNumberFormat="0" applyBorder="0" applyAlignment="0" applyProtection="0"/>
    <xf numFmtId="0" fontId="69" fillId="24" borderId="0" applyNumberFormat="0" applyBorder="0" applyAlignment="0" applyProtection="0"/>
    <xf numFmtId="0" fontId="69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8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9" fillId="32" borderId="0" applyNumberFormat="0" applyBorder="0" applyAlignment="0" applyProtection="0"/>
    <xf numFmtId="0" fontId="69" fillId="33" borderId="0" applyNumberFormat="0" applyBorder="0" applyAlignment="0" applyProtection="0"/>
    <xf numFmtId="0" fontId="69" fillId="27" borderId="0" applyNumberFormat="0" applyBorder="0" applyAlignment="0" applyProtection="0"/>
    <xf numFmtId="0" fontId="69" fillId="31" borderId="0" applyNumberFormat="0" applyBorder="0" applyAlignment="0" applyProtection="0"/>
    <xf numFmtId="0" fontId="69" fillId="34" borderId="0" applyNumberFormat="0" applyBorder="0" applyAlignment="0" applyProtection="0"/>
    <xf numFmtId="0" fontId="69" fillId="31" borderId="0" applyNumberFormat="0" applyBorder="0" applyAlignment="0" applyProtection="0"/>
    <xf numFmtId="0" fontId="69" fillId="32" borderId="0" applyNumberFormat="0" applyBorder="0" applyAlignment="0" applyProtection="0"/>
    <xf numFmtId="0" fontId="69" fillId="33" borderId="0" applyNumberFormat="0" applyBorder="0" applyAlignment="0" applyProtection="0"/>
    <xf numFmtId="0" fontId="69" fillId="27" borderId="0" applyNumberFormat="0" applyBorder="0" applyAlignment="0" applyProtection="0"/>
    <xf numFmtId="0" fontId="69" fillId="31" borderId="0" applyNumberFormat="0" applyBorder="0" applyAlignment="0" applyProtection="0"/>
    <xf numFmtId="0" fontId="69" fillId="34" borderId="0" applyNumberFormat="0" applyBorder="0" applyAlignment="0" applyProtection="0"/>
    <xf numFmtId="0" fontId="75" fillId="35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35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42" borderId="0" applyNumberFormat="0" applyBorder="0" applyAlignment="0" applyProtection="0"/>
    <xf numFmtId="0" fontId="80" fillId="25" borderId="0" applyNumberFormat="0" applyBorder="0" applyAlignment="0" applyProtection="0"/>
    <xf numFmtId="0" fontId="76" fillId="26" borderId="0" applyNumberFormat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8" fillId="43" borderId="48" applyNumberFormat="0" applyAlignment="0" applyProtection="0"/>
    <xf numFmtId="0" fontId="70" fillId="0" borderId="49" applyNumberFormat="0" applyFill="0" applyAlignment="0" applyProtection="0"/>
    <xf numFmtId="0" fontId="78" fillId="43" borderId="48" applyNumberFormat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42" borderId="0" applyNumberFormat="0" applyBorder="0" applyAlignment="0" applyProtection="0"/>
    <xf numFmtId="0" fontId="79" fillId="30" borderId="47" applyNumberFormat="0" applyAlignment="0" applyProtection="0"/>
    <xf numFmtId="0" fontId="84" fillId="0" borderId="0" applyNumberFormat="0" applyFill="0" applyBorder="0" applyAlignment="0" applyProtection="0"/>
    <xf numFmtId="0" fontId="76" fillId="26" borderId="0" applyNumberFormat="0" applyBorder="0" applyAlignment="0" applyProtection="0"/>
    <xf numFmtId="0" fontId="72" fillId="0" borderId="50" applyNumberFormat="0" applyFill="0" applyAlignment="0" applyProtection="0"/>
    <xf numFmtId="0" fontId="73" fillId="0" borderId="51" applyNumberFormat="0" applyFill="0" applyAlignment="0" applyProtection="0"/>
    <xf numFmtId="0" fontId="74" fillId="0" borderId="52" applyNumberFormat="0" applyFill="0" applyAlignment="0" applyProtection="0"/>
    <xf numFmtId="0" fontId="74" fillId="0" borderId="0" applyNumberFormat="0" applyFill="0" applyBorder="0" applyAlignment="0" applyProtection="0"/>
    <xf numFmtId="0" fontId="79" fillId="29" borderId="47" applyNumberFormat="0" applyAlignment="0" applyProtection="0"/>
    <xf numFmtId="0" fontId="70" fillId="0" borderId="49" applyNumberFormat="0" applyFill="0" applyAlignment="0" applyProtection="0"/>
    <xf numFmtId="0" fontId="81" fillId="44" borderId="0" applyNumberFormat="0" applyBorder="0" applyAlignment="0" applyProtection="0"/>
    <xf numFmtId="0" fontId="68" fillId="0" borderId="0"/>
    <xf numFmtId="0" fontId="68" fillId="45" borderId="53" applyNumberFormat="0" applyFont="0" applyAlignment="0" applyProtection="0"/>
    <xf numFmtId="0" fontId="69" fillId="45" borderId="53" applyNumberFormat="0" applyFont="0" applyAlignment="0" applyProtection="0"/>
    <xf numFmtId="0" fontId="82" fillId="30" borderId="54" applyNumberFormat="0" applyAlignment="0" applyProtection="0"/>
    <xf numFmtId="0" fontId="82" fillId="30" borderId="54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50" applyNumberFormat="0" applyFill="0" applyAlignment="0" applyProtection="0"/>
    <xf numFmtId="0" fontId="73" fillId="0" borderId="51" applyNumberFormat="0" applyFill="0" applyAlignment="0" applyProtection="0"/>
    <xf numFmtId="0" fontId="74" fillId="0" borderId="52" applyNumberFormat="0" applyFill="0" applyAlignment="0" applyProtection="0"/>
    <xf numFmtId="0" fontId="74" fillId="0" borderId="0" applyNumberFormat="0" applyFill="0" applyBorder="0" applyAlignment="0" applyProtection="0"/>
    <xf numFmtId="0" fontId="85" fillId="0" borderId="55" applyNumberFormat="0" applyFill="0" applyAlignment="0" applyProtection="0"/>
    <xf numFmtId="0" fontId="83" fillId="0" borderId="0" applyNumberFormat="0" applyFill="0" applyBorder="0" applyAlignment="0" applyProtection="0"/>
    <xf numFmtId="44" fontId="89" fillId="0" borderId="0" applyFont="0" applyFill="0" applyBorder="0" applyAlignment="0" applyProtection="0"/>
    <xf numFmtId="0" fontId="68" fillId="0" borderId="0"/>
    <xf numFmtId="43" fontId="1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16" fillId="0" borderId="0"/>
    <xf numFmtId="9" fontId="37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</cellStyleXfs>
  <cellXfs count="676">
    <xf numFmtId="0" fontId="0" fillId="0" borderId="0" xfId="0"/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12" fillId="0" borderId="0" xfId="0" applyNumberFormat="1" applyFont="1" applyAlignment="1">
      <alignment horizontal="center" vertical="center"/>
    </xf>
    <xf numFmtId="0" fontId="16" fillId="0" borderId="0" xfId="0" applyFont="1"/>
    <xf numFmtId="0" fontId="12" fillId="0" borderId="1" xfId="0" applyFont="1" applyBorder="1" applyAlignment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1" xfId="2" applyFont="1" applyFill="1" applyBorder="1" applyAlignment="1">
      <alignment vertical="center" wrapText="1"/>
    </xf>
    <xf numFmtId="0" fontId="22" fillId="0" borderId="12" xfId="2" applyFont="1" applyBorder="1" applyAlignment="1">
      <alignment vertical="top" wrapText="1"/>
    </xf>
    <xf numFmtId="8" fontId="23" fillId="0" borderId="1" xfId="2" applyNumberFormat="1" applyFont="1" applyBorder="1" applyAlignment="1">
      <alignment horizontal="center" vertical="center" wrapText="1"/>
    </xf>
    <xf numFmtId="0" fontId="21" fillId="3" borderId="11" xfId="2" applyFont="1" applyFill="1" applyBorder="1" applyAlignment="1">
      <alignment horizontal="center" vertical="center" wrapText="1"/>
    </xf>
    <xf numFmtId="0" fontId="24" fillId="3" borderId="11" xfId="2" applyFont="1" applyFill="1" applyBorder="1" applyAlignment="1">
      <alignment horizontal="left" vertical="center" wrapText="1"/>
    </xf>
    <xf numFmtId="0" fontId="21" fillId="3" borderId="11" xfId="2" applyFont="1" applyFill="1" applyBorder="1" applyAlignment="1">
      <alignment vertical="center" wrapText="1"/>
    </xf>
    <xf numFmtId="0" fontId="20" fillId="3" borderId="11" xfId="2" applyFont="1" applyFill="1" applyBorder="1" applyAlignment="1">
      <alignment vertical="top" wrapText="1"/>
    </xf>
    <xf numFmtId="0" fontId="25" fillId="0" borderId="11" xfId="2" applyFont="1" applyBorder="1" applyAlignment="1">
      <alignment horizontal="left" vertical="center" wrapText="1"/>
    </xf>
    <xf numFmtId="0" fontId="20" fillId="3" borderId="13" xfId="2" applyFont="1" applyFill="1" applyBorder="1" applyAlignment="1">
      <alignment vertical="top" wrapText="1"/>
    </xf>
    <xf numFmtId="0" fontId="25" fillId="0" borderId="13" xfId="2" applyFont="1" applyBorder="1" applyAlignment="1">
      <alignment horizontal="left" vertical="center" wrapText="1"/>
    </xf>
    <xf numFmtId="0" fontId="21" fillId="3" borderId="13" xfId="2" applyFont="1" applyFill="1" applyBorder="1" applyAlignment="1">
      <alignment horizontal="center" vertical="center" wrapText="1"/>
    </xf>
    <xf numFmtId="0" fontId="26" fillId="0" borderId="0" xfId="4"/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43" fontId="27" fillId="0" borderId="1" xfId="0" applyNumberFormat="1" applyFont="1" applyBorder="1" applyAlignment="1">
      <alignment horizontal="center" vertical="center"/>
    </xf>
    <xf numFmtId="43" fontId="27" fillId="0" borderId="1" xfId="0" applyNumberFormat="1" applyFont="1" applyBorder="1" applyAlignment="1">
      <alignment horizontal="center" vertical="center" wrapText="1"/>
    </xf>
    <xf numFmtId="14" fontId="27" fillId="0" borderId="1" xfId="0" applyNumberFormat="1" applyFont="1" applyBorder="1" applyAlignment="1">
      <alignment horizontal="center" vertical="center" wrapText="1"/>
    </xf>
    <xf numFmtId="17" fontId="30" fillId="0" borderId="1" xfId="0" applyNumberFormat="1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43" fontId="30" fillId="0" borderId="1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43" fontId="28" fillId="5" borderId="1" xfId="0" applyNumberFormat="1" applyFont="1" applyFill="1" applyBorder="1" applyAlignment="1">
      <alignment horizontal="center" vertical="center"/>
    </xf>
    <xf numFmtId="43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horizontal="center" vertical="center" wrapText="1"/>
    </xf>
    <xf numFmtId="0" fontId="28" fillId="8" borderId="18" xfId="0" applyFont="1" applyFill="1" applyBorder="1" applyAlignment="1">
      <alignment horizontal="left" vertical="center" wrapText="1"/>
    </xf>
    <xf numFmtId="0" fontId="28" fillId="8" borderId="18" xfId="0" applyFont="1" applyFill="1" applyBorder="1" applyAlignment="1">
      <alignment horizontal="center" vertical="center" wrapText="1"/>
    </xf>
    <xf numFmtId="43" fontId="28" fillId="8" borderId="18" xfId="0" applyNumberFormat="1" applyFont="1" applyFill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28" fillId="8" borderId="12" xfId="0" applyFont="1" applyFill="1" applyBorder="1" applyAlignment="1">
      <alignment horizontal="center" vertical="center" wrapText="1"/>
    </xf>
    <xf numFmtId="165" fontId="28" fillId="8" borderId="12" xfId="0" applyNumberFormat="1" applyFont="1" applyFill="1" applyBorder="1" applyAlignment="1">
      <alignment horizontal="center" vertical="center" wrapText="1"/>
    </xf>
    <xf numFmtId="0" fontId="28" fillId="8" borderId="17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17" fontId="27" fillId="0" borderId="1" xfId="0" applyNumberFormat="1" applyFont="1" applyBorder="1" applyAlignment="1">
      <alignment horizontal="center" vertical="center" wrapText="1"/>
    </xf>
    <xf numFmtId="17" fontId="30" fillId="5" borderId="1" xfId="0" applyNumberFormat="1" applyFont="1" applyFill="1" applyBorder="1" applyAlignment="1">
      <alignment horizontal="center" vertical="center" wrapText="1"/>
    </xf>
    <xf numFmtId="17" fontId="27" fillId="5" borderId="1" xfId="0" applyNumberFormat="1" applyFont="1" applyFill="1" applyBorder="1" applyAlignment="1">
      <alignment horizontal="center" vertical="center" wrapText="1"/>
    </xf>
    <xf numFmtId="43" fontId="15" fillId="0" borderId="0" xfId="6" applyFont="1" applyBorder="1" applyAlignment="1">
      <alignment horizontal="right"/>
    </xf>
    <xf numFmtId="43" fontId="14" fillId="0" borderId="0" xfId="6" applyFont="1" applyBorder="1" applyAlignment="1">
      <alignment horizontal="right" vertical="top"/>
    </xf>
    <xf numFmtId="0" fontId="16" fillId="9" borderId="5" xfId="0" applyFont="1" applyFill="1" applyBorder="1" applyAlignment="1">
      <alignment horizontal="center" vertical="center"/>
    </xf>
    <xf numFmtId="1" fontId="17" fillId="9" borderId="7" xfId="0" applyNumberFormat="1" applyFont="1" applyFill="1" applyBorder="1" applyAlignment="1">
      <alignment horizontal="center" vertical="center"/>
    </xf>
    <xf numFmtId="1" fontId="17" fillId="9" borderId="10" xfId="0" applyNumberFormat="1" applyFont="1" applyFill="1" applyBorder="1" applyAlignment="1">
      <alignment horizontal="center" vertical="center"/>
    </xf>
    <xf numFmtId="167" fontId="0" fillId="9" borderId="6" xfId="0" applyNumberFormat="1" applyFill="1" applyBorder="1" applyAlignment="1">
      <alignment horizontal="center" vertical="center"/>
    </xf>
    <xf numFmtId="167" fontId="0" fillId="9" borderId="9" xfId="0" applyNumberFormat="1" applyFill="1" applyBorder="1" applyAlignment="1">
      <alignment horizontal="center" vertical="center"/>
    </xf>
    <xf numFmtId="2" fontId="30" fillId="0" borderId="1" xfId="0" applyNumberFormat="1" applyFont="1" applyBorder="1" applyAlignment="1">
      <alignment horizontal="center" vertical="center"/>
    </xf>
    <xf numFmtId="43" fontId="14" fillId="0" borderId="0" xfId="6" applyFont="1" applyFill="1" applyBorder="1" applyAlignment="1">
      <alignment horizontal="right"/>
    </xf>
    <xf numFmtId="43" fontId="28" fillId="2" borderId="1" xfId="0" applyNumberFormat="1" applyFont="1" applyFill="1" applyBorder="1" applyAlignment="1">
      <alignment horizontal="center" vertical="center"/>
    </xf>
    <xf numFmtId="43" fontId="27" fillId="2" borderId="1" xfId="0" applyNumberFormat="1" applyFont="1" applyFill="1" applyBorder="1" applyAlignment="1">
      <alignment horizontal="center" vertical="center" wrapText="1"/>
    </xf>
    <xf numFmtId="17" fontId="27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65" fontId="27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65" fontId="28" fillId="2" borderId="1" xfId="0" applyNumberFormat="1" applyFont="1" applyFill="1" applyBorder="1" applyAlignment="1">
      <alignment horizontal="center" vertical="center" wrapText="1"/>
    </xf>
    <xf numFmtId="43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164" fontId="30" fillId="2" borderId="1" xfId="0" applyNumberFormat="1" applyFont="1" applyFill="1" applyBorder="1" applyAlignment="1">
      <alignment horizontal="center" vertical="center" wrapText="1"/>
    </xf>
    <xf numFmtId="17" fontId="30" fillId="2" borderId="1" xfId="0" applyNumberFormat="1" applyFont="1" applyFill="1" applyBorder="1" applyAlignment="1">
      <alignment horizontal="center" vertical="center" wrapText="1"/>
    </xf>
    <xf numFmtId="43" fontId="28" fillId="0" borderId="1" xfId="0" applyNumberFormat="1" applyFont="1" applyBorder="1" applyAlignment="1">
      <alignment horizontal="center" vertical="center"/>
    </xf>
    <xf numFmtId="168" fontId="27" fillId="0" borderId="1" xfId="0" applyNumberFormat="1" applyFont="1" applyBorder="1" applyAlignment="1">
      <alignment horizontal="center" vertical="center" wrapText="1"/>
    </xf>
    <xf numFmtId="168" fontId="30" fillId="0" borderId="1" xfId="0" applyNumberFormat="1" applyFont="1" applyBorder="1" applyAlignment="1">
      <alignment horizontal="center" vertical="center" wrapText="1"/>
    </xf>
    <xf numFmtId="43" fontId="27" fillId="5" borderId="1" xfId="0" applyNumberFormat="1" applyFont="1" applyFill="1" applyBorder="1" applyAlignment="1">
      <alignment horizontal="center" vertical="center"/>
    </xf>
    <xf numFmtId="0" fontId="33" fillId="3" borderId="0" xfId="0" applyFont="1" applyFill="1"/>
    <xf numFmtId="0" fontId="17" fillId="2" borderId="2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44" fillId="10" borderId="23" xfId="11" applyFont="1" applyFill="1" applyBorder="1" applyAlignment="1">
      <alignment horizontal="center" vertical="center" wrapText="1"/>
    </xf>
    <xf numFmtId="0" fontId="44" fillId="10" borderId="24" xfId="11" applyFont="1" applyFill="1" applyBorder="1" applyAlignment="1">
      <alignment horizontal="center" vertical="center" wrapText="1"/>
    </xf>
    <xf numFmtId="0" fontId="43" fillId="0" borderId="0" xfId="11" applyAlignment="1">
      <alignment horizontal="left" vertical="center"/>
    </xf>
    <xf numFmtId="1" fontId="46" fillId="11" borderId="25" xfId="11" applyNumberFormat="1" applyFont="1" applyFill="1" applyBorder="1" applyAlignment="1">
      <alignment horizontal="center" vertical="center" shrinkToFit="1"/>
    </xf>
    <xf numFmtId="0" fontId="44" fillId="11" borderId="26" xfId="11" applyFont="1" applyFill="1" applyBorder="1" applyAlignment="1">
      <alignment vertical="center" wrapText="1"/>
    </xf>
    <xf numFmtId="0" fontId="44" fillId="11" borderId="27" xfId="11" applyFont="1" applyFill="1" applyBorder="1" applyAlignment="1">
      <alignment vertical="center" wrapText="1"/>
    </xf>
    <xf numFmtId="0" fontId="44" fillId="11" borderId="28" xfId="11" applyFont="1" applyFill="1" applyBorder="1" applyAlignment="1">
      <alignment vertical="center" wrapText="1"/>
    </xf>
    <xf numFmtId="0" fontId="47" fillId="0" borderId="25" xfId="11" applyFont="1" applyBorder="1" applyAlignment="1">
      <alignment horizontal="center" vertical="center" wrapText="1"/>
    </xf>
    <xf numFmtId="0" fontId="47" fillId="0" borderId="25" xfId="11" applyFont="1" applyBorder="1" applyAlignment="1">
      <alignment horizontal="left" vertical="center" wrapText="1"/>
    </xf>
    <xf numFmtId="0" fontId="48" fillId="0" borderId="25" xfId="11" applyFont="1" applyBorder="1" applyAlignment="1">
      <alignment horizontal="left" vertical="center" wrapText="1"/>
    </xf>
    <xf numFmtId="0" fontId="48" fillId="0" borderId="28" xfId="11" applyFont="1" applyBorder="1" applyAlignment="1">
      <alignment vertical="center" wrapText="1"/>
    </xf>
    <xf numFmtId="4" fontId="48" fillId="0" borderId="28" xfId="11" applyNumberFormat="1" applyFont="1" applyBorder="1" applyAlignment="1">
      <alignment horizontal="right" vertical="center" shrinkToFit="1"/>
    </xf>
    <xf numFmtId="2" fontId="48" fillId="0" borderId="28" xfId="11" applyNumberFormat="1" applyFont="1" applyBorder="1" applyAlignment="1">
      <alignment horizontal="right" vertical="center" shrinkToFit="1"/>
    </xf>
    <xf numFmtId="0" fontId="47" fillId="0" borderId="23" xfId="11" applyFont="1" applyBorder="1" applyAlignment="1">
      <alignment horizontal="center" vertical="center" wrapText="1"/>
    </xf>
    <xf numFmtId="0" fontId="47" fillId="0" borderId="23" xfId="11" applyFont="1" applyBorder="1" applyAlignment="1">
      <alignment horizontal="left" vertical="center" wrapText="1"/>
    </xf>
    <xf numFmtId="0" fontId="48" fillId="0" borderId="23" xfId="11" applyFont="1" applyBorder="1" applyAlignment="1">
      <alignment horizontal="left" vertical="center" wrapText="1"/>
    </xf>
    <xf numFmtId="0" fontId="48" fillId="0" borderId="29" xfId="11" applyFont="1" applyBorder="1" applyAlignment="1">
      <alignment vertical="center" wrapText="1"/>
    </xf>
    <xf numFmtId="0" fontId="48" fillId="10" borderId="25" xfId="11" applyFont="1" applyFill="1" applyBorder="1" applyAlignment="1">
      <alignment horizontal="left" vertical="center" wrapText="1"/>
    </xf>
    <xf numFmtId="0" fontId="44" fillId="10" borderId="26" xfId="11" applyFont="1" applyFill="1" applyBorder="1" applyAlignment="1">
      <alignment vertical="center" wrapText="1"/>
    </xf>
    <xf numFmtId="0" fontId="43" fillId="0" borderId="0" xfId="11" applyAlignment="1">
      <alignment horizontal="left" vertical="top"/>
    </xf>
    <xf numFmtId="3" fontId="15" fillId="0" borderId="30" xfId="11" applyNumberFormat="1" applyFont="1" applyBorder="1" applyAlignment="1">
      <alignment horizontal="right" vertical="top" shrinkToFit="1"/>
    </xf>
    <xf numFmtId="0" fontId="44" fillId="13" borderId="1" xfId="11" applyFont="1" applyFill="1" applyBorder="1" applyAlignment="1">
      <alignment horizontal="center" vertical="center" wrapText="1"/>
    </xf>
    <xf numFmtId="1" fontId="50" fillId="14" borderId="1" xfId="11" applyNumberFormat="1" applyFont="1" applyFill="1" applyBorder="1" applyAlignment="1">
      <alignment horizontal="center" vertical="center" wrapText="1"/>
    </xf>
    <xf numFmtId="0" fontId="48" fillId="0" borderId="1" xfId="11" applyFont="1" applyBorder="1" applyAlignment="1">
      <alignment vertical="center" wrapText="1"/>
    </xf>
    <xf numFmtId="0" fontId="47" fillId="0" borderId="1" xfId="11" applyFont="1" applyBorder="1" applyAlignment="1">
      <alignment horizontal="center" vertical="center" wrapText="1"/>
    </xf>
    <xf numFmtId="4" fontId="51" fillId="0" borderId="1" xfId="11" applyNumberFormat="1" applyFont="1" applyBorder="1" applyAlignment="1">
      <alignment horizontal="center" vertical="center" shrinkToFit="1"/>
    </xf>
    <xf numFmtId="2" fontId="51" fillId="0" borderId="1" xfId="11" applyNumberFormat="1" applyFont="1" applyBorder="1" applyAlignment="1">
      <alignment horizontal="center" vertical="center" shrinkToFit="1"/>
    </xf>
    <xf numFmtId="0" fontId="47" fillId="0" borderId="1" xfId="11" applyFont="1" applyBorder="1" applyAlignment="1">
      <alignment vertical="center" wrapText="1"/>
    </xf>
    <xf numFmtId="0" fontId="47" fillId="0" borderId="1" xfId="11" applyFont="1" applyBorder="1" applyAlignment="1">
      <alignment horizontal="left" vertical="center" wrapText="1"/>
    </xf>
    <xf numFmtId="0" fontId="50" fillId="13" borderId="1" xfId="11" applyFont="1" applyFill="1" applyBorder="1" applyAlignment="1">
      <alignment horizontal="center" vertical="center" wrapText="1"/>
    </xf>
    <xf numFmtId="1" fontId="50" fillId="2" borderId="1" xfId="11" applyNumberFormat="1" applyFont="1" applyFill="1" applyBorder="1" applyAlignment="1">
      <alignment horizontal="center" vertical="center" shrinkToFit="1"/>
    </xf>
    <xf numFmtId="0" fontId="50" fillId="2" borderId="1" xfId="11" applyFont="1" applyFill="1" applyBorder="1" applyAlignment="1">
      <alignment vertical="center" wrapText="1"/>
    </xf>
    <xf numFmtId="0" fontId="48" fillId="2" borderId="1" xfId="11" applyFont="1" applyFill="1" applyBorder="1" applyAlignment="1">
      <alignment horizontal="left" vertical="center" wrapText="1"/>
    </xf>
    <xf numFmtId="0" fontId="48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center" wrapText="1"/>
    </xf>
    <xf numFmtId="0" fontId="48" fillId="2" borderId="1" xfId="11" applyFont="1" applyFill="1" applyBorder="1" applyAlignment="1">
      <alignment vertical="center" wrapText="1"/>
    </xf>
    <xf numFmtId="169" fontId="27" fillId="0" borderId="1" xfId="0" applyNumberFormat="1" applyFont="1" applyBorder="1" applyAlignment="1">
      <alignment horizontal="center" vertical="center" wrapText="1"/>
    </xf>
    <xf numFmtId="0" fontId="51" fillId="0" borderId="1" xfId="11" applyFont="1" applyBorder="1" applyAlignment="1">
      <alignment vertical="center" wrapText="1"/>
    </xf>
    <xf numFmtId="0" fontId="36" fillId="3" borderId="0" xfId="5" applyFont="1" applyFill="1" applyAlignment="1">
      <alignment vertical="center" wrapText="1"/>
    </xf>
    <xf numFmtId="0" fontId="35" fillId="3" borderId="0" xfId="5" applyFont="1" applyFill="1" applyAlignment="1">
      <alignment vertical="center"/>
    </xf>
    <xf numFmtId="0" fontId="34" fillId="3" borderId="0" xfId="0" applyFont="1" applyFill="1"/>
    <xf numFmtId="0" fontId="17" fillId="6" borderId="2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165" fontId="17" fillId="6" borderId="4" xfId="0" applyNumberFormat="1" applyFont="1" applyFill="1" applyBorder="1" applyAlignment="1">
      <alignment horizontal="center" vertical="center" wrapText="1"/>
    </xf>
    <xf numFmtId="165" fontId="17" fillId="6" borderId="3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17" fillId="2" borderId="4" xfId="0" applyNumberFormat="1" applyFont="1" applyFill="1" applyBorder="1" applyAlignment="1">
      <alignment horizontal="center" vertical="center"/>
    </xf>
    <xf numFmtId="165" fontId="17" fillId="2" borderId="3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165" fontId="16" fillId="2" borderId="4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14" fillId="0" borderId="0" xfId="0" applyFont="1"/>
    <xf numFmtId="0" fontId="38" fillId="0" borderId="0" xfId="0" applyFont="1"/>
    <xf numFmtId="0" fontId="41" fillId="0" borderId="0" xfId="0" applyFont="1"/>
    <xf numFmtId="0" fontId="14" fillId="0" borderId="0" xfId="0" applyFont="1" applyAlignment="1">
      <alignment horizontal="center" vertical="center"/>
    </xf>
    <xf numFmtId="17" fontId="16" fillId="0" borderId="2" xfId="0" applyNumberFormat="1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43" fontId="14" fillId="0" borderId="0" xfId="6" applyFont="1" applyBorder="1" applyAlignme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10" fontId="15" fillId="0" borderId="1" xfId="13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37" fillId="0" borderId="0" xfId="14" applyFont="1" applyAlignment="1">
      <alignment horizontal="left" vertical="top" indent="1"/>
    </xf>
    <xf numFmtId="0" fontId="37" fillId="0" borderId="0" xfId="14" applyFont="1" applyAlignment="1">
      <alignment horizontal="left" indent="1"/>
    </xf>
    <xf numFmtId="0" fontId="37" fillId="0" borderId="0" xfId="14" applyFont="1" applyAlignment="1">
      <alignment horizontal="center" vertical="top"/>
    </xf>
    <xf numFmtId="166" fontId="37" fillId="0" borderId="0" xfId="14" applyNumberFormat="1" applyFont="1" applyAlignment="1">
      <alignment horizontal="right" vertical="top"/>
    </xf>
    <xf numFmtId="0" fontId="37" fillId="0" borderId="0" xfId="14" applyFont="1" applyAlignment="1">
      <alignment horizontal="left" wrapText="1" indent="1"/>
    </xf>
    <xf numFmtId="0" fontId="14" fillId="0" borderId="0" xfId="0" applyFont="1" applyAlignment="1">
      <alignment horizontal="center"/>
    </xf>
    <xf numFmtId="43" fontId="14" fillId="0" borderId="0" xfId="0" applyNumberFormat="1" applyFont="1"/>
    <xf numFmtId="43" fontId="14" fillId="0" borderId="0" xfId="6" applyFont="1" applyBorder="1" applyAlignment="1">
      <alignment horizontal="right"/>
    </xf>
    <xf numFmtId="43" fontId="0" fillId="0" borderId="1" xfId="6" applyFont="1" applyFill="1" applyBorder="1" applyAlignment="1">
      <alignment horizontal="center" vertical="center"/>
    </xf>
    <xf numFmtId="0" fontId="52" fillId="15" borderId="32" xfId="0" applyFont="1" applyFill="1" applyBorder="1" applyAlignment="1">
      <alignment vertical="top"/>
    </xf>
    <xf numFmtId="0" fontId="53" fillId="15" borderId="32" xfId="0" applyFont="1" applyFill="1" applyBorder="1" applyAlignment="1">
      <alignment vertical="top"/>
    </xf>
    <xf numFmtId="0" fontId="0" fillId="0" borderId="0" xfId="0" applyAlignment="1">
      <alignment horizontal="left" vertical="top"/>
    </xf>
    <xf numFmtId="0" fontId="53" fillId="0" borderId="30" xfId="0" applyFont="1" applyBorder="1" applyAlignment="1">
      <alignment horizontal="center" vertical="top"/>
    </xf>
    <xf numFmtId="0" fontId="53" fillId="0" borderId="34" xfId="0" applyFont="1" applyBorder="1" applyAlignment="1">
      <alignment horizontal="center" vertical="top"/>
    </xf>
    <xf numFmtId="0" fontId="54" fillId="0" borderId="18" xfId="0" applyFont="1" applyBorder="1" applyAlignment="1">
      <alignment horizontal="left" vertical="top"/>
    </xf>
    <xf numFmtId="0" fontId="54" fillId="0" borderId="17" xfId="0" applyFont="1" applyBorder="1" applyAlignment="1">
      <alignment horizontal="center" vertical="top"/>
    </xf>
    <xf numFmtId="2" fontId="55" fillId="0" borderId="17" xfId="0" applyNumberFormat="1" applyFont="1" applyBorder="1" applyAlignment="1">
      <alignment horizontal="center" vertical="top" shrinkToFit="1"/>
    </xf>
    <xf numFmtId="2" fontId="55" fillId="0" borderId="35" xfId="0" applyNumberFormat="1" applyFont="1" applyBorder="1" applyAlignment="1">
      <alignment horizontal="center" vertical="top" shrinkToFit="1"/>
    </xf>
    <xf numFmtId="0" fontId="54" fillId="0" borderId="36" xfId="0" applyFont="1" applyBorder="1" applyAlignment="1">
      <alignment horizontal="left" vertical="top"/>
    </xf>
    <xf numFmtId="0" fontId="54" fillId="0" borderId="37" xfId="0" applyFont="1" applyBorder="1" applyAlignment="1">
      <alignment horizontal="center" vertical="top"/>
    </xf>
    <xf numFmtId="2" fontId="55" fillId="0" borderId="37" xfId="0" applyNumberFormat="1" applyFont="1" applyBorder="1" applyAlignment="1">
      <alignment horizontal="center" vertical="top" shrinkToFit="1"/>
    </xf>
    <xf numFmtId="2" fontId="55" fillId="0" borderId="38" xfId="0" applyNumberFormat="1" applyFont="1" applyBorder="1" applyAlignment="1">
      <alignment horizontal="center" vertical="top" shrinkToFit="1"/>
    </xf>
    <xf numFmtId="0" fontId="54" fillId="0" borderId="39" xfId="0" applyFont="1" applyBorder="1" applyAlignment="1">
      <alignment horizontal="left" vertical="top"/>
    </xf>
    <xf numFmtId="0" fontId="54" fillId="0" borderId="40" xfId="0" applyFont="1" applyBorder="1" applyAlignment="1">
      <alignment horizontal="center" vertical="top"/>
    </xf>
    <xf numFmtId="2" fontId="55" fillId="0" borderId="40" xfId="0" applyNumberFormat="1" applyFont="1" applyBorder="1" applyAlignment="1">
      <alignment horizontal="center" vertical="top" shrinkToFit="1"/>
    </xf>
    <xf numFmtId="2" fontId="55" fillId="0" borderId="41" xfId="0" applyNumberFormat="1" applyFont="1" applyBorder="1" applyAlignment="1">
      <alignment horizontal="center" vertical="top" shrinkToFit="1"/>
    </xf>
    <xf numFmtId="2" fontId="56" fillId="0" borderId="30" xfId="0" applyNumberFormat="1" applyFont="1" applyBorder="1" applyAlignment="1">
      <alignment horizontal="center" vertical="top" shrinkToFit="1"/>
    </xf>
    <xf numFmtId="2" fontId="56" fillId="0" borderId="34" xfId="0" applyNumberFormat="1" applyFont="1" applyBorder="1" applyAlignment="1">
      <alignment horizontal="center" vertical="top" shrinkToFit="1"/>
    </xf>
    <xf numFmtId="0" fontId="54" fillId="0" borderId="33" xfId="0" applyFont="1" applyBorder="1" applyAlignment="1">
      <alignment horizontal="left" vertical="top"/>
    </xf>
    <xf numFmtId="0" fontId="54" fillId="0" borderId="30" xfId="0" applyFont="1" applyBorder="1" applyAlignment="1">
      <alignment horizontal="center" vertical="top"/>
    </xf>
    <xf numFmtId="2" fontId="55" fillId="0" borderId="30" xfId="0" applyNumberFormat="1" applyFont="1" applyBorder="1" applyAlignment="1">
      <alignment horizontal="center" vertical="top" shrinkToFit="1"/>
    </xf>
    <xf numFmtId="2" fontId="55" fillId="0" borderId="34" xfId="0" applyNumberFormat="1" applyFont="1" applyBorder="1" applyAlignment="1">
      <alignment horizontal="center" vertical="top" shrinkToFit="1"/>
    </xf>
    <xf numFmtId="0" fontId="53" fillId="15" borderId="33" xfId="0" applyFont="1" applyFill="1" applyBorder="1" applyAlignment="1">
      <alignment vertical="top"/>
    </xf>
    <xf numFmtId="2" fontId="57" fillId="15" borderId="30" xfId="0" applyNumberFormat="1" applyFont="1" applyFill="1" applyBorder="1" applyAlignment="1">
      <alignment horizontal="center" vertical="top" shrinkToFit="1"/>
    </xf>
    <xf numFmtId="2" fontId="57" fillId="15" borderId="34" xfId="0" applyNumberFormat="1" applyFont="1" applyFill="1" applyBorder="1" applyAlignment="1">
      <alignment horizontal="center" vertical="top" shrinkToFit="1"/>
    </xf>
    <xf numFmtId="0" fontId="58" fillId="0" borderId="0" xfId="0" applyFont="1" applyAlignment="1">
      <alignment vertical="top"/>
    </xf>
    <xf numFmtId="0" fontId="42" fillId="0" borderId="0" xfId="15" applyFont="1" applyAlignment="1">
      <alignment vertical="center"/>
    </xf>
    <xf numFmtId="0" fontId="8" fillId="0" borderId="0" xfId="15"/>
    <xf numFmtId="0" fontId="16" fillId="0" borderId="0" xfId="0" applyFont="1" applyAlignment="1">
      <alignment horizontal="center" vertical="center"/>
    </xf>
    <xf numFmtId="0" fontId="60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172" fontId="16" fillId="0" borderId="1" xfId="1" applyNumberFormat="1" applyFont="1" applyFill="1" applyBorder="1" applyAlignment="1">
      <alignment horizontal="center" vertical="center" wrapText="1"/>
    </xf>
    <xf numFmtId="173" fontId="0" fillId="0" borderId="1" xfId="0" applyNumberFormat="1" applyBorder="1" applyAlignment="1">
      <alignment horizontal="center" vertical="center"/>
    </xf>
    <xf numFmtId="0" fontId="17" fillId="0" borderId="0" xfId="0" applyFont="1" applyAlignment="1">
      <alignment vertical="center"/>
    </xf>
    <xf numFmtId="43" fontId="0" fillId="0" borderId="1" xfId="6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0" borderId="0" xfId="0" applyAlignment="1">
      <alignment horizontal="center"/>
    </xf>
    <xf numFmtId="8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43" fontId="17" fillId="0" borderId="1" xfId="0" applyNumberFormat="1" applyFont="1" applyBorder="1" applyAlignment="1">
      <alignment vertical="center"/>
    </xf>
    <xf numFmtId="0" fontId="33" fillId="3" borderId="0" xfId="0" applyFont="1" applyFill="1" applyAlignment="1">
      <alignment vertical="center"/>
    </xf>
    <xf numFmtId="0" fontId="40" fillId="3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7" fillId="0" borderId="0" xfId="17"/>
    <xf numFmtId="0" fontId="17" fillId="2" borderId="4" xfId="0" applyFont="1" applyFill="1" applyBorder="1" applyAlignment="1">
      <alignment horizontal="left" vertical="center"/>
    </xf>
    <xf numFmtId="173" fontId="0" fillId="0" borderId="1" xfId="0" applyNumberFormat="1" applyBorder="1"/>
    <xf numFmtId="0" fontId="16" fillId="9" borderId="42" xfId="0" applyFont="1" applyFill="1" applyBorder="1" applyAlignment="1">
      <alignment horizontal="center" vertical="center"/>
    </xf>
    <xf numFmtId="1" fontId="17" fillId="9" borderId="43" xfId="0" applyNumberFormat="1" applyFont="1" applyFill="1" applyBorder="1" applyAlignment="1">
      <alignment horizontal="center" vertical="center"/>
    </xf>
    <xf numFmtId="0" fontId="16" fillId="9" borderId="9" xfId="0" applyFont="1" applyFill="1" applyBorder="1" applyAlignment="1">
      <alignment horizontal="center" vertical="center"/>
    </xf>
    <xf numFmtId="0" fontId="6" fillId="0" borderId="0" xfId="18"/>
    <xf numFmtId="0" fontId="19" fillId="4" borderId="15" xfId="18" applyFont="1" applyFill="1" applyBorder="1" applyAlignment="1">
      <alignment vertical="center"/>
    </xf>
    <xf numFmtId="0" fontId="19" fillId="4" borderId="15" xfId="18" applyFont="1" applyFill="1" applyBorder="1" applyAlignment="1">
      <alignment horizontal="center" vertical="center" wrapText="1"/>
    </xf>
    <xf numFmtId="0" fontId="19" fillId="17" borderId="15" xfId="18" applyFont="1" applyFill="1" applyBorder="1" applyAlignment="1">
      <alignment horizontal="center" vertical="center" wrapText="1"/>
    </xf>
    <xf numFmtId="0" fontId="19" fillId="4" borderId="0" xfId="18" applyFont="1" applyFill="1" applyAlignment="1">
      <alignment horizontal="center" vertical="center" wrapText="1"/>
    </xf>
    <xf numFmtId="0" fontId="19" fillId="4" borderId="0" xfId="18" applyFont="1" applyFill="1"/>
    <xf numFmtId="0" fontId="19" fillId="4" borderId="0" xfId="18" applyFont="1" applyFill="1" applyAlignment="1">
      <alignment vertical="center"/>
    </xf>
    <xf numFmtId="41" fontId="19" fillId="0" borderId="15" xfId="18" applyNumberFormat="1" applyFont="1" applyBorder="1" applyAlignment="1">
      <alignment horizontal="left"/>
    </xf>
    <xf numFmtId="41" fontId="19" fillId="0" borderId="0" xfId="18" applyNumberFormat="1" applyFont="1" applyAlignment="1">
      <alignment horizontal="left"/>
    </xf>
    <xf numFmtId="41" fontId="6" fillId="0" borderId="0" xfId="18" applyNumberFormat="1" applyAlignment="1">
      <alignment horizontal="left"/>
    </xf>
    <xf numFmtId="4" fontId="6" fillId="0" borderId="0" xfId="18" applyNumberFormat="1" applyAlignment="1">
      <alignment horizontal="center"/>
    </xf>
    <xf numFmtId="4" fontId="19" fillId="0" borderId="15" xfId="18" applyNumberFormat="1" applyFont="1" applyBorder="1" applyAlignment="1">
      <alignment horizontal="center"/>
    </xf>
    <xf numFmtId="4" fontId="19" fillId="0" borderId="0" xfId="18" applyNumberFormat="1" applyFont="1" applyAlignment="1">
      <alignment horizontal="center"/>
    </xf>
    <xf numFmtId="0" fontId="6" fillId="0" borderId="0" xfId="18" applyAlignment="1">
      <alignment horizontal="left" indent="2"/>
    </xf>
    <xf numFmtId="0" fontId="6" fillId="0" borderId="0" xfId="18" applyAlignment="1">
      <alignment horizontal="left" indent="1"/>
    </xf>
    <xf numFmtId="0" fontId="6" fillId="0" borderId="0" xfId="18" applyAlignment="1">
      <alignment horizontal="left"/>
    </xf>
    <xf numFmtId="41" fontId="19" fillId="4" borderId="44" xfId="18" applyNumberFormat="1" applyFont="1" applyFill="1" applyBorder="1" applyAlignment="1">
      <alignment horizontal="left"/>
    </xf>
    <xf numFmtId="41" fontId="19" fillId="4" borderId="0" xfId="18" applyNumberFormat="1" applyFont="1" applyFill="1" applyAlignment="1">
      <alignment horizontal="left"/>
    </xf>
    <xf numFmtId="4" fontId="19" fillId="4" borderId="44" xfId="18" applyNumberFormat="1" applyFont="1" applyFill="1" applyBorder="1" applyAlignment="1">
      <alignment horizontal="center"/>
    </xf>
    <xf numFmtId="4" fontId="19" fillId="4" borderId="0" xfId="18" applyNumberFormat="1" applyFont="1" applyFill="1" applyAlignment="1">
      <alignment horizontal="center"/>
    </xf>
    <xf numFmtId="170" fontId="6" fillId="0" borderId="0" xfId="18" applyNumberFormat="1"/>
    <xf numFmtId="4" fontId="6" fillId="0" borderId="0" xfId="18" applyNumberFormat="1"/>
    <xf numFmtId="0" fontId="6" fillId="0" borderId="0" xfId="18" applyAlignment="1">
      <alignment horizontal="center"/>
    </xf>
    <xf numFmtId="3" fontId="6" fillId="0" borderId="0" xfId="18" applyNumberFormat="1"/>
    <xf numFmtId="0" fontId="19" fillId="4" borderId="15" xfId="18" applyFont="1" applyFill="1" applyBorder="1" applyAlignment="1">
      <alignment horizontal="left" vertical="center" indent="1"/>
    </xf>
    <xf numFmtId="0" fontId="19" fillId="18" borderId="15" xfId="18" applyFont="1" applyFill="1" applyBorder="1" applyAlignment="1">
      <alignment horizontal="center" vertical="center" wrapText="1"/>
    </xf>
    <xf numFmtId="0" fontId="61" fillId="19" borderId="0" xfId="18" applyFont="1" applyFill="1" applyAlignment="1">
      <alignment horizontal="center" vertical="center" wrapText="1"/>
    </xf>
    <xf numFmtId="4" fontId="19" fillId="5" borderId="15" xfId="18" applyNumberFormat="1" applyFont="1" applyFill="1" applyBorder="1" applyAlignment="1">
      <alignment horizontal="center"/>
    </xf>
    <xf numFmtId="41" fontId="6" fillId="0" borderId="0" xfId="18" applyNumberFormat="1"/>
    <xf numFmtId="4" fontId="62" fillId="16" borderId="0" xfId="18" applyNumberFormat="1" applyFont="1" applyFill="1" applyAlignment="1">
      <alignment horizontal="center"/>
    </xf>
    <xf numFmtId="3" fontId="6" fillId="0" borderId="15" xfId="18" applyNumberFormat="1" applyBorder="1" applyAlignment="1">
      <alignment horizontal="center"/>
    </xf>
    <xf numFmtId="43" fontId="0" fillId="0" borderId="0" xfId="19" applyFont="1"/>
    <xf numFmtId="4" fontId="6" fillId="5" borderId="0" xfId="18" applyNumberFormat="1" applyFill="1" applyAlignment="1">
      <alignment horizontal="center"/>
    </xf>
    <xf numFmtId="174" fontId="6" fillId="0" borderId="0" xfId="18" applyNumberFormat="1" applyAlignment="1">
      <alignment horizontal="center" vertical="center"/>
    </xf>
    <xf numFmtId="41" fontId="63" fillId="4" borderId="44" xfId="18" applyNumberFormat="1" applyFont="1" applyFill="1" applyBorder="1" applyAlignment="1">
      <alignment horizontal="left"/>
    </xf>
    <xf numFmtId="4" fontId="63" fillId="4" borderId="44" xfId="18" applyNumberFormat="1" applyFont="1" applyFill="1" applyBorder="1" applyAlignment="1">
      <alignment horizontal="center"/>
    </xf>
    <xf numFmtId="4" fontId="63" fillId="18" borderId="44" xfId="18" applyNumberFormat="1" applyFont="1" applyFill="1" applyBorder="1" applyAlignment="1">
      <alignment horizontal="center"/>
    </xf>
    <xf numFmtId="4" fontId="63" fillId="4" borderId="0" xfId="18" applyNumberFormat="1" applyFont="1" applyFill="1" applyAlignment="1">
      <alignment horizontal="center"/>
    </xf>
    <xf numFmtId="0" fontId="64" fillId="0" borderId="0" xfId="18" applyFont="1"/>
    <xf numFmtId="4" fontId="65" fillId="16" borderId="0" xfId="18" applyNumberFormat="1" applyFont="1" applyFill="1" applyAlignment="1">
      <alignment horizontal="center"/>
    </xf>
    <xf numFmtId="3" fontId="59" fillId="4" borderId="44" xfId="18" applyNumberFormat="1" applyFont="1" applyFill="1" applyBorder="1" applyAlignment="1">
      <alignment horizontal="center"/>
    </xf>
    <xf numFmtId="43" fontId="6" fillId="0" borderId="0" xfId="18" applyNumberFormat="1"/>
    <xf numFmtId="0" fontId="37" fillId="0" borderId="1" xfId="8" applyFont="1" applyBorder="1" applyAlignment="1">
      <alignment horizontal="center" vertical="top"/>
    </xf>
    <xf numFmtId="176" fontId="30" fillId="0" borderId="1" xfId="0" applyNumberFormat="1" applyFont="1" applyBorder="1" applyAlignment="1">
      <alignment horizontal="center" vertical="center"/>
    </xf>
    <xf numFmtId="17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right"/>
    </xf>
    <xf numFmtId="0" fontId="54" fillId="0" borderId="18" xfId="0" applyFont="1" applyBorder="1" applyAlignment="1">
      <alignment horizontal="left"/>
    </xf>
    <xf numFmtId="0" fontId="54" fillId="0" borderId="17" xfId="0" applyFont="1" applyBorder="1" applyAlignment="1">
      <alignment horizontal="center"/>
    </xf>
    <xf numFmtId="0" fontId="53" fillId="0" borderId="32" xfId="0" applyFont="1" applyBorder="1" applyAlignment="1">
      <alignment horizontal="centerContinuous" vertical="top"/>
    </xf>
    <xf numFmtId="0" fontId="53" fillId="0" borderId="33" xfId="0" applyFont="1" applyBorder="1" applyAlignment="1">
      <alignment horizontal="centerContinuous" vertical="top"/>
    </xf>
    <xf numFmtId="0" fontId="53" fillId="0" borderId="32" xfId="0" applyFont="1" applyBorder="1" applyAlignment="1">
      <alignment horizontal="right" vertical="top"/>
    </xf>
    <xf numFmtId="0" fontId="60" fillId="0" borderId="0" xfId="15" applyFont="1" applyAlignment="1">
      <alignment vertical="center"/>
    </xf>
    <xf numFmtId="0" fontId="13" fillId="0" borderId="0" xfId="0" applyFont="1"/>
    <xf numFmtId="4" fontId="17" fillId="0" borderId="0" xfId="0" applyNumberFormat="1" applyFont="1" applyAlignment="1">
      <alignment horizontal="center"/>
    </xf>
    <xf numFmtId="0" fontId="13" fillId="0" borderId="14" xfId="0" applyFont="1" applyBorder="1" applyAlignment="1">
      <alignment horizontal="center" vertical="center"/>
    </xf>
    <xf numFmtId="0" fontId="58" fillId="0" borderId="0" xfId="0" applyFont="1"/>
    <xf numFmtId="0" fontId="15" fillId="22" borderId="0" xfId="0" applyFont="1" applyFill="1" applyAlignment="1">
      <alignment horizontal="right"/>
    </xf>
    <xf numFmtId="0" fontId="15" fillId="23" borderId="0" xfId="0" applyFont="1" applyFill="1" applyAlignment="1">
      <alignment horizontal="left"/>
    </xf>
    <xf numFmtId="0" fontId="16" fillId="9" borderId="6" xfId="0" applyFont="1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19" fillId="46" borderId="1" xfId="0" applyFont="1" applyFill="1" applyBorder="1" applyAlignment="1">
      <alignment horizontal="center"/>
    </xf>
    <xf numFmtId="17" fontId="14" fillId="0" borderId="0" xfId="0" applyNumberFormat="1" applyFont="1"/>
    <xf numFmtId="0" fontId="86" fillId="21" borderId="46" xfId="0" applyFont="1" applyFill="1" applyBorder="1" applyAlignment="1">
      <alignment horizontal="left" vertical="center"/>
    </xf>
    <xf numFmtId="0" fontId="86" fillId="21" borderId="46" xfId="0" applyFont="1" applyFill="1" applyBorder="1" applyAlignment="1">
      <alignment horizontal="right" vertical="center"/>
    </xf>
    <xf numFmtId="173" fontId="12" fillId="21" borderId="46" xfId="0" applyNumberFormat="1" applyFont="1" applyFill="1" applyBorder="1" applyAlignment="1">
      <alignment horizontal="right" vertical="center" shrinkToFit="1"/>
    </xf>
    <xf numFmtId="173" fontId="12" fillId="21" borderId="46" xfId="0" applyNumberFormat="1" applyFont="1" applyFill="1" applyBorder="1" applyAlignment="1">
      <alignment horizontal="center" vertical="center" shrinkToFit="1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right" vertical="center"/>
    </xf>
    <xf numFmtId="173" fontId="12" fillId="0" borderId="0" xfId="0" applyNumberFormat="1" applyFont="1" applyAlignment="1">
      <alignment horizontal="right" vertical="center" shrinkToFit="1"/>
    </xf>
    <xf numFmtId="173" fontId="12" fillId="0" borderId="0" xfId="0" applyNumberFormat="1" applyFont="1" applyAlignment="1">
      <alignment horizontal="center" vertical="center" shrinkToFit="1"/>
    </xf>
    <xf numFmtId="0" fontId="87" fillId="20" borderId="45" xfId="0" applyFont="1" applyFill="1" applyBorder="1" applyAlignment="1">
      <alignment horizontal="left" vertical="center"/>
    </xf>
    <xf numFmtId="0" fontId="88" fillId="20" borderId="45" xfId="0" applyFont="1" applyFill="1" applyBorder="1" applyAlignment="1">
      <alignment horizontal="left" vertical="center"/>
    </xf>
    <xf numFmtId="17" fontId="87" fillId="20" borderId="45" xfId="0" applyNumberFormat="1" applyFont="1" applyFill="1" applyBorder="1" applyAlignment="1">
      <alignment horizontal="right" vertical="center"/>
    </xf>
    <xf numFmtId="17" fontId="87" fillId="20" borderId="45" xfId="0" applyNumberFormat="1" applyFont="1" applyFill="1" applyBorder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43" fontId="15" fillId="0" borderId="12" xfId="6" applyFont="1" applyFill="1" applyBorder="1" applyAlignment="1">
      <alignment horizontal="center"/>
    </xf>
    <xf numFmtId="10" fontId="14" fillId="0" borderId="13" xfId="0" applyNumberFormat="1" applyFont="1" applyBorder="1" applyAlignment="1">
      <alignment horizontal="center"/>
    </xf>
    <xf numFmtId="43" fontId="14" fillId="0" borderId="0" xfId="6" applyFont="1" applyAlignment="1">
      <alignment horizontal="right"/>
    </xf>
    <xf numFmtId="0" fontId="1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172" fontId="16" fillId="0" borderId="0" xfId="1" applyNumberFormat="1" applyFont="1" applyFill="1" applyBorder="1" applyAlignment="1">
      <alignment horizontal="center" vertical="center" wrapText="1"/>
    </xf>
    <xf numFmtId="173" fontId="0" fillId="0" borderId="0" xfId="0" applyNumberFormat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167" fontId="0" fillId="9" borderId="0" xfId="0" applyNumberFormat="1" applyFill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9" fontId="16" fillId="0" borderId="1" xfId="0" applyNumberFormat="1" applyFont="1" applyBorder="1" applyAlignment="1">
      <alignment horizontal="center" vertical="center"/>
    </xf>
    <xf numFmtId="0" fontId="14" fillId="16" borderId="0" xfId="0" applyFont="1" applyFill="1" applyAlignment="1">
      <alignment horizontal="center"/>
    </xf>
    <xf numFmtId="0" fontId="14" fillId="16" borderId="0" xfId="0" applyFont="1" applyFill="1" applyAlignment="1">
      <alignment horizontal="left"/>
    </xf>
    <xf numFmtId="43" fontId="14" fillId="16" borderId="0" xfId="6" applyFont="1" applyFill="1" applyBorder="1" applyAlignment="1">
      <alignment horizontal="right"/>
    </xf>
    <xf numFmtId="0" fontId="14" fillId="16" borderId="31" xfId="0" applyFont="1" applyFill="1" applyBorder="1" applyAlignment="1">
      <alignment horizontal="center"/>
    </xf>
    <xf numFmtId="0" fontId="14" fillId="16" borderId="31" xfId="0" applyFont="1" applyFill="1" applyBorder="1" applyAlignment="1">
      <alignment horizontal="left"/>
    </xf>
    <xf numFmtId="43" fontId="14" fillId="16" borderId="0" xfId="6" applyFont="1" applyFill="1" applyAlignment="1">
      <alignment horizontal="right"/>
    </xf>
    <xf numFmtId="0" fontId="14" fillId="16" borderId="3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49" fillId="12" borderId="30" xfId="11" applyFont="1" applyFill="1" applyBorder="1" applyAlignment="1">
      <alignment horizontal="left" vertical="top" wrapText="1"/>
    </xf>
    <xf numFmtId="0" fontId="49" fillId="47" borderId="30" xfId="0" applyFont="1" applyFill="1" applyBorder="1" applyAlignment="1">
      <alignment horizontal="left" vertical="top" wrapText="1"/>
    </xf>
    <xf numFmtId="0" fontId="39" fillId="0" borderId="30" xfId="0" applyFont="1" applyBorder="1" applyAlignment="1">
      <alignment horizontal="left" vertical="top" wrapText="1"/>
    </xf>
    <xf numFmtId="0" fontId="12" fillId="0" borderId="0" xfId="0" applyFont="1" applyAlignment="1">
      <alignment horizontal="justify" vertical="center"/>
    </xf>
    <xf numFmtId="0" fontId="90" fillId="0" borderId="0" xfId="0" applyFont="1" applyAlignment="1">
      <alignment horizontal="justify" vertical="center"/>
    </xf>
    <xf numFmtId="0" fontId="60" fillId="3" borderId="0" xfId="20" applyFont="1" applyFill="1" applyAlignment="1">
      <alignment horizontal="center" vertical="center"/>
    </xf>
    <xf numFmtId="0" fontId="67" fillId="3" borderId="0" xfId="20" applyFont="1" applyFill="1" applyAlignment="1">
      <alignment horizontal="center" vertical="center"/>
    </xf>
    <xf numFmtId="0" fontId="92" fillId="50" borderId="1" xfId="20" applyFont="1" applyFill="1" applyBorder="1" applyAlignment="1">
      <alignment horizontal="center" vertical="center" wrapText="1"/>
    </xf>
    <xf numFmtId="9" fontId="92" fillId="3" borderId="1" xfId="13" applyFont="1" applyFill="1" applyBorder="1" applyAlignment="1">
      <alignment horizontal="center" vertical="center" textRotation="90"/>
    </xf>
    <xf numFmtId="181" fontId="92" fillId="3" borderId="1" xfId="104" applyNumberFormat="1" applyFont="1" applyFill="1" applyBorder="1" applyAlignment="1">
      <alignment horizontal="center" vertical="center" textRotation="90"/>
    </xf>
    <xf numFmtId="0" fontId="19" fillId="2" borderId="16" xfId="17" applyFont="1" applyFill="1" applyBorder="1" applyAlignment="1">
      <alignment horizontal="center" vertical="center" wrapText="1"/>
    </xf>
    <xf numFmtId="181" fontId="60" fillId="3" borderId="4" xfId="17" applyNumberFormat="1" applyFont="1" applyFill="1" applyBorder="1" applyAlignment="1">
      <alignment horizontal="center" vertical="center" wrapText="1"/>
    </xf>
    <xf numFmtId="0" fontId="67" fillId="3" borderId="58" xfId="20" applyFont="1" applyFill="1" applyBorder="1" applyAlignment="1">
      <alignment horizontal="center" vertical="center"/>
    </xf>
    <xf numFmtId="0" fontId="67" fillId="0" borderId="58" xfId="20" applyFont="1" applyBorder="1" applyAlignment="1">
      <alignment horizontal="center" vertical="center"/>
    </xf>
    <xf numFmtId="2" fontId="93" fillId="0" borderId="64" xfId="105" applyNumberFormat="1" applyFont="1" applyBorder="1" applyAlignment="1">
      <alignment horizontal="right"/>
    </xf>
    <xf numFmtId="17" fontId="93" fillId="0" borderId="0" xfId="105" applyNumberFormat="1" applyFont="1" applyAlignment="1">
      <alignment horizontal="center"/>
    </xf>
    <xf numFmtId="0" fontId="56" fillId="51" borderId="56" xfId="0" applyFont="1" applyFill="1" applyBorder="1" applyAlignment="1">
      <alignment horizontal="center" vertical="center" wrapText="1"/>
    </xf>
    <xf numFmtId="0" fontId="56" fillId="51" borderId="57" xfId="0" applyFont="1" applyFill="1" applyBorder="1" applyAlignment="1">
      <alignment horizontal="center" vertical="center" wrapText="1"/>
    </xf>
    <xf numFmtId="43" fontId="67" fillId="0" borderId="58" xfId="20" applyNumberFormat="1" applyFont="1" applyBorder="1" applyAlignment="1">
      <alignment horizontal="center" vertical="center"/>
    </xf>
    <xf numFmtId="43" fontId="67" fillId="3" borderId="58" xfId="20" applyNumberFormat="1" applyFont="1" applyFill="1" applyBorder="1" applyAlignment="1">
      <alignment horizontal="center" vertical="center"/>
    </xf>
    <xf numFmtId="43" fontId="60" fillId="2" borderId="58" xfId="1" applyFont="1" applyFill="1" applyBorder="1" applyAlignment="1">
      <alignment horizontal="left" vertical="center" wrapText="1"/>
    </xf>
    <xf numFmtId="43" fontId="67" fillId="3" borderId="58" xfId="1" applyFont="1" applyFill="1" applyBorder="1" applyAlignment="1">
      <alignment horizontal="center" vertical="center"/>
    </xf>
    <xf numFmtId="0" fontId="3" fillId="0" borderId="0" xfId="18" applyFont="1" applyAlignment="1">
      <alignment horizontal="left" indent="2"/>
    </xf>
    <xf numFmtId="0" fontId="60" fillId="0" borderId="0" xfId="20" applyFont="1" applyAlignment="1">
      <alignment horizontal="center" vertical="center"/>
    </xf>
    <xf numFmtId="0" fontId="60" fillId="3" borderId="4" xfId="17" applyFont="1" applyFill="1" applyBorder="1" applyAlignment="1">
      <alignment horizontal="center" vertical="center" wrapText="1"/>
    </xf>
    <xf numFmtId="0" fontId="67" fillId="3" borderId="66" xfId="20" applyFont="1" applyFill="1" applyBorder="1" applyAlignment="1">
      <alignment horizontal="center" vertical="center"/>
    </xf>
    <xf numFmtId="43" fontId="60" fillId="3" borderId="0" xfId="20" applyNumberFormat="1" applyFont="1" applyFill="1" applyAlignment="1">
      <alignment horizontal="center" vertical="center"/>
    </xf>
    <xf numFmtId="181" fontId="92" fillId="2" borderId="13" xfId="104" applyNumberFormat="1" applyFont="1" applyFill="1" applyBorder="1" applyAlignment="1">
      <alignment horizontal="center" vertical="center" textRotation="90"/>
    </xf>
    <xf numFmtId="180" fontId="60" fillId="3" borderId="0" xfId="20" applyNumberFormat="1" applyFont="1" applyFill="1" applyAlignment="1">
      <alignment horizontal="center" vertical="center"/>
    </xf>
    <xf numFmtId="0" fontId="95" fillId="0" borderId="0" xfId="0" applyFont="1"/>
    <xf numFmtId="0" fontId="96" fillId="0" borderId="0" xfId="0" applyFont="1"/>
    <xf numFmtId="0" fontId="96" fillId="0" borderId="0" xfId="0" applyFont="1" applyAlignment="1">
      <alignment vertical="center"/>
    </xf>
    <xf numFmtId="0" fontId="67" fillId="0" borderId="0" xfId="20" applyFont="1" applyAlignment="1">
      <alignment horizontal="center" vertical="center"/>
    </xf>
    <xf numFmtId="0" fontId="67" fillId="0" borderId="0" xfId="20" applyFont="1" applyAlignment="1">
      <alignment horizontal="left" vertical="center"/>
    </xf>
    <xf numFmtId="43" fontId="95" fillId="0" borderId="0" xfId="0" applyNumberFormat="1" applyFont="1"/>
    <xf numFmtId="0" fontId="31" fillId="49" borderId="4" xfId="0" applyFont="1" applyFill="1" applyBorder="1" applyAlignment="1">
      <alignment horizontal="center" vertical="center" wrapText="1"/>
    </xf>
    <xf numFmtId="4" fontId="19" fillId="48" borderId="12" xfId="17" applyNumberFormat="1" applyFont="1" applyFill="1" applyBorder="1" applyAlignment="1">
      <alignment horizontal="center" vertical="center" wrapText="1"/>
    </xf>
    <xf numFmtId="4" fontId="19" fillId="48" borderId="68" xfId="17" applyNumberFormat="1" applyFont="1" applyFill="1" applyBorder="1" applyAlignment="1">
      <alignment horizontal="center" vertical="center" wrapText="1"/>
    </xf>
    <xf numFmtId="1" fontId="97" fillId="48" borderId="61" xfId="0" applyNumberFormat="1" applyFont="1" applyFill="1" applyBorder="1" applyAlignment="1">
      <alignment horizontal="center" vertical="center"/>
    </xf>
    <xf numFmtId="1" fontId="97" fillId="48" borderId="1" xfId="0" applyNumberFormat="1" applyFont="1" applyFill="1" applyBorder="1" applyAlignment="1">
      <alignment horizontal="center" vertical="center"/>
    </xf>
    <xf numFmtId="0" fontId="60" fillId="6" borderId="59" xfId="20" applyFont="1" applyFill="1" applyBorder="1" applyAlignment="1">
      <alignment horizontal="center" vertical="center"/>
    </xf>
    <xf numFmtId="43" fontId="60" fillId="6" borderId="59" xfId="1" applyFont="1" applyFill="1" applyBorder="1" applyAlignment="1">
      <alignment horizontal="center" vertical="center"/>
    </xf>
    <xf numFmtId="0" fontId="60" fillId="6" borderId="56" xfId="20" applyFont="1" applyFill="1" applyBorder="1" applyAlignment="1">
      <alignment horizontal="center" vertical="center"/>
    </xf>
    <xf numFmtId="0" fontId="60" fillId="6" borderId="67" xfId="20" applyFont="1" applyFill="1" applyBorder="1" applyAlignment="1">
      <alignment horizontal="center" vertical="center"/>
    </xf>
    <xf numFmtId="180" fontId="99" fillId="6" borderId="62" xfId="13" applyNumberFormat="1" applyFont="1" applyFill="1" applyBorder="1" applyAlignment="1">
      <alignment horizontal="center" vertical="center" wrapText="1"/>
    </xf>
    <xf numFmtId="180" fontId="99" fillId="6" borderId="56" xfId="13" applyNumberFormat="1" applyFont="1" applyFill="1" applyBorder="1" applyAlignment="1">
      <alignment horizontal="center" vertical="center" wrapText="1"/>
    </xf>
    <xf numFmtId="0" fontId="60" fillId="6" borderId="58" xfId="20" applyFont="1" applyFill="1" applyBorder="1" applyAlignment="1">
      <alignment horizontal="left" vertical="center" wrapText="1"/>
    </xf>
    <xf numFmtId="43" fontId="60" fillId="6" borderId="58" xfId="1" applyFont="1" applyFill="1" applyBorder="1" applyAlignment="1">
      <alignment horizontal="center" vertical="center" wrapText="1"/>
    </xf>
    <xf numFmtId="0" fontId="60" fillId="6" borderId="58" xfId="20" applyFont="1" applyFill="1" applyBorder="1" applyAlignment="1">
      <alignment horizontal="center" vertical="center" wrapText="1"/>
    </xf>
    <xf numFmtId="0" fontId="60" fillId="6" borderId="66" xfId="20" applyFont="1" applyFill="1" applyBorder="1" applyAlignment="1">
      <alignment horizontal="center" vertical="center" wrapText="1"/>
    </xf>
    <xf numFmtId="180" fontId="99" fillId="3" borderId="62" xfId="13" applyNumberFormat="1" applyFont="1" applyFill="1" applyBorder="1" applyAlignment="1">
      <alignment horizontal="center" vertical="center" wrapText="1"/>
    </xf>
    <xf numFmtId="180" fontId="99" fillId="3" borderId="56" xfId="13" applyNumberFormat="1" applyFont="1" applyFill="1" applyBorder="1" applyAlignment="1">
      <alignment horizontal="center" vertical="center" wrapText="1"/>
    </xf>
    <xf numFmtId="0" fontId="60" fillId="5" borderId="58" xfId="20" applyFont="1" applyFill="1" applyBorder="1" applyAlignment="1">
      <alignment horizontal="left" vertical="center" wrapText="1"/>
    </xf>
    <xf numFmtId="43" fontId="60" fillId="5" borderId="58" xfId="1" applyFont="1" applyFill="1" applyBorder="1" applyAlignment="1">
      <alignment horizontal="center" vertical="center" wrapText="1"/>
    </xf>
    <xf numFmtId="0" fontId="60" fillId="5" borderId="58" xfId="20" applyFont="1" applyFill="1" applyBorder="1" applyAlignment="1">
      <alignment horizontal="center" vertical="center" wrapText="1"/>
    </xf>
    <xf numFmtId="0" fontId="60" fillId="5" borderId="66" xfId="20" applyFont="1" applyFill="1" applyBorder="1" applyAlignment="1">
      <alignment horizontal="center" vertical="center" wrapText="1"/>
    </xf>
    <xf numFmtId="180" fontId="99" fillId="3" borderId="63" xfId="13" applyNumberFormat="1" applyFont="1" applyFill="1" applyBorder="1" applyAlignment="1">
      <alignment horizontal="center" vertical="center" wrapText="1"/>
    </xf>
    <xf numFmtId="180" fontId="99" fillId="3" borderId="58" xfId="13" applyNumberFormat="1" applyFont="1" applyFill="1" applyBorder="1" applyAlignment="1">
      <alignment horizontal="center" vertical="center" wrapText="1"/>
    </xf>
    <xf numFmtId="0" fontId="67" fillId="3" borderId="58" xfId="20" applyFont="1" applyFill="1" applyBorder="1" applyAlignment="1">
      <alignment horizontal="left" vertical="center" wrapText="1"/>
    </xf>
    <xf numFmtId="43" fontId="67" fillId="3" borderId="58" xfId="20" applyNumberFormat="1" applyFont="1" applyFill="1" applyBorder="1" applyAlignment="1">
      <alignment horizontal="center" vertical="center" wrapText="1"/>
    </xf>
    <xf numFmtId="0" fontId="67" fillId="3" borderId="58" xfId="20" applyFont="1" applyFill="1" applyBorder="1" applyAlignment="1">
      <alignment horizontal="center" vertical="center" wrapText="1"/>
    </xf>
    <xf numFmtId="0" fontId="67" fillId="3" borderId="66" xfId="20" applyFont="1" applyFill="1" applyBorder="1" applyAlignment="1">
      <alignment horizontal="center" vertical="center" wrapText="1"/>
    </xf>
    <xf numFmtId="0" fontId="60" fillId="7" borderId="58" xfId="20" applyFont="1" applyFill="1" applyBorder="1" applyAlignment="1">
      <alignment horizontal="left" vertical="center" wrapText="1"/>
    </xf>
    <xf numFmtId="43" fontId="60" fillId="7" borderId="58" xfId="1" applyFont="1" applyFill="1" applyBorder="1" applyAlignment="1">
      <alignment horizontal="left" vertical="center" wrapText="1"/>
    </xf>
    <xf numFmtId="0" fontId="67" fillId="7" borderId="58" xfId="20" applyFont="1" applyFill="1" applyBorder="1" applyAlignment="1">
      <alignment horizontal="left" vertical="center" wrapText="1"/>
    </xf>
    <xf numFmtId="0" fontId="67" fillId="7" borderId="66" xfId="20" applyFont="1" applyFill="1" applyBorder="1" applyAlignment="1">
      <alignment horizontal="left" vertical="center" wrapText="1"/>
    </xf>
    <xf numFmtId="43" fontId="60" fillId="5" borderId="58" xfId="1" applyFont="1" applyFill="1" applyBorder="1" applyAlignment="1">
      <alignment horizontal="left" vertical="center" wrapText="1"/>
    </xf>
    <xf numFmtId="0" fontId="67" fillId="5" borderId="58" xfId="20" applyFont="1" applyFill="1" applyBorder="1" applyAlignment="1">
      <alignment horizontal="left" vertical="center" wrapText="1"/>
    </xf>
    <xf numFmtId="0" fontId="67" fillId="5" borderId="66" xfId="20" applyFont="1" applyFill="1" applyBorder="1" applyAlignment="1">
      <alignment horizontal="left" vertical="center" wrapText="1"/>
    </xf>
    <xf numFmtId="0" fontId="67" fillId="3" borderId="58" xfId="20" applyFont="1" applyFill="1" applyBorder="1" applyAlignment="1">
      <alignment vertical="center" wrapText="1"/>
    </xf>
    <xf numFmtId="0" fontId="60" fillId="2" borderId="58" xfId="20" applyFont="1" applyFill="1" applyBorder="1" applyAlignment="1">
      <alignment horizontal="left" vertical="center" wrapText="1"/>
    </xf>
    <xf numFmtId="0" fontId="67" fillId="2" borderId="58" xfId="20" applyFont="1" applyFill="1" applyBorder="1" applyAlignment="1">
      <alignment horizontal="left" vertical="center" wrapText="1"/>
    </xf>
    <xf numFmtId="0" fontId="67" fillId="2" borderId="66" xfId="20" applyFont="1" applyFill="1" applyBorder="1" applyAlignment="1">
      <alignment horizontal="left" vertical="center" wrapText="1"/>
    </xf>
    <xf numFmtId="43" fontId="67" fillId="3" borderId="58" xfId="20" applyNumberFormat="1" applyFont="1" applyFill="1" applyBorder="1" applyAlignment="1">
      <alignment horizontal="left" vertical="center" wrapText="1"/>
    </xf>
    <xf numFmtId="43" fontId="60" fillId="6" borderId="58" xfId="1" applyFont="1" applyFill="1" applyBorder="1" applyAlignment="1">
      <alignment horizontal="left" vertical="center" wrapText="1"/>
    </xf>
    <xf numFmtId="0" fontId="67" fillId="6" borderId="58" xfId="20" applyFont="1" applyFill="1" applyBorder="1" applyAlignment="1">
      <alignment horizontal="left" vertical="center" wrapText="1"/>
    </xf>
    <xf numFmtId="0" fontId="67" fillId="6" borderId="66" xfId="20" applyFont="1" applyFill="1" applyBorder="1" applyAlignment="1">
      <alignment horizontal="left" vertical="center" wrapText="1"/>
    </xf>
    <xf numFmtId="43" fontId="60" fillId="5" borderId="58" xfId="20" applyNumberFormat="1" applyFont="1" applyFill="1" applyBorder="1" applyAlignment="1">
      <alignment horizontal="left" vertical="center" wrapText="1"/>
    </xf>
    <xf numFmtId="0" fontId="67" fillId="3" borderId="58" xfId="20" applyFont="1" applyFill="1" applyBorder="1" applyAlignment="1">
      <alignment horizontal="left" vertical="top" wrapText="1"/>
    </xf>
    <xf numFmtId="0" fontId="67" fillId="0" borderId="58" xfId="20" applyFont="1" applyBorder="1" applyAlignment="1">
      <alignment horizontal="left" vertical="center" wrapText="1"/>
    </xf>
    <xf numFmtId="0" fontId="67" fillId="0" borderId="58" xfId="20" applyFont="1" applyBorder="1" applyAlignment="1">
      <alignment horizontal="left" vertical="top" wrapText="1"/>
    </xf>
    <xf numFmtId="43" fontId="60" fillId="7" borderId="65" xfId="1" applyFont="1" applyFill="1" applyBorder="1" applyAlignment="1">
      <alignment horizontal="left" vertical="center" wrapText="1"/>
    </xf>
    <xf numFmtId="0" fontId="67" fillId="0" borderId="58" xfId="20" applyFont="1" applyBorder="1" applyAlignment="1">
      <alignment horizontal="center" vertical="center" wrapText="1"/>
    </xf>
    <xf numFmtId="0" fontId="67" fillId="0" borderId="66" xfId="20" applyFont="1" applyBorder="1" applyAlignment="1">
      <alignment horizontal="center" vertical="center" wrapText="1"/>
    </xf>
    <xf numFmtId="43" fontId="60" fillId="3" borderId="71" xfId="1" applyFont="1" applyFill="1" applyBorder="1" applyAlignment="1">
      <alignment horizontal="left" vertical="center" wrapText="1"/>
    </xf>
    <xf numFmtId="0" fontId="67" fillId="3" borderId="57" xfId="20" applyFont="1" applyFill="1" applyBorder="1" applyAlignment="1">
      <alignment horizontal="left" vertical="center" wrapText="1"/>
    </xf>
    <xf numFmtId="43" fontId="60" fillId="3" borderId="72" xfId="1" applyFont="1" applyFill="1" applyBorder="1" applyAlignment="1">
      <alignment horizontal="left" vertical="center" wrapText="1"/>
    </xf>
    <xf numFmtId="0" fontId="67" fillId="3" borderId="57" xfId="20" applyFont="1" applyFill="1" applyBorder="1" applyAlignment="1">
      <alignment horizontal="center" vertical="center" wrapText="1"/>
    </xf>
    <xf numFmtId="0" fontId="67" fillId="3" borderId="69" xfId="20" applyFont="1" applyFill="1" applyBorder="1" applyAlignment="1">
      <alignment horizontal="center" vertical="center" wrapText="1"/>
    </xf>
    <xf numFmtId="0" fontId="67" fillId="2" borderId="13" xfId="20" applyFont="1" applyFill="1" applyBorder="1" applyAlignment="1">
      <alignment horizontal="center" vertical="center"/>
    </xf>
    <xf numFmtId="0" fontId="67" fillId="2" borderId="13" xfId="20" applyFont="1" applyFill="1" applyBorder="1" applyAlignment="1">
      <alignment horizontal="left" vertical="center"/>
    </xf>
    <xf numFmtId="43" fontId="31" fillId="2" borderId="21" xfId="0" applyNumberFormat="1" applyFont="1" applyFill="1" applyBorder="1" applyAlignment="1">
      <alignment horizontal="center" vertical="center"/>
    </xf>
    <xf numFmtId="43" fontId="100" fillId="3" borderId="20" xfId="1" applyFont="1" applyFill="1" applyBorder="1" applyAlignment="1">
      <alignment vertical="center" wrapText="1"/>
    </xf>
    <xf numFmtId="43" fontId="95" fillId="0" borderId="0" xfId="1" applyFont="1"/>
    <xf numFmtId="43" fontId="95" fillId="0" borderId="0" xfId="0" applyNumberFormat="1" applyFont="1" applyAlignment="1">
      <alignment horizontal="left"/>
    </xf>
    <xf numFmtId="0" fontId="95" fillId="0" borderId="0" xfId="0" applyFont="1" applyAlignment="1">
      <alignment horizontal="left"/>
    </xf>
    <xf numFmtId="0" fontId="60" fillId="5" borderId="58" xfId="20" applyFont="1" applyFill="1" applyBorder="1" applyAlignment="1">
      <alignment horizontal="center" vertical="center"/>
    </xf>
    <xf numFmtId="0" fontId="60" fillId="3" borderId="11" xfId="20" applyFont="1" applyFill="1" applyBorder="1" applyAlignment="1">
      <alignment horizontal="center" vertical="center"/>
    </xf>
    <xf numFmtId="0" fontId="60" fillId="3" borderId="11" xfId="20" applyFont="1" applyFill="1" applyBorder="1" applyAlignment="1">
      <alignment horizontal="left" vertical="center" wrapText="1"/>
    </xf>
    <xf numFmtId="43" fontId="60" fillId="3" borderId="11" xfId="1" applyFont="1" applyFill="1" applyBorder="1" applyAlignment="1">
      <alignment horizontal="left" vertical="center" wrapText="1"/>
    </xf>
    <xf numFmtId="171" fontId="60" fillId="3" borderId="11" xfId="125" applyNumberFormat="1" applyFont="1" applyFill="1" applyBorder="1" applyAlignment="1">
      <alignment horizontal="center" vertical="center" wrapText="1"/>
    </xf>
    <xf numFmtId="0" fontId="34" fillId="3" borderId="0" xfId="0" applyFont="1" applyFill="1" applyAlignment="1">
      <alignment wrapText="1"/>
    </xf>
    <xf numFmtId="0" fontId="33" fillId="3" borderId="68" xfId="0" applyFont="1" applyFill="1" applyBorder="1" applyAlignment="1">
      <alignment horizontal="center"/>
    </xf>
    <xf numFmtId="0" fontId="33" fillId="3" borderId="31" xfId="0" applyFont="1" applyFill="1" applyBorder="1"/>
    <xf numFmtId="0" fontId="0" fillId="3" borderId="31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34" fillId="3" borderId="64" xfId="0" applyFont="1" applyFill="1" applyBorder="1" applyAlignment="1">
      <alignment wrapText="1"/>
    </xf>
    <xf numFmtId="0" fontId="34" fillId="3" borderId="22" xfId="0" applyFont="1" applyFill="1" applyBorder="1" applyAlignment="1">
      <alignment wrapText="1"/>
    </xf>
    <xf numFmtId="0" fontId="0" fillId="3" borderId="22" xfId="0" applyFill="1" applyBorder="1" applyAlignment="1">
      <alignment horizontal="center" vertical="center"/>
    </xf>
    <xf numFmtId="17" fontId="101" fillId="3" borderId="0" xfId="0" applyNumberFormat="1" applyFont="1" applyFill="1" applyAlignment="1">
      <alignment horizontal="left" vertical="center"/>
    </xf>
    <xf numFmtId="0" fontId="3" fillId="0" borderId="11" xfId="2" applyFont="1" applyBorder="1"/>
    <xf numFmtId="0" fontId="3" fillId="0" borderId="0" xfId="2" applyFont="1"/>
    <xf numFmtId="4" fontId="3" fillId="0" borderId="0" xfId="18" applyNumberFormat="1" applyFont="1"/>
    <xf numFmtId="0" fontId="95" fillId="0" borderId="31" xfId="0" applyFont="1" applyBorder="1"/>
    <xf numFmtId="0" fontId="96" fillId="0" borderId="31" xfId="0" applyFont="1" applyBorder="1"/>
    <xf numFmtId="0" fontId="96" fillId="0" borderId="31" xfId="0" applyFont="1" applyBorder="1" applyAlignment="1">
      <alignment vertical="center"/>
    </xf>
    <xf numFmtId="0" fontId="96" fillId="0" borderId="20" xfId="0" applyFont="1" applyBorder="1"/>
    <xf numFmtId="0" fontId="96" fillId="0" borderId="22" xfId="0" applyFont="1" applyBorder="1"/>
    <xf numFmtId="0" fontId="67" fillId="0" borderId="64" xfId="20" applyFont="1" applyBorder="1" applyAlignment="1">
      <alignment horizontal="center" vertical="center"/>
    </xf>
    <xf numFmtId="0" fontId="67" fillId="0" borderId="70" xfId="20" applyFont="1" applyBorder="1" applyAlignment="1">
      <alignment horizontal="center" vertical="center"/>
    </xf>
    <xf numFmtId="0" fontId="67" fillId="0" borderId="16" xfId="20" applyFont="1" applyBorder="1" applyAlignment="1">
      <alignment horizontal="left" vertical="center"/>
    </xf>
    <xf numFmtId="171" fontId="100" fillId="3" borderId="21" xfId="0" applyNumberFormat="1" applyFont="1" applyFill="1" applyBorder="1" applyAlignment="1">
      <alignment vertical="center" wrapText="1"/>
    </xf>
    <xf numFmtId="0" fontId="55" fillId="0" borderId="0" xfId="0" applyFont="1"/>
    <xf numFmtId="0" fontId="55" fillId="0" borderId="60" xfId="0" applyFont="1" applyBorder="1"/>
    <xf numFmtId="0" fontId="55" fillId="0" borderId="60" xfId="0" applyFont="1" applyBorder="1" applyAlignment="1">
      <alignment horizontal="center"/>
    </xf>
    <xf numFmtId="14" fontId="55" fillId="0" borderId="60" xfId="0" applyNumberFormat="1" applyFont="1" applyBorder="1" applyAlignment="1">
      <alignment horizontal="center"/>
    </xf>
    <xf numFmtId="0" fontId="103" fillId="0" borderId="0" xfId="4" applyFont="1" applyAlignment="1">
      <alignment horizontal="center"/>
    </xf>
    <xf numFmtId="0" fontId="103" fillId="3" borderId="56" xfId="4" applyFont="1" applyFill="1" applyBorder="1"/>
    <xf numFmtId="0" fontId="55" fillId="0" borderId="58" xfId="0" applyFont="1" applyBorder="1"/>
    <xf numFmtId="0" fontId="103" fillId="0" borderId="73" xfId="4" applyFont="1" applyBorder="1" applyAlignment="1">
      <alignment horizontal="center"/>
    </xf>
    <xf numFmtId="0" fontId="103" fillId="3" borderId="58" xfId="4" applyFont="1" applyFill="1" applyBorder="1"/>
    <xf numFmtId="0" fontId="55" fillId="23" borderId="60" xfId="0" applyFont="1" applyFill="1" applyBorder="1" applyAlignment="1">
      <alignment horizontal="center"/>
    </xf>
    <xf numFmtId="0" fontId="55" fillId="23" borderId="0" xfId="0" applyFont="1" applyFill="1" applyAlignment="1">
      <alignment horizontal="center"/>
    </xf>
    <xf numFmtId="0" fontId="55" fillId="23" borderId="58" xfId="0" applyFont="1" applyFill="1" applyBorder="1"/>
    <xf numFmtId="14" fontId="55" fillId="23" borderId="60" xfId="0" applyNumberFormat="1" applyFont="1" applyFill="1" applyBorder="1" applyAlignment="1">
      <alignment horizontal="center"/>
    </xf>
    <xf numFmtId="0" fontId="103" fillId="23" borderId="0" xfId="4" applyFont="1" applyFill="1" applyAlignment="1">
      <alignment horizontal="center"/>
    </xf>
    <xf numFmtId="0" fontId="55" fillId="0" borderId="0" xfId="0" applyFont="1" applyAlignment="1">
      <alignment horizontal="center"/>
    </xf>
    <xf numFmtId="0" fontId="103" fillId="0" borderId="74" xfId="4" applyFont="1" applyBorder="1" applyAlignment="1">
      <alignment horizontal="center"/>
    </xf>
    <xf numFmtId="0" fontId="55" fillId="0" borderId="58" xfId="0" applyFont="1" applyBorder="1" applyAlignment="1">
      <alignment horizontal="center"/>
    </xf>
    <xf numFmtId="0" fontId="54" fillId="3" borderId="58" xfId="0" applyFont="1" applyFill="1" applyBorder="1" applyAlignment="1">
      <alignment horizontal="left" vertical="top" wrapText="1"/>
    </xf>
    <xf numFmtId="0" fontId="55" fillId="23" borderId="58" xfId="0" applyFont="1" applyFill="1" applyBorder="1" applyAlignment="1">
      <alignment horizontal="center"/>
    </xf>
    <xf numFmtId="0" fontId="103" fillId="23" borderId="74" xfId="4" applyFont="1" applyFill="1" applyBorder="1" applyAlignment="1">
      <alignment horizontal="center"/>
    </xf>
    <xf numFmtId="0" fontId="103" fillId="3" borderId="58" xfId="126" applyFont="1" applyFill="1" applyBorder="1"/>
    <xf numFmtId="0" fontId="55" fillId="3" borderId="58" xfId="0" applyFont="1" applyFill="1" applyBorder="1"/>
    <xf numFmtId="0" fontId="103" fillId="0" borderId="74" xfId="126" applyFont="1" applyBorder="1" applyAlignment="1">
      <alignment horizontal="center"/>
    </xf>
    <xf numFmtId="0" fontId="103" fillId="23" borderId="0" xfId="126" applyFont="1" applyFill="1" applyAlignment="1">
      <alignment horizontal="center"/>
    </xf>
    <xf numFmtId="43" fontId="12" fillId="0" borderId="0" xfId="1" applyFont="1" applyAlignment="1">
      <alignment horizontal="left" vertical="center" wrapText="1"/>
    </xf>
    <xf numFmtId="0" fontId="54" fillId="3" borderId="58" xfId="4" applyFont="1" applyFill="1" applyBorder="1" applyAlignment="1">
      <alignment horizontal="center"/>
    </xf>
    <xf numFmtId="0" fontId="55" fillId="3" borderId="58" xfId="0" applyFont="1" applyFill="1" applyBorder="1" applyAlignment="1">
      <alignment horizontal="center"/>
    </xf>
    <xf numFmtId="14" fontId="55" fillId="3" borderId="60" xfId="0" applyNumberFormat="1" applyFont="1" applyFill="1" applyBorder="1" applyAlignment="1">
      <alignment horizontal="center"/>
    </xf>
    <xf numFmtId="0" fontId="103" fillId="3" borderId="0" xfId="4" applyFont="1" applyFill="1" applyAlignment="1">
      <alignment horizontal="center"/>
    </xf>
    <xf numFmtId="182" fontId="55" fillId="3" borderId="58" xfId="0" applyNumberFormat="1" applyFont="1" applyFill="1" applyBorder="1"/>
    <xf numFmtId="43" fontId="55" fillId="3" borderId="58" xfId="1" applyFont="1" applyFill="1" applyBorder="1"/>
    <xf numFmtId="0" fontId="55" fillId="3" borderId="0" xfId="0" applyFont="1" applyFill="1"/>
    <xf numFmtId="0" fontId="103" fillId="3" borderId="74" xfId="4" applyFont="1" applyFill="1" applyBorder="1" applyAlignment="1">
      <alignment horizontal="center"/>
    </xf>
    <xf numFmtId="182" fontId="55" fillId="3" borderId="0" xfId="0" applyNumberFormat="1" applyFont="1" applyFill="1"/>
    <xf numFmtId="0" fontId="103" fillId="3" borderId="74" xfId="126" applyFont="1" applyFill="1" applyBorder="1" applyAlignment="1">
      <alignment horizontal="center"/>
    </xf>
    <xf numFmtId="0" fontId="55" fillId="3" borderId="58" xfId="0" applyFont="1" applyFill="1" applyBorder="1" applyAlignment="1">
      <alignment horizontal="center" vertical="center"/>
    </xf>
    <xf numFmtId="0" fontId="55" fillId="3" borderId="74" xfId="0" applyFont="1" applyFill="1" applyBorder="1" applyAlignment="1">
      <alignment horizontal="center"/>
    </xf>
    <xf numFmtId="0" fontId="55" fillId="3" borderId="60" xfId="0" applyFont="1" applyFill="1" applyBorder="1"/>
    <xf numFmtId="2" fontId="55" fillId="3" borderId="58" xfId="0" applyNumberFormat="1" applyFont="1" applyFill="1" applyBorder="1" applyAlignment="1">
      <alignment vertical="center" shrinkToFit="1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 wrapText="1"/>
    </xf>
    <xf numFmtId="0" fontId="101" fillId="3" borderId="0" xfId="0" applyFont="1" applyFill="1" applyAlignment="1">
      <alignment horizontal="right" vertical="center"/>
    </xf>
    <xf numFmtId="0" fontId="60" fillId="6" borderId="58" xfId="20" applyFont="1" applyFill="1" applyBorder="1" applyAlignment="1">
      <alignment horizontal="center" vertical="center"/>
    </xf>
    <xf numFmtId="0" fontId="60" fillId="7" borderId="58" xfId="20" applyFont="1" applyFill="1" applyBorder="1" applyAlignment="1">
      <alignment horizontal="center" vertical="center"/>
    </xf>
    <xf numFmtId="0" fontId="60" fillId="3" borderId="58" xfId="20" applyFont="1" applyFill="1" applyBorder="1" applyAlignment="1">
      <alignment horizontal="center" vertical="center"/>
    </xf>
    <xf numFmtId="0" fontId="60" fillId="2" borderId="58" xfId="20" applyFont="1" applyFill="1" applyBorder="1" applyAlignment="1">
      <alignment horizontal="center" vertical="center"/>
    </xf>
    <xf numFmtId="0" fontId="104" fillId="0" borderId="58" xfId="20" applyFont="1" applyBorder="1" applyAlignment="1">
      <alignment horizontal="center" vertical="center"/>
    </xf>
    <xf numFmtId="0" fontId="104" fillId="3" borderId="58" xfId="20" applyFont="1" applyFill="1" applyBorder="1" applyAlignment="1">
      <alignment horizontal="center" vertical="center"/>
    </xf>
    <xf numFmtId="0" fontId="104" fillId="3" borderId="57" xfId="20" applyFont="1" applyFill="1" applyBorder="1" applyAlignment="1">
      <alignment horizontal="center" vertical="center"/>
    </xf>
    <xf numFmtId="43" fontId="67" fillId="3" borderId="58" xfId="1" applyFont="1" applyFill="1" applyBorder="1" applyAlignment="1">
      <alignment horizontal="left" vertical="center" wrapText="1"/>
    </xf>
    <xf numFmtId="43" fontId="67" fillId="3" borderId="71" xfId="20" applyNumberFormat="1" applyFont="1" applyFill="1" applyBorder="1" applyAlignment="1">
      <alignment horizontal="center" vertical="center"/>
    </xf>
    <xf numFmtId="43" fontId="100" fillId="3" borderId="22" xfId="1" applyFont="1" applyFill="1" applyBorder="1" applyAlignment="1">
      <alignment vertical="center" wrapText="1"/>
    </xf>
    <xf numFmtId="0" fontId="0" fillId="3" borderId="64" xfId="0" applyFill="1" applyBorder="1" applyAlignment="1">
      <alignment horizontal="center" vertical="center"/>
    </xf>
    <xf numFmtId="0" fontId="105" fillId="6" borderId="13" xfId="20" applyFont="1" applyFill="1" applyBorder="1" applyAlignment="1">
      <alignment vertical="center"/>
    </xf>
    <xf numFmtId="0" fontId="105" fillId="6" borderId="13" xfId="20" applyFont="1" applyFill="1" applyBorder="1" applyAlignment="1">
      <alignment horizontal="center" vertical="center"/>
    </xf>
    <xf numFmtId="43" fontId="105" fillId="6" borderId="13" xfId="1" applyFont="1" applyFill="1" applyBorder="1" applyAlignment="1">
      <alignment vertical="center"/>
    </xf>
    <xf numFmtId="171" fontId="105" fillId="6" borderId="13" xfId="125" applyNumberFormat="1" applyFont="1" applyFill="1" applyBorder="1" applyAlignment="1">
      <alignment horizontal="center" vertical="center"/>
    </xf>
    <xf numFmtId="0" fontId="66" fillId="3" borderId="64" xfId="0" applyFont="1" applyFill="1" applyBorder="1" applyAlignment="1">
      <alignment horizontal="left" vertical="center"/>
    </xf>
    <xf numFmtId="0" fontId="66" fillId="3" borderId="22" xfId="0" applyFont="1" applyFill="1" applyBorder="1" applyAlignment="1">
      <alignment horizontal="center" vertical="center"/>
    </xf>
    <xf numFmtId="17" fontId="106" fillId="3" borderId="0" xfId="0" applyNumberFormat="1" applyFont="1" applyFill="1" applyAlignment="1">
      <alignment horizontal="left" vertical="center"/>
    </xf>
    <xf numFmtId="0" fontId="66" fillId="3" borderId="70" xfId="0" applyFont="1" applyFill="1" applyBorder="1" applyAlignment="1">
      <alignment horizontal="center" vertical="center"/>
    </xf>
    <xf numFmtId="0" fontId="66" fillId="3" borderId="16" xfId="0" applyFont="1" applyFill="1" applyBorder="1" applyAlignment="1">
      <alignment horizontal="center" vertical="center"/>
    </xf>
    <xf numFmtId="0" fontId="66" fillId="3" borderId="21" xfId="0" applyFont="1" applyFill="1" applyBorder="1" applyAlignment="1">
      <alignment horizontal="center" vertical="center"/>
    </xf>
    <xf numFmtId="0" fontId="107" fillId="49" borderId="1" xfId="0" applyFont="1" applyFill="1" applyBorder="1" applyAlignment="1">
      <alignment horizontal="center" vertical="center" wrapText="1"/>
    </xf>
    <xf numFmtId="0" fontId="105" fillId="5" borderId="58" xfId="20" applyFont="1" applyFill="1" applyBorder="1" applyAlignment="1">
      <alignment horizontal="center" vertical="center"/>
    </xf>
    <xf numFmtId="0" fontId="105" fillId="5" borderId="58" xfId="20" applyFont="1" applyFill="1" applyBorder="1" applyAlignment="1">
      <alignment horizontal="left" vertical="center" wrapText="1"/>
    </xf>
    <xf numFmtId="43" fontId="105" fillId="5" borderId="58" xfId="1" applyFont="1" applyFill="1" applyBorder="1" applyAlignment="1">
      <alignment horizontal="left" vertical="center" wrapText="1"/>
    </xf>
    <xf numFmtId="171" fontId="105" fillId="5" borderId="58" xfId="125" applyNumberFormat="1" applyFont="1" applyFill="1" applyBorder="1" applyAlignment="1">
      <alignment horizontal="center" vertical="center" wrapText="1"/>
    </xf>
    <xf numFmtId="0" fontId="105" fillId="0" borderId="58" xfId="20" applyFont="1" applyBorder="1" applyAlignment="1">
      <alignment horizontal="center" vertical="center"/>
    </xf>
    <xf numFmtId="0" fontId="105" fillId="0" borderId="58" xfId="20" applyFont="1" applyBorder="1" applyAlignment="1">
      <alignment horizontal="left" vertical="center" wrapText="1"/>
    </xf>
    <xf numFmtId="43" fontId="105" fillId="0" borderId="58" xfId="1" applyFont="1" applyFill="1" applyBorder="1" applyAlignment="1">
      <alignment horizontal="left" vertical="center" wrapText="1"/>
    </xf>
    <xf numFmtId="171" fontId="105" fillId="0" borderId="58" xfId="125" applyNumberFormat="1" applyFont="1" applyFill="1" applyBorder="1" applyAlignment="1">
      <alignment horizontal="center" vertical="center" wrapText="1"/>
    </xf>
    <xf numFmtId="0" fontId="41" fillId="3" borderId="64" xfId="0" applyFont="1" applyFill="1" applyBorder="1" applyAlignment="1">
      <alignment horizontal="right" vertical="center"/>
    </xf>
    <xf numFmtId="0" fontId="110" fillId="3" borderId="0" xfId="5" applyFont="1" applyFill="1" applyAlignment="1">
      <alignment horizontal="center" vertical="center"/>
    </xf>
    <xf numFmtId="0" fontId="108" fillId="3" borderId="0" xfId="5" applyFont="1" applyFill="1" applyAlignment="1">
      <alignment horizontal="left"/>
    </xf>
    <xf numFmtId="0" fontId="66" fillId="3" borderId="0" xfId="0" applyFont="1" applyFill="1" applyAlignment="1">
      <alignment horizontal="center" vertical="center"/>
    </xf>
    <xf numFmtId="17" fontId="109" fillId="3" borderId="0" xfId="0" applyNumberFormat="1" applyFont="1" applyFill="1" applyAlignment="1">
      <alignment horizontal="left" vertical="center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vertical="center"/>
    </xf>
    <xf numFmtId="43" fontId="40" fillId="0" borderId="1" xfId="0" applyNumberFormat="1" applyFont="1" applyBorder="1" applyAlignment="1">
      <alignment horizontal="left" vertical="center"/>
    </xf>
    <xf numFmtId="4" fontId="40" fillId="0" borderId="1" xfId="0" applyNumberFormat="1" applyFont="1" applyBorder="1" applyAlignment="1">
      <alignment horizontal="center" vertical="center"/>
    </xf>
    <xf numFmtId="43" fontId="4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vertical="center" wrapText="1"/>
    </xf>
    <xf numFmtId="0" fontId="40" fillId="3" borderId="0" xfId="0" applyFont="1" applyFill="1" applyAlignment="1">
      <alignment horizontal="center" vertical="center"/>
    </xf>
    <xf numFmtId="43" fontId="40" fillId="3" borderId="0" xfId="0" applyNumberFormat="1" applyFont="1" applyFill="1" applyAlignment="1">
      <alignment vertical="center"/>
    </xf>
    <xf numFmtId="43" fontId="33" fillId="3" borderId="0" xfId="0" applyNumberFormat="1" applyFont="1" applyFill="1" applyAlignment="1">
      <alignment vertical="center"/>
    </xf>
    <xf numFmtId="43" fontId="33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106" fillId="3" borderId="0" xfId="0" applyFont="1" applyFill="1" applyAlignment="1">
      <alignment horizontal="right" vertical="center"/>
    </xf>
    <xf numFmtId="43" fontId="33" fillId="0" borderId="1" xfId="0" applyNumberFormat="1" applyFont="1" applyBorder="1" applyAlignment="1">
      <alignment horizontal="center" vertical="center"/>
    </xf>
    <xf numFmtId="43" fontId="40" fillId="3" borderId="0" xfId="0" applyNumberFormat="1" applyFont="1" applyFill="1" applyAlignment="1">
      <alignment horizontal="center" vertical="center"/>
    </xf>
    <xf numFmtId="0" fontId="66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33" fillId="8" borderId="17" xfId="0" applyFont="1" applyFill="1" applyBorder="1" applyAlignment="1">
      <alignment horizontal="center" vertical="center" wrapText="1"/>
    </xf>
    <xf numFmtId="0" fontId="111" fillId="0" borderId="0" xfId="0" applyFont="1" applyAlignment="1">
      <alignment vertical="center" wrapText="1"/>
    </xf>
    <xf numFmtId="0" fontId="34" fillId="7" borderId="1" xfId="0" applyFont="1" applyFill="1" applyBorder="1" applyAlignment="1">
      <alignment vertical="center"/>
    </xf>
    <xf numFmtId="0" fontId="34" fillId="7" borderId="1" xfId="0" applyFont="1" applyFill="1" applyBorder="1" applyAlignment="1">
      <alignment horizontal="left" vertical="center"/>
    </xf>
    <xf numFmtId="0" fontId="34" fillId="7" borderId="1" xfId="0" applyFont="1" applyFill="1" applyBorder="1" applyAlignment="1">
      <alignment horizontal="center" vertical="center"/>
    </xf>
    <xf numFmtId="43" fontId="34" fillId="7" borderId="1" xfId="0" applyNumberFormat="1" applyFont="1" applyFill="1" applyBorder="1" applyAlignment="1">
      <alignment vertical="center"/>
    </xf>
    <xf numFmtId="3" fontId="34" fillId="7" borderId="1" xfId="0" applyNumberFormat="1" applyFont="1" applyFill="1" applyBorder="1" applyAlignment="1">
      <alignment horizontal="center" vertical="center"/>
    </xf>
    <xf numFmtId="43" fontId="33" fillId="7" borderId="1" xfId="0" applyNumberFormat="1" applyFont="1" applyFill="1" applyBorder="1" applyAlignment="1">
      <alignment vertical="center"/>
    </xf>
    <xf numFmtId="43" fontId="33" fillId="7" borderId="1" xfId="0" applyNumberFormat="1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left" vertical="center"/>
    </xf>
    <xf numFmtId="0" fontId="34" fillId="5" borderId="1" xfId="0" applyFont="1" applyFill="1" applyBorder="1" applyAlignment="1">
      <alignment vertical="center"/>
    </xf>
    <xf numFmtId="0" fontId="34" fillId="5" borderId="1" xfId="0" applyFont="1" applyFill="1" applyBorder="1" applyAlignment="1">
      <alignment horizontal="center" vertical="center"/>
    </xf>
    <xf numFmtId="43" fontId="34" fillId="5" borderId="1" xfId="0" applyNumberFormat="1" applyFont="1" applyFill="1" applyBorder="1" applyAlignment="1">
      <alignment vertical="center"/>
    </xf>
    <xf numFmtId="3" fontId="34" fillId="5" borderId="1" xfId="0" applyNumberFormat="1" applyFont="1" applyFill="1" applyBorder="1" applyAlignment="1">
      <alignment horizontal="center" vertical="center"/>
    </xf>
    <xf numFmtId="43" fontId="33" fillId="5" borderId="1" xfId="0" applyNumberFormat="1" applyFont="1" applyFill="1" applyBorder="1" applyAlignment="1">
      <alignment vertical="center"/>
    </xf>
    <xf numFmtId="43" fontId="33" fillId="5" borderId="1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left" vertical="center"/>
    </xf>
    <xf numFmtId="3" fontId="40" fillId="0" borderId="1" xfId="0" applyNumberFormat="1" applyFont="1" applyBorder="1" applyAlignment="1">
      <alignment horizontal="center" vertical="center"/>
    </xf>
    <xf numFmtId="0" fontId="40" fillId="5" borderId="1" xfId="0" applyFont="1" applyFill="1" applyBorder="1" applyAlignment="1">
      <alignment vertical="center"/>
    </xf>
    <xf numFmtId="0" fontId="66" fillId="0" borderId="0" xfId="5" applyFont="1"/>
    <xf numFmtId="43" fontId="40" fillId="0" borderId="1" xfId="0" applyNumberFormat="1" applyFont="1" applyBorder="1" applyAlignment="1">
      <alignment horizontal="right" vertical="center"/>
    </xf>
    <xf numFmtId="43" fontId="40" fillId="0" borderId="1" xfId="0" applyNumberFormat="1" applyFont="1" applyBorder="1" applyAlignment="1">
      <alignment vertical="center"/>
    </xf>
    <xf numFmtId="0" fontId="112" fillId="0" borderId="1" xfId="0" applyFont="1" applyBorder="1" applyAlignment="1">
      <alignment horizontal="center" vertical="center"/>
    </xf>
    <xf numFmtId="0" fontId="112" fillId="0" borderId="1" xfId="0" applyFont="1" applyBorder="1" applyAlignment="1">
      <alignment vertical="center"/>
    </xf>
    <xf numFmtId="43" fontId="112" fillId="0" borderId="1" xfId="0" applyNumberFormat="1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0" fontId="40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left" vertical="center"/>
    </xf>
    <xf numFmtId="43" fontId="40" fillId="3" borderId="1" xfId="0" applyNumberFormat="1" applyFont="1" applyFill="1" applyBorder="1" applyAlignment="1">
      <alignment vertical="center"/>
    </xf>
    <xf numFmtId="3" fontId="40" fillId="3" borderId="1" xfId="0" applyNumberFormat="1" applyFont="1" applyFill="1" applyBorder="1" applyAlignment="1">
      <alignment horizontal="center" vertical="center"/>
    </xf>
    <xf numFmtId="43" fontId="40" fillId="3" borderId="1" xfId="0" applyNumberFormat="1" applyFont="1" applyFill="1" applyBorder="1" applyAlignment="1">
      <alignment horizontal="center" vertical="center"/>
    </xf>
    <xf numFmtId="43" fontId="40" fillId="0" borderId="1" xfId="1" applyFont="1" applyBorder="1" applyAlignment="1">
      <alignment horizontal="center"/>
    </xf>
    <xf numFmtId="43" fontId="40" fillId="0" borderId="0" xfId="1" applyFont="1" applyAlignment="1">
      <alignment vertical="center"/>
    </xf>
    <xf numFmtId="43" fontId="40" fillId="0" borderId="0" xfId="0" applyNumberFormat="1" applyFont="1" applyAlignment="1">
      <alignment vertical="center"/>
    </xf>
    <xf numFmtId="43" fontId="40" fillId="3" borderId="1" xfId="0" applyNumberFormat="1" applyFont="1" applyFill="1" applyBorder="1" applyAlignment="1">
      <alignment horizontal="left" vertical="center"/>
    </xf>
    <xf numFmtId="0" fontId="40" fillId="3" borderId="1" xfId="0" applyFont="1" applyFill="1" applyBorder="1" applyAlignment="1">
      <alignment vertical="center" wrapText="1"/>
    </xf>
    <xf numFmtId="4" fontId="19" fillId="48" borderId="20" xfId="17" applyNumberFormat="1" applyFont="1" applyFill="1" applyBorder="1" applyAlignment="1">
      <alignment horizontal="center" vertical="center" wrapText="1"/>
    </xf>
    <xf numFmtId="0" fontId="60" fillId="6" borderId="75" xfId="20" applyFont="1" applyFill="1" applyBorder="1" applyAlignment="1">
      <alignment horizontal="center" vertical="center"/>
    </xf>
    <xf numFmtId="0" fontId="60" fillId="6" borderId="71" xfId="20" applyFont="1" applyFill="1" applyBorder="1" applyAlignment="1">
      <alignment horizontal="center" vertical="center" wrapText="1"/>
    </xf>
    <xf numFmtId="0" fontId="60" fillId="5" borderId="71" xfId="20" applyFont="1" applyFill="1" applyBorder="1" applyAlignment="1">
      <alignment horizontal="center" vertical="center" wrapText="1"/>
    </xf>
    <xf numFmtId="0" fontId="67" fillId="3" borderId="71" xfId="20" applyFont="1" applyFill="1" applyBorder="1" applyAlignment="1">
      <alignment horizontal="center" vertical="center" wrapText="1"/>
    </xf>
    <xf numFmtId="0" fontId="67" fillId="7" borderId="71" xfId="20" applyFont="1" applyFill="1" applyBorder="1" applyAlignment="1">
      <alignment horizontal="left" vertical="center" wrapText="1"/>
    </xf>
    <xf numFmtId="43" fontId="67" fillId="5" borderId="71" xfId="20" applyNumberFormat="1" applyFont="1" applyFill="1" applyBorder="1" applyAlignment="1">
      <alignment horizontal="left" vertical="center" wrapText="1"/>
    </xf>
    <xf numFmtId="0" fontId="67" fillId="3" borderId="71" xfId="20" applyFont="1" applyFill="1" applyBorder="1" applyAlignment="1">
      <alignment horizontal="center" vertical="center"/>
    </xf>
    <xf numFmtId="0" fontId="67" fillId="0" borderId="71" xfId="20" applyFont="1" applyBorder="1" applyAlignment="1">
      <alignment horizontal="center" vertical="center"/>
    </xf>
    <xf numFmtId="0" fontId="67" fillId="5" borderId="71" xfId="20" applyFont="1" applyFill="1" applyBorder="1" applyAlignment="1">
      <alignment horizontal="left" vertical="center" wrapText="1"/>
    </xf>
    <xf numFmtId="0" fontId="67" fillId="2" borderId="71" xfId="20" applyFont="1" applyFill="1" applyBorder="1" applyAlignment="1">
      <alignment horizontal="left" vertical="center" wrapText="1"/>
    </xf>
    <xf numFmtId="43" fontId="60" fillId="6" borderId="71" xfId="1" applyFont="1" applyFill="1" applyBorder="1" applyAlignment="1">
      <alignment horizontal="left" vertical="center" wrapText="1"/>
    </xf>
    <xf numFmtId="0" fontId="67" fillId="6" borderId="71" xfId="20" applyFont="1" applyFill="1" applyBorder="1" applyAlignment="1">
      <alignment horizontal="left" vertical="center" wrapText="1"/>
    </xf>
    <xf numFmtId="0" fontId="67" fillId="0" borderId="71" xfId="20" applyFont="1" applyBorder="1" applyAlignment="1">
      <alignment horizontal="center" vertical="center" wrapText="1"/>
    </xf>
    <xf numFmtId="0" fontId="67" fillId="3" borderId="72" xfId="20" applyFont="1" applyFill="1" applyBorder="1" applyAlignment="1">
      <alignment horizontal="center" vertical="center" wrapText="1"/>
    </xf>
    <xf numFmtId="0" fontId="67" fillId="0" borderId="68" xfId="20" applyFont="1" applyBorder="1" applyAlignment="1">
      <alignment horizontal="center" vertical="center"/>
    </xf>
    <xf numFmtId="0" fontId="67" fillId="0" borderId="31" xfId="20" applyFont="1" applyBorder="1" applyAlignment="1">
      <alignment horizontal="left" vertical="center"/>
    </xf>
    <xf numFmtId="0" fontId="95" fillId="0" borderId="20" xfId="0" applyFont="1" applyBorder="1"/>
    <xf numFmtId="0" fontId="95" fillId="0" borderId="22" xfId="0" applyFont="1" applyBorder="1"/>
    <xf numFmtId="43" fontId="95" fillId="0" borderId="22" xfId="0" applyNumberFormat="1" applyFont="1" applyBorder="1"/>
    <xf numFmtId="43" fontId="60" fillId="3" borderId="71" xfId="2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 wrapText="1"/>
    </xf>
    <xf numFmtId="43" fontId="95" fillId="0" borderId="22" xfId="1" applyFont="1" applyBorder="1"/>
    <xf numFmtId="0" fontId="100" fillId="3" borderId="16" xfId="0" applyFont="1" applyFill="1" applyBorder="1" applyAlignment="1">
      <alignment vertical="center" wrapText="1"/>
    </xf>
    <xf numFmtId="43" fontId="95" fillId="0" borderId="21" xfId="1" applyFont="1" applyBorder="1"/>
    <xf numFmtId="0" fontId="67" fillId="0" borderId="0" xfId="20" applyFont="1" applyAlignment="1">
      <alignment horizontal="left" vertical="center" wrapText="1"/>
    </xf>
    <xf numFmtId="9" fontId="67" fillId="3" borderId="64" xfId="20" applyNumberFormat="1" applyFont="1" applyFill="1" applyBorder="1" applyAlignment="1">
      <alignment horizontal="center" vertical="center"/>
    </xf>
    <xf numFmtId="0" fontId="67" fillId="3" borderId="0" xfId="20" applyFont="1" applyFill="1" applyAlignment="1">
      <alignment horizontal="left" vertical="center" wrapText="1"/>
    </xf>
    <xf numFmtId="0" fontId="60" fillId="3" borderId="68" xfId="20" applyFont="1" applyFill="1" applyBorder="1" applyAlignment="1">
      <alignment horizontal="left" vertical="center"/>
    </xf>
    <xf numFmtId="0" fontId="60" fillId="3" borderId="31" xfId="20" applyFont="1" applyFill="1" applyBorder="1" applyAlignment="1">
      <alignment vertical="center"/>
    </xf>
    <xf numFmtId="43" fontId="95" fillId="0" borderId="16" xfId="0" applyNumberFormat="1" applyFont="1" applyBorder="1"/>
    <xf numFmtId="0" fontId="95" fillId="0" borderId="16" xfId="0" applyFont="1" applyBorder="1"/>
    <xf numFmtId="0" fontId="96" fillId="0" borderId="16" xfId="0" applyFont="1" applyBorder="1"/>
    <xf numFmtId="0" fontId="96" fillId="0" borderId="16" xfId="0" applyFont="1" applyBorder="1" applyAlignment="1">
      <alignment vertical="center"/>
    </xf>
    <xf numFmtId="0" fontId="96" fillId="0" borderId="21" xfId="0" applyFont="1" applyBorder="1"/>
    <xf numFmtId="3" fontId="115" fillId="0" borderId="1" xfId="0" applyNumberFormat="1" applyFont="1" applyBorder="1" applyAlignment="1">
      <alignment horizontal="center" vertical="center" wrapText="1"/>
    </xf>
    <xf numFmtId="3" fontId="40" fillId="0" borderId="1" xfId="0" applyNumberFormat="1" applyFont="1" applyBorder="1" applyAlignment="1">
      <alignment horizontal="center" vertical="center" wrapText="1"/>
    </xf>
    <xf numFmtId="4" fontId="115" fillId="0" borderId="1" xfId="0" applyNumberFormat="1" applyFont="1" applyBorder="1" applyAlignment="1">
      <alignment horizontal="center" vertical="center" wrapText="1"/>
    </xf>
    <xf numFmtId="4" fontId="40" fillId="0" borderId="1" xfId="0" applyNumberFormat="1" applyFont="1" applyBorder="1" applyAlignment="1">
      <alignment horizontal="center" vertical="center" wrapText="1"/>
    </xf>
    <xf numFmtId="3" fontId="29" fillId="5" borderId="1" xfId="0" applyNumberFormat="1" applyFont="1" applyFill="1" applyBorder="1" applyAlignment="1">
      <alignment horizontal="center" vertical="center" wrapText="1"/>
    </xf>
    <xf numFmtId="170" fontId="115" fillId="0" borderId="1" xfId="0" applyNumberFormat="1" applyFont="1" applyBorder="1" applyAlignment="1">
      <alignment horizontal="center" vertical="center" wrapText="1"/>
    </xf>
    <xf numFmtId="3" fontId="34" fillId="5" borderId="1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left" vertical="center" wrapText="1"/>
    </xf>
    <xf numFmtId="0" fontId="29" fillId="5" borderId="1" xfId="0" applyFont="1" applyFill="1" applyBorder="1" applyAlignment="1">
      <alignment horizontal="center" vertical="center" wrapText="1"/>
    </xf>
    <xf numFmtId="43" fontId="29" fillId="5" borderId="1" xfId="0" applyNumberFormat="1" applyFont="1" applyFill="1" applyBorder="1" applyAlignment="1">
      <alignment vertical="center" wrapText="1"/>
    </xf>
    <xf numFmtId="43" fontId="28" fillId="5" borderId="1" xfId="0" applyNumberFormat="1" applyFont="1" applyFill="1" applyBorder="1" applyAlignment="1">
      <alignment vertical="center" wrapText="1"/>
    </xf>
    <xf numFmtId="43" fontId="28" fillId="5" borderId="1" xfId="0" applyNumberFormat="1" applyFont="1" applyFill="1" applyBorder="1" applyAlignment="1">
      <alignment horizontal="center" vertical="center" wrapText="1"/>
    </xf>
    <xf numFmtId="0" fontId="115" fillId="5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43" fontId="34" fillId="0" borderId="1" xfId="0" applyNumberFormat="1" applyFont="1" applyBorder="1" applyAlignment="1">
      <alignment vertical="center"/>
    </xf>
    <xf numFmtId="3" fontId="34" fillId="0" borderId="1" xfId="0" applyNumberFormat="1" applyFont="1" applyBorder="1" applyAlignment="1">
      <alignment horizontal="center" vertical="center"/>
    </xf>
    <xf numFmtId="43" fontId="33" fillId="0" borderId="1" xfId="0" applyNumberFormat="1" applyFont="1" applyBorder="1" applyAlignment="1">
      <alignment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43" fontId="40" fillId="0" borderId="1" xfId="0" applyNumberFormat="1" applyFont="1" applyBorder="1" applyAlignment="1">
      <alignment horizontal="left" vertical="center" wrapText="1"/>
    </xf>
    <xf numFmtId="43" fontId="40" fillId="0" borderId="1" xfId="0" applyNumberFormat="1" applyFont="1" applyBorder="1" applyAlignment="1">
      <alignment horizontal="center" vertical="center" wrapText="1"/>
    </xf>
    <xf numFmtId="0" fontId="67" fillId="0" borderId="58" xfId="20" applyFont="1" applyBorder="1" applyAlignment="1">
      <alignment horizontal="left" vertical="center"/>
    </xf>
    <xf numFmtId="0" fontId="67" fillId="0" borderId="58" xfId="20" applyFont="1" applyBorder="1" applyAlignment="1">
      <alignment horizontal="center" vertical="top" wrapText="1"/>
    </xf>
    <xf numFmtId="4" fontId="67" fillId="0" borderId="58" xfId="20" applyNumberFormat="1" applyFont="1" applyBorder="1" applyAlignment="1">
      <alignment horizontal="right" vertical="top" wrapText="1"/>
    </xf>
    <xf numFmtId="0" fontId="66" fillId="0" borderId="1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left" vertical="center" wrapText="1"/>
    </xf>
    <xf numFmtId="0" fontId="66" fillId="0" borderId="2" xfId="0" applyFont="1" applyBorder="1" applyAlignment="1">
      <alignment vertical="center" wrapText="1"/>
    </xf>
    <xf numFmtId="4" fontId="109" fillId="0" borderId="2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wrapText="1" indent="1"/>
    </xf>
    <xf numFmtId="166" fontId="0" fillId="0" borderId="0" xfId="0" applyNumberFormat="1" applyAlignment="1">
      <alignment horizontal="right" vertical="top"/>
    </xf>
    <xf numFmtId="0" fontId="37" fillId="0" borderId="0" xfId="167" applyAlignment="1">
      <alignment horizontal="left" vertical="top" indent="1"/>
    </xf>
    <xf numFmtId="0" fontId="37" fillId="0" borderId="0" xfId="167" applyAlignment="1">
      <alignment horizontal="left" wrapText="1" indent="1"/>
    </xf>
    <xf numFmtId="14" fontId="37" fillId="0" borderId="0" xfId="14" applyNumberFormat="1" applyFont="1" applyAlignment="1">
      <alignment horizontal="right" vertical="top"/>
    </xf>
    <xf numFmtId="43" fontId="1" fillId="0" borderId="0" xfId="168" applyFont="1" applyFill="1" applyAlignment="1">
      <alignment horizontal="right"/>
    </xf>
    <xf numFmtId="9" fontId="0" fillId="0" borderId="0" xfId="125" applyFont="1" applyAlignment="1">
      <alignment horizontal="center" vertical="center"/>
    </xf>
    <xf numFmtId="0" fontId="31" fillId="49" borderId="1" xfId="0" applyFont="1" applyFill="1" applyBorder="1" applyAlignment="1">
      <alignment horizontal="center" vertical="center" wrapText="1"/>
    </xf>
    <xf numFmtId="0" fontId="92" fillId="50" borderId="1" xfId="20" applyFont="1" applyFill="1" applyBorder="1" applyAlignment="1">
      <alignment horizontal="center" vertical="center" wrapText="1"/>
    </xf>
    <xf numFmtId="0" fontId="31" fillId="49" borderId="3" xfId="0" applyFont="1" applyFill="1" applyBorder="1" applyAlignment="1">
      <alignment horizontal="center" vertical="center" wrapText="1"/>
    </xf>
    <xf numFmtId="0" fontId="31" fillId="49" borderId="2" xfId="0" applyFont="1" applyFill="1" applyBorder="1" applyAlignment="1">
      <alignment horizontal="center" vertical="center" wrapText="1"/>
    </xf>
    <xf numFmtId="0" fontId="97" fillId="49" borderId="61" xfId="0" applyFont="1" applyFill="1" applyBorder="1" applyAlignment="1">
      <alignment horizontal="center" vertical="center" wrapText="1"/>
    </xf>
    <xf numFmtId="0" fontId="97" fillId="49" borderId="1" xfId="0" applyFont="1" applyFill="1" applyBorder="1" applyAlignment="1">
      <alignment horizontal="center" vertical="center" wrapText="1"/>
    </xf>
    <xf numFmtId="0" fontId="98" fillId="50" borderId="1" xfId="0" applyFont="1" applyFill="1" applyBorder="1" applyAlignment="1">
      <alignment horizontal="center" vertical="center" wrapText="1"/>
    </xf>
    <xf numFmtId="0" fontId="114" fillId="0" borderId="0" xfId="20" applyFont="1" applyAlignment="1">
      <alignment horizontal="center" vertical="center"/>
    </xf>
    <xf numFmtId="0" fontId="113" fillId="0" borderId="0" xfId="0" applyFont="1" applyAlignment="1">
      <alignment horizontal="center"/>
    </xf>
    <xf numFmtId="0" fontId="60" fillId="3" borderId="3" xfId="17" applyFont="1" applyFill="1" applyBorder="1" applyAlignment="1">
      <alignment horizontal="center" vertical="center" wrapText="1"/>
    </xf>
    <xf numFmtId="0" fontId="60" fillId="3" borderId="1" xfId="17" applyFont="1" applyFill="1" applyBorder="1" applyAlignment="1">
      <alignment horizontal="center" vertical="center" wrapText="1"/>
    </xf>
    <xf numFmtId="181" fontId="60" fillId="3" borderId="4" xfId="17" applyNumberFormat="1" applyFont="1" applyFill="1" applyBorder="1" applyAlignment="1">
      <alignment horizontal="center" vertical="center" wrapText="1"/>
    </xf>
    <xf numFmtId="181" fontId="60" fillId="3" borderId="3" xfId="17" applyNumberFormat="1" applyFont="1" applyFill="1" applyBorder="1" applyAlignment="1">
      <alignment horizontal="center" vertical="center" wrapText="1"/>
    </xf>
    <xf numFmtId="0" fontId="19" fillId="2" borderId="16" xfId="17" applyFont="1" applyFill="1" applyBorder="1" applyAlignment="1">
      <alignment horizontal="center" vertical="center" wrapText="1"/>
    </xf>
    <xf numFmtId="0" fontId="19" fillId="2" borderId="21" xfId="17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left" vertical="center"/>
    </xf>
    <xf numFmtId="0" fontId="29" fillId="5" borderId="4" xfId="0" applyFont="1" applyFill="1" applyBorder="1" applyAlignment="1">
      <alignment horizontal="left" vertical="center"/>
    </xf>
    <xf numFmtId="0" fontId="29" fillId="5" borderId="3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horizontal="left" vertical="center"/>
    </xf>
    <xf numFmtId="0" fontId="31" fillId="2" borderId="3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17" fillId="0" borderId="22" xfId="0" applyFont="1" applyBorder="1" applyAlignment="1">
      <alignment horizontal="center" vertical="center" textRotation="90" wrapText="1"/>
    </xf>
    <xf numFmtId="0" fontId="22" fillId="0" borderId="11" xfId="2" applyFont="1" applyBorder="1" applyAlignment="1">
      <alignment horizontal="center" vertical="top" wrapText="1"/>
    </xf>
    <xf numFmtId="0" fontId="22" fillId="0" borderId="13" xfId="2" applyFont="1" applyBorder="1" applyAlignment="1">
      <alignment horizontal="center" vertical="top" wrapText="1"/>
    </xf>
    <xf numFmtId="0" fontId="56" fillId="51" borderId="56" xfId="0" applyFont="1" applyFill="1" applyBorder="1" applyAlignment="1">
      <alignment horizontal="center" vertical="center" wrapText="1"/>
    </xf>
    <xf numFmtId="0" fontId="56" fillId="51" borderId="57" xfId="0" applyFont="1" applyFill="1" applyBorder="1" applyAlignment="1">
      <alignment horizontal="center" vertical="center" wrapText="1"/>
    </xf>
    <xf numFmtId="0" fontId="56" fillId="51" borderId="56" xfId="0" applyFont="1" applyFill="1" applyBorder="1" applyAlignment="1">
      <alignment horizontal="center" vertical="center"/>
    </xf>
    <xf numFmtId="0" fontId="56" fillId="51" borderId="57" xfId="0" applyFont="1" applyFill="1" applyBorder="1" applyAlignment="1">
      <alignment horizontal="center" vertical="center"/>
    </xf>
    <xf numFmtId="0" fontId="6" fillId="0" borderId="0" xfId="18" applyAlignment="1">
      <alignment horizontal="center"/>
    </xf>
    <xf numFmtId="0" fontId="6" fillId="0" borderId="2" xfId="18" applyBorder="1" applyAlignment="1">
      <alignment horizontal="center"/>
    </xf>
    <xf numFmtId="0" fontId="6" fillId="0" borderId="4" xfId="18" applyBorder="1" applyAlignment="1">
      <alignment horizontal="center"/>
    </xf>
    <xf numFmtId="0" fontId="6" fillId="0" borderId="3" xfId="18" applyBorder="1" applyAlignment="1">
      <alignment horizontal="center"/>
    </xf>
    <xf numFmtId="43" fontId="0" fillId="0" borderId="0" xfId="0" applyNumberFormat="1" applyAlignment="1">
      <alignment horizontal="center" vertical="center"/>
    </xf>
  </cellXfs>
  <cellStyles count="169">
    <cellStyle name="20% - Accent1" xfId="24" xr:uid="{3F20CE74-893B-467B-94AB-7E8FCA1913A6}"/>
    <cellStyle name="20% - Accent2" xfId="25" xr:uid="{6C7C531C-3B1D-448D-A848-E003D25D84AF}"/>
    <cellStyle name="20% - Accent3" xfId="26" xr:uid="{036D325A-3E4D-4F14-846F-A7DE2EAEB67F}"/>
    <cellStyle name="20% - Accent4" xfId="27" xr:uid="{DADE2000-482C-4282-9D85-11585AE872D1}"/>
    <cellStyle name="20% - Accent5" xfId="28" xr:uid="{0692ABD4-90A1-4996-A2DA-780B741777A9}"/>
    <cellStyle name="20% - Accent6" xfId="29" xr:uid="{95B88F32-F67E-4D95-9CE7-1D036BA9FBA1}"/>
    <cellStyle name="20% - Ênfase1 2" xfId="30" xr:uid="{CD0742EC-8124-44AE-9AE5-A15C0AB634EE}"/>
    <cellStyle name="20% - Ênfase2 2" xfId="31" xr:uid="{C046A351-75B7-4277-990D-55E4727D5372}"/>
    <cellStyle name="20% - Ênfase3 2" xfId="32" xr:uid="{FB43B4C3-F969-455A-89EC-A749A6F83AFB}"/>
    <cellStyle name="20% - Ênfase4 2" xfId="33" xr:uid="{8E909D64-0523-4C26-B083-6D8622A4B078}"/>
    <cellStyle name="20% - Ênfase5 2" xfId="34" xr:uid="{FCD88ED3-3AF9-43B7-983B-CA0CCE23828D}"/>
    <cellStyle name="20% - Ênfase6 2" xfId="35" xr:uid="{3DEE6AD0-8937-409D-B8DD-070A9A05E222}"/>
    <cellStyle name="40% - Accent1" xfId="36" xr:uid="{D5DC7A71-A862-4D47-942E-DE90BF1869D7}"/>
    <cellStyle name="40% - Accent2" xfId="37" xr:uid="{EFA42605-152D-498A-9B6E-D4AA4A395F09}"/>
    <cellStyle name="40% - Accent3" xfId="38" xr:uid="{3C1166FB-7C03-4434-BD18-04B06EAEE51D}"/>
    <cellStyle name="40% - Accent4" xfId="39" xr:uid="{87A78014-F5A4-4CEC-A738-67AC1A731675}"/>
    <cellStyle name="40% - Accent5" xfId="40" xr:uid="{2CEE27C7-C4E5-42C7-BAA8-69394BDBE727}"/>
    <cellStyle name="40% - Accent6" xfId="41" xr:uid="{CD3FE1AB-6713-4686-A940-54FD70B354EF}"/>
    <cellStyle name="40% - Ênfase1 2" xfId="42" xr:uid="{265B011C-2D3D-4286-B581-4507F1E4D0E3}"/>
    <cellStyle name="40% - Ênfase2 2" xfId="43" xr:uid="{5930DE2C-AD2C-4A93-BED0-F977A34D113E}"/>
    <cellStyle name="40% - Ênfase3 2" xfId="44" xr:uid="{6A6A444C-4E97-4E97-B0F9-AB5BB537EDF4}"/>
    <cellStyle name="40% - Ênfase4 2" xfId="45" xr:uid="{77DB88AC-59D5-46A0-8CE7-FA64B2891334}"/>
    <cellStyle name="40% - Ênfase5 2" xfId="46" xr:uid="{EE0E189D-8A89-45D4-AC23-12361534232C}"/>
    <cellStyle name="40% - Ênfase6 2" xfId="47" xr:uid="{CA5DF84B-FF6B-41E4-BBFA-A406DABCBDEB}"/>
    <cellStyle name="60% - Accent1" xfId="48" xr:uid="{E00B2FF7-69F9-4D16-845E-4272C42C9ABA}"/>
    <cellStyle name="60% - Accent2" xfId="49" xr:uid="{5F3B4B0C-39FA-4228-A3D6-B9759389D1AA}"/>
    <cellStyle name="60% - Accent3" xfId="50" xr:uid="{20C02595-D583-4D56-BB28-6768C87DD0EC}"/>
    <cellStyle name="60% - Accent4" xfId="51" xr:uid="{BCFC823A-625C-4A7C-AA7C-81FB86F5ED4A}"/>
    <cellStyle name="60% - Accent5" xfId="52" xr:uid="{EF31500D-AA72-4EB5-A19D-9426CA96C6BD}"/>
    <cellStyle name="60% - Accent6" xfId="53" xr:uid="{7327FB6F-487F-49F6-8315-12EDE85F0210}"/>
    <cellStyle name="60% - Ênfase1 2" xfId="54" xr:uid="{2EF39122-1325-4FF4-8895-178482004BDD}"/>
    <cellStyle name="60% - Ênfase2 2" xfId="55" xr:uid="{2D022299-2390-4017-B12D-4DFB46C6352B}"/>
    <cellStyle name="60% - Ênfase3 2" xfId="56" xr:uid="{4802E85C-093F-495D-A09A-E2C07CEFE719}"/>
    <cellStyle name="60% - Ênfase4 2" xfId="57" xr:uid="{AE5699EA-B2A3-4C71-BC76-736938628D79}"/>
    <cellStyle name="60% - Ênfase5 2" xfId="58" xr:uid="{D80D73CB-E20F-4889-8FA9-B52BB0F44B94}"/>
    <cellStyle name="60% - Ênfase6 2" xfId="59" xr:uid="{DE223ED5-939C-4CC6-A581-E54A4B827792}"/>
    <cellStyle name="Accent1" xfId="60" xr:uid="{94DEAE1B-CABE-4B5B-9FFB-A68B668CF2BB}"/>
    <cellStyle name="Accent2" xfId="61" xr:uid="{200C86A7-5CFF-44C8-866C-A01165C9BB23}"/>
    <cellStyle name="Accent3" xfId="62" xr:uid="{1B7BC200-2C2C-43BF-8166-F51C24C36FD4}"/>
    <cellStyle name="Accent4" xfId="63" xr:uid="{A61D0AD4-1478-4896-9F5A-352498F0DB02}"/>
    <cellStyle name="Accent5" xfId="64" xr:uid="{237780CE-C50A-4457-B8E0-5F8D0542F2A2}"/>
    <cellStyle name="Accent6" xfId="65" xr:uid="{644A6AEC-338E-4CCF-9D7A-51C2FEA27D36}"/>
    <cellStyle name="Bad" xfId="66" xr:uid="{899F8AF1-9A8F-43FA-BF61-55293E2158D3}"/>
    <cellStyle name="Bom 2" xfId="67" xr:uid="{3B146B0E-8F4C-4536-AF1A-37A232D8451E}"/>
    <cellStyle name="Calculation" xfId="68" xr:uid="{0E570146-591D-4D2F-BF65-626F5622D495}"/>
    <cellStyle name="Cálculo 2" xfId="69" xr:uid="{CCDFBC74-8FF8-4CD5-9E52-241EDABD6426}"/>
    <cellStyle name="Célula de Verificação 2" xfId="70" xr:uid="{229B23A4-A429-4C24-96E1-9284CF00E9CB}"/>
    <cellStyle name="Célula Vinculada 2" xfId="71" xr:uid="{13307B8B-CA81-4400-A59E-CC0249A9EB72}"/>
    <cellStyle name="Check Cell" xfId="72" xr:uid="{8BD4B557-A03D-4D5C-8D14-C542639239E7}"/>
    <cellStyle name="Ênfase1 2" xfId="73" xr:uid="{DCA2C84E-7CD7-4755-B4BC-F16E4CC63B81}"/>
    <cellStyle name="Ênfase2 2" xfId="74" xr:uid="{C61283D3-5A3B-42E3-85FC-2FE4812672A1}"/>
    <cellStyle name="Ênfase3 2" xfId="75" xr:uid="{A2920996-08B4-4349-8EFE-C0332847FFB8}"/>
    <cellStyle name="Ênfase4 2" xfId="76" xr:uid="{232123F4-D485-4896-9712-7DC2B155E784}"/>
    <cellStyle name="Ênfase5 2" xfId="77" xr:uid="{BF36322F-C624-4892-A318-422EBEC48B82}"/>
    <cellStyle name="Ênfase6 2" xfId="78" xr:uid="{A952D929-78F8-4C87-9ABC-A18602B87DEB}"/>
    <cellStyle name="Entrada 2" xfId="79" xr:uid="{873E4501-2464-4ACE-B9D4-11AA4E411F83}"/>
    <cellStyle name="Explanatory Text" xfId="80" xr:uid="{6D2F0847-389A-4E89-AAF8-FBBB924F72D3}"/>
    <cellStyle name="Good" xfId="81" xr:uid="{E67F3C08-95EF-4145-8F96-F24820AD2CFD}"/>
    <cellStyle name="Heading 1" xfId="82" xr:uid="{819D8A6C-650B-40BC-8D3C-1962E074A516}"/>
    <cellStyle name="Heading 2" xfId="83" xr:uid="{1DB48E49-BA8A-4F69-90DE-5E468185DF17}"/>
    <cellStyle name="Heading 3" xfId="84" xr:uid="{789A6F3E-D2F8-4411-9E39-4651AD90F833}"/>
    <cellStyle name="Heading 4" xfId="85" xr:uid="{7C5C590A-03B8-4ED6-AA4F-C584FAB4D78E}"/>
    <cellStyle name="Hiperlink" xfId="4" builtinId="8"/>
    <cellStyle name="Hyperlink" xfId="126" xr:uid="{00000000-000B-0000-0000-000008000000}"/>
    <cellStyle name="Input" xfId="86" xr:uid="{1F8C66FB-3DE5-4FE7-9CEF-B96821564EC3}"/>
    <cellStyle name="Linked Cell" xfId="87" xr:uid="{E1EA52D4-3845-4BE2-B71F-B2326497D890}"/>
    <cellStyle name="Moeda" xfId="104" builtinId="4"/>
    <cellStyle name="Moeda 2" xfId="10" xr:uid="{00000000-0005-0000-0000-000001000000}"/>
    <cellStyle name="Moeda 2 2" xfId="113" xr:uid="{E7625E3C-95D4-4F98-A95C-893326557C9B}"/>
    <cellStyle name="Moeda 2 2 2" xfId="153" xr:uid="{CFCB4D52-9D4E-49E3-A881-D8B19CE82060}"/>
    <cellStyle name="Moeda 2 3" xfId="134" xr:uid="{91CBEFCB-E6F3-48C4-AE6D-3235FB2D1BD6}"/>
    <cellStyle name="Moeda 3" xfId="12" xr:uid="{00000000-0005-0000-0000-000002000000}"/>
    <cellStyle name="Moeda 3 2" xfId="114" xr:uid="{A25BAA1D-A217-4E6B-8D00-A05925BED04C}"/>
    <cellStyle name="Moeda 3 2 2" xfId="154" xr:uid="{C2CFF7F1-11F7-4005-BAEF-F6D951B8C2D3}"/>
    <cellStyle name="Moeda 3 3" xfId="135" xr:uid="{C4DE7B2B-AB30-4CFE-A2E6-B5A251F5E5A7}"/>
    <cellStyle name="Moeda 4" xfId="124" xr:uid="{6F2D6F38-9D97-4CF6-A87C-D46E174F6B7E}"/>
    <cellStyle name="Moeda 4 2" xfId="164" xr:uid="{A3A2B561-805D-43A0-A2D7-ED57DF0C3474}"/>
    <cellStyle name="Moeda 5" xfId="145" xr:uid="{AB207CE8-5485-4E23-85F7-04B0B0E85F47}"/>
    <cellStyle name="Neutral" xfId="88" xr:uid="{ED43CDF6-70D2-465A-96ED-9E421318DEE5}"/>
    <cellStyle name="Normal" xfId="0" builtinId="0"/>
    <cellStyle name="Normal 10" xfId="23" xr:uid="{9330A72B-A466-4CC7-947E-3859415921B2}"/>
    <cellStyle name="Normal 11" xfId="167" xr:uid="{1D49E958-0F53-47C1-B625-547A629CA601}"/>
    <cellStyle name="Normal 2" xfId="2" xr:uid="{00000000-0005-0000-0000-000004000000}"/>
    <cellStyle name="Normal 2 2" xfId="89" xr:uid="{B401A385-8106-484D-93EF-C2D4DD01A0D1}"/>
    <cellStyle name="Normal 2 3" xfId="107" xr:uid="{733C0FCA-6C16-443D-9613-02428087BE00}"/>
    <cellStyle name="Normal 2 3 2" xfId="147" xr:uid="{437C63EE-BE6E-4EF3-96CF-F9F7A228E629}"/>
    <cellStyle name="Normal 2 4" xfId="128" xr:uid="{BFEB6FE2-E27F-4AA9-9AD7-87ABDBBE0E4A}"/>
    <cellStyle name="Normal 2 5" xfId="165" xr:uid="{FF362EFE-0FE0-4C14-B5C9-DE480857687C}"/>
    <cellStyle name="Normal 3" xfId="5" xr:uid="{00000000-0005-0000-0000-000005000000}"/>
    <cellStyle name="Normal 4" xfId="8" xr:uid="{00000000-0005-0000-0000-000006000000}"/>
    <cellStyle name="Normal 4 2" xfId="14" xr:uid="{00000000-0005-0000-0000-000007000000}"/>
    <cellStyle name="Normal 4 2 2" xfId="115" xr:uid="{0D413172-61D8-4271-9629-72A04EAC9C17}"/>
    <cellStyle name="Normal 4 2 2 2" xfId="155" xr:uid="{6B5CDCF5-4C31-45D3-8C5F-0A00F6899DC6}"/>
    <cellStyle name="Normal 4 2 3" xfId="136" xr:uid="{A0B5AA85-A009-4D13-9D0E-A0F964C286BB}"/>
    <cellStyle name="Normal 4 3" xfId="111" xr:uid="{3946E850-7477-4A10-8ADD-C2E41CCFCF43}"/>
    <cellStyle name="Normal 4 3 2" xfId="151" xr:uid="{4B10DE1C-0550-4313-B1D6-9EDDCD898246}"/>
    <cellStyle name="Normal 4 4" xfId="132" xr:uid="{CC2A9102-1B85-4A07-A1ED-027A5CC3D077}"/>
    <cellStyle name="Normal 5" xfId="9" xr:uid="{00000000-0005-0000-0000-000008000000}"/>
    <cellStyle name="Normal 5 2" xfId="15" xr:uid="{00000000-0005-0000-0000-000009000000}"/>
    <cellStyle name="Normal 5 2 2" xfId="116" xr:uid="{EBCEF33F-5C97-4140-92C2-F31C458DC696}"/>
    <cellStyle name="Normal 5 2 2 2" xfId="156" xr:uid="{82845DE4-797A-4E64-9DBD-36CB7EC1C2E4}"/>
    <cellStyle name="Normal 5 2 3" xfId="137" xr:uid="{6D3C75AC-050A-4D7A-A1A1-C04D5EEFF5BA}"/>
    <cellStyle name="Normal 5 3" xfId="112" xr:uid="{C5DBC075-BEEC-4E47-9412-22F776822D23}"/>
    <cellStyle name="Normal 5 3 2" xfId="152" xr:uid="{AD5716DC-E8E1-482B-BBC2-0A72B9AB6CD1}"/>
    <cellStyle name="Normal 5 4" xfId="133" xr:uid="{0367109F-EC6A-4665-B42E-7128B95C08A9}"/>
    <cellStyle name="Normal 6" xfId="11" xr:uid="{00000000-0005-0000-0000-00000A000000}"/>
    <cellStyle name="Normal 7" xfId="17" xr:uid="{00000000-0005-0000-0000-00000B000000}"/>
    <cellStyle name="Normal 7 2" xfId="118" xr:uid="{D7465B2B-5288-4C05-BF4D-018B0AF3BEA8}"/>
    <cellStyle name="Normal 7 2 2" xfId="158" xr:uid="{0477EAD3-3008-435E-91E8-6447F49A6977}"/>
    <cellStyle name="Normal 7 3" xfId="139" xr:uid="{E3CD59B2-72F0-4E1A-BC4F-7E4CDCBC0923}"/>
    <cellStyle name="Normal 8" xfId="18" xr:uid="{00000000-0005-0000-0000-00000C000000}"/>
    <cellStyle name="Normal 8 2" xfId="119" xr:uid="{1FF60059-16AD-45BC-814F-6929DA0D8564}"/>
    <cellStyle name="Normal 8 2 2" xfId="159" xr:uid="{0F2A5854-FC24-4B1F-AD7A-877316DDF063}"/>
    <cellStyle name="Normal 8 3" xfId="140" xr:uid="{B7D19D46-1A6C-4C91-884B-35B5B72DCF2C}"/>
    <cellStyle name="Normal 9" xfId="20" xr:uid="{DF048A38-9A11-4D73-BC62-AC130D74078B}"/>
    <cellStyle name="Normal 9 2" xfId="121" xr:uid="{53E66BA2-59C4-4D5F-98F0-1FD590A29D07}"/>
    <cellStyle name="Normal 9 2 2" xfId="161" xr:uid="{60ECCCE2-851A-41B2-8148-120D519F8A4A}"/>
    <cellStyle name="Normal 9 3" xfId="142" xr:uid="{9C53F020-7A21-45EC-8164-24D1CF2BA05B}"/>
    <cellStyle name="Normal_ipca_201707SerieHist" xfId="105" xr:uid="{05878836-02F3-4E54-997B-27DFAEA0AD62}"/>
    <cellStyle name="Nota 2" xfId="90" xr:uid="{DE588335-8C6E-4C4E-A9AC-5ADCF432E4C1}"/>
    <cellStyle name="Note" xfId="91" xr:uid="{74BEF1A8-6FCC-4418-957D-D0DA471AE115}"/>
    <cellStyle name="Output" xfId="92" xr:uid="{97F0A1E0-B6B2-4F81-8C15-AA02ED69853E}"/>
    <cellStyle name="Porcentagem" xfId="125" builtinId="5"/>
    <cellStyle name="Porcentagem 2" xfId="13" xr:uid="{00000000-0005-0000-0000-00000E000000}"/>
    <cellStyle name="Porcentagem 3" xfId="22" xr:uid="{C69B54BD-EFDE-4D82-90F5-D0B816C5904E}"/>
    <cellStyle name="Porcentagem 3 2" xfId="123" xr:uid="{09D19A0B-A94D-4EC1-8C25-5DA703A0A6DB}"/>
    <cellStyle name="Porcentagem 3 2 2" xfId="163" xr:uid="{D007EEF9-1C63-45D8-A6CA-536CCF2EF144}"/>
    <cellStyle name="Porcentagem 3 3" xfId="144" xr:uid="{F9B43E75-373C-4BEE-B133-FD8DA52CEC20}"/>
    <cellStyle name="Porcentagem 4" xfId="166" xr:uid="{05AC208F-A796-49D1-9E7E-A1F0A6B531B2}"/>
    <cellStyle name="Saída 2" xfId="93" xr:uid="{6AAC2703-B0B4-4BB6-B5FA-A8221A2046DB}"/>
    <cellStyle name="Texto de Aviso 2" xfId="94" xr:uid="{2B53ECDA-1A1F-4390-8475-0D9329628217}"/>
    <cellStyle name="Texto Explicativo 2" xfId="95" xr:uid="{E349C3AB-43F2-4B5D-B465-8F6748636ECE}"/>
    <cellStyle name="Title" xfId="96" xr:uid="{9A405A3A-F9AA-4874-9E73-3CB561E07EE7}"/>
    <cellStyle name="Título 1 2" xfId="98" xr:uid="{3E143AF7-FA66-46D2-B7A2-61877DCD2AA3}"/>
    <cellStyle name="Título 2 2" xfId="99" xr:uid="{3123548B-EDFF-4258-9E78-F0CAD2234ABC}"/>
    <cellStyle name="Título 3 2" xfId="100" xr:uid="{7D5C71A0-3DE7-4928-91CE-7B862C3CC897}"/>
    <cellStyle name="Título 4 2" xfId="101" xr:uid="{5B561879-B495-42EC-A29C-67896B889270}"/>
    <cellStyle name="Título 5" xfId="97" xr:uid="{D9C54B02-69D1-40B8-89CE-1DDBB33497B2}"/>
    <cellStyle name="Total 2" xfId="102" xr:uid="{E3987FE2-8804-4A45-9780-10A85E1B6A87}"/>
    <cellStyle name="Vírgula" xfId="1" builtinId="3"/>
    <cellStyle name="Vírgula 2" xfId="3" xr:uid="{00000000-0005-0000-0000-000010000000}"/>
    <cellStyle name="Vírgula 2 2" xfId="7" xr:uid="{00000000-0005-0000-0000-000011000000}"/>
    <cellStyle name="Vírgula 2 2 2" xfId="110" xr:uid="{0367B9F9-2A5B-4334-9F42-34A8C072F2E9}"/>
    <cellStyle name="Vírgula 2 2 2 2" xfId="150" xr:uid="{5972E0BA-FFC0-484B-8006-825817771036}"/>
    <cellStyle name="Vírgula 2 2 3" xfId="131" xr:uid="{FFB23D09-8CA6-40C2-B8DF-5B2EE201884C}"/>
    <cellStyle name="Vírgula 2 3" xfId="108" xr:uid="{CF226A7A-4E3C-4432-979A-2847375C97B2}"/>
    <cellStyle name="Vírgula 2 3 2" xfId="148" xr:uid="{CB6C4162-DA7A-45DC-8E30-61F7AFF3094B}"/>
    <cellStyle name="Vírgula 2 4" xfId="129" xr:uid="{78FD25BE-BCEF-4A58-885A-4B19406B85AF}"/>
    <cellStyle name="Vírgula 3" xfId="6" xr:uid="{00000000-0005-0000-0000-000012000000}"/>
    <cellStyle name="Vírgula 3 2" xfId="109" xr:uid="{9FB6C2C4-A02F-438F-901F-A2981EA416D3}"/>
    <cellStyle name="Vírgula 3 2 2" xfId="149" xr:uid="{4973586F-32EA-4F5B-9274-A04CDBF476E3}"/>
    <cellStyle name="Vírgula 3 3" xfId="130" xr:uid="{E414B063-B12F-4107-BA40-CD256611B06B}"/>
    <cellStyle name="Vírgula 4" xfId="16" xr:uid="{00000000-0005-0000-0000-000013000000}"/>
    <cellStyle name="Vírgula 4 2" xfId="117" xr:uid="{ABD1D746-7FF4-4194-868A-715846FF917E}"/>
    <cellStyle name="Vírgula 4 2 2" xfId="157" xr:uid="{4D6AEFD5-AFD7-498B-A9F8-0E9612CAC506}"/>
    <cellStyle name="Vírgula 4 3" xfId="138" xr:uid="{00EB1292-157E-42E4-816B-37CCD7639B8D}"/>
    <cellStyle name="Vírgula 5" xfId="19" xr:uid="{00000000-0005-0000-0000-000014000000}"/>
    <cellStyle name="Vírgula 5 2" xfId="120" xr:uid="{D1868D2A-46F1-4857-A068-4E88BDB4C823}"/>
    <cellStyle name="Vírgula 5 2 2" xfId="160" xr:uid="{F8B176A0-2FC8-426C-9FB3-3FD1B601D060}"/>
    <cellStyle name="Vírgula 5 3" xfId="141" xr:uid="{FFC05EC2-D454-47E5-87F1-8F29A7A2EAC8}"/>
    <cellStyle name="Vírgula 6" xfId="21" xr:uid="{0D681E91-9920-4475-A4F9-D3263F37031F}"/>
    <cellStyle name="Vírgula 6 2" xfId="122" xr:uid="{BC6D1A45-7C70-4BEB-9423-2110A0ED113C}"/>
    <cellStyle name="Vírgula 6 2 2" xfId="162" xr:uid="{811BF285-B2B3-434E-B11D-0BBBA6A5211C}"/>
    <cellStyle name="Vírgula 6 3" xfId="143" xr:uid="{CD44DC07-087C-445F-A1C7-912A9C55B45A}"/>
    <cellStyle name="Vírgula 7" xfId="106" xr:uid="{B043435A-1D12-43BA-9462-922131C40B94}"/>
    <cellStyle name="Vírgula 7 2" xfId="146" xr:uid="{C21EFE2D-B8A0-479E-B13F-DB46642A762A}"/>
    <cellStyle name="Vírgula 8" xfId="127" xr:uid="{5A67C448-A4B3-4CF1-A2F0-00DDB0E808E7}"/>
    <cellStyle name="Vírgula 9" xfId="168" xr:uid="{08B5C8A1-D63A-45DF-86A3-1F3F8717117A}"/>
    <cellStyle name="Warning Text" xfId="103" xr:uid="{1FBA41C9-00AB-4512-8731-855FAE6CC602}"/>
  </cellStyles>
  <dxfs count="7">
    <dxf>
      <font>
        <color auto="1"/>
      </font>
      <fill>
        <patternFill>
          <bgColor theme="2" tint="-0.34998626667073579"/>
        </patternFill>
      </fill>
    </dxf>
    <dxf>
      <fill>
        <patternFill>
          <bgColor theme="4" tint="0.79998168889431442"/>
        </patternFill>
      </fill>
    </dxf>
    <dxf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numFmt numFmtId="4" formatCode="#,##0.00"/>
    </dxf>
    <dxf>
      <alignment horizontal="center" readingOrder="0"/>
    </dxf>
    <dxf>
      <alignment horizontal="left" readingOrder="0"/>
    </dxf>
  </dxfs>
  <tableStyles count="0" defaultTableStyle="TableStyleMedium2" defaultPivotStyle="PivotStyleLight16"/>
  <colors>
    <mruColors>
      <color rgb="FFFFFF99"/>
      <color rgb="FF007F1B"/>
      <color rgb="FFECF3FE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microsoft.com/office/2017/10/relationships/person" Target="persons/person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eetMetadata" Target="metadata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tyles" Target="styles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5.xml.rels><?xml version="1.0" encoding="UTF-8" standalone="yes"?>
<Relationships xmlns="http://schemas.openxmlformats.org/package/2006/relationships"><Relationship Id="rId1" Type="http://schemas.openxmlformats.org/officeDocument/2006/relationships/hyperlink" Target="#TR&#193;FEGO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2">
  <dgm:title val=""/>
  <dgm:desc val=""/>
  <dgm:catLst>
    <dgm:cat type="colorful" pri="10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/>
      <a:schemeClr val="accent3"/>
    </dgm:fillClrLst>
    <dgm:linClrLst>
      <a:schemeClr val="accent2"/>
      <a:schemeClr val="accent3"/>
    </dgm:linClrLst>
    <dgm:effectClrLst/>
    <dgm:txLinClrLst/>
    <dgm:txFillClrLst/>
    <dgm:txEffectClrLst/>
  </dgm:styleLbl>
  <dgm:styleLbl name="ln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alpha val="5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2"/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C1D67524-A933-445C-9D9A-E67729270A12}" type="doc">
      <dgm:prSet loTypeId="urn:microsoft.com/office/officeart/2005/8/layout/orgChart1" loCatId="hierarchy" qsTypeId="urn:microsoft.com/office/officeart/2005/8/quickstyle/simple1" qsCatId="simple" csTypeId="urn:microsoft.com/office/officeart/2005/8/colors/colorful5" csCatId="colorful" phldr="1"/>
      <dgm:spPr/>
      <dgm:t>
        <a:bodyPr/>
        <a:lstStyle/>
        <a:p>
          <a:endParaRPr lang="pt-BR"/>
        </a:p>
      </dgm:t>
    </dgm:pt>
    <dgm:pt modelId="{1134953B-BBD6-4BA9-B272-AD25E0499262}">
      <dgm:prSet phldrT="[Texto]"/>
      <dgm:spPr/>
      <dgm:t>
        <a:bodyPr/>
        <a:lstStyle/>
        <a:p>
          <a:r>
            <a:rPr lang="pt-BR"/>
            <a:t>FRENTE DE</a:t>
          </a:r>
          <a:r>
            <a:rPr lang="pt-BR" b="1" i="1"/>
            <a:t>RELATÓRIO FINAL CONSOLIDADO</a:t>
          </a:r>
          <a:r>
            <a:rPr lang="pt-BR"/>
            <a:t> OBRAS</a:t>
          </a:r>
        </a:p>
      </dgm:t>
    </dgm:pt>
    <dgm:pt modelId="{49123C81-0D0D-45DB-97CA-96847C1A0573}" type="parTrans" cxnId="{5ADA9790-A2C9-4816-8248-4903133E8FA1}">
      <dgm:prSet/>
      <dgm:spPr/>
      <dgm:t>
        <a:bodyPr/>
        <a:lstStyle/>
        <a:p>
          <a:endParaRPr lang="pt-BR"/>
        </a:p>
      </dgm:t>
    </dgm:pt>
    <dgm:pt modelId="{4BD7890F-A396-4863-B0DF-E5CA37B82B95}" type="sibTrans" cxnId="{5ADA9790-A2C9-4816-8248-4903133E8FA1}">
      <dgm:prSet/>
      <dgm:spPr/>
      <dgm:t>
        <a:bodyPr/>
        <a:lstStyle/>
        <a:p>
          <a:endParaRPr lang="pt-BR"/>
        </a:p>
      </dgm:t>
    </dgm:pt>
    <dgm:pt modelId="{A7B1A077-6F84-481D-997D-81CF7FBBA6BC}">
      <dgm:prSet phldrT="[Texto]"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TERRAPLENAGEM</a:t>
          </a:r>
          <a:endParaRPr lang="pt-BR"/>
        </a:p>
      </dgm:t>
    </dgm:pt>
    <dgm:pt modelId="{6FF2F6D0-36D0-4988-82FA-89DFFEEE1777}" type="parTrans" cxnId="{D7853447-F8AE-44D9-8F0D-B7AD6594669F}">
      <dgm:prSet/>
      <dgm:spPr/>
      <dgm:t>
        <a:bodyPr/>
        <a:lstStyle/>
        <a:p>
          <a:endParaRPr lang="pt-BR"/>
        </a:p>
      </dgm:t>
    </dgm:pt>
    <dgm:pt modelId="{0E50B631-3DB1-4DBC-89F9-21F5C2AD1F8F}" type="sibTrans" cxnId="{D7853447-F8AE-44D9-8F0D-B7AD6594669F}">
      <dgm:prSet/>
      <dgm:spPr/>
      <dgm:t>
        <a:bodyPr/>
        <a:lstStyle/>
        <a:p>
          <a:endParaRPr lang="pt-BR"/>
        </a:p>
      </dgm:t>
    </dgm:pt>
    <dgm:pt modelId="{6D905FE2-4AC4-439A-A225-4848F68628F4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PROJETO DE ENGENHARIA</a:t>
          </a:r>
        </a:p>
      </dgm:t>
    </dgm:pt>
    <dgm:pt modelId="{1DCE9EF3-F5D8-4639-8365-A9D3FCDD0AC1}" type="parTrans" cxnId="{72344526-1BB3-4E37-8517-431183F6C74B}">
      <dgm:prSet/>
      <dgm:spPr/>
      <dgm:t>
        <a:bodyPr/>
        <a:lstStyle/>
        <a:p>
          <a:endParaRPr lang="pt-BR"/>
        </a:p>
      </dgm:t>
    </dgm:pt>
    <dgm:pt modelId="{B1FDD68F-2457-4A2D-859A-4F14468F2BE6}" type="sibTrans" cxnId="{72344526-1BB3-4E37-8517-431183F6C74B}">
      <dgm:prSet/>
      <dgm:spPr/>
      <dgm:t>
        <a:bodyPr/>
        <a:lstStyle/>
        <a:p>
          <a:endParaRPr lang="pt-BR"/>
        </a:p>
      </dgm:t>
    </dgm:pt>
    <dgm:pt modelId="{1CA723F2-A849-48A0-86E8-2CB69FDC1A2D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PROJETO GEOMÉTRICO</a:t>
          </a:r>
        </a:p>
      </dgm:t>
    </dgm:pt>
    <dgm:pt modelId="{5C412B24-2E70-4B99-A45D-654140E8BA1B}" type="parTrans" cxnId="{D7C14F9E-40C0-407B-A85F-D8E8AB2095C6}">
      <dgm:prSet/>
      <dgm:spPr/>
      <dgm:t>
        <a:bodyPr/>
        <a:lstStyle/>
        <a:p>
          <a:endParaRPr lang="pt-BR"/>
        </a:p>
      </dgm:t>
    </dgm:pt>
    <dgm:pt modelId="{3681D1C4-182F-4740-AB06-DAA4EC9F910A}" type="sibTrans" cxnId="{D7C14F9E-40C0-407B-A85F-D8E8AB2095C6}">
      <dgm:prSet/>
      <dgm:spPr/>
      <dgm:t>
        <a:bodyPr/>
        <a:lstStyle/>
        <a:p>
          <a:endParaRPr lang="pt-BR"/>
        </a:p>
      </dgm:t>
    </dgm:pt>
    <dgm:pt modelId="{5D263C4C-01C7-498C-91F5-33731931F285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PAVIMENTAÇÃO</a:t>
          </a:r>
        </a:p>
      </dgm:t>
    </dgm:pt>
    <dgm:pt modelId="{02FD8B67-753B-40C7-BD30-2BFF035C636D}" type="parTrans" cxnId="{4F1BBAA2-AF75-438D-8BF7-1493BB1628A7}">
      <dgm:prSet/>
      <dgm:spPr/>
      <dgm:t>
        <a:bodyPr/>
        <a:lstStyle/>
        <a:p>
          <a:endParaRPr lang="pt-BR"/>
        </a:p>
      </dgm:t>
    </dgm:pt>
    <dgm:pt modelId="{83D161B3-37B8-48D5-B619-1717414E2259}" type="sibTrans" cxnId="{4F1BBAA2-AF75-438D-8BF7-1493BB1628A7}">
      <dgm:prSet/>
      <dgm:spPr/>
      <dgm:t>
        <a:bodyPr/>
        <a:lstStyle/>
        <a:p>
          <a:endParaRPr lang="pt-BR"/>
        </a:p>
      </dgm:t>
    </dgm:pt>
    <dgm:pt modelId="{EAAB384E-F7B1-42AE-8CED-EE32D4A519FB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ESTUDOS HIDROLOGICOS E DE DRENAGEM</a:t>
          </a:r>
        </a:p>
      </dgm:t>
    </dgm:pt>
    <dgm:pt modelId="{7B05C27A-5369-4B86-ADA8-0037B5B58736}" type="parTrans" cxnId="{17976E04-C339-4622-A39B-AF618A268489}">
      <dgm:prSet/>
      <dgm:spPr/>
      <dgm:t>
        <a:bodyPr/>
        <a:lstStyle/>
        <a:p>
          <a:endParaRPr lang="pt-BR"/>
        </a:p>
      </dgm:t>
    </dgm:pt>
    <dgm:pt modelId="{9B0A22BA-7E4A-419E-8300-95D25BC6787A}" type="sibTrans" cxnId="{17976E04-C339-4622-A39B-AF618A268489}">
      <dgm:prSet/>
      <dgm:spPr/>
      <dgm:t>
        <a:bodyPr/>
        <a:lstStyle/>
        <a:p>
          <a:endParaRPr lang="pt-BR"/>
        </a:p>
      </dgm:t>
    </dgm:pt>
    <dgm:pt modelId="{2FA210DF-B39B-4514-9BB0-30E257FF65E0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SINALIZAÇÃO, SEGURANÇA E ILUMINAÇÃO</a:t>
          </a:r>
        </a:p>
      </dgm:t>
    </dgm:pt>
    <dgm:pt modelId="{33CEDF67-790E-4819-9582-A057C35393FD}" type="parTrans" cxnId="{E7C51ADF-3C6B-4189-ACE5-540CF8046FE9}">
      <dgm:prSet/>
      <dgm:spPr/>
      <dgm:t>
        <a:bodyPr/>
        <a:lstStyle/>
        <a:p>
          <a:endParaRPr lang="pt-BR"/>
        </a:p>
      </dgm:t>
    </dgm:pt>
    <dgm:pt modelId="{F7C5CF05-FF6B-4FE9-A65E-F184D56099C0}" type="sibTrans" cxnId="{E7C51ADF-3C6B-4189-ACE5-540CF8046FE9}">
      <dgm:prSet/>
      <dgm:spPr/>
      <dgm:t>
        <a:bodyPr/>
        <a:lstStyle/>
        <a:p>
          <a:endParaRPr lang="pt-BR"/>
        </a:p>
      </dgm:t>
    </dgm:pt>
    <dgm:pt modelId="{D86B88CD-BFCD-4618-B06B-42E75249402C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REMANEJAMENTO DE INTERFERÊNCIAS</a:t>
          </a:r>
        </a:p>
      </dgm:t>
    </dgm:pt>
    <dgm:pt modelId="{31920B69-D82E-46FF-8954-B36D7B3A9E46}" type="parTrans" cxnId="{D2588BCC-8282-46B7-AA67-12C1D27C5A0F}">
      <dgm:prSet/>
      <dgm:spPr/>
      <dgm:t>
        <a:bodyPr/>
        <a:lstStyle/>
        <a:p>
          <a:endParaRPr lang="pt-BR"/>
        </a:p>
      </dgm:t>
    </dgm:pt>
    <dgm:pt modelId="{6EB8A513-A65E-4E05-933D-D69DFD1D128B}" type="sibTrans" cxnId="{D2588BCC-8282-46B7-AA67-12C1D27C5A0F}">
      <dgm:prSet/>
      <dgm:spPr/>
      <dgm:t>
        <a:bodyPr/>
        <a:lstStyle/>
        <a:p>
          <a:endParaRPr lang="pt-BR"/>
        </a:p>
      </dgm:t>
    </dgm:pt>
    <dgm:pt modelId="{2B87C636-5058-4EA6-856B-FC8241DCBB62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PROCESSO DE ORÇAMENTAÇÃO – ENGENHARIA</a:t>
          </a:r>
        </a:p>
      </dgm:t>
    </dgm:pt>
    <dgm:pt modelId="{668C15B8-8171-4990-B3E5-094A82F561DC}" type="parTrans" cxnId="{F34E6F68-A21D-414D-A01C-95779D9E85A7}">
      <dgm:prSet/>
      <dgm:spPr/>
      <dgm:t>
        <a:bodyPr/>
        <a:lstStyle/>
        <a:p>
          <a:endParaRPr lang="pt-BR"/>
        </a:p>
      </dgm:t>
    </dgm:pt>
    <dgm:pt modelId="{F50D23C9-D4BF-4B57-A1F2-93A17093259C}" type="sibTrans" cxnId="{F34E6F68-A21D-414D-A01C-95779D9E85A7}">
      <dgm:prSet/>
      <dgm:spPr/>
      <dgm:t>
        <a:bodyPr/>
        <a:lstStyle/>
        <a:p>
          <a:endParaRPr lang="pt-BR"/>
        </a:p>
      </dgm:t>
    </dgm:pt>
    <dgm:pt modelId="{0A1832C4-BAB0-468B-91C5-54EC98769174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RELATÓRIO FINAL CONSOLIDADO</a:t>
          </a:r>
        </a:p>
      </dgm:t>
    </dgm:pt>
    <dgm:pt modelId="{18BA4EDF-AE5D-4558-A0E6-C7EC4350929D}" type="parTrans" cxnId="{B2870653-CD82-4338-8627-A563249A2075}">
      <dgm:prSet/>
      <dgm:spPr/>
      <dgm:t>
        <a:bodyPr/>
        <a:lstStyle/>
        <a:p>
          <a:endParaRPr lang="pt-BR"/>
        </a:p>
      </dgm:t>
    </dgm:pt>
    <dgm:pt modelId="{EB5DBECE-4845-47A6-8644-1FAA17DB7BE3}" type="sibTrans" cxnId="{B2870653-CD82-4338-8627-A563249A2075}">
      <dgm:prSet/>
      <dgm:spPr/>
      <dgm:t>
        <a:bodyPr/>
        <a:lstStyle/>
        <a:p>
          <a:endParaRPr lang="pt-BR"/>
        </a:p>
      </dgm:t>
    </dgm:pt>
    <dgm:pt modelId="{6E4605D2-9376-430F-A428-2E832FE26659}" type="pres">
      <dgm:prSet presAssocID="{C1D67524-A933-445C-9D9A-E67729270A12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09E46977-7AFC-4878-AF14-2D9A4A8A8FCA}" type="pres">
      <dgm:prSet presAssocID="{1134953B-BBD6-4BA9-B272-AD25E0499262}" presName="hierRoot1" presStyleCnt="0">
        <dgm:presLayoutVars>
          <dgm:hierBranch val="init"/>
        </dgm:presLayoutVars>
      </dgm:prSet>
      <dgm:spPr/>
    </dgm:pt>
    <dgm:pt modelId="{9D10F35B-4948-4E89-81D2-F12E4E3A152F}" type="pres">
      <dgm:prSet presAssocID="{1134953B-BBD6-4BA9-B272-AD25E0499262}" presName="rootComposite1" presStyleCnt="0"/>
      <dgm:spPr/>
    </dgm:pt>
    <dgm:pt modelId="{08372AC0-9FAD-4AC7-96F0-08166FABAE40}" type="pres">
      <dgm:prSet presAssocID="{1134953B-BBD6-4BA9-B272-AD25E0499262}" presName="rootText1" presStyleLbl="node0" presStyleIdx="0" presStyleCnt="1">
        <dgm:presLayoutVars>
          <dgm:chPref val="3"/>
        </dgm:presLayoutVars>
      </dgm:prSet>
      <dgm:spPr/>
    </dgm:pt>
    <dgm:pt modelId="{D56D0B5E-81F6-4B94-8A60-16C76F492311}" type="pres">
      <dgm:prSet presAssocID="{1134953B-BBD6-4BA9-B272-AD25E0499262}" presName="rootConnector1" presStyleLbl="node1" presStyleIdx="0" presStyleCnt="0"/>
      <dgm:spPr/>
    </dgm:pt>
    <dgm:pt modelId="{8ACE662D-CF31-4385-855F-2CFF3E1E011B}" type="pres">
      <dgm:prSet presAssocID="{1134953B-BBD6-4BA9-B272-AD25E0499262}" presName="hierChild2" presStyleCnt="0"/>
      <dgm:spPr/>
    </dgm:pt>
    <dgm:pt modelId="{0A7AD065-C883-4AC3-95BF-A660D5240FED}" type="pres">
      <dgm:prSet presAssocID="{1DCE9EF3-F5D8-4639-8365-A9D3FCDD0AC1}" presName="Name37" presStyleLbl="parChTrans1D2" presStyleIdx="0" presStyleCnt="9"/>
      <dgm:spPr/>
    </dgm:pt>
    <dgm:pt modelId="{38FC6C4E-F5F2-427D-8F01-7D7D6EEA12DC}" type="pres">
      <dgm:prSet presAssocID="{6D905FE2-4AC4-439A-A225-4848F68628F4}" presName="hierRoot2" presStyleCnt="0">
        <dgm:presLayoutVars>
          <dgm:hierBranch val="init"/>
        </dgm:presLayoutVars>
      </dgm:prSet>
      <dgm:spPr/>
    </dgm:pt>
    <dgm:pt modelId="{B85BFDB6-CDE8-4969-82AD-B14F804033BE}" type="pres">
      <dgm:prSet presAssocID="{6D905FE2-4AC4-439A-A225-4848F68628F4}" presName="rootComposite" presStyleCnt="0"/>
      <dgm:spPr/>
    </dgm:pt>
    <dgm:pt modelId="{C675C699-1689-43AF-BFAF-32CCFC999428}" type="pres">
      <dgm:prSet presAssocID="{6D905FE2-4AC4-439A-A225-4848F68628F4}" presName="rootText" presStyleLbl="node2" presStyleIdx="0" presStyleCnt="9">
        <dgm:presLayoutVars>
          <dgm:chPref val="3"/>
        </dgm:presLayoutVars>
      </dgm:prSet>
      <dgm:spPr/>
    </dgm:pt>
    <dgm:pt modelId="{0A678389-9E76-4497-A0D7-1C018E408EB8}" type="pres">
      <dgm:prSet presAssocID="{6D905FE2-4AC4-439A-A225-4848F68628F4}" presName="rootConnector" presStyleLbl="node2" presStyleIdx="0" presStyleCnt="9"/>
      <dgm:spPr/>
    </dgm:pt>
    <dgm:pt modelId="{F7B0EEA9-0971-4140-B329-667CF847C796}" type="pres">
      <dgm:prSet presAssocID="{6D905FE2-4AC4-439A-A225-4848F68628F4}" presName="hierChild4" presStyleCnt="0"/>
      <dgm:spPr/>
    </dgm:pt>
    <dgm:pt modelId="{DD11E3CA-7CBA-4FB5-A686-C6D19366BEFC}" type="pres">
      <dgm:prSet presAssocID="{6D905FE2-4AC4-439A-A225-4848F68628F4}" presName="hierChild5" presStyleCnt="0"/>
      <dgm:spPr/>
    </dgm:pt>
    <dgm:pt modelId="{A4BA9581-F708-4BF5-A2FF-1EFE3DCF955C}" type="pres">
      <dgm:prSet presAssocID="{5C412B24-2E70-4B99-A45D-654140E8BA1B}" presName="Name37" presStyleLbl="parChTrans1D2" presStyleIdx="1" presStyleCnt="9"/>
      <dgm:spPr/>
    </dgm:pt>
    <dgm:pt modelId="{7D8663D3-F344-4874-98A3-B9ABB6156ACD}" type="pres">
      <dgm:prSet presAssocID="{1CA723F2-A849-48A0-86E8-2CB69FDC1A2D}" presName="hierRoot2" presStyleCnt="0">
        <dgm:presLayoutVars>
          <dgm:hierBranch val="init"/>
        </dgm:presLayoutVars>
      </dgm:prSet>
      <dgm:spPr/>
    </dgm:pt>
    <dgm:pt modelId="{A0347F5B-1D64-4D5C-B4F4-195E268D6287}" type="pres">
      <dgm:prSet presAssocID="{1CA723F2-A849-48A0-86E8-2CB69FDC1A2D}" presName="rootComposite" presStyleCnt="0"/>
      <dgm:spPr/>
    </dgm:pt>
    <dgm:pt modelId="{129B0B23-997F-4257-B1A2-19CFA5CC291F}" type="pres">
      <dgm:prSet presAssocID="{1CA723F2-A849-48A0-86E8-2CB69FDC1A2D}" presName="rootText" presStyleLbl="node2" presStyleIdx="1" presStyleCnt="9">
        <dgm:presLayoutVars>
          <dgm:chPref val="3"/>
        </dgm:presLayoutVars>
      </dgm:prSet>
      <dgm:spPr/>
    </dgm:pt>
    <dgm:pt modelId="{8794B1A5-FBDF-41C9-A580-53A1B15D22E0}" type="pres">
      <dgm:prSet presAssocID="{1CA723F2-A849-48A0-86E8-2CB69FDC1A2D}" presName="rootConnector" presStyleLbl="node2" presStyleIdx="1" presStyleCnt="9"/>
      <dgm:spPr/>
    </dgm:pt>
    <dgm:pt modelId="{F3034DCC-2297-4FDF-9FDF-5CB0EED285AD}" type="pres">
      <dgm:prSet presAssocID="{1CA723F2-A849-48A0-86E8-2CB69FDC1A2D}" presName="hierChild4" presStyleCnt="0"/>
      <dgm:spPr/>
    </dgm:pt>
    <dgm:pt modelId="{1B54CE45-9D98-495F-88E9-97CF2E3E4019}" type="pres">
      <dgm:prSet presAssocID="{1CA723F2-A849-48A0-86E8-2CB69FDC1A2D}" presName="hierChild5" presStyleCnt="0"/>
      <dgm:spPr/>
    </dgm:pt>
    <dgm:pt modelId="{BCE3E81A-1260-4F0A-B9F3-F92BF81A719D}" type="pres">
      <dgm:prSet presAssocID="{6FF2F6D0-36D0-4988-82FA-89DFFEEE1777}" presName="Name37" presStyleLbl="parChTrans1D2" presStyleIdx="2" presStyleCnt="9"/>
      <dgm:spPr/>
    </dgm:pt>
    <dgm:pt modelId="{C34CBFFD-92F6-49AE-97FC-A556A368DD9B}" type="pres">
      <dgm:prSet presAssocID="{A7B1A077-6F84-481D-997D-81CF7FBBA6BC}" presName="hierRoot2" presStyleCnt="0">
        <dgm:presLayoutVars>
          <dgm:hierBranch val="init"/>
        </dgm:presLayoutVars>
      </dgm:prSet>
      <dgm:spPr/>
    </dgm:pt>
    <dgm:pt modelId="{994AD43E-B8F5-4DA9-87A3-87A9C2F1DCDB}" type="pres">
      <dgm:prSet presAssocID="{A7B1A077-6F84-481D-997D-81CF7FBBA6BC}" presName="rootComposite" presStyleCnt="0"/>
      <dgm:spPr/>
    </dgm:pt>
    <dgm:pt modelId="{AB5D7441-0B91-4DA7-81EC-2B6462BB972F}" type="pres">
      <dgm:prSet presAssocID="{A7B1A077-6F84-481D-997D-81CF7FBBA6BC}" presName="rootText" presStyleLbl="node2" presStyleIdx="2" presStyleCnt="9">
        <dgm:presLayoutVars>
          <dgm:chPref val="3"/>
        </dgm:presLayoutVars>
      </dgm:prSet>
      <dgm:spPr/>
    </dgm:pt>
    <dgm:pt modelId="{AC4D2E4C-E542-4574-B09A-303E72BFB464}" type="pres">
      <dgm:prSet presAssocID="{A7B1A077-6F84-481D-997D-81CF7FBBA6BC}" presName="rootConnector" presStyleLbl="node2" presStyleIdx="2" presStyleCnt="9"/>
      <dgm:spPr/>
    </dgm:pt>
    <dgm:pt modelId="{E4F2E2F3-4615-48C3-B426-10BE126378CF}" type="pres">
      <dgm:prSet presAssocID="{A7B1A077-6F84-481D-997D-81CF7FBBA6BC}" presName="hierChild4" presStyleCnt="0"/>
      <dgm:spPr/>
    </dgm:pt>
    <dgm:pt modelId="{AC4BAAA7-BA72-47B7-A8E4-21B7A1951125}" type="pres">
      <dgm:prSet presAssocID="{A7B1A077-6F84-481D-997D-81CF7FBBA6BC}" presName="hierChild5" presStyleCnt="0"/>
      <dgm:spPr/>
    </dgm:pt>
    <dgm:pt modelId="{5D54BD9E-7A53-40CE-B474-910F25EBB3FA}" type="pres">
      <dgm:prSet presAssocID="{02FD8B67-753B-40C7-BD30-2BFF035C636D}" presName="Name37" presStyleLbl="parChTrans1D2" presStyleIdx="3" presStyleCnt="9"/>
      <dgm:spPr/>
    </dgm:pt>
    <dgm:pt modelId="{C8D75560-FD1D-46EB-8934-00FF6A1395DE}" type="pres">
      <dgm:prSet presAssocID="{5D263C4C-01C7-498C-91F5-33731931F285}" presName="hierRoot2" presStyleCnt="0">
        <dgm:presLayoutVars>
          <dgm:hierBranch val="init"/>
        </dgm:presLayoutVars>
      </dgm:prSet>
      <dgm:spPr/>
    </dgm:pt>
    <dgm:pt modelId="{D403F4C2-49EE-45EC-A132-8F6E0656CE40}" type="pres">
      <dgm:prSet presAssocID="{5D263C4C-01C7-498C-91F5-33731931F285}" presName="rootComposite" presStyleCnt="0"/>
      <dgm:spPr/>
    </dgm:pt>
    <dgm:pt modelId="{5347F45C-F822-4766-942B-5356EB4CCE13}" type="pres">
      <dgm:prSet presAssocID="{5D263C4C-01C7-498C-91F5-33731931F285}" presName="rootText" presStyleLbl="node2" presStyleIdx="3" presStyleCnt="9">
        <dgm:presLayoutVars>
          <dgm:chPref val="3"/>
        </dgm:presLayoutVars>
      </dgm:prSet>
      <dgm:spPr/>
    </dgm:pt>
    <dgm:pt modelId="{ED428B5F-ED85-498C-9EFF-C5CBD70CD5EF}" type="pres">
      <dgm:prSet presAssocID="{5D263C4C-01C7-498C-91F5-33731931F285}" presName="rootConnector" presStyleLbl="node2" presStyleIdx="3" presStyleCnt="9"/>
      <dgm:spPr/>
    </dgm:pt>
    <dgm:pt modelId="{9CB50CAF-5E63-4666-B9F6-1DA82343D95F}" type="pres">
      <dgm:prSet presAssocID="{5D263C4C-01C7-498C-91F5-33731931F285}" presName="hierChild4" presStyleCnt="0"/>
      <dgm:spPr/>
    </dgm:pt>
    <dgm:pt modelId="{67CE7B43-BA73-45DD-AFA0-D855644127FC}" type="pres">
      <dgm:prSet presAssocID="{5D263C4C-01C7-498C-91F5-33731931F285}" presName="hierChild5" presStyleCnt="0"/>
      <dgm:spPr/>
    </dgm:pt>
    <dgm:pt modelId="{C1D9C362-4CDB-4080-A2B2-129D430A1EF6}" type="pres">
      <dgm:prSet presAssocID="{7B05C27A-5369-4B86-ADA8-0037B5B58736}" presName="Name37" presStyleLbl="parChTrans1D2" presStyleIdx="4" presStyleCnt="9"/>
      <dgm:spPr/>
    </dgm:pt>
    <dgm:pt modelId="{A9E4EE79-A3D4-4EDF-AC4E-B43EA2AA14ED}" type="pres">
      <dgm:prSet presAssocID="{EAAB384E-F7B1-42AE-8CED-EE32D4A519FB}" presName="hierRoot2" presStyleCnt="0">
        <dgm:presLayoutVars>
          <dgm:hierBranch val="init"/>
        </dgm:presLayoutVars>
      </dgm:prSet>
      <dgm:spPr/>
    </dgm:pt>
    <dgm:pt modelId="{D098F7B6-0180-4D45-B949-7676385C2C14}" type="pres">
      <dgm:prSet presAssocID="{EAAB384E-F7B1-42AE-8CED-EE32D4A519FB}" presName="rootComposite" presStyleCnt="0"/>
      <dgm:spPr/>
    </dgm:pt>
    <dgm:pt modelId="{2279C2BF-9B10-4F6C-8A5E-5409C2A17AB9}" type="pres">
      <dgm:prSet presAssocID="{EAAB384E-F7B1-42AE-8CED-EE32D4A519FB}" presName="rootText" presStyleLbl="node2" presStyleIdx="4" presStyleCnt="9">
        <dgm:presLayoutVars>
          <dgm:chPref val="3"/>
        </dgm:presLayoutVars>
      </dgm:prSet>
      <dgm:spPr/>
    </dgm:pt>
    <dgm:pt modelId="{EAEA4FCB-46FA-42FB-8621-6D0952D2C973}" type="pres">
      <dgm:prSet presAssocID="{EAAB384E-F7B1-42AE-8CED-EE32D4A519FB}" presName="rootConnector" presStyleLbl="node2" presStyleIdx="4" presStyleCnt="9"/>
      <dgm:spPr/>
    </dgm:pt>
    <dgm:pt modelId="{AD246AE9-ABB7-43DC-8EFB-3733BE721A24}" type="pres">
      <dgm:prSet presAssocID="{EAAB384E-F7B1-42AE-8CED-EE32D4A519FB}" presName="hierChild4" presStyleCnt="0"/>
      <dgm:spPr/>
    </dgm:pt>
    <dgm:pt modelId="{3F0C935F-798B-4456-BE5F-DE10F351BC94}" type="pres">
      <dgm:prSet presAssocID="{EAAB384E-F7B1-42AE-8CED-EE32D4A519FB}" presName="hierChild5" presStyleCnt="0"/>
      <dgm:spPr/>
    </dgm:pt>
    <dgm:pt modelId="{F6FA38A5-E3CA-4D25-B12D-3486E5814F83}" type="pres">
      <dgm:prSet presAssocID="{33CEDF67-790E-4819-9582-A057C35393FD}" presName="Name37" presStyleLbl="parChTrans1D2" presStyleIdx="5" presStyleCnt="9"/>
      <dgm:spPr/>
    </dgm:pt>
    <dgm:pt modelId="{82A71C9F-B9C0-46B1-98CE-2AFFB7544FA0}" type="pres">
      <dgm:prSet presAssocID="{2FA210DF-B39B-4514-9BB0-30E257FF65E0}" presName="hierRoot2" presStyleCnt="0">
        <dgm:presLayoutVars>
          <dgm:hierBranch val="init"/>
        </dgm:presLayoutVars>
      </dgm:prSet>
      <dgm:spPr/>
    </dgm:pt>
    <dgm:pt modelId="{DDBCC1B3-1ED1-4B71-9970-B293AC2875D2}" type="pres">
      <dgm:prSet presAssocID="{2FA210DF-B39B-4514-9BB0-30E257FF65E0}" presName="rootComposite" presStyleCnt="0"/>
      <dgm:spPr/>
    </dgm:pt>
    <dgm:pt modelId="{C2415F80-D716-4657-974E-6937328125A2}" type="pres">
      <dgm:prSet presAssocID="{2FA210DF-B39B-4514-9BB0-30E257FF65E0}" presName="rootText" presStyleLbl="node2" presStyleIdx="5" presStyleCnt="9">
        <dgm:presLayoutVars>
          <dgm:chPref val="3"/>
        </dgm:presLayoutVars>
      </dgm:prSet>
      <dgm:spPr/>
    </dgm:pt>
    <dgm:pt modelId="{9489E59F-F3CD-48E5-A7F5-72835A090568}" type="pres">
      <dgm:prSet presAssocID="{2FA210DF-B39B-4514-9BB0-30E257FF65E0}" presName="rootConnector" presStyleLbl="node2" presStyleIdx="5" presStyleCnt="9"/>
      <dgm:spPr/>
    </dgm:pt>
    <dgm:pt modelId="{A40570EA-5DB2-4DBA-8212-F7FB889FBACB}" type="pres">
      <dgm:prSet presAssocID="{2FA210DF-B39B-4514-9BB0-30E257FF65E0}" presName="hierChild4" presStyleCnt="0"/>
      <dgm:spPr/>
    </dgm:pt>
    <dgm:pt modelId="{BB3C67D8-A3C6-40FF-A04E-C4FB306CECF7}" type="pres">
      <dgm:prSet presAssocID="{2FA210DF-B39B-4514-9BB0-30E257FF65E0}" presName="hierChild5" presStyleCnt="0"/>
      <dgm:spPr/>
    </dgm:pt>
    <dgm:pt modelId="{E41F2A78-6D2D-4150-8D0C-4CADCA1008B8}" type="pres">
      <dgm:prSet presAssocID="{31920B69-D82E-46FF-8954-B36D7B3A9E46}" presName="Name37" presStyleLbl="parChTrans1D2" presStyleIdx="6" presStyleCnt="9"/>
      <dgm:spPr/>
    </dgm:pt>
    <dgm:pt modelId="{27CAFDC3-35BE-4C80-AA49-1F3E7DE9628F}" type="pres">
      <dgm:prSet presAssocID="{D86B88CD-BFCD-4618-B06B-42E75249402C}" presName="hierRoot2" presStyleCnt="0">
        <dgm:presLayoutVars>
          <dgm:hierBranch val="init"/>
        </dgm:presLayoutVars>
      </dgm:prSet>
      <dgm:spPr/>
    </dgm:pt>
    <dgm:pt modelId="{295402ED-5575-4E51-95DF-F30752E5E8C9}" type="pres">
      <dgm:prSet presAssocID="{D86B88CD-BFCD-4618-B06B-42E75249402C}" presName="rootComposite" presStyleCnt="0"/>
      <dgm:spPr/>
    </dgm:pt>
    <dgm:pt modelId="{BD743822-1AB5-4359-A8C1-D464A9D88AED}" type="pres">
      <dgm:prSet presAssocID="{D86B88CD-BFCD-4618-B06B-42E75249402C}" presName="rootText" presStyleLbl="node2" presStyleIdx="6" presStyleCnt="9">
        <dgm:presLayoutVars>
          <dgm:chPref val="3"/>
        </dgm:presLayoutVars>
      </dgm:prSet>
      <dgm:spPr/>
    </dgm:pt>
    <dgm:pt modelId="{E6F89803-ECBD-45A9-8CBC-A61A96979A1B}" type="pres">
      <dgm:prSet presAssocID="{D86B88CD-BFCD-4618-B06B-42E75249402C}" presName="rootConnector" presStyleLbl="node2" presStyleIdx="6" presStyleCnt="9"/>
      <dgm:spPr/>
    </dgm:pt>
    <dgm:pt modelId="{A90E79DB-F82F-45CB-AE82-CF144C3A3907}" type="pres">
      <dgm:prSet presAssocID="{D86B88CD-BFCD-4618-B06B-42E75249402C}" presName="hierChild4" presStyleCnt="0"/>
      <dgm:spPr/>
    </dgm:pt>
    <dgm:pt modelId="{446FFF53-1280-4E29-9B47-A2D7B7CFB212}" type="pres">
      <dgm:prSet presAssocID="{D86B88CD-BFCD-4618-B06B-42E75249402C}" presName="hierChild5" presStyleCnt="0"/>
      <dgm:spPr/>
    </dgm:pt>
    <dgm:pt modelId="{B57CE48F-027B-48AD-B5DB-FFEDB075223D}" type="pres">
      <dgm:prSet presAssocID="{668C15B8-8171-4990-B3E5-094A82F561DC}" presName="Name37" presStyleLbl="parChTrans1D2" presStyleIdx="7" presStyleCnt="9"/>
      <dgm:spPr/>
    </dgm:pt>
    <dgm:pt modelId="{21454C24-2DC4-482E-A21A-001228BE7A9B}" type="pres">
      <dgm:prSet presAssocID="{2B87C636-5058-4EA6-856B-FC8241DCBB62}" presName="hierRoot2" presStyleCnt="0">
        <dgm:presLayoutVars>
          <dgm:hierBranch val="init"/>
        </dgm:presLayoutVars>
      </dgm:prSet>
      <dgm:spPr/>
    </dgm:pt>
    <dgm:pt modelId="{4F4B2CC2-EEB7-4A7B-939D-C88AABC7257F}" type="pres">
      <dgm:prSet presAssocID="{2B87C636-5058-4EA6-856B-FC8241DCBB62}" presName="rootComposite" presStyleCnt="0"/>
      <dgm:spPr/>
    </dgm:pt>
    <dgm:pt modelId="{83DD9F4A-8EC5-4FDD-907E-B8E414C74895}" type="pres">
      <dgm:prSet presAssocID="{2B87C636-5058-4EA6-856B-FC8241DCBB62}" presName="rootText" presStyleLbl="node2" presStyleIdx="7" presStyleCnt="9">
        <dgm:presLayoutVars>
          <dgm:chPref val="3"/>
        </dgm:presLayoutVars>
      </dgm:prSet>
      <dgm:spPr/>
    </dgm:pt>
    <dgm:pt modelId="{A2469918-BE95-4904-8DA6-E8275EC50BDA}" type="pres">
      <dgm:prSet presAssocID="{2B87C636-5058-4EA6-856B-FC8241DCBB62}" presName="rootConnector" presStyleLbl="node2" presStyleIdx="7" presStyleCnt="9"/>
      <dgm:spPr/>
    </dgm:pt>
    <dgm:pt modelId="{B93F2005-5069-4A2A-90BE-F20DD351ABD2}" type="pres">
      <dgm:prSet presAssocID="{2B87C636-5058-4EA6-856B-FC8241DCBB62}" presName="hierChild4" presStyleCnt="0"/>
      <dgm:spPr/>
    </dgm:pt>
    <dgm:pt modelId="{36B219A7-23F8-4268-8B97-2B4AB72CE55A}" type="pres">
      <dgm:prSet presAssocID="{2B87C636-5058-4EA6-856B-FC8241DCBB62}" presName="hierChild5" presStyleCnt="0"/>
      <dgm:spPr/>
    </dgm:pt>
    <dgm:pt modelId="{9CDD1C5F-B5F9-4526-8E97-6587D5F49C0A}" type="pres">
      <dgm:prSet presAssocID="{18BA4EDF-AE5D-4558-A0E6-C7EC4350929D}" presName="Name37" presStyleLbl="parChTrans1D2" presStyleIdx="8" presStyleCnt="9"/>
      <dgm:spPr/>
    </dgm:pt>
    <dgm:pt modelId="{F4A7EEA7-EB1D-41A3-88B1-4CFC4E42424F}" type="pres">
      <dgm:prSet presAssocID="{0A1832C4-BAB0-468B-91C5-54EC98769174}" presName="hierRoot2" presStyleCnt="0">
        <dgm:presLayoutVars>
          <dgm:hierBranch val="init"/>
        </dgm:presLayoutVars>
      </dgm:prSet>
      <dgm:spPr/>
    </dgm:pt>
    <dgm:pt modelId="{465182A5-DF90-46C4-BA86-96DDB2CE628E}" type="pres">
      <dgm:prSet presAssocID="{0A1832C4-BAB0-468B-91C5-54EC98769174}" presName="rootComposite" presStyleCnt="0"/>
      <dgm:spPr/>
    </dgm:pt>
    <dgm:pt modelId="{C4F1D0CC-F094-42C0-893D-4B726E29369B}" type="pres">
      <dgm:prSet presAssocID="{0A1832C4-BAB0-468B-91C5-54EC98769174}" presName="rootText" presStyleLbl="node2" presStyleIdx="8" presStyleCnt="9">
        <dgm:presLayoutVars>
          <dgm:chPref val="3"/>
        </dgm:presLayoutVars>
      </dgm:prSet>
      <dgm:spPr/>
    </dgm:pt>
    <dgm:pt modelId="{5CA8A356-BB8A-4344-9DE3-E2FC83AD3F01}" type="pres">
      <dgm:prSet presAssocID="{0A1832C4-BAB0-468B-91C5-54EC98769174}" presName="rootConnector" presStyleLbl="node2" presStyleIdx="8" presStyleCnt="9"/>
      <dgm:spPr/>
    </dgm:pt>
    <dgm:pt modelId="{5A57BCA6-32B5-48CD-AEFC-A480A1F86A18}" type="pres">
      <dgm:prSet presAssocID="{0A1832C4-BAB0-468B-91C5-54EC98769174}" presName="hierChild4" presStyleCnt="0"/>
      <dgm:spPr/>
    </dgm:pt>
    <dgm:pt modelId="{ACFCD510-0276-4E3C-985E-390C8C03D424}" type="pres">
      <dgm:prSet presAssocID="{0A1832C4-BAB0-468B-91C5-54EC98769174}" presName="hierChild5" presStyleCnt="0"/>
      <dgm:spPr/>
    </dgm:pt>
    <dgm:pt modelId="{1C315D79-39C3-42F6-B45F-E8C44F45ABF5}" type="pres">
      <dgm:prSet presAssocID="{1134953B-BBD6-4BA9-B272-AD25E0499262}" presName="hierChild3" presStyleCnt="0"/>
      <dgm:spPr/>
    </dgm:pt>
  </dgm:ptLst>
  <dgm:cxnLst>
    <dgm:cxn modelId="{17976E04-C339-4622-A39B-AF618A268489}" srcId="{1134953B-BBD6-4BA9-B272-AD25E0499262}" destId="{EAAB384E-F7B1-42AE-8CED-EE32D4A519FB}" srcOrd="4" destOrd="0" parTransId="{7B05C27A-5369-4B86-ADA8-0037B5B58736}" sibTransId="{9B0A22BA-7E4A-419E-8300-95D25BC6787A}"/>
    <dgm:cxn modelId="{B0CB540D-1E07-4AEC-A6BC-6A9ECE6DC540}" type="presOf" srcId="{A7B1A077-6F84-481D-997D-81CF7FBBA6BC}" destId="{AB5D7441-0B91-4DA7-81EC-2B6462BB972F}" srcOrd="0" destOrd="0" presId="urn:microsoft.com/office/officeart/2005/8/layout/orgChart1"/>
    <dgm:cxn modelId="{EAF37212-6118-4D08-B96D-6DD6BDF67D8C}" type="presOf" srcId="{0A1832C4-BAB0-468B-91C5-54EC98769174}" destId="{5CA8A356-BB8A-4344-9DE3-E2FC83AD3F01}" srcOrd="1" destOrd="0" presId="urn:microsoft.com/office/officeart/2005/8/layout/orgChart1"/>
    <dgm:cxn modelId="{26115015-AB5B-49B7-BB96-3E518F56BED6}" type="presOf" srcId="{1DCE9EF3-F5D8-4639-8365-A9D3FCDD0AC1}" destId="{0A7AD065-C883-4AC3-95BF-A660D5240FED}" srcOrd="0" destOrd="0" presId="urn:microsoft.com/office/officeart/2005/8/layout/orgChart1"/>
    <dgm:cxn modelId="{7B4F9918-92C3-4839-BEE2-BACE4A8B7B9F}" type="presOf" srcId="{EAAB384E-F7B1-42AE-8CED-EE32D4A519FB}" destId="{2279C2BF-9B10-4F6C-8A5E-5409C2A17AB9}" srcOrd="0" destOrd="0" presId="urn:microsoft.com/office/officeart/2005/8/layout/orgChart1"/>
    <dgm:cxn modelId="{B92F791B-F962-467F-886C-B3ABE9A4AEC1}" type="presOf" srcId="{EAAB384E-F7B1-42AE-8CED-EE32D4A519FB}" destId="{EAEA4FCB-46FA-42FB-8621-6D0952D2C973}" srcOrd="1" destOrd="0" presId="urn:microsoft.com/office/officeart/2005/8/layout/orgChart1"/>
    <dgm:cxn modelId="{72344526-1BB3-4E37-8517-431183F6C74B}" srcId="{1134953B-BBD6-4BA9-B272-AD25E0499262}" destId="{6D905FE2-4AC4-439A-A225-4848F68628F4}" srcOrd="0" destOrd="0" parTransId="{1DCE9EF3-F5D8-4639-8365-A9D3FCDD0AC1}" sibTransId="{B1FDD68F-2457-4A2D-859A-4F14468F2BE6}"/>
    <dgm:cxn modelId="{6380D63D-F65D-4C0D-A114-07D5D9FA4A90}" type="presOf" srcId="{A7B1A077-6F84-481D-997D-81CF7FBBA6BC}" destId="{AC4D2E4C-E542-4574-B09A-303E72BFB464}" srcOrd="1" destOrd="0" presId="urn:microsoft.com/office/officeart/2005/8/layout/orgChart1"/>
    <dgm:cxn modelId="{BE2C3247-4203-4242-B925-36651395B2E4}" type="presOf" srcId="{02FD8B67-753B-40C7-BD30-2BFF035C636D}" destId="{5D54BD9E-7A53-40CE-B474-910F25EBB3FA}" srcOrd="0" destOrd="0" presId="urn:microsoft.com/office/officeart/2005/8/layout/orgChart1"/>
    <dgm:cxn modelId="{D7853447-F8AE-44D9-8F0D-B7AD6594669F}" srcId="{1134953B-BBD6-4BA9-B272-AD25E0499262}" destId="{A7B1A077-6F84-481D-997D-81CF7FBBA6BC}" srcOrd="2" destOrd="0" parTransId="{6FF2F6D0-36D0-4988-82FA-89DFFEEE1777}" sibTransId="{0E50B631-3DB1-4DBC-89F9-21F5C2AD1F8F}"/>
    <dgm:cxn modelId="{F34E6F68-A21D-414D-A01C-95779D9E85A7}" srcId="{1134953B-BBD6-4BA9-B272-AD25E0499262}" destId="{2B87C636-5058-4EA6-856B-FC8241DCBB62}" srcOrd="7" destOrd="0" parTransId="{668C15B8-8171-4990-B3E5-094A82F561DC}" sibTransId="{F50D23C9-D4BF-4B57-A1F2-93A17093259C}"/>
    <dgm:cxn modelId="{268E4F4C-0F9C-424E-AA80-5062B52AD306}" type="presOf" srcId="{6D905FE2-4AC4-439A-A225-4848F68628F4}" destId="{0A678389-9E76-4497-A0D7-1C018E408EB8}" srcOrd="1" destOrd="0" presId="urn:microsoft.com/office/officeart/2005/8/layout/orgChart1"/>
    <dgm:cxn modelId="{78BCD24D-93BB-4B4A-BD52-5FFC3B2DD8B7}" type="presOf" srcId="{2B87C636-5058-4EA6-856B-FC8241DCBB62}" destId="{83DD9F4A-8EC5-4FDD-907E-B8E414C74895}" srcOrd="0" destOrd="0" presId="urn:microsoft.com/office/officeart/2005/8/layout/orgChart1"/>
    <dgm:cxn modelId="{B2870653-CD82-4338-8627-A563249A2075}" srcId="{1134953B-BBD6-4BA9-B272-AD25E0499262}" destId="{0A1832C4-BAB0-468B-91C5-54EC98769174}" srcOrd="8" destOrd="0" parTransId="{18BA4EDF-AE5D-4558-A0E6-C7EC4350929D}" sibTransId="{EB5DBECE-4845-47A6-8644-1FAA17DB7BE3}"/>
    <dgm:cxn modelId="{27D17E73-C2FD-4AD7-9005-DA591916AFD1}" type="presOf" srcId="{6D905FE2-4AC4-439A-A225-4848F68628F4}" destId="{C675C699-1689-43AF-BFAF-32CCFC999428}" srcOrd="0" destOrd="0" presId="urn:microsoft.com/office/officeart/2005/8/layout/orgChart1"/>
    <dgm:cxn modelId="{40DF4E84-380D-492D-8963-4C17D07E639F}" type="presOf" srcId="{31920B69-D82E-46FF-8954-B36D7B3A9E46}" destId="{E41F2A78-6D2D-4150-8D0C-4CADCA1008B8}" srcOrd="0" destOrd="0" presId="urn:microsoft.com/office/officeart/2005/8/layout/orgChart1"/>
    <dgm:cxn modelId="{68ACF188-8A19-43AE-86AD-57823BE12217}" type="presOf" srcId="{2FA210DF-B39B-4514-9BB0-30E257FF65E0}" destId="{9489E59F-F3CD-48E5-A7F5-72835A090568}" srcOrd="1" destOrd="0" presId="urn:microsoft.com/office/officeart/2005/8/layout/orgChart1"/>
    <dgm:cxn modelId="{5ADA9790-A2C9-4816-8248-4903133E8FA1}" srcId="{C1D67524-A933-445C-9D9A-E67729270A12}" destId="{1134953B-BBD6-4BA9-B272-AD25E0499262}" srcOrd="0" destOrd="0" parTransId="{49123C81-0D0D-45DB-97CA-96847C1A0573}" sibTransId="{4BD7890F-A396-4863-B0DF-E5CA37B82B95}"/>
    <dgm:cxn modelId="{E3212297-0D34-44F2-B7C2-745601539B93}" type="presOf" srcId="{668C15B8-8171-4990-B3E5-094A82F561DC}" destId="{B57CE48F-027B-48AD-B5DB-FFEDB075223D}" srcOrd="0" destOrd="0" presId="urn:microsoft.com/office/officeart/2005/8/layout/orgChart1"/>
    <dgm:cxn modelId="{E8061E9A-11C6-4633-9611-B539942E2F0D}" type="presOf" srcId="{5D263C4C-01C7-498C-91F5-33731931F285}" destId="{ED428B5F-ED85-498C-9EFF-C5CBD70CD5EF}" srcOrd="1" destOrd="0" presId="urn:microsoft.com/office/officeart/2005/8/layout/orgChart1"/>
    <dgm:cxn modelId="{CD88E09D-E31B-40EE-BA3C-882F2AA08E55}" type="presOf" srcId="{7B05C27A-5369-4B86-ADA8-0037B5B58736}" destId="{C1D9C362-4CDB-4080-A2B2-129D430A1EF6}" srcOrd="0" destOrd="0" presId="urn:microsoft.com/office/officeart/2005/8/layout/orgChart1"/>
    <dgm:cxn modelId="{D7C14F9E-40C0-407B-A85F-D8E8AB2095C6}" srcId="{1134953B-BBD6-4BA9-B272-AD25E0499262}" destId="{1CA723F2-A849-48A0-86E8-2CB69FDC1A2D}" srcOrd="1" destOrd="0" parTransId="{5C412B24-2E70-4B99-A45D-654140E8BA1B}" sibTransId="{3681D1C4-182F-4740-AB06-DAA4EC9F910A}"/>
    <dgm:cxn modelId="{4F1BBAA2-AF75-438D-8BF7-1493BB1628A7}" srcId="{1134953B-BBD6-4BA9-B272-AD25E0499262}" destId="{5D263C4C-01C7-498C-91F5-33731931F285}" srcOrd="3" destOrd="0" parTransId="{02FD8B67-753B-40C7-BD30-2BFF035C636D}" sibTransId="{83D161B3-37B8-48D5-B619-1717414E2259}"/>
    <dgm:cxn modelId="{20F5F2A4-9501-407E-95BA-602EDFC5B95C}" type="presOf" srcId="{C1D67524-A933-445C-9D9A-E67729270A12}" destId="{6E4605D2-9376-430F-A428-2E832FE26659}" srcOrd="0" destOrd="0" presId="urn:microsoft.com/office/officeart/2005/8/layout/orgChart1"/>
    <dgm:cxn modelId="{5C2734AC-722F-41AE-AD42-DA326AFC5962}" type="presOf" srcId="{2B87C636-5058-4EA6-856B-FC8241DCBB62}" destId="{A2469918-BE95-4904-8DA6-E8275EC50BDA}" srcOrd="1" destOrd="0" presId="urn:microsoft.com/office/officeart/2005/8/layout/orgChart1"/>
    <dgm:cxn modelId="{4A6B0FAE-B07C-431A-8015-44DE2E106492}" type="presOf" srcId="{1134953B-BBD6-4BA9-B272-AD25E0499262}" destId="{08372AC0-9FAD-4AC7-96F0-08166FABAE40}" srcOrd="0" destOrd="0" presId="urn:microsoft.com/office/officeart/2005/8/layout/orgChart1"/>
    <dgm:cxn modelId="{61A541B3-7A36-406E-942B-5EC9099146B9}" type="presOf" srcId="{5D263C4C-01C7-498C-91F5-33731931F285}" destId="{5347F45C-F822-4766-942B-5356EB4CCE13}" srcOrd="0" destOrd="0" presId="urn:microsoft.com/office/officeart/2005/8/layout/orgChart1"/>
    <dgm:cxn modelId="{EBDA8CC0-01E1-4476-A14C-BE98DEA9205A}" type="presOf" srcId="{1CA723F2-A849-48A0-86E8-2CB69FDC1A2D}" destId="{8794B1A5-FBDF-41C9-A580-53A1B15D22E0}" srcOrd="1" destOrd="0" presId="urn:microsoft.com/office/officeart/2005/8/layout/orgChart1"/>
    <dgm:cxn modelId="{84CED5C9-EEE0-438F-B8E1-564C6C1CD8BC}" type="presOf" srcId="{6FF2F6D0-36D0-4988-82FA-89DFFEEE1777}" destId="{BCE3E81A-1260-4F0A-B9F3-F92BF81A719D}" srcOrd="0" destOrd="0" presId="urn:microsoft.com/office/officeart/2005/8/layout/orgChart1"/>
    <dgm:cxn modelId="{D2588BCC-8282-46B7-AA67-12C1D27C5A0F}" srcId="{1134953B-BBD6-4BA9-B272-AD25E0499262}" destId="{D86B88CD-BFCD-4618-B06B-42E75249402C}" srcOrd="6" destOrd="0" parTransId="{31920B69-D82E-46FF-8954-B36D7B3A9E46}" sibTransId="{6EB8A513-A65E-4E05-933D-D69DFD1D128B}"/>
    <dgm:cxn modelId="{C856E4CD-1204-41EB-A55F-7221CB4F7A4A}" type="presOf" srcId="{5C412B24-2E70-4B99-A45D-654140E8BA1B}" destId="{A4BA9581-F708-4BF5-A2FF-1EFE3DCF955C}" srcOrd="0" destOrd="0" presId="urn:microsoft.com/office/officeart/2005/8/layout/orgChart1"/>
    <dgm:cxn modelId="{E5DD93D0-6B90-4F62-B2F3-6A907C623A2B}" type="presOf" srcId="{D86B88CD-BFCD-4618-B06B-42E75249402C}" destId="{BD743822-1AB5-4359-A8C1-D464A9D88AED}" srcOrd="0" destOrd="0" presId="urn:microsoft.com/office/officeart/2005/8/layout/orgChart1"/>
    <dgm:cxn modelId="{747696D5-AE03-4200-A566-A466205FCF70}" type="presOf" srcId="{2FA210DF-B39B-4514-9BB0-30E257FF65E0}" destId="{C2415F80-D716-4657-974E-6937328125A2}" srcOrd="0" destOrd="0" presId="urn:microsoft.com/office/officeart/2005/8/layout/orgChart1"/>
    <dgm:cxn modelId="{E30261DC-FB20-4002-A995-FBB869746D96}" type="presOf" srcId="{1134953B-BBD6-4BA9-B272-AD25E0499262}" destId="{D56D0B5E-81F6-4B94-8A60-16C76F492311}" srcOrd="1" destOrd="0" presId="urn:microsoft.com/office/officeart/2005/8/layout/orgChart1"/>
    <dgm:cxn modelId="{EE97D8DC-8417-4330-8405-8DAA03762564}" type="presOf" srcId="{1CA723F2-A849-48A0-86E8-2CB69FDC1A2D}" destId="{129B0B23-997F-4257-B1A2-19CFA5CC291F}" srcOrd="0" destOrd="0" presId="urn:microsoft.com/office/officeart/2005/8/layout/orgChart1"/>
    <dgm:cxn modelId="{E7C51ADF-3C6B-4189-ACE5-540CF8046FE9}" srcId="{1134953B-BBD6-4BA9-B272-AD25E0499262}" destId="{2FA210DF-B39B-4514-9BB0-30E257FF65E0}" srcOrd="5" destOrd="0" parTransId="{33CEDF67-790E-4819-9582-A057C35393FD}" sibTransId="{F7C5CF05-FF6B-4FE9-A65E-F184D56099C0}"/>
    <dgm:cxn modelId="{2A27C3E1-99EE-4782-8172-67EBF4410750}" type="presOf" srcId="{D86B88CD-BFCD-4618-B06B-42E75249402C}" destId="{E6F89803-ECBD-45A9-8CBC-A61A96979A1B}" srcOrd="1" destOrd="0" presId="urn:microsoft.com/office/officeart/2005/8/layout/orgChart1"/>
    <dgm:cxn modelId="{23D537E9-0B8E-4EFC-A0E3-3DB2F90D3A41}" type="presOf" srcId="{18BA4EDF-AE5D-4558-A0E6-C7EC4350929D}" destId="{9CDD1C5F-B5F9-4526-8E97-6587D5F49C0A}" srcOrd="0" destOrd="0" presId="urn:microsoft.com/office/officeart/2005/8/layout/orgChart1"/>
    <dgm:cxn modelId="{169970EE-8A44-4149-A3A5-07907E7ACF68}" type="presOf" srcId="{33CEDF67-790E-4819-9582-A057C35393FD}" destId="{F6FA38A5-E3CA-4D25-B12D-3486E5814F83}" srcOrd="0" destOrd="0" presId="urn:microsoft.com/office/officeart/2005/8/layout/orgChart1"/>
    <dgm:cxn modelId="{424A13F6-5598-4A9C-99A2-CDAC7C60A76E}" type="presOf" srcId="{0A1832C4-BAB0-468B-91C5-54EC98769174}" destId="{C4F1D0CC-F094-42C0-893D-4B726E29369B}" srcOrd="0" destOrd="0" presId="urn:microsoft.com/office/officeart/2005/8/layout/orgChart1"/>
    <dgm:cxn modelId="{ADFD4650-4000-4B44-B987-5DCEC25C599A}" type="presParOf" srcId="{6E4605D2-9376-430F-A428-2E832FE26659}" destId="{09E46977-7AFC-4878-AF14-2D9A4A8A8FCA}" srcOrd="0" destOrd="0" presId="urn:microsoft.com/office/officeart/2005/8/layout/orgChart1"/>
    <dgm:cxn modelId="{7701DA03-66BA-4C42-AB4A-EC7A40B42B77}" type="presParOf" srcId="{09E46977-7AFC-4878-AF14-2D9A4A8A8FCA}" destId="{9D10F35B-4948-4E89-81D2-F12E4E3A152F}" srcOrd="0" destOrd="0" presId="urn:microsoft.com/office/officeart/2005/8/layout/orgChart1"/>
    <dgm:cxn modelId="{1EF284EE-A534-4BB1-A912-CF9DCF27D031}" type="presParOf" srcId="{9D10F35B-4948-4E89-81D2-F12E4E3A152F}" destId="{08372AC0-9FAD-4AC7-96F0-08166FABAE40}" srcOrd="0" destOrd="0" presId="urn:microsoft.com/office/officeart/2005/8/layout/orgChart1"/>
    <dgm:cxn modelId="{26ECD7D1-4FC2-43C7-A830-BBFF006B61B2}" type="presParOf" srcId="{9D10F35B-4948-4E89-81D2-F12E4E3A152F}" destId="{D56D0B5E-81F6-4B94-8A60-16C76F492311}" srcOrd="1" destOrd="0" presId="urn:microsoft.com/office/officeart/2005/8/layout/orgChart1"/>
    <dgm:cxn modelId="{235088BE-223D-4F53-9771-83BAF9070365}" type="presParOf" srcId="{09E46977-7AFC-4878-AF14-2D9A4A8A8FCA}" destId="{8ACE662D-CF31-4385-855F-2CFF3E1E011B}" srcOrd="1" destOrd="0" presId="urn:microsoft.com/office/officeart/2005/8/layout/orgChart1"/>
    <dgm:cxn modelId="{A3103A3F-2034-45EE-A840-919DAF190629}" type="presParOf" srcId="{8ACE662D-CF31-4385-855F-2CFF3E1E011B}" destId="{0A7AD065-C883-4AC3-95BF-A660D5240FED}" srcOrd="0" destOrd="0" presId="urn:microsoft.com/office/officeart/2005/8/layout/orgChart1"/>
    <dgm:cxn modelId="{E69C4D14-734F-469B-94EA-BF87E9768D31}" type="presParOf" srcId="{8ACE662D-CF31-4385-855F-2CFF3E1E011B}" destId="{38FC6C4E-F5F2-427D-8F01-7D7D6EEA12DC}" srcOrd="1" destOrd="0" presId="urn:microsoft.com/office/officeart/2005/8/layout/orgChart1"/>
    <dgm:cxn modelId="{73BF40D6-4943-4D8C-8AC0-CC3B85A04588}" type="presParOf" srcId="{38FC6C4E-F5F2-427D-8F01-7D7D6EEA12DC}" destId="{B85BFDB6-CDE8-4969-82AD-B14F804033BE}" srcOrd="0" destOrd="0" presId="urn:microsoft.com/office/officeart/2005/8/layout/orgChart1"/>
    <dgm:cxn modelId="{A195D0FE-125E-4A36-8B99-2B3522D10A8B}" type="presParOf" srcId="{B85BFDB6-CDE8-4969-82AD-B14F804033BE}" destId="{C675C699-1689-43AF-BFAF-32CCFC999428}" srcOrd="0" destOrd="0" presId="urn:microsoft.com/office/officeart/2005/8/layout/orgChart1"/>
    <dgm:cxn modelId="{DE560659-836C-4F15-97A1-27F9E4954683}" type="presParOf" srcId="{B85BFDB6-CDE8-4969-82AD-B14F804033BE}" destId="{0A678389-9E76-4497-A0D7-1C018E408EB8}" srcOrd="1" destOrd="0" presId="urn:microsoft.com/office/officeart/2005/8/layout/orgChart1"/>
    <dgm:cxn modelId="{FD2838C4-0DBC-41C7-AF3C-E84D40F14E84}" type="presParOf" srcId="{38FC6C4E-F5F2-427D-8F01-7D7D6EEA12DC}" destId="{F7B0EEA9-0971-4140-B329-667CF847C796}" srcOrd="1" destOrd="0" presId="urn:microsoft.com/office/officeart/2005/8/layout/orgChart1"/>
    <dgm:cxn modelId="{6A7D8917-EDA5-4E34-A155-40733D9A21D2}" type="presParOf" srcId="{38FC6C4E-F5F2-427D-8F01-7D7D6EEA12DC}" destId="{DD11E3CA-7CBA-4FB5-A686-C6D19366BEFC}" srcOrd="2" destOrd="0" presId="urn:microsoft.com/office/officeart/2005/8/layout/orgChart1"/>
    <dgm:cxn modelId="{F5DCC8C3-9434-4150-BA42-C4EEF8D38AC2}" type="presParOf" srcId="{8ACE662D-CF31-4385-855F-2CFF3E1E011B}" destId="{A4BA9581-F708-4BF5-A2FF-1EFE3DCF955C}" srcOrd="2" destOrd="0" presId="urn:microsoft.com/office/officeart/2005/8/layout/orgChart1"/>
    <dgm:cxn modelId="{2CAC306A-C88E-4120-B6A4-6D2204A8C29E}" type="presParOf" srcId="{8ACE662D-CF31-4385-855F-2CFF3E1E011B}" destId="{7D8663D3-F344-4874-98A3-B9ABB6156ACD}" srcOrd="3" destOrd="0" presId="urn:microsoft.com/office/officeart/2005/8/layout/orgChart1"/>
    <dgm:cxn modelId="{7BB3A43A-3054-4F52-B4A3-0CC4F78C28BB}" type="presParOf" srcId="{7D8663D3-F344-4874-98A3-B9ABB6156ACD}" destId="{A0347F5B-1D64-4D5C-B4F4-195E268D6287}" srcOrd="0" destOrd="0" presId="urn:microsoft.com/office/officeart/2005/8/layout/orgChart1"/>
    <dgm:cxn modelId="{E58CE798-45C6-418E-A246-786DCACD11CD}" type="presParOf" srcId="{A0347F5B-1D64-4D5C-B4F4-195E268D6287}" destId="{129B0B23-997F-4257-B1A2-19CFA5CC291F}" srcOrd="0" destOrd="0" presId="urn:microsoft.com/office/officeart/2005/8/layout/orgChart1"/>
    <dgm:cxn modelId="{4573135F-0428-490F-8DB7-355826085A5B}" type="presParOf" srcId="{A0347F5B-1D64-4D5C-B4F4-195E268D6287}" destId="{8794B1A5-FBDF-41C9-A580-53A1B15D22E0}" srcOrd="1" destOrd="0" presId="urn:microsoft.com/office/officeart/2005/8/layout/orgChart1"/>
    <dgm:cxn modelId="{94C5A7A0-44CC-4F91-A100-739920C230A6}" type="presParOf" srcId="{7D8663D3-F344-4874-98A3-B9ABB6156ACD}" destId="{F3034DCC-2297-4FDF-9FDF-5CB0EED285AD}" srcOrd="1" destOrd="0" presId="urn:microsoft.com/office/officeart/2005/8/layout/orgChart1"/>
    <dgm:cxn modelId="{B2B086BF-6744-4D46-8CF2-CDA3A5BA983E}" type="presParOf" srcId="{7D8663D3-F344-4874-98A3-B9ABB6156ACD}" destId="{1B54CE45-9D98-495F-88E9-97CF2E3E4019}" srcOrd="2" destOrd="0" presId="urn:microsoft.com/office/officeart/2005/8/layout/orgChart1"/>
    <dgm:cxn modelId="{AE1FC888-1154-4995-83A1-B5F0773E83F5}" type="presParOf" srcId="{8ACE662D-CF31-4385-855F-2CFF3E1E011B}" destId="{BCE3E81A-1260-4F0A-B9F3-F92BF81A719D}" srcOrd="4" destOrd="0" presId="urn:microsoft.com/office/officeart/2005/8/layout/orgChart1"/>
    <dgm:cxn modelId="{FA2773AC-7F95-4EE5-AC34-1B2727606080}" type="presParOf" srcId="{8ACE662D-CF31-4385-855F-2CFF3E1E011B}" destId="{C34CBFFD-92F6-49AE-97FC-A556A368DD9B}" srcOrd="5" destOrd="0" presId="urn:microsoft.com/office/officeart/2005/8/layout/orgChart1"/>
    <dgm:cxn modelId="{C3D1C463-8027-4715-B07B-031DE7C6F9CF}" type="presParOf" srcId="{C34CBFFD-92F6-49AE-97FC-A556A368DD9B}" destId="{994AD43E-B8F5-4DA9-87A3-87A9C2F1DCDB}" srcOrd="0" destOrd="0" presId="urn:microsoft.com/office/officeart/2005/8/layout/orgChart1"/>
    <dgm:cxn modelId="{26396BCA-0C8C-4E3C-9DF4-26FFBF3420EB}" type="presParOf" srcId="{994AD43E-B8F5-4DA9-87A3-87A9C2F1DCDB}" destId="{AB5D7441-0B91-4DA7-81EC-2B6462BB972F}" srcOrd="0" destOrd="0" presId="urn:microsoft.com/office/officeart/2005/8/layout/orgChart1"/>
    <dgm:cxn modelId="{1DC6BC93-68E9-484D-BAC1-5B13FF41937C}" type="presParOf" srcId="{994AD43E-B8F5-4DA9-87A3-87A9C2F1DCDB}" destId="{AC4D2E4C-E542-4574-B09A-303E72BFB464}" srcOrd="1" destOrd="0" presId="urn:microsoft.com/office/officeart/2005/8/layout/orgChart1"/>
    <dgm:cxn modelId="{BB670276-A0F6-4D6B-BB7A-354E966A6B78}" type="presParOf" srcId="{C34CBFFD-92F6-49AE-97FC-A556A368DD9B}" destId="{E4F2E2F3-4615-48C3-B426-10BE126378CF}" srcOrd="1" destOrd="0" presId="urn:microsoft.com/office/officeart/2005/8/layout/orgChart1"/>
    <dgm:cxn modelId="{87FCDD95-FF6C-4439-A3EC-4676C976D288}" type="presParOf" srcId="{C34CBFFD-92F6-49AE-97FC-A556A368DD9B}" destId="{AC4BAAA7-BA72-47B7-A8E4-21B7A1951125}" srcOrd="2" destOrd="0" presId="urn:microsoft.com/office/officeart/2005/8/layout/orgChart1"/>
    <dgm:cxn modelId="{952341E3-83B8-4B23-B4FA-256FC2275052}" type="presParOf" srcId="{8ACE662D-CF31-4385-855F-2CFF3E1E011B}" destId="{5D54BD9E-7A53-40CE-B474-910F25EBB3FA}" srcOrd="6" destOrd="0" presId="urn:microsoft.com/office/officeart/2005/8/layout/orgChart1"/>
    <dgm:cxn modelId="{CEDE7E1A-5E77-4B70-A9EF-A5EC0B5FE823}" type="presParOf" srcId="{8ACE662D-CF31-4385-855F-2CFF3E1E011B}" destId="{C8D75560-FD1D-46EB-8934-00FF6A1395DE}" srcOrd="7" destOrd="0" presId="urn:microsoft.com/office/officeart/2005/8/layout/orgChart1"/>
    <dgm:cxn modelId="{0ED31722-7B3F-4B39-B36D-11A70799AEBD}" type="presParOf" srcId="{C8D75560-FD1D-46EB-8934-00FF6A1395DE}" destId="{D403F4C2-49EE-45EC-A132-8F6E0656CE40}" srcOrd="0" destOrd="0" presId="urn:microsoft.com/office/officeart/2005/8/layout/orgChart1"/>
    <dgm:cxn modelId="{799D5B21-1450-4470-9436-F141ED4046C2}" type="presParOf" srcId="{D403F4C2-49EE-45EC-A132-8F6E0656CE40}" destId="{5347F45C-F822-4766-942B-5356EB4CCE13}" srcOrd="0" destOrd="0" presId="urn:microsoft.com/office/officeart/2005/8/layout/orgChart1"/>
    <dgm:cxn modelId="{EB2B9824-AA24-4676-96F8-6CEFCF1E08B0}" type="presParOf" srcId="{D403F4C2-49EE-45EC-A132-8F6E0656CE40}" destId="{ED428B5F-ED85-498C-9EFF-C5CBD70CD5EF}" srcOrd="1" destOrd="0" presId="urn:microsoft.com/office/officeart/2005/8/layout/orgChart1"/>
    <dgm:cxn modelId="{D5E94A33-AACE-4E3B-B3E9-035D7BC7B2CE}" type="presParOf" srcId="{C8D75560-FD1D-46EB-8934-00FF6A1395DE}" destId="{9CB50CAF-5E63-4666-B9F6-1DA82343D95F}" srcOrd="1" destOrd="0" presId="urn:microsoft.com/office/officeart/2005/8/layout/orgChart1"/>
    <dgm:cxn modelId="{5D9B0EF5-82FD-4839-B0BE-318C35A9A969}" type="presParOf" srcId="{C8D75560-FD1D-46EB-8934-00FF6A1395DE}" destId="{67CE7B43-BA73-45DD-AFA0-D855644127FC}" srcOrd="2" destOrd="0" presId="urn:microsoft.com/office/officeart/2005/8/layout/orgChart1"/>
    <dgm:cxn modelId="{C7319932-C6CF-48D0-8171-F6D400582BF2}" type="presParOf" srcId="{8ACE662D-CF31-4385-855F-2CFF3E1E011B}" destId="{C1D9C362-4CDB-4080-A2B2-129D430A1EF6}" srcOrd="8" destOrd="0" presId="urn:microsoft.com/office/officeart/2005/8/layout/orgChart1"/>
    <dgm:cxn modelId="{814F21EF-7F5A-486B-8E38-9175B15110E7}" type="presParOf" srcId="{8ACE662D-CF31-4385-855F-2CFF3E1E011B}" destId="{A9E4EE79-A3D4-4EDF-AC4E-B43EA2AA14ED}" srcOrd="9" destOrd="0" presId="urn:microsoft.com/office/officeart/2005/8/layout/orgChart1"/>
    <dgm:cxn modelId="{F845ED10-939F-4BE7-A304-9130D84F54BA}" type="presParOf" srcId="{A9E4EE79-A3D4-4EDF-AC4E-B43EA2AA14ED}" destId="{D098F7B6-0180-4D45-B949-7676385C2C14}" srcOrd="0" destOrd="0" presId="urn:microsoft.com/office/officeart/2005/8/layout/orgChart1"/>
    <dgm:cxn modelId="{0A7C2B0A-04A2-4589-BF07-C8932C4653AB}" type="presParOf" srcId="{D098F7B6-0180-4D45-B949-7676385C2C14}" destId="{2279C2BF-9B10-4F6C-8A5E-5409C2A17AB9}" srcOrd="0" destOrd="0" presId="urn:microsoft.com/office/officeart/2005/8/layout/orgChart1"/>
    <dgm:cxn modelId="{438BC388-E283-4E58-B3E3-A57F6A68D0E9}" type="presParOf" srcId="{D098F7B6-0180-4D45-B949-7676385C2C14}" destId="{EAEA4FCB-46FA-42FB-8621-6D0952D2C973}" srcOrd="1" destOrd="0" presId="urn:microsoft.com/office/officeart/2005/8/layout/orgChart1"/>
    <dgm:cxn modelId="{C6C9D4B3-AA85-40A7-B8AB-76391B02C160}" type="presParOf" srcId="{A9E4EE79-A3D4-4EDF-AC4E-B43EA2AA14ED}" destId="{AD246AE9-ABB7-43DC-8EFB-3733BE721A24}" srcOrd="1" destOrd="0" presId="urn:microsoft.com/office/officeart/2005/8/layout/orgChart1"/>
    <dgm:cxn modelId="{86D1A1C1-7B89-40CA-A24D-C342AF10EE1D}" type="presParOf" srcId="{A9E4EE79-A3D4-4EDF-AC4E-B43EA2AA14ED}" destId="{3F0C935F-798B-4456-BE5F-DE10F351BC94}" srcOrd="2" destOrd="0" presId="urn:microsoft.com/office/officeart/2005/8/layout/orgChart1"/>
    <dgm:cxn modelId="{EA149CFC-A4FB-4893-8D36-CF4DC77B2765}" type="presParOf" srcId="{8ACE662D-CF31-4385-855F-2CFF3E1E011B}" destId="{F6FA38A5-E3CA-4D25-B12D-3486E5814F83}" srcOrd="10" destOrd="0" presId="urn:microsoft.com/office/officeart/2005/8/layout/orgChart1"/>
    <dgm:cxn modelId="{58639AB4-7BA3-4F93-8E55-AE72F6AF543D}" type="presParOf" srcId="{8ACE662D-CF31-4385-855F-2CFF3E1E011B}" destId="{82A71C9F-B9C0-46B1-98CE-2AFFB7544FA0}" srcOrd="11" destOrd="0" presId="urn:microsoft.com/office/officeart/2005/8/layout/orgChart1"/>
    <dgm:cxn modelId="{1DA9D92F-481B-443F-9C76-20315CD6F459}" type="presParOf" srcId="{82A71C9F-B9C0-46B1-98CE-2AFFB7544FA0}" destId="{DDBCC1B3-1ED1-4B71-9970-B293AC2875D2}" srcOrd="0" destOrd="0" presId="urn:microsoft.com/office/officeart/2005/8/layout/orgChart1"/>
    <dgm:cxn modelId="{B7CEFF9F-2B31-49A8-8577-D37181411D2C}" type="presParOf" srcId="{DDBCC1B3-1ED1-4B71-9970-B293AC2875D2}" destId="{C2415F80-D716-4657-974E-6937328125A2}" srcOrd="0" destOrd="0" presId="urn:microsoft.com/office/officeart/2005/8/layout/orgChart1"/>
    <dgm:cxn modelId="{D0CE863E-9A30-43D7-8A17-89EF5DFFD5C2}" type="presParOf" srcId="{DDBCC1B3-1ED1-4B71-9970-B293AC2875D2}" destId="{9489E59F-F3CD-48E5-A7F5-72835A090568}" srcOrd="1" destOrd="0" presId="urn:microsoft.com/office/officeart/2005/8/layout/orgChart1"/>
    <dgm:cxn modelId="{68641B84-3A7B-44DE-B0B8-4C66C3767690}" type="presParOf" srcId="{82A71C9F-B9C0-46B1-98CE-2AFFB7544FA0}" destId="{A40570EA-5DB2-4DBA-8212-F7FB889FBACB}" srcOrd="1" destOrd="0" presId="urn:microsoft.com/office/officeart/2005/8/layout/orgChart1"/>
    <dgm:cxn modelId="{CA696657-C68B-4070-849A-9EEEAF2B2826}" type="presParOf" srcId="{82A71C9F-B9C0-46B1-98CE-2AFFB7544FA0}" destId="{BB3C67D8-A3C6-40FF-A04E-C4FB306CECF7}" srcOrd="2" destOrd="0" presId="urn:microsoft.com/office/officeart/2005/8/layout/orgChart1"/>
    <dgm:cxn modelId="{87C6AA30-DDF9-4874-B764-F7FC6285B985}" type="presParOf" srcId="{8ACE662D-CF31-4385-855F-2CFF3E1E011B}" destId="{E41F2A78-6D2D-4150-8D0C-4CADCA1008B8}" srcOrd="12" destOrd="0" presId="urn:microsoft.com/office/officeart/2005/8/layout/orgChart1"/>
    <dgm:cxn modelId="{B2F441E7-8DF6-4394-A516-421D47CE32B6}" type="presParOf" srcId="{8ACE662D-CF31-4385-855F-2CFF3E1E011B}" destId="{27CAFDC3-35BE-4C80-AA49-1F3E7DE9628F}" srcOrd="13" destOrd="0" presId="urn:microsoft.com/office/officeart/2005/8/layout/orgChart1"/>
    <dgm:cxn modelId="{50EAFC23-F4CF-4164-962F-6B26C6D95606}" type="presParOf" srcId="{27CAFDC3-35BE-4C80-AA49-1F3E7DE9628F}" destId="{295402ED-5575-4E51-95DF-F30752E5E8C9}" srcOrd="0" destOrd="0" presId="urn:microsoft.com/office/officeart/2005/8/layout/orgChart1"/>
    <dgm:cxn modelId="{40E96F4E-2CDD-4EC1-843B-DAEE5D6CE7B4}" type="presParOf" srcId="{295402ED-5575-4E51-95DF-F30752E5E8C9}" destId="{BD743822-1AB5-4359-A8C1-D464A9D88AED}" srcOrd="0" destOrd="0" presId="urn:microsoft.com/office/officeart/2005/8/layout/orgChart1"/>
    <dgm:cxn modelId="{F554D502-D69D-49DD-913C-33435D091027}" type="presParOf" srcId="{295402ED-5575-4E51-95DF-F30752E5E8C9}" destId="{E6F89803-ECBD-45A9-8CBC-A61A96979A1B}" srcOrd="1" destOrd="0" presId="urn:microsoft.com/office/officeart/2005/8/layout/orgChart1"/>
    <dgm:cxn modelId="{609D3444-F681-4B8C-A40E-17853A10AAE2}" type="presParOf" srcId="{27CAFDC3-35BE-4C80-AA49-1F3E7DE9628F}" destId="{A90E79DB-F82F-45CB-AE82-CF144C3A3907}" srcOrd="1" destOrd="0" presId="urn:microsoft.com/office/officeart/2005/8/layout/orgChart1"/>
    <dgm:cxn modelId="{D52A8326-4208-4F2E-80AE-B93A28C0D398}" type="presParOf" srcId="{27CAFDC3-35BE-4C80-AA49-1F3E7DE9628F}" destId="{446FFF53-1280-4E29-9B47-A2D7B7CFB212}" srcOrd="2" destOrd="0" presId="urn:microsoft.com/office/officeart/2005/8/layout/orgChart1"/>
    <dgm:cxn modelId="{E4FBA9D0-8FD1-4AEB-A3D8-04CDF92576A3}" type="presParOf" srcId="{8ACE662D-CF31-4385-855F-2CFF3E1E011B}" destId="{B57CE48F-027B-48AD-B5DB-FFEDB075223D}" srcOrd="14" destOrd="0" presId="urn:microsoft.com/office/officeart/2005/8/layout/orgChart1"/>
    <dgm:cxn modelId="{1AD08452-7266-43C6-AA46-32AAD7022EA6}" type="presParOf" srcId="{8ACE662D-CF31-4385-855F-2CFF3E1E011B}" destId="{21454C24-2DC4-482E-A21A-001228BE7A9B}" srcOrd="15" destOrd="0" presId="urn:microsoft.com/office/officeart/2005/8/layout/orgChart1"/>
    <dgm:cxn modelId="{C03F8FB1-1825-4303-A918-A1BFDEAB08D6}" type="presParOf" srcId="{21454C24-2DC4-482E-A21A-001228BE7A9B}" destId="{4F4B2CC2-EEB7-4A7B-939D-C88AABC7257F}" srcOrd="0" destOrd="0" presId="urn:microsoft.com/office/officeart/2005/8/layout/orgChart1"/>
    <dgm:cxn modelId="{AAF3AD37-4D2A-43A4-BDF0-14B386D44A85}" type="presParOf" srcId="{4F4B2CC2-EEB7-4A7B-939D-C88AABC7257F}" destId="{83DD9F4A-8EC5-4FDD-907E-B8E414C74895}" srcOrd="0" destOrd="0" presId="urn:microsoft.com/office/officeart/2005/8/layout/orgChart1"/>
    <dgm:cxn modelId="{B2AEFE03-F6E4-4D58-BD99-E0A4FBA4455B}" type="presParOf" srcId="{4F4B2CC2-EEB7-4A7B-939D-C88AABC7257F}" destId="{A2469918-BE95-4904-8DA6-E8275EC50BDA}" srcOrd="1" destOrd="0" presId="urn:microsoft.com/office/officeart/2005/8/layout/orgChart1"/>
    <dgm:cxn modelId="{058F4D94-49A4-44FD-93F7-DB4EC84B3D70}" type="presParOf" srcId="{21454C24-2DC4-482E-A21A-001228BE7A9B}" destId="{B93F2005-5069-4A2A-90BE-F20DD351ABD2}" srcOrd="1" destOrd="0" presId="urn:microsoft.com/office/officeart/2005/8/layout/orgChart1"/>
    <dgm:cxn modelId="{0778256E-67FD-4FBC-B8A1-E0E20FA0F332}" type="presParOf" srcId="{21454C24-2DC4-482E-A21A-001228BE7A9B}" destId="{36B219A7-23F8-4268-8B97-2B4AB72CE55A}" srcOrd="2" destOrd="0" presId="urn:microsoft.com/office/officeart/2005/8/layout/orgChart1"/>
    <dgm:cxn modelId="{ADE3ED55-7D21-4BD7-BBBF-A5E2F8AD0DAF}" type="presParOf" srcId="{8ACE662D-CF31-4385-855F-2CFF3E1E011B}" destId="{9CDD1C5F-B5F9-4526-8E97-6587D5F49C0A}" srcOrd="16" destOrd="0" presId="urn:microsoft.com/office/officeart/2005/8/layout/orgChart1"/>
    <dgm:cxn modelId="{3F74981B-B8C1-4154-AFD3-78E9CE9524A0}" type="presParOf" srcId="{8ACE662D-CF31-4385-855F-2CFF3E1E011B}" destId="{F4A7EEA7-EB1D-41A3-88B1-4CFC4E42424F}" srcOrd="17" destOrd="0" presId="urn:microsoft.com/office/officeart/2005/8/layout/orgChart1"/>
    <dgm:cxn modelId="{953854E1-C5A5-4C44-8C90-DE97E5A11001}" type="presParOf" srcId="{F4A7EEA7-EB1D-41A3-88B1-4CFC4E42424F}" destId="{465182A5-DF90-46C4-BA86-96DDB2CE628E}" srcOrd="0" destOrd="0" presId="urn:microsoft.com/office/officeart/2005/8/layout/orgChart1"/>
    <dgm:cxn modelId="{8A76D432-9CCE-4EF7-8D4E-44A7DF24F863}" type="presParOf" srcId="{465182A5-DF90-46C4-BA86-96DDB2CE628E}" destId="{C4F1D0CC-F094-42C0-893D-4B726E29369B}" srcOrd="0" destOrd="0" presId="urn:microsoft.com/office/officeart/2005/8/layout/orgChart1"/>
    <dgm:cxn modelId="{1CC50D89-87DA-40DF-AA25-AA370CF11FFB}" type="presParOf" srcId="{465182A5-DF90-46C4-BA86-96DDB2CE628E}" destId="{5CA8A356-BB8A-4344-9DE3-E2FC83AD3F01}" srcOrd="1" destOrd="0" presId="urn:microsoft.com/office/officeart/2005/8/layout/orgChart1"/>
    <dgm:cxn modelId="{92623095-A80A-4B13-8C10-E18AE0395F5E}" type="presParOf" srcId="{F4A7EEA7-EB1D-41A3-88B1-4CFC4E42424F}" destId="{5A57BCA6-32B5-48CD-AEFC-A480A1F86A18}" srcOrd="1" destOrd="0" presId="urn:microsoft.com/office/officeart/2005/8/layout/orgChart1"/>
    <dgm:cxn modelId="{8F88E614-EEFF-4B23-A01B-EB03FBEDD7D9}" type="presParOf" srcId="{F4A7EEA7-EB1D-41A3-88B1-4CFC4E42424F}" destId="{ACFCD510-0276-4E3C-985E-390C8C03D424}" srcOrd="2" destOrd="0" presId="urn:microsoft.com/office/officeart/2005/8/layout/orgChart1"/>
    <dgm:cxn modelId="{21864159-2235-4185-821A-5C2551415732}" type="presParOf" srcId="{09E46977-7AFC-4878-AF14-2D9A4A8A8FCA}" destId="{1C315D79-39C3-42F6-B45F-E8C44F45ABF5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07AAAB1-720B-4A62-8197-070FDBC0362C}" type="doc">
      <dgm:prSet loTypeId="urn:microsoft.com/office/officeart/2005/8/layout/orgChart1" loCatId="hierarchy" qsTypeId="urn:microsoft.com/office/officeart/2005/8/quickstyle/3d1" qsCatId="3D" csTypeId="urn:microsoft.com/office/officeart/2005/8/colors/colorful2" csCatId="colorful" phldr="1"/>
      <dgm:spPr/>
      <dgm:t>
        <a:bodyPr/>
        <a:lstStyle/>
        <a:p>
          <a:endParaRPr lang="pt-BR"/>
        </a:p>
      </dgm:t>
    </dgm:pt>
    <dgm:pt modelId="{9C47A28E-B9B2-44BC-AC4D-466DCC57565C}">
      <dgm:prSet phldrT="[Texto]"/>
      <dgm:spPr/>
      <dgm:t>
        <a:bodyPr/>
        <a:lstStyle/>
        <a:p>
          <a:r>
            <a:rPr lang="pt-BR"/>
            <a:t>FASES</a:t>
          </a:r>
        </a:p>
      </dgm:t>
    </dgm:pt>
    <dgm:pt modelId="{3ED21012-3079-489A-A1A5-464E6A2F8FE9}" type="parTrans" cxnId="{236DEA50-F4CA-4FDE-90BF-FE6A39FB20E5}">
      <dgm:prSet/>
      <dgm:spPr/>
      <dgm:t>
        <a:bodyPr/>
        <a:lstStyle/>
        <a:p>
          <a:endParaRPr lang="pt-BR"/>
        </a:p>
      </dgm:t>
    </dgm:pt>
    <dgm:pt modelId="{93CB0308-E6D0-42AA-A7E9-FD83E8313BCE}" type="sibTrans" cxnId="{236DEA50-F4CA-4FDE-90BF-FE6A39FB20E5}">
      <dgm:prSet/>
      <dgm:spPr/>
      <dgm:t>
        <a:bodyPr/>
        <a:lstStyle/>
        <a:p>
          <a:endParaRPr lang="pt-BR"/>
        </a:p>
      </dgm:t>
    </dgm:pt>
    <dgm:pt modelId="{3C88338C-86E3-4642-8F5A-DC5C7A70C40B}">
      <dgm:prSet phldrT="[Texto]"/>
      <dgm:spPr/>
      <dgm:t>
        <a:bodyPr/>
        <a:lstStyle/>
        <a:p>
          <a:r>
            <a:rPr lang="pt-BR"/>
            <a:t>PAVIMENTO</a:t>
          </a:r>
        </a:p>
      </dgm:t>
    </dgm:pt>
    <dgm:pt modelId="{DA0E9335-A343-4DA1-9F61-646F9C45DF63}" type="parTrans" cxnId="{3F8A232D-ADE7-4FC0-A076-7C3DAD725887}">
      <dgm:prSet/>
      <dgm:spPr/>
      <dgm:t>
        <a:bodyPr/>
        <a:lstStyle/>
        <a:p>
          <a:endParaRPr lang="pt-BR"/>
        </a:p>
      </dgm:t>
    </dgm:pt>
    <dgm:pt modelId="{B1795A20-62C5-4672-AF9D-8DE036C93420}" type="sibTrans" cxnId="{3F8A232D-ADE7-4FC0-A076-7C3DAD725887}">
      <dgm:prSet/>
      <dgm:spPr/>
      <dgm:t>
        <a:bodyPr/>
        <a:lstStyle/>
        <a:p>
          <a:endParaRPr lang="pt-BR"/>
        </a:p>
      </dgm:t>
    </dgm:pt>
    <dgm:pt modelId="{9025D71D-88B2-4E8E-88F4-24A61BEB27F3}">
      <dgm:prSet/>
      <dgm:spPr/>
      <dgm:t>
        <a:bodyPr/>
        <a:lstStyle/>
        <a:p>
          <a:r>
            <a:rPr lang="pt-BR"/>
            <a:t>SIST ELÉTRICOS</a:t>
          </a:r>
        </a:p>
      </dgm:t>
    </dgm:pt>
    <dgm:pt modelId="{27F64CC9-ADA7-4F8E-A36E-BED1086353C5}" type="parTrans" cxnId="{BD278A04-9EBD-42F6-9A68-50B0871D8E74}">
      <dgm:prSet/>
      <dgm:spPr/>
      <dgm:t>
        <a:bodyPr/>
        <a:lstStyle/>
        <a:p>
          <a:endParaRPr lang="pt-BR"/>
        </a:p>
      </dgm:t>
    </dgm:pt>
    <dgm:pt modelId="{BFE968D4-C5C5-48C0-B473-1FF0322613AA}" type="sibTrans" cxnId="{BD278A04-9EBD-42F6-9A68-50B0871D8E74}">
      <dgm:prSet/>
      <dgm:spPr/>
      <dgm:t>
        <a:bodyPr/>
        <a:lstStyle/>
        <a:p>
          <a:endParaRPr lang="pt-BR"/>
        </a:p>
      </dgm:t>
    </dgm:pt>
    <dgm:pt modelId="{8C3BFEE3-63BA-48C4-A4F7-E284B3BBA54D}">
      <dgm:prSet/>
      <dgm:spPr/>
      <dgm:t>
        <a:bodyPr/>
        <a:lstStyle/>
        <a:p>
          <a:r>
            <a:rPr lang="pt-BR"/>
            <a:t>DRENAG E OAC</a:t>
          </a:r>
        </a:p>
      </dgm:t>
    </dgm:pt>
    <dgm:pt modelId="{19DB65AA-78B0-4AC4-8130-76C627E47C21}" type="parTrans" cxnId="{2F5F8CD1-21F2-4DD7-82ED-ED61CB711D6F}">
      <dgm:prSet/>
      <dgm:spPr/>
      <dgm:t>
        <a:bodyPr/>
        <a:lstStyle/>
        <a:p>
          <a:endParaRPr lang="pt-BR"/>
        </a:p>
      </dgm:t>
    </dgm:pt>
    <dgm:pt modelId="{F5AD06DC-A437-4B3F-BE90-467A1D377DCE}" type="sibTrans" cxnId="{2F5F8CD1-21F2-4DD7-82ED-ED61CB711D6F}">
      <dgm:prSet/>
      <dgm:spPr/>
      <dgm:t>
        <a:bodyPr/>
        <a:lstStyle/>
        <a:p>
          <a:endParaRPr lang="pt-BR"/>
        </a:p>
      </dgm:t>
    </dgm:pt>
    <dgm:pt modelId="{AE07CD4D-5BF4-4607-B502-4AFF370A7F9A}">
      <dgm:prSet/>
      <dgm:spPr/>
      <dgm:t>
        <a:bodyPr/>
        <a:lstStyle/>
        <a:p>
          <a:r>
            <a:rPr lang="pt-BR"/>
            <a:t>FX DE DOMINIO E CANTEIRO CENTAL</a:t>
          </a:r>
        </a:p>
      </dgm:t>
    </dgm:pt>
    <dgm:pt modelId="{92908C8C-8137-4D9E-BA71-0CDC112E7313}" type="parTrans" cxnId="{F56F12B0-35D8-4D04-A909-B65B84B58BE7}">
      <dgm:prSet/>
      <dgm:spPr/>
      <dgm:t>
        <a:bodyPr/>
        <a:lstStyle/>
        <a:p>
          <a:endParaRPr lang="pt-BR"/>
        </a:p>
      </dgm:t>
    </dgm:pt>
    <dgm:pt modelId="{53AD0586-5593-435E-A97F-314BAF05A9EF}" type="sibTrans" cxnId="{F56F12B0-35D8-4D04-A909-B65B84B58BE7}">
      <dgm:prSet/>
      <dgm:spPr/>
      <dgm:t>
        <a:bodyPr/>
        <a:lstStyle/>
        <a:p>
          <a:endParaRPr lang="pt-BR"/>
        </a:p>
      </dgm:t>
    </dgm:pt>
    <dgm:pt modelId="{9AE3C6F5-3A23-421A-B91E-358EAC940063}">
      <dgm:prSet/>
      <dgm:spPr/>
      <dgm:t>
        <a:bodyPr/>
        <a:lstStyle/>
        <a:p>
          <a:r>
            <a:rPr lang="pt-BR"/>
            <a:t>TERRAPLENOS</a:t>
          </a:r>
        </a:p>
      </dgm:t>
    </dgm:pt>
    <dgm:pt modelId="{31B9A824-EA09-4B30-BF04-557CD82C7485}" type="parTrans" cxnId="{9F6C521B-F40F-40FA-A146-50D04BA33986}">
      <dgm:prSet/>
      <dgm:spPr/>
      <dgm:t>
        <a:bodyPr/>
        <a:lstStyle/>
        <a:p>
          <a:endParaRPr lang="pt-BR"/>
        </a:p>
      </dgm:t>
    </dgm:pt>
    <dgm:pt modelId="{2167EE6C-E4D7-4434-BB6A-E7378B2FFE72}" type="sibTrans" cxnId="{9F6C521B-F40F-40FA-A146-50D04BA33986}">
      <dgm:prSet/>
      <dgm:spPr/>
      <dgm:t>
        <a:bodyPr/>
        <a:lstStyle/>
        <a:p>
          <a:endParaRPr lang="pt-BR"/>
        </a:p>
      </dgm:t>
    </dgm:pt>
    <dgm:pt modelId="{E7582915-7067-4A01-86FA-A748E5556FDB}">
      <dgm:prSet/>
      <dgm:spPr/>
      <dgm:t>
        <a:bodyPr/>
        <a:lstStyle/>
        <a:p>
          <a:r>
            <a:rPr lang="pt-BR"/>
            <a:t>EDIFICAÇÕES</a:t>
          </a:r>
        </a:p>
      </dgm:t>
    </dgm:pt>
    <dgm:pt modelId="{74CD441F-DFDB-42F5-AE53-5A63E79F0BE5}" type="parTrans" cxnId="{A2E72615-1CE3-4D76-B738-B949E9DA28E9}">
      <dgm:prSet/>
      <dgm:spPr/>
      <dgm:t>
        <a:bodyPr/>
        <a:lstStyle/>
        <a:p>
          <a:endParaRPr lang="pt-BR"/>
        </a:p>
      </dgm:t>
    </dgm:pt>
    <dgm:pt modelId="{2A7E010A-89B7-425C-8E8B-2F80257496AE}" type="sibTrans" cxnId="{A2E72615-1CE3-4D76-B738-B949E9DA28E9}">
      <dgm:prSet/>
      <dgm:spPr/>
      <dgm:t>
        <a:bodyPr/>
        <a:lstStyle/>
        <a:p>
          <a:endParaRPr lang="pt-BR"/>
        </a:p>
      </dgm:t>
    </dgm:pt>
    <dgm:pt modelId="{F5F9E582-A113-4CF4-BC07-11508E05EE89}">
      <dgm:prSet/>
      <dgm:spPr/>
      <dgm:t>
        <a:bodyPr/>
        <a:lstStyle/>
        <a:p>
          <a:r>
            <a:rPr lang="pt-BR"/>
            <a:t>Os resultados de serviços de sinalização e elementos de segurança </a:t>
          </a:r>
        </a:p>
      </dgm:t>
    </dgm:pt>
    <dgm:pt modelId="{613698FC-1821-46B8-AF39-E91D075772CD}" type="sibTrans" cxnId="{0043FB8C-CB3F-464D-9AF5-12C14936AA7A}">
      <dgm:prSet/>
      <dgm:spPr/>
      <dgm:t>
        <a:bodyPr/>
        <a:lstStyle/>
        <a:p>
          <a:endParaRPr lang="pt-BR"/>
        </a:p>
      </dgm:t>
    </dgm:pt>
    <dgm:pt modelId="{C270B1DF-1C06-42ED-AE3B-39368A17AABC}" type="parTrans" cxnId="{0043FB8C-CB3F-464D-9AF5-12C14936AA7A}">
      <dgm:prSet/>
      <dgm:spPr/>
      <dgm:t>
        <a:bodyPr/>
        <a:lstStyle/>
        <a:p>
          <a:endParaRPr lang="pt-BR"/>
        </a:p>
      </dgm:t>
    </dgm:pt>
    <dgm:pt modelId="{BE2FC1E0-4B8D-48FD-B995-6CCB14F47720}">
      <dgm:prSet phldrT="[Texto]"/>
      <dgm:spPr/>
      <dgm:t>
        <a:bodyPr/>
        <a:lstStyle/>
        <a:p>
          <a:r>
            <a:rPr lang="pt-BR"/>
            <a:t>SINALIZAÇÃO E DISP DE PROTEÇÃO E SEGURANÇA</a:t>
          </a:r>
        </a:p>
      </dgm:t>
    </dgm:pt>
    <dgm:pt modelId="{A23CB365-4696-4D15-8779-5B1415D3D58F}" type="sibTrans" cxnId="{00FE65B5-201A-430E-8EDD-0022CEA64ADE}">
      <dgm:prSet/>
      <dgm:spPr/>
      <dgm:t>
        <a:bodyPr/>
        <a:lstStyle/>
        <a:p>
          <a:endParaRPr lang="pt-BR"/>
        </a:p>
      </dgm:t>
    </dgm:pt>
    <dgm:pt modelId="{7B470319-18EB-4E2C-A635-7A6FE4107940}" type="parTrans" cxnId="{00FE65B5-201A-430E-8EDD-0022CEA64ADE}">
      <dgm:prSet/>
      <dgm:spPr/>
      <dgm:t>
        <a:bodyPr/>
        <a:lstStyle/>
        <a:p>
          <a:endParaRPr lang="pt-BR"/>
        </a:p>
      </dgm:t>
    </dgm:pt>
    <dgm:pt modelId="{83C89DBC-875E-424B-9027-1D17C31F503C}">
      <dgm:prSet/>
      <dgm:spPr/>
      <dgm:t>
        <a:bodyPr/>
        <a:lstStyle/>
        <a:p>
          <a:r>
            <a:rPr lang="pt-BR"/>
            <a:t>Os resultados de serviços de pavimentação</a:t>
          </a:r>
        </a:p>
      </dgm:t>
    </dgm:pt>
    <dgm:pt modelId="{20402B59-E4D1-432F-A32E-4D9DAB64B296}" type="parTrans" cxnId="{6BC7BC6B-FC8D-45A3-A821-C258FB6E4A3B}">
      <dgm:prSet/>
      <dgm:spPr/>
      <dgm:t>
        <a:bodyPr/>
        <a:lstStyle/>
        <a:p>
          <a:endParaRPr lang="pt-BR"/>
        </a:p>
      </dgm:t>
    </dgm:pt>
    <dgm:pt modelId="{49439F2E-6B46-40CB-83F0-637563061B63}" type="sibTrans" cxnId="{6BC7BC6B-FC8D-45A3-A821-C258FB6E4A3B}">
      <dgm:prSet/>
      <dgm:spPr/>
      <dgm:t>
        <a:bodyPr/>
        <a:lstStyle/>
        <a:p>
          <a:endParaRPr lang="pt-BR"/>
        </a:p>
      </dgm:t>
    </dgm:pt>
    <dgm:pt modelId="{168D837F-A73D-4542-BD01-7901BEAFB721}">
      <dgm:prSet/>
      <dgm:spPr/>
      <dgm:t>
        <a:bodyPr/>
        <a:lstStyle/>
        <a:p>
          <a:r>
            <a:rPr lang="pt-BR"/>
            <a:t>Relatório com a consolidação dos dados </a:t>
          </a:r>
        </a:p>
      </dgm:t>
    </dgm:pt>
    <dgm:pt modelId="{C5D3CC0E-5219-478B-8FCF-628759B5B759}" type="parTrans" cxnId="{CEC74C27-6AED-4E53-A3CC-52436CE231FF}">
      <dgm:prSet/>
      <dgm:spPr/>
      <dgm:t>
        <a:bodyPr/>
        <a:lstStyle/>
        <a:p>
          <a:endParaRPr lang="pt-BR"/>
        </a:p>
      </dgm:t>
    </dgm:pt>
    <dgm:pt modelId="{A7327197-3C59-4F26-9AF8-D2DCC4367E71}" type="sibTrans" cxnId="{CEC74C27-6AED-4E53-A3CC-52436CE231FF}">
      <dgm:prSet/>
      <dgm:spPr/>
      <dgm:t>
        <a:bodyPr/>
        <a:lstStyle/>
        <a:p>
          <a:endParaRPr lang="pt-BR"/>
        </a:p>
      </dgm:t>
    </dgm:pt>
    <dgm:pt modelId="{8F4B327C-89AB-4368-ABF0-A4FBFDDD80E8}">
      <dgm:prSet/>
      <dgm:spPr/>
      <dgm:t>
        <a:bodyPr/>
        <a:lstStyle/>
        <a:p>
          <a:r>
            <a:rPr lang="pt-BR"/>
            <a:t>HDM-4 COM DOS CENÁRIOS</a:t>
          </a:r>
        </a:p>
      </dgm:t>
    </dgm:pt>
    <dgm:pt modelId="{B8E4CF92-5C49-46D5-BD87-55B4B161F0D5}" type="parTrans" cxnId="{8811612C-95E6-40D4-B310-A323CB4176C1}">
      <dgm:prSet/>
      <dgm:spPr/>
      <dgm:t>
        <a:bodyPr/>
        <a:lstStyle/>
        <a:p>
          <a:endParaRPr lang="pt-BR"/>
        </a:p>
      </dgm:t>
    </dgm:pt>
    <dgm:pt modelId="{5FD2A3D9-4838-4C09-8B52-80ED35FEA9C2}" type="sibTrans" cxnId="{8811612C-95E6-40D4-B310-A323CB4176C1}">
      <dgm:prSet/>
      <dgm:spPr/>
      <dgm:t>
        <a:bodyPr/>
        <a:lstStyle/>
        <a:p>
          <a:endParaRPr lang="pt-BR"/>
        </a:p>
      </dgm:t>
    </dgm:pt>
    <dgm:pt modelId="{80AC8FF7-D8E9-4D9F-973F-5539B1488DB1}">
      <dgm:prSet/>
      <dgm:spPr/>
      <dgm:t>
        <a:bodyPr/>
        <a:lstStyle/>
        <a:p>
          <a:r>
            <a:rPr lang="pt-BR"/>
            <a:t>Relatório com a consolidação dos dados </a:t>
          </a:r>
        </a:p>
      </dgm:t>
    </dgm:pt>
    <dgm:pt modelId="{FDE89C15-3389-4797-A054-CD079170DFEF}" type="parTrans" cxnId="{C0E6155A-BBB6-4ADA-B3B2-32E595D73A6C}">
      <dgm:prSet/>
      <dgm:spPr/>
      <dgm:t>
        <a:bodyPr/>
        <a:lstStyle/>
        <a:p>
          <a:endParaRPr lang="pt-BR"/>
        </a:p>
      </dgm:t>
    </dgm:pt>
    <dgm:pt modelId="{AC0FCE93-D855-48F1-8D0F-CEF7B1E89E89}" type="sibTrans" cxnId="{C0E6155A-BBB6-4ADA-B3B2-32E595D73A6C}">
      <dgm:prSet/>
      <dgm:spPr/>
      <dgm:t>
        <a:bodyPr/>
        <a:lstStyle/>
        <a:p>
          <a:endParaRPr lang="pt-BR"/>
        </a:p>
      </dgm:t>
    </dgm:pt>
    <dgm:pt modelId="{55088BE3-2B30-4057-A6FE-E5FC63983211}">
      <dgm:prSet/>
      <dgm:spPr/>
      <dgm:t>
        <a:bodyPr/>
        <a:lstStyle/>
        <a:p>
          <a:r>
            <a:rPr lang="pt-BR"/>
            <a:t>Deverá ser entregue um relatório com a consolidação dos dados considerando as premissas e parâmetros</a:t>
          </a:r>
        </a:p>
      </dgm:t>
    </dgm:pt>
    <dgm:pt modelId="{D264F2CC-8C1B-4776-9E70-E26922578D2B}" type="parTrans" cxnId="{446BDAD5-BA81-4638-ADF4-8C0683DDC167}">
      <dgm:prSet/>
      <dgm:spPr/>
      <dgm:t>
        <a:bodyPr/>
        <a:lstStyle/>
        <a:p>
          <a:endParaRPr lang="pt-BR"/>
        </a:p>
      </dgm:t>
    </dgm:pt>
    <dgm:pt modelId="{58CEAA00-2C31-4FD3-96F8-C7B233246360}" type="sibTrans" cxnId="{446BDAD5-BA81-4638-ADF4-8C0683DDC167}">
      <dgm:prSet/>
      <dgm:spPr/>
      <dgm:t>
        <a:bodyPr/>
        <a:lstStyle/>
        <a:p>
          <a:endParaRPr lang="pt-BR"/>
        </a:p>
      </dgm:t>
    </dgm:pt>
    <dgm:pt modelId="{E215AC2C-E460-477D-9DBA-E70A8CDC66C3}">
      <dgm:prSet/>
      <dgm:spPr/>
      <dgm:t>
        <a:bodyPr/>
        <a:lstStyle/>
        <a:p>
          <a:r>
            <a:rPr lang="pt-BR"/>
            <a:t>Os resultados de serviços referente a sistemas elétricos e iluminação </a:t>
          </a:r>
        </a:p>
      </dgm:t>
    </dgm:pt>
    <dgm:pt modelId="{52CA2BBB-BE02-442D-AFB8-0E2D7C617E8D}" type="parTrans" cxnId="{44E46B48-3602-4146-9C74-59EC5C451960}">
      <dgm:prSet/>
      <dgm:spPr/>
      <dgm:t>
        <a:bodyPr/>
        <a:lstStyle/>
        <a:p>
          <a:endParaRPr lang="pt-BR"/>
        </a:p>
      </dgm:t>
    </dgm:pt>
    <dgm:pt modelId="{DB1272A1-E082-4037-B830-02CBE280B43F}" type="sibTrans" cxnId="{44E46B48-3602-4146-9C74-59EC5C451960}">
      <dgm:prSet/>
      <dgm:spPr/>
      <dgm:t>
        <a:bodyPr/>
        <a:lstStyle/>
        <a:p>
          <a:endParaRPr lang="pt-BR"/>
        </a:p>
      </dgm:t>
    </dgm:pt>
    <dgm:pt modelId="{E4C222FD-2C7A-4021-934D-4EB78D2AC2E5}">
      <dgm:prSet/>
      <dgm:spPr/>
      <dgm:t>
        <a:bodyPr/>
        <a:lstStyle/>
        <a:p>
          <a:r>
            <a:rPr lang="pt-BR"/>
            <a:t>OAE</a:t>
          </a:r>
        </a:p>
      </dgm:t>
    </dgm:pt>
    <dgm:pt modelId="{41ECBEE0-E9A9-4538-8BD8-B408F34CAB1D}" type="parTrans" cxnId="{B0A930E6-F9F3-4840-A6BC-BF3240029819}">
      <dgm:prSet/>
      <dgm:spPr/>
      <dgm:t>
        <a:bodyPr/>
        <a:lstStyle/>
        <a:p>
          <a:endParaRPr lang="pt-BR"/>
        </a:p>
      </dgm:t>
    </dgm:pt>
    <dgm:pt modelId="{E9B7A2F4-56C8-439E-ADE1-6D2C8FEDEE9D}" type="sibTrans" cxnId="{B0A930E6-F9F3-4840-A6BC-BF3240029819}">
      <dgm:prSet/>
      <dgm:spPr/>
      <dgm:t>
        <a:bodyPr/>
        <a:lstStyle/>
        <a:p>
          <a:endParaRPr lang="pt-BR"/>
        </a:p>
      </dgm:t>
    </dgm:pt>
    <dgm:pt modelId="{02486C13-748C-44D9-9251-432157FB61AB}">
      <dgm:prSet/>
      <dgm:spPr/>
      <dgm:t>
        <a:bodyPr/>
        <a:lstStyle/>
        <a:p>
          <a:r>
            <a:rPr lang="pt-BR"/>
            <a:t>Deverá ser entregue um relatório com a consolidação dos dados </a:t>
          </a:r>
        </a:p>
      </dgm:t>
    </dgm:pt>
    <dgm:pt modelId="{A0329C51-1F5A-4513-AFCD-EFD67DB7A28B}" type="parTrans" cxnId="{8368BBD9-0B37-40AB-8BFD-C1C6008BB7E2}">
      <dgm:prSet/>
      <dgm:spPr/>
      <dgm:t>
        <a:bodyPr/>
        <a:lstStyle/>
        <a:p>
          <a:endParaRPr lang="pt-BR"/>
        </a:p>
      </dgm:t>
    </dgm:pt>
    <dgm:pt modelId="{B444908E-927D-4B52-A4EB-FB67225B217C}" type="sibTrans" cxnId="{8368BBD9-0B37-40AB-8BFD-C1C6008BB7E2}">
      <dgm:prSet/>
      <dgm:spPr/>
      <dgm:t>
        <a:bodyPr/>
        <a:lstStyle/>
        <a:p>
          <a:endParaRPr lang="pt-BR"/>
        </a:p>
      </dgm:t>
    </dgm:pt>
    <dgm:pt modelId="{2E7EE082-F57F-4C95-8562-696C5D7B2E75}">
      <dgm:prSet/>
      <dgm:spPr/>
      <dgm:t>
        <a:bodyPr/>
        <a:lstStyle/>
        <a:p>
          <a:r>
            <a:rPr lang="pt-BR"/>
            <a:t>Os resultados de serviços referentes a OAEs</a:t>
          </a:r>
        </a:p>
      </dgm:t>
    </dgm:pt>
    <dgm:pt modelId="{97C28759-5E92-4E19-B839-0FC3B6040126}" type="parTrans" cxnId="{20D4C1FB-5864-4AEF-8EDD-7304F4B723DA}">
      <dgm:prSet/>
      <dgm:spPr/>
      <dgm:t>
        <a:bodyPr/>
        <a:lstStyle/>
        <a:p>
          <a:endParaRPr lang="pt-BR"/>
        </a:p>
      </dgm:t>
    </dgm:pt>
    <dgm:pt modelId="{6625C56C-467F-49FB-8850-B118FF6E326A}" type="sibTrans" cxnId="{20D4C1FB-5864-4AEF-8EDD-7304F4B723DA}">
      <dgm:prSet/>
      <dgm:spPr/>
      <dgm:t>
        <a:bodyPr/>
        <a:lstStyle/>
        <a:p>
          <a:endParaRPr lang="pt-BR"/>
        </a:p>
      </dgm:t>
    </dgm:pt>
    <dgm:pt modelId="{E9557FF5-394E-4C5F-8191-E7FD2B492FDA}">
      <dgm:prSet/>
      <dgm:spPr/>
      <dgm:t>
        <a:bodyPr/>
        <a:lstStyle/>
        <a:p>
          <a:r>
            <a:rPr lang="pt-BR"/>
            <a:t>Os resultados de serviços referentes a OAEs</a:t>
          </a:r>
        </a:p>
      </dgm:t>
    </dgm:pt>
    <dgm:pt modelId="{788830CD-0880-4E5E-ABB9-CB0633A5DB25}" type="parTrans" cxnId="{6AACAF33-B2DF-4B09-B497-4C6213EE4328}">
      <dgm:prSet/>
      <dgm:spPr/>
      <dgm:t>
        <a:bodyPr/>
        <a:lstStyle/>
        <a:p>
          <a:endParaRPr lang="pt-BR"/>
        </a:p>
      </dgm:t>
    </dgm:pt>
    <dgm:pt modelId="{D3F5083F-5565-4E54-A3A9-99039E4B17C4}" type="sibTrans" cxnId="{6AACAF33-B2DF-4B09-B497-4C6213EE4328}">
      <dgm:prSet/>
      <dgm:spPr/>
      <dgm:t>
        <a:bodyPr/>
        <a:lstStyle/>
        <a:p>
          <a:endParaRPr lang="pt-BR"/>
        </a:p>
      </dgm:t>
    </dgm:pt>
    <dgm:pt modelId="{9A189D14-98BE-41A8-8ED4-D8973D0F18D4}">
      <dgm:prSet/>
      <dgm:spPr/>
      <dgm:t>
        <a:bodyPr/>
        <a:lstStyle/>
        <a:p>
          <a:r>
            <a:rPr lang="pt-BR"/>
            <a:t>Deverá ser entregue um relatório com a consolidação dos dados </a:t>
          </a:r>
        </a:p>
      </dgm:t>
    </dgm:pt>
    <dgm:pt modelId="{261C6AF4-4A62-4362-8371-F95DA60E81BC}" type="parTrans" cxnId="{BE0207CD-7AF5-4CAD-85ED-38793DFB506E}">
      <dgm:prSet/>
      <dgm:spPr/>
      <dgm:t>
        <a:bodyPr/>
        <a:lstStyle/>
        <a:p>
          <a:endParaRPr lang="pt-BR"/>
        </a:p>
      </dgm:t>
    </dgm:pt>
    <dgm:pt modelId="{93C3E09E-BC13-4C15-83CD-CFA265F409ED}" type="sibTrans" cxnId="{BE0207CD-7AF5-4CAD-85ED-38793DFB506E}">
      <dgm:prSet/>
      <dgm:spPr/>
      <dgm:t>
        <a:bodyPr/>
        <a:lstStyle/>
        <a:p>
          <a:endParaRPr lang="pt-BR"/>
        </a:p>
      </dgm:t>
    </dgm:pt>
    <dgm:pt modelId="{1E01B681-ED4F-41C7-8122-011BBEED8A6E}">
      <dgm:prSet/>
      <dgm:spPr/>
      <dgm:t>
        <a:bodyPr/>
        <a:lstStyle/>
        <a:p>
          <a:r>
            <a:rPr lang="pt-BR"/>
            <a:t>Deverá ser entregue um relatório com a consolidação dos dados </a:t>
          </a:r>
        </a:p>
      </dgm:t>
    </dgm:pt>
    <dgm:pt modelId="{C469DF57-9E25-477A-B2A8-93610112499B}" type="parTrans" cxnId="{180BC65C-7EFC-4659-BFB6-BBEE8D9D75E5}">
      <dgm:prSet/>
      <dgm:spPr/>
      <dgm:t>
        <a:bodyPr/>
        <a:lstStyle/>
        <a:p>
          <a:endParaRPr lang="pt-BR"/>
        </a:p>
      </dgm:t>
    </dgm:pt>
    <dgm:pt modelId="{883796A2-9C3B-432C-978D-21385B8C62C4}" type="sibTrans" cxnId="{180BC65C-7EFC-4659-BFB6-BBEE8D9D75E5}">
      <dgm:prSet/>
      <dgm:spPr/>
      <dgm:t>
        <a:bodyPr/>
        <a:lstStyle/>
        <a:p>
          <a:endParaRPr lang="pt-BR"/>
        </a:p>
      </dgm:t>
    </dgm:pt>
    <dgm:pt modelId="{E04BEEAD-8737-4149-88E6-457F9AB2AE76}">
      <dgm:prSet/>
      <dgm:spPr/>
      <dgm:t>
        <a:bodyPr/>
        <a:lstStyle/>
        <a:p>
          <a:r>
            <a:rPr lang="pt-BR"/>
            <a:t>Os resultados de serviços referentes a Faixa de Dominio e Canteiro Central</a:t>
          </a:r>
        </a:p>
      </dgm:t>
    </dgm:pt>
    <dgm:pt modelId="{0FA01007-B886-48D6-A2DC-5EE86777822C}" type="parTrans" cxnId="{57EED0B9-A681-4EE4-AB57-29E9AC611317}">
      <dgm:prSet/>
      <dgm:spPr/>
      <dgm:t>
        <a:bodyPr/>
        <a:lstStyle/>
        <a:p>
          <a:endParaRPr lang="pt-BR"/>
        </a:p>
      </dgm:t>
    </dgm:pt>
    <dgm:pt modelId="{8621E82E-B1BE-4049-A5ED-FD1707C6DEFB}" type="sibTrans" cxnId="{57EED0B9-A681-4EE4-AB57-29E9AC611317}">
      <dgm:prSet/>
      <dgm:spPr/>
      <dgm:t>
        <a:bodyPr/>
        <a:lstStyle/>
        <a:p>
          <a:endParaRPr lang="pt-BR"/>
        </a:p>
      </dgm:t>
    </dgm:pt>
    <dgm:pt modelId="{6089030C-8909-4DAE-AD81-7600682823A6}">
      <dgm:prSet/>
      <dgm:spPr/>
      <dgm:t>
        <a:bodyPr/>
        <a:lstStyle/>
        <a:p>
          <a:r>
            <a:rPr lang="pt-BR"/>
            <a:t>Os resultados de serviços referentes a Faixa de Dominio e Canteiro Central</a:t>
          </a:r>
        </a:p>
      </dgm:t>
    </dgm:pt>
    <dgm:pt modelId="{FF2BEF8C-F420-42F4-BD65-5C7DC0E07CE5}" type="parTrans" cxnId="{3D782383-BD05-4F3B-9506-88992ED39D9F}">
      <dgm:prSet/>
      <dgm:spPr/>
      <dgm:t>
        <a:bodyPr/>
        <a:lstStyle/>
        <a:p>
          <a:endParaRPr lang="pt-BR"/>
        </a:p>
      </dgm:t>
    </dgm:pt>
    <dgm:pt modelId="{EDC1F75D-C2DF-4550-8A06-2CF8774FEB23}" type="sibTrans" cxnId="{3D782383-BD05-4F3B-9506-88992ED39D9F}">
      <dgm:prSet/>
      <dgm:spPr/>
      <dgm:t>
        <a:bodyPr/>
        <a:lstStyle/>
        <a:p>
          <a:endParaRPr lang="pt-BR"/>
        </a:p>
      </dgm:t>
    </dgm:pt>
    <dgm:pt modelId="{D645A209-393A-44FE-B4CC-BE0466690FEF}">
      <dgm:prSet/>
      <dgm:spPr/>
      <dgm:t>
        <a:bodyPr/>
        <a:lstStyle/>
        <a:p>
          <a:r>
            <a:rPr lang="pt-BR"/>
            <a:t>Deverá ser entregue um relatório com a consolidação dos dados </a:t>
          </a:r>
        </a:p>
      </dgm:t>
    </dgm:pt>
    <dgm:pt modelId="{4E353FD1-F4AE-45CF-BB49-3B56A229B337}" type="parTrans" cxnId="{741D57DA-2479-4585-9DA7-0474D52675BF}">
      <dgm:prSet/>
      <dgm:spPr/>
      <dgm:t>
        <a:bodyPr/>
        <a:lstStyle/>
        <a:p>
          <a:endParaRPr lang="pt-BR"/>
        </a:p>
      </dgm:t>
    </dgm:pt>
    <dgm:pt modelId="{34A1A29A-3C4A-48DB-A10D-91FC03EE88CA}" type="sibTrans" cxnId="{741D57DA-2479-4585-9DA7-0474D52675BF}">
      <dgm:prSet/>
      <dgm:spPr/>
      <dgm:t>
        <a:bodyPr/>
        <a:lstStyle/>
        <a:p>
          <a:endParaRPr lang="pt-BR"/>
        </a:p>
      </dgm:t>
    </dgm:pt>
    <dgm:pt modelId="{A673AD38-DDB1-4B2E-A888-C7BE34C66143}">
      <dgm:prSet/>
      <dgm:spPr/>
      <dgm:t>
        <a:bodyPr/>
        <a:lstStyle/>
        <a:p>
          <a:r>
            <a:rPr lang="pt-BR"/>
            <a:t>Deverá ser entregue um relatório com a consolidação dos dados </a:t>
          </a:r>
        </a:p>
      </dgm:t>
    </dgm:pt>
    <dgm:pt modelId="{85A6EBAF-682F-4197-ABF4-AC52BC62FFAD}" type="parTrans" cxnId="{704AD0FD-395B-4064-AA11-DEC28C241777}">
      <dgm:prSet/>
      <dgm:spPr/>
      <dgm:t>
        <a:bodyPr/>
        <a:lstStyle/>
        <a:p>
          <a:endParaRPr lang="pt-BR"/>
        </a:p>
      </dgm:t>
    </dgm:pt>
    <dgm:pt modelId="{CEEA2789-3203-4842-B502-01C66B7CEAAD}" type="sibTrans" cxnId="{704AD0FD-395B-4064-AA11-DEC28C241777}">
      <dgm:prSet/>
      <dgm:spPr/>
      <dgm:t>
        <a:bodyPr/>
        <a:lstStyle/>
        <a:p>
          <a:endParaRPr lang="pt-BR"/>
        </a:p>
      </dgm:t>
    </dgm:pt>
    <dgm:pt modelId="{3969F131-74C1-43B1-9FB4-40297EE2F30E}">
      <dgm:prSet/>
      <dgm:spPr/>
      <dgm:t>
        <a:bodyPr/>
        <a:lstStyle/>
        <a:p>
          <a:r>
            <a:rPr lang="pt-BR"/>
            <a:t>Os resultados de serviços referentes a Edificações e Instalações Operacionais</a:t>
          </a:r>
        </a:p>
      </dgm:t>
    </dgm:pt>
    <dgm:pt modelId="{826F9A72-FFF9-4B5C-98BF-598A580B6FC5}" type="parTrans" cxnId="{50EAE133-3E6A-4254-8BE2-73663050B038}">
      <dgm:prSet/>
      <dgm:spPr/>
      <dgm:t>
        <a:bodyPr/>
        <a:lstStyle/>
        <a:p>
          <a:endParaRPr lang="pt-BR"/>
        </a:p>
      </dgm:t>
    </dgm:pt>
    <dgm:pt modelId="{E88F0A67-47AB-446D-B234-459E7F53E6D4}" type="sibTrans" cxnId="{50EAE133-3E6A-4254-8BE2-73663050B038}">
      <dgm:prSet/>
      <dgm:spPr/>
      <dgm:t>
        <a:bodyPr/>
        <a:lstStyle/>
        <a:p>
          <a:endParaRPr lang="pt-BR"/>
        </a:p>
      </dgm:t>
    </dgm:pt>
    <dgm:pt modelId="{E8A5D838-4517-4E43-8A17-420D9AAC4A8B}" type="pres">
      <dgm:prSet presAssocID="{A07AAAB1-720B-4A62-8197-070FDBC0362C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A8BFA9E0-2D36-49DB-B71D-3C76105697B6}" type="pres">
      <dgm:prSet presAssocID="{9C47A28E-B9B2-44BC-AC4D-466DCC57565C}" presName="hierRoot1" presStyleCnt="0">
        <dgm:presLayoutVars>
          <dgm:hierBranch val="init"/>
        </dgm:presLayoutVars>
      </dgm:prSet>
      <dgm:spPr/>
    </dgm:pt>
    <dgm:pt modelId="{61B79403-7F24-430D-A219-EA348A7E983D}" type="pres">
      <dgm:prSet presAssocID="{9C47A28E-B9B2-44BC-AC4D-466DCC57565C}" presName="rootComposite1" presStyleCnt="0"/>
      <dgm:spPr/>
    </dgm:pt>
    <dgm:pt modelId="{EBF00D10-792C-471B-9335-81D0ADE201FD}" type="pres">
      <dgm:prSet presAssocID="{9C47A28E-B9B2-44BC-AC4D-466DCC57565C}" presName="rootText1" presStyleLbl="node0" presStyleIdx="0" presStyleCnt="1">
        <dgm:presLayoutVars>
          <dgm:chPref val="3"/>
        </dgm:presLayoutVars>
      </dgm:prSet>
      <dgm:spPr/>
    </dgm:pt>
    <dgm:pt modelId="{FB8BAC78-06C7-4B36-AF13-0567795ECEDA}" type="pres">
      <dgm:prSet presAssocID="{9C47A28E-B9B2-44BC-AC4D-466DCC57565C}" presName="rootConnector1" presStyleLbl="node1" presStyleIdx="0" presStyleCnt="0"/>
      <dgm:spPr/>
    </dgm:pt>
    <dgm:pt modelId="{9E2E645F-2DFD-4924-B316-7637E0C10CE7}" type="pres">
      <dgm:prSet presAssocID="{9C47A28E-B9B2-44BC-AC4D-466DCC57565C}" presName="hierChild2" presStyleCnt="0"/>
      <dgm:spPr/>
    </dgm:pt>
    <dgm:pt modelId="{3AE65ABA-5A16-4A18-991D-A6A152928675}" type="pres">
      <dgm:prSet presAssocID="{DA0E9335-A343-4DA1-9F61-646F9C45DF63}" presName="Name37" presStyleLbl="parChTrans1D2" presStyleIdx="0" presStyleCnt="8"/>
      <dgm:spPr/>
    </dgm:pt>
    <dgm:pt modelId="{439D5E16-0E7C-4919-9C13-C0631BBE8481}" type="pres">
      <dgm:prSet presAssocID="{3C88338C-86E3-4642-8F5A-DC5C7A70C40B}" presName="hierRoot2" presStyleCnt="0">
        <dgm:presLayoutVars>
          <dgm:hierBranch val="init"/>
        </dgm:presLayoutVars>
      </dgm:prSet>
      <dgm:spPr/>
    </dgm:pt>
    <dgm:pt modelId="{8599737C-A354-4AF9-8117-1A031DB6FC2A}" type="pres">
      <dgm:prSet presAssocID="{3C88338C-86E3-4642-8F5A-DC5C7A70C40B}" presName="rootComposite" presStyleCnt="0"/>
      <dgm:spPr/>
    </dgm:pt>
    <dgm:pt modelId="{36861FBD-3B6D-48D6-BF64-114117F477D9}" type="pres">
      <dgm:prSet presAssocID="{3C88338C-86E3-4642-8F5A-DC5C7A70C40B}" presName="rootText" presStyleLbl="node2" presStyleIdx="0" presStyleCnt="8">
        <dgm:presLayoutVars>
          <dgm:chPref val="3"/>
        </dgm:presLayoutVars>
      </dgm:prSet>
      <dgm:spPr/>
    </dgm:pt>
    <dgm:pt modelId="{8FCA6993-29D7-4A6C-930E-DFD6E83E6083}" type="pres">
      <dgm:prSet presAssocID="{3C88338C-86E3-4642-8F5A-DC5C7A70C40B}" presName="rootConnector" presStyleLbl="node2" presStyleIdx="0" presStyleCnt="8"/>
      <dgm:spPr/>
    </dgm:pt>
    <dgm:pt modelId="{A9A24C01-CB53-4CE4-8991-2A65E0AD0521}" type="pres">
      <dgm:prSet presAssocID="{3C88338C-86E3-4642-8F5A-DC5C7A70C40B}" presName="hierChild4" presStyleCnt="0"/>
      <dgm:spPr/>
    </dgm:pt>
    <dgm:pt modelId="{BCC71DF2-E76D-4BD1-8D6B-90305CE45675}" type="pres">
      <dgm:prSet presAssocID="{20402B59-E4D1-432F-A32E-4D9DAB64B296}" presName="Name37" presStyleLbl="parChTrans1D3" presStyleIdx="0" presStyleCnt="15"/>
      <dgm:spPr/>
    </dgm:pt>
    <dgm:pt modelId="{586C8714-703A-4E56-9CA6-6D90FF1B95D1}" type="pres">
      <dgm:prSet presAssocID="{83C89DBC-875E-424B-9027-1D17C31F503C}" presName="hierRoot2" presStyleCnt="0">
        <dgm:presLayoutVars>
          <dgm:hierBranch val="init"/>
        </dgm:presLayoutVars>
      </dgm:prSet>
      <dgm:spPr/>
    </dgm:pt>
    <dgm:pt modelId="{7190BA01-3872-41C5-AC87-7990D050227E}" type="pres">
      <dgm:prSet presAssocID="{83C89DBC-875E-424B-9027-1D17C31F503C}" presName="rootComposite" presStyleCnt="0"/>
      <dgm:spPr/>
    </dgm:pt>
    <dgm:pt modelId="{A50F93B4-1068-4096-8A16-0E7F532F447C}" type="pres">
      <dgm:prSet presAssocID="{83C89DBC-875E-424B-9027-1D17C31F503C}" presName="rootText" presStyleLbl="node3" presStyleIdx="0" presStyleCnt="15" custLinFactY="100000" custLinFactNeighborX="6051" custLinFactNeighborY="140841">
        <dgm:presLayoutVars>
          <dgm:chPref val="3"/>
        </dgm:presLayoutVars>
      </dgm:prSet>
      <dgm:spPr/>
    </dgm:pt>
    <dgm:pt modelId="{5880E0DE-52C9-402B-A284-0763CF494FE1}" type="pres">
      <dgm:prSet presAssocID="{83C89DBC-875E-424B-9027-1D17C31F503C}" presName="rootConnector" presStyleLbl="node3" presStyleIdx="0" presStyleCnt="15"/>
      <dgm:spPr/>
    </dgm:pt>
    <dgm:pt modelId="{70A548E1-BB7D-4831-B287-CF212772B1E8}" type="pres">
      <dgm:prSet presAssocID="{83C89DBC-875E-424B-9027-1D17C31F503C}" presName="hierChild4" presStyleCnt="0"/>
      <dgm:spPr/>
    </dgm:pt>
    <dgm:pt modelId="{4A8A480F-6254-407D-B798-2604C0709B96}" type="pres">
      <dgm:prSet presAssocID="{B8E4CF92-5C49-46D5-BD87-55B4B161F0D5}" presName="Name37" presStyleLbl="parChTrans1D4" presStyleIdx="0" presStyleCnt="2"/>
      <dgm:spPr/>
    </dgm:pt>
    <dgm:pt modelId="{A73B868A-0860-470D-B0E2-C11264559918}" type="pres">
      <dgm:prSet presAssocID="{8F4B327C-89AB-4368-ABF0-A4FBFDDD80E8}" presName="hierRoot2" presStyleCnt="0">
        <dgm:presLayoutVars>
          <dgm:hierBranch val="init"/>
        </dgm:presLayoutVars>
      </dgm:prSet>
      <dgm:spPr/>
    </dgm:pt>
    <dgm:pt modelId="{A5A460FB-A039-4E84-BAE1-B0B12AB852AE}" type="pres">
      <dgm:prSet presAssocID="{8F4B327C-89AB-4368-ABF0-A4FBFDDD80E8}" presName="rootComposite" presStyleCnt="0"/>
      <dgm:spPr/>
    </dgm:pt>
    <dgm:pt modelId="{D19F29B5-6EE0-43F3-BE92-C0E8E5BF8C76}" type="pres">
      <dgm:prSet presAssocID="{8F4B327C-89AB-4368-ABF0-A4FBFDDD80E8}" presName="rootText" presStyleLbl="node4" presStyleIdx="0" presStyleCnt="2" custLinFactNeighborX="-18183" custLinFactNeighborY="-34852">
        <dgm:presLayoutVars>
          <dgm:chPref val="3"/>
        </dgm:presLayoutVars>
      </dgm:prSet>
      <dgm:spPr/>
    </dgm:pt>
    <dgm:pt modelId="{57377A63-F84A-4386-B4C7-AC5579EB0F83}" type="pres">
      <dgm:prSet presAssocID="{8F4B327C-89AB-4368-ABF0-A4FBFDDD80E8}" presName="rootConnector" presStyleLbl="node4" presStyleIdx="0" presStyleCnt="2"/>
      <dgm:spPr/>
    </dgm:pt>
    <dgm:pt modelId="{92DB24F3-4D87-4697-87DD-82B4C233F010}" type="pres">
      <dgm:prSet presAssocID="{8F4B327C-89AB-4368-ABF0-A4FBFDDD80E8}" presName="hierChild4" presStyleCnt="0"/>
      <dgm:spPr/>
    </dgm:pt>
    <dgm:pt modelId="{4E7F1523-9794-41F7-8E2D-D8250AAA3555}" type="pres">
      <dgm:prSet presAssocID="{8F4B327C-89AB-4368-ABF0-A4FBFDDD80E8}" presName="hierChild5" presStyleCnt="0"/>
      <dgm:spPr/>
    </dgm:pt>
    <dgm:pt modelId="{D242D816-9D3D-457A-9D47-F976BA35CE91}" type="pres">
      <dgm:prSet presAssocID="{C5D3CC0E-5219-478B-8FCF-628759B5B759}" presName="Name37" presStyleLbl="parChTrans1D4" presStyleIdx="1" presStyleCnt="2"/>
      <dgm:spPr/>
    </dgm:pt>
    <dgm:pt modelId="{C19F1C17-7285-4AB8-B6F5-256F9BDE08D0}" type="pres">
      <dgm:prSet presAssocID="{168D837F-A73D-4542-BD01-7901BEAFB721}" presName="hierRoot2" presStyleCnt="0">
        <dgm:presLayoutVars>
          <dgm:hierBranch val="init"/>
        </dgm:presLayoutVars>
      </dgm:prSet>
      <dgm:spPr/>
    </dgm:pt>
    <dgm:pt modelId="{A0875365-D71B-40C4-B395-AC6C0D8E2D58}" type="pres">
      <dgm:prSet presAssocID="{168D837F-A73D-4542-BD01-7901BEAFB721}" presName="rootComposite" presStyleCnt="0"/>
      <dgm:spPr/>
    </dgm:pt>
    <dgm:pt modelId="{5C29C730-4B79-4197-BF28-5DFC5ED3121F}" type="pres">
      <dgm:prSet presAssocID="{168D837F-A73D-4542-BD01-7901BEAFB721}" presName="rootText" presStyleLbl="node4" presStyleIdx="1" presStyleCnt="2" custLinFactY="-100000" custLinFactNeighborX="-18742" custLinFactNeighborY="-197021">
        <dgm:presLayoutVars>
          <dgm:chPref val="3"/>
        </dgm:presLayoutVars>
      </dgm:prSet>
      <dgm:spPr/>
    </dgm:pt>
    <dgm:pt modelId="{C6BA5468-E674-41AB-B017-5F01B8655E9C}" type="pres">
      <dgm:prSet presAssocID="{168D837F-A73D-4542-BD01-7901BEAFB721}" presName="rootConnector" presStyleLbl="node4" presStyleIdx="1" presStyleCnt="2"/>
      <dgm:spPr/>
    </dgm:pt>
    <dgm:pt modelId="{D8A05C8E-93A8-4B6A-87BB-C507C25D0119}" type="pres">
      <dgm:prSet presAssocID="{168D837F-A73D-4542-BD01-7901BEAFB721}" presName="hierChild4" presStyleCnt="0"/>
      <dgm:spPr/>
    </dgm:pt>
    <dgm:pt modelId="{723BCBE0-5056-475F-9CE1-3A9025660410}" type="pres">
      <dgm:prSet presAssocID="{168D837F-A73D-4542-BD01-7901BEAFB721}" presName="hierChild5" presStyleCnt="0"/>
      <dgm:spPr/>
    </dgm:pt>
    <dgm:pt modelId="{C3A45501-586A-4740-A33D-8E47D96BBF48}" type="pres">
      <dgm:prSet presAssocID="{83C89DBC-875E-424B-9027-1D17C31F503C}" presName="hierChild5" presStyleCnt="0"/>
      <dgm:spPr/>
    </dgm:pt>
    <dgm:pt modelId="{2C9E3385-E49B-425B-BE3E-E00B2E61BFDA}" type="pres">
      <dgm:prSet presAssocID="{3C88338C-86E3-4642-8F5A-DC5C7A70C40B}" presName="hierChild5" presStyleCnt="0"/>
      <dgm:spPr/>
    </dgm:pt>
    <dgm:pt modelId="{45B0511B-628F-41BF-A209-33194A5A8B38}" type="pres">
      <dgm:prSet presAssocID="{7B470319-18EB-4E2C-A635-7A6FE4107940}" presName="Name37" presStyleLbl="parChTrans1D2" presStyleIdx="1" presStyleCnt="8"/>
      <dgm:spPr/>
    </dgm:pt>
    <dgm:pt modelId="{C7EADCEA-DE80-4DBD-BAA5-908EAD3181AA}" type="pres">
      <dgm:prSet presAssocID="{BE2FC1E0-4B8D-48FD-B995-6CCB14F47720}" presName="hierRoot2" presStyleCnt="0">
        <dgm:presLayoutVars>
          <dgm:hierBranch val="init"/>
        </dgm:presLayoutVars>
      </dgm:prSet>
      <dgm:spPr/>
    </dgm:pt>
    <dgm:pt modelId="{495513D5-2584-4021-AE61-DC340069989D}" type="pres">
      <dgm:prSet presAssocID="{BE2FC1E0-4B8D-48FD-B995-6CCB14F47720}" presName="rootComposite" presStyleCnt="0"/>
      <dgm:spPr/>
    </dgm:pt>
    <dgm:pt modelId="{ADFD4F24-1124-409D-8EFF-908F5FB86061}" type="pres">
      <dgm:prSet presAssocID="{BE2FC1E0-4B8D-48FD-B995-6CCB14F47720}" presName="rootText" presStyleLbl="node2" presStyleIdx="1" presStyleCnt="8">
        <dgm:presLayoutVars>
          <dgm:chPref val="3"/>
        </dgm:presLayoutVars>
      </dgm:prSet>
      <dgm:spPr/>
    </dgm:pt>
    <dgm:pt modelId="{1FF533DF-1F47-4026-96E9-3FDCC0223028}" type="pres">
      <dgm:prSet presAssocID="{BE2FC1E0-4B8D-48FD-B995-6CCB14F47720}" presName="rootConnector" presStyleLbl="node2" presStyleIdx="1" presStyleCnt="8"/>
      <dgm:spPr/>
    </dgm:pt>
    <dgm:pt modelId="{F4DFF486-AEA7-45C0-B47B-37416D158583}" type="pres">
      <dgm:prSet presAssocID="{BE2FC1E0-4B8D-48FD-B995-6CCB14F47720}" presName="hierChild4" presStyleCnt="0"/>
      <dgm:spPr/>
    </dgm:pt>
    <dgm:pt modelId="{3D255182-F063-4745-AFF5-CC6424D39595}" type="pres">
      <dgm:prSet presAssocID="{FDE89C15-3389-4797-A054-CD079170DFEF}" presName="Name37" presStyleLbl="parChTrans1D3" presStyleIdx="1" presStyleCnt="15"/>
      <dgm:spPr/>
    </dgm:pt>
    <dgm:pt modelId="{E290D749-4396-4507-A256-68939FCFDCAD}" type="pres">
      <dgm:prSet presAssocID="{80AC8FF7-D8E9-4D9F-973F-5539B1488DB1}" presName="hierRoot2" presStyleCnt="0">
        <dgm:presLayoutVars>
          <dgm:hierBranch val="init"/>
        </dgm:presLayoutVars>
      </dgm:prSet>
      <dgm:spPr/>
    </dgm:pt>
    <dgm:pt modelId="{06F6B79D-6BFF-4719-9E2E-5EDB5771B19C}" type="pres">
      <dgm:prSet presAssocID="{80AC8FF7-D8E9-4D9F-973F-5539B1488DB1}" presName="rootComposite" presStyleCnt="0"/>
      <dgm:spPr/>
    </dgm:pt>
    <dgm:pt modelId="{0C4B688F-6052-465C-8BE5-93C989452AAC}" type="pres">
      <dgm:prSet presAssocID="{80AC8FF7-D8E9-4D9F-973F-5539B1488DB1}" presName="rootText" presStyleLbl="node3" presStyleIdx="1" presStyleCnt="15">
        <dgm:presLayoutVars>
          <dgm:chPref val="3"/>
        </dgm:presLayoutVars>
      </dgm:prSet>
      <dgm:spPr/>
    </dgm:pt>
    <dgm:pt modelId="{128BADE3-1075-468E-89CC-4BE346262E56}" type="pres">
      <dgm:prSet presAssocID="{80AC8FF7-D8E9-4D9F-973F-5539B1488DB1}" presName="rootConnector" presStyleLbl="node3" presStyleIdx="1" presStyleCnt="15"/>
      <dgm:spPr/>
    </dgm:pt>
    <dgm:pt modelId="{98669AD9-0762-4669-9436-8D54D69B3F4F}" type="pres">
      <dgm:prSet presAssocID="{80AC8FF7-D8E9-4D9F-973F-5539B1488DB1}" presName="hierChild4" presStyleCnt="0"/>
      <dgm:spPr/>
    </dgm:pt>
    <dgm:pt modelId="{C3B7C83A-7AD7-400C-A398-F9ECAB59A362}" type="pres">
      <dgm:prSet presAssocID="{80AC8FF7-D8E9-4D9F-973F-5539B1488DB1}" presName="hierChild5" presStyleCnt="0"/>
      <dgm:spPr/>
    </dgm:pt>
    <dgm:pt modelId="{C240BE80-EDB0-43F3-AC95-1676756A6549}" type="pres">
      <dgm:prSet presAssocID="{C270B1DF-1C06-42ED-AE3B-39368A17AABC}" presName="Name37" presStyleLbl="parChTrans1D3" presStyleIdx="2" presStyleCnt="15"/>
      <dgm:spPr/>
    </dgm:pt>
    <dgm:pt modelId="{007C95A4-0D54-43A6-A567-28AB87FDB0EC}" type="pres">
      <dgm:prSet presAssocID="{F5F9E582-A113-4CF4-BC07-11508E05EE89}" presName="hierRoot2" presStyleCnt="0">
        <dgm:presLayoutVars>
          <dgm:hierBranch val="init"/>
        </dgm:presLayoutVars>
      </dgm:prSet>
      <dgm:spPr/>
    </dgm:pt>
    <dgm:pt modelId="{85A428B3-CD5D-4F36-9151-CA36937BBD3B}" type="pres">
      <dgm:prSet presAssocID="{F5F9E582-A113-4CF4-BC07-11508E05EE89}" presName="rootComposite" presStyleCnt="0"/>
      <dgm:spPr/>
    </dgm:pt>
    <dgm:pt modelId="{9DA5FFA1-59F7-4F41-A79C-54538E024D70}" type="pres">
      <dgm:prSet presAssocID="{F5F9E582-A113-4CF4-BC07-11508E05EE89}" presName="rootText" presStyleLbl="node3" presStyleIdx="2" presStyleCnt="15">
        <dgm:presLayoutVars>
          <dgm:chPref val="3"/>
        </dgm:presLayoutVars>
      </dgm:prSet>
      <dgm:spPr/>
    </dgm:pt>
    <dgm:pt modelId="{0EB19056-CA10-4788-8EDD-1230459535C6}" type="pres">
      <dgm:prSet presAssocID="{F5F9E582-A113-4CF4-BC07-11508E05EE89}" presName="rootConnector" presStyleLbl="node3" presStyleIdx="2" presStyleCnt="15"/>
      <dgm:spPr/>
    </dgm:pt>
    <dgm:pt modelId="{0ABE5592-83DE-4E42-936C-59E3842E59E0}" type="pres">
      <dgm:prSet presAssocID="{F5F9E582-A113-4CF4-BC07-11508E05EE89}" presName="hierChild4" presStyleCnt="0"/>
      <dgm:spPr/>
    </dgm:pt>
    <dgm:pt modelId="{6CBF3AB1-4F0B-4F6D-81B5-D4BD73C658D0}" type="pres">
      <dgm:prSet presAssocID="{F5F9E582-A113-4CF4-BC07-11508E05EE89}" presName="hierChild5" presStyleCnt="0"/>
      <dgm:spPr/>
    </dgm:pt>
    <dgm:pt modelId="{3C08BC59-B248-4B2D-A8A2-D6984966926B}" type="pres">
      <dgm:prSet presAssocID="{BE2FC1E0-4B8D-48FD-B995-6CCB14F47720}" presName="hierChild5" presStyleCnt="0"/>
      <dgm:spPr/>
    </dgm:pt>
    <dgm:pt modelId="{A0866140-4681-4286-870E-0194BEE36AF7}" type="pres">
      <dgm:prSet presAssocID="{27F64CC9-ADA7-4F8E-A36E-BED1086353C5}" presName="Name37" presStyleLbl="parChTrans1D2" presStyleIdx="2" presStyleCnt="8"/>
      <dgm:spPr/>
    </dgm:pt>
    <dgm:pt modelId="{07693DBE-4E42-4F36-AC14-BEB07CC72774}" type="pres">
      <dgm:prSet presAssocID="{9025D71D-88B2-4E8E-88F4-24A61BEB27F3}" presName="hierRoot2" presStyleCnt="0">
        <dgm:presLayoutVars>
          <dgm:hierBranch val="init"/>
        </dgm:presLayoutVars>
      </dgm:prSet>
      <dgm:spPr/>
    </dgm:pt>
    <dgm:pt modelId="{99D1B1A5-C48D-4BB7-827F-D349AF55E251}" type="pres">
      <dgm:prSet presAssocID="{9025D71D-88B2-4E8E-88F4-24A61BEB27F3}" presName="rootComposite" presStyleCnt="0"/>
      <dgm:spPr/>
    </dgm:pt>
    <dgm:pt modelId="{122FA77F-E103-492D-A08B-05B6C4B6B936}" type="pres">
      <dgm:prSet presAssocID="{9025D71D-88B2-4E8E-88F4-24A61BEB27F3}" presName="rootText" presStyleLbl="node2" presStyleIdx="2" presStyleCnt="8">
        <dgm:presLayoutVars>
          <dgm:chPref val="3"/>
        </dgm:presLayoutVars>
      </dgm:prSet>
      <dgm:spPr/>
    </dgm:pt>
    <dgm:pt modelId="{0B913C2E-C7FF-4A60-B0B1-285AD58AF26F}" type="pres">
      <dgm:prSet presAssocID="{9025D71D-88B2-4E8E-88F4-24A61BEB27F3}" presName="rootConnector" presStyleLbl="node2" presStyleIdx="2" presStyleCnt="8"/>
      <dgm:spPr/>
    </dgm:pt>
    <dgm:pt modelId="{B027EAAE-CB07-477B-806D-C3CE587B91C2}" type="pres">
      <dgm:prSet presAssocID="{9025D71D-88B2-4E8E-88F4-24A61BEB27F3}" presName="hierChild4" presStyleCnt="0"/>
      <dgm:spPr/>
    </dgm:pt>
    <dgm:pt modelId="{B1D18C3A-EB3B-49AA-84C3-9B51E2670B71}" type="pres">
      <dgm:prSet presAssocID="{D264F2CC-8C1B-4776-9E70-E26922578D2B}" presName="Name37" presStyleLbl="parChTrans1D3" presStyleIdx="3" presStyleCnt="15"/>
      <dgm:spPr/>
    </dgm:pt>
    <dgm:pt modelId="{689108B5-E85C-48C9-ABD0-B8E421667E36}" type="pres">
      <dgm:prSet presAssocID="{55088BE3-2B30-4057-A6FE-E5FC63983211}" presName="hierRoot2" presStyleCnt="0">
        <dgm:presLayoutVars>
          <dgm:hierBranch val="init"/>
        </dgm:presLayoutVars>
      </dgm:prSet>
      <dgm:spPr/>
    </dgm:pt>
    <dgm:pt modelId="{BFBC46F1-1782-4294-B7EB-0730DF8292F9}" type="pres">
      <dgm:prSet presAssocID="{55088BE3-2B30-4057-A6FE-E5FC63983211}" presName="rootComposite" presStyleCnt="0"/>
      <dgm:spPr/>
    </dgm:pt>
    <dgm:pt modelId="{5495A490-1004-4F61-8984-F5F9171E2A5F}" type="pres">
      <dgm:prSet presAssocID="{55088BE3-2B30-4057-A6FE-E5FC63983211}" presName="rootText" presStyleLbl="node3" presStyleIdx="3" presStyleCnt="15">
        <dgm:presLayoutVars>
          <dgm:chPref val="3"/>
        </dgm:presLayoutVars>
      </dgm:prSet>
      <dgm:spPr/>
    </dgm:pt>
    <dgm:pt modelId="{4E51A3FB-278D-4BF1-A478-934BA1268DC9}" type="pres">
      <dgm:prSet presAssocID="{55088BE3-2B30-4057-A6FE-E5FC63983211}" presName="rootConnector" presStyleLbl="node3" presStyleIdx="3" presStyleCnt="15"/>
      <dgm:spPr/>
    </dgm:pt>
    <dgm:pt modelId="{A11A69AE-C225-4CDD-9B65-E11744EA7917}" type="pres">
      <dgm:prSet presAssocID="{55088BE3-2B30-4057-A6FE-E5FC63983211}" presName="hierChild4" presStyleCnt="0"/>
      <dgm:spPr/>
    </dgm:pt>
    <dgm:pt modelId="{DAFB9EDB-E70C-47C7-A27D-39500A7801B1}" type="pres">
      <dgm:prSet presAssocID="{55088BE3-2B30-4057-A6FE-E5FC63983211}" presName="hierChild5" presStyleCnt="0"/>
      <dgm:spPr/>
    </dgm:pt>
    <dgm:pt modelId="{B683D4A4-79F0-42DE-8BCF-B90B789F465B}" type="pres">
      <dgm:prSet presAssocID="{52CA2BBB-BE02-442D-AFB8-0E2D7C617E8D}" presName="Name37" presStyleLbl="parChTrans1D3" presStyleIdx="4" presStyleCnt="15"/>
      <dgm:spPr/>
    </dgm:pt>
    <dgm:pt modelId="{7992C3D2-8D60-4855-A1CB-223A15520264}" type="pres">
      <dgm:prSet presAssocID="{E215AC2C-E460-477D-9DBA-E70A8CDC66C3}" presName="hierRoot2" presStyleCnt="0">
        <dgm:presLayoutVars>
          <dgm:hierBranch val="init"/>
        </dgm:presLayoutVars>
      </dgm:prSet>
      <dgm:spPr/>
    </dgm:pt>
    <dgm:pt modelId="{002CFFD6-4D86-4798-957A-20DE2526118C}" type="pres">
      <dgm:prSet presAssocID="{E215AC2C-E460-477D-9DBA-E70A8CDC66C3}" presName="rootComposite" presStyleCnt="0"/>
      <dgm:spPr/>
    </dgm:pt>
    <dgm:pt modelId="{AD94C569-9D2A-4066-913C-E5183AF79D17}" type="pres">
      <dgm:prSet presAssocID="{E215AC2C-E460-477D-9DBA-E70A8CDC66C3}" presName="rootText" presStyleLbl="node3" presStyleIdx="4" presStyleCnt="15">
        <dgm:presLayoutVars>
          <dgm:chPref val="3"/>
        </dgm:presLayoutVars>
      </dgm:prSet>
      <dgm:spPr/>
    </dgm:pt>
    <dgm:pt modelId="{29868DB8-B440-4BA6-9B0F-EF6D37506738}" type="pres">
      <dgm:prSet presAssocID="{E215AC2C-E460-477D-9DBA-E70A8CDC66C3}" presName="rootConnector" presStyleLbl="node3" presStyleIdx="4" presStyleCnt="15"/>
      <dgm:spPr/>
    </dgm:pt>
    <dgm:pt modelId="{DF13AE8C-407F-457C-A187-B3E997B8B764}" type="pres">
      <dgm:prSet presAssocID="{E215AC2C-E460-477D-9DBA-E70A8CDC66C3}" presName="hierChild4" presStyleCnt="0"/>
      <dgm:spPr/>
    </dgm:pt>
    <dgm:pt modelId="{2C92BE2B-0461-40D8-9434-513C0FD6CC41}" type="pres">
      <dgm:prSet presAssocID="{E215AC2C-E460-477D-9DBA-E70A8CDC66C3}" presName="hierChild5" presStyleCnt="0"/>
      <dgm:spPr/>
    </dgm:pt>
    <dgm:pt modelId="{371462AC-604C-45E0-B367-8C520BADD6B4}" type="pres">
      <dgm:prSet presAssocID="{9025D71D-88B2-4E8E-88F4-24A61BEB27F3}" presName="hierChild5" presStyleCnt="0"/>
      <dgm:spPr/>
    </dgm:pt>
    <dgm:pt modelId="{8032D0B2-ADC2-446F-AC91-7A4988E44B9A}" type="pres">
      <dgm:prSet presAssocID="{41ECBEE0-E9A9-4538-8BD8-B408F34CAB1D}" presName="Name37" presStyleLbl="parChTrans1D2" presStyleIdx="3" presStyleCnt="8"/>
      <dgm:spPr/>
    </dgm:pt>
    <dgm:pt modelId="{AAEA0E1B-39FF-4D0E-B7B3-B559CB0614A2}" type="pres">
      <dgm:prSet presAssocID="{E4C222FD-2C7A-4021-934D-4EB78D2AC2E5}" presName="hierRoot2" presStyleCnt="0">
        <dgm:presLayoutVars>
          <dgm:hierBranch val="init"/>
        </dgm:presLayoutVars>
      </dgm:prSet>
      <dgm:spPr/>
    </dgm:pt>
    <dgm:pt modelId="{B1C4F553-4D67-4CCC-A138-2D890E594D7B}" type="pres">
      <dgm:prSet presAssocID="{E4C222FD-2C7A-4021-934D-4EB78D2AC2E5}" presName="rootComposite" presStyleCnt="0"/>
      <dgm:spPr/>
    </dgm:pt>
    <dgm:pt modelId="{68DF72F5-41C5-402D-B4E5-5571F466CCB7}" type="pres">
      <dgm:prSet presAssocID="{E4C222FD-2C7A-4021-934D-4EB78D2AC2E5}" presName="rootText" presStyleLbl="node2" presStyleIdx="3" presStyleCnt="8">
        <dgm:presLayoutVars>
          <dgm:chPref val="3"/>
        </dgm:presLayoutVars>
      </dgm:prSet>
      <dgm:spPr/>
    </dgm:pt>
    <dgm:pt modelId="{E8084D93-559E-476C-AE3D-3F7D761F76BC}" type="pres">
      <dgm:prSet presAssocID="{E4C222FD-2C7A-4021-934D-4EB78D2AC2E5}" presName="rootConnector" presStyleLbl="node2" presStyleIdx="3" presStyleCnt="8"/>
      <dgm:spPr/>
    </dgm:pt>
    <dgm:pt modelId="{DA6EE410-EDC3-4E7A-8408-047F0EE84BBE}" type="pres">
      <dgm:prSet presAssocID="{E4C222FD-2C7A-4021-934D-4EB78D2AC2E5}" presName="hierChild4" presStyleCnt="0"/>
      <dgm:spPr/>
    </dgm:pt>
    <dgm:pt modelId="{0B141B26-5434-4CE7-92CB-C9291BE179A6}" type="pres">
      <dgm:prSet presAssocID="{A0329C51-1F5A-4513-AFCD-EFD67DB7A28B}" presName="Name37" presStyleLbl="parChTrans1D3" presStyleIdx="5" presStyleCnt="15"/>
      <dgm:spPr/>
    </dgm:pt>
    <dgm:pt modelId="{757F3091-A980-4633-806A-044517C1E1BF}" type="pres">
      <dgm:prSet presAssocID="{02486C13-748C-44D9-9251-432157FB61AB}" presName="hierRoot2" presStyleCnt="0">
        <dgm:presLayoutVars>
          <dgm:hierBranch val="init"/>
        </dgm:presLayoutVars>
      </dgm:prSet>
      <dgm:spPr/>
    </dgm:pt>
    <dgm:pt modelId="{8D3B28E8-C138-4FC5-9CDD-C8D068EDC2DB}" type="pres">
      <dgm:prSet presAssocID="{02486C13-748C-44D9-9251-432157FB61AB}" presName="rootComposite" presStyleCnt="0"/>
      <dgm:spPr/>
    </dgm:pt>
    <dgm:pt modelId="{2B4DA46F-D5B2-4FBD-ABD2-2BF4BA5F73E6}" type="pres">
      <dgm:prSet presAssocID="{02486C13-748C-44D9-9251-432157FB61AB}" presName="rootText" presStyleLbl="node3" presStyleIdx="5" presStyleCnt="15">
        <dgm:presLayoutVars>
          <dgm:chPref val="3"/>
        </dgm:presLayoutVars>
      </dgm:prSet>
      <dgm:spPr/>
    </dgm:pt>
    <dgm:pt modelId="{9EACE348-6E33-4147-ADDE-5391B7798E85}" type="pres">
      <dgm:prSet presAssocID="{02486C13-748C-44D9-9251-432157FB61AB}" presName="rootConnector" presStyleLbl="node3" presStyleIdx="5" presStyleCnt="15"/>
      <dgm:spPr/>
    </dgm:pt>
    <dgm:pt modelId="{8570AC38-900B-421E-A3BF-AB2FB900B879}" type="pres">
      <dgm:prSet presAssocID="{02486C13-748C-44D9-9251-432157FB61AB}" presName="hierChild4" presStyleCnt="0"/>
      <dgm:spPr/>
    </dgm:pt>
    <dgm:pt modelId="{C8642E51-CCB7-433E-8BC4-25313CDB1870}" type="pres">
      <dgm:prSet presAssocID="{02486C13-748C-44D9-9251-432157FB61AB}" presName="hierChild5" presStyleCnt="0"/>
      <dgm:spPr/>
    </dgm:pt>
    <dgm:pt modelId="{1F5E8B9E-6382-45F0-B6AC-92A7F1EC8A2F}" type="pres">
      <dgm:prSet presAssocID="{97C28759-5E92-4E19-B839-0FC3B6040126}" presName="Name37" presStyleLbl="parChTrans1D3" presStyleIdx="6" presStyleCnt="15"/>
      <dgm:spPr/>
    </dgm:pt>
    <dgm:pt modelId="{7D774295-7BDA-4C7B-B830-23D2B300FB4E}" type="pres">
      <dgm:prSet presAssocID="{2E7EE082-F57F-4C95-8562-696C5D7B2E75}" presName="hierRoot2" presStyleCnt="0">
        <dgm:presLayoutVars>
          <dgm:hierBranch val="init"/>
        </dgm:presLayoutVars>
      </dgm:prSet>
      <dgm:spPr/>
    </dgm:pt>
    <dgm:pt modelId="{992B6AF2-731A-464E-BDE5-5AC3F8069ED1}" type="pres">
      <dgm:prSet presAssocID="{2E7EE082-F57F-4C95-8562-696C5D7B2E75}" presName="rootComposite" presStyleCnt="0"/>
      <dgm:spPr/>
    </dgm:pt>
    <dgm:pt modelId="{3E3F63CB-FCD7-4CC1-9BE6-233863CC5473}" type="pres">
      <dgm:prSet presAssocID="{2E7EE082-F57F-4C95-8562-696C5D7B2E75}" presName="rootText" presStyleLbl="node3" presStyleIdx="6" presStyleCnt="15">
        <dgm:presLayoutVars>
          <dgm:chPref val="3"/>
        </dgm:presLayoutVars>
      </dgm:prSet>
      <dgm:spPr/>
    </dgm:pt>
    <dgm:pt modelId="{78E3E1F1-100C-4FE8-AE04-447434DC47E8}" type="pres">
      <dgm:prSet presAssocID="{2E7EE082-F57F-4C95-8562-696C5D7B2E75}" presName="rootConnector" presStyleLbl="node3" presStyleIdx="6" presStyleCnt="15"/>
      <dgm:spPr/>
    </dgm:pt>
    <dgm:pt modelId="{4D301FC5-93AD-4FC0-831A-0841E237355E}" type="pres">
      <dgm:prSet presAssocID="{2E7EE082-F57F-4C95-8562-696C5D7B2E75}" presName="hierChild4" presStyleCnt="0"/>
      <dgm:spPr/>
    </dgm:pt>
    <dgm:pt modelId="{3EC0183D-E53A-418C-A63C-19C35683FC4E}" type="pres">
      <dgm:prSet presAssocID="{2E7EE082-F57F-4C95-8562-696C5D7B2E75}" presName="hierChild5" presStyleCnt="0"/>
      <dgm:spPr/>
    </dgm:pt>
    <dgm:pt modelId="{E3CC56A1-1ECA-4DC5-BA3E-E9E74E8FB37B}" type="pres">
      <dgm:prSet presAssocID="{E4C222FD-2C7A-4021-934D-4EB78D2AC2E5}" presName="hierChild5" presStyleCnt="0"/>
      <dgm:spPr/>
    </dgm:pt>
    <dgm:pt modelId="{89A9D0C6-8F38-4DAC-8CD5-A30DC9FD6FBC}" type="pres">
      <dgm:prSet presAssocID="{19DB65AA-78B0-4AC4-8130-76C627E47C21}" presName="Name37" presStyleLbl="parChTrans1D2" presStyleIdx="4" presStyleCnt="8"/>
      <dgm:spPr/>
    </dgm:pt>
    <dgm:pt modelId="{62F57823-FEFD-467B-A5D4-308149C0F3FF}" type="pres">
      <dgm:prSet presAssocID="{8C3BFEE3-63BA-48C4-A4F7-E284B3BBA54D}" presName="hierRoot2" presStyleCnt="0">
        <dgm:presLayoutVars>
          <dgm:hierBranch val="init"/>
        </dgm:presLayoutVars>
      </dgm:prSet>
      <dgm:spPr/>
    </dgm:pt>
    <dgm:pt modelId="{444B2683-C00D-4E33-B925-4DCB7F59E5FB}" type="pres">
      <dgm:prSet presAssocID="{8C3BFEE3-63BA-48C4-A4F7-E284B3BBA54D}" presName="rootComposite" presStyleCnt="0"/>
      <dgm:spPr/>
    </dgm:pt>
    <dgm:pt modelId="{94D2AADF-8B76-4856-B638-79BAAAC535C5}" type="pres">
      <dgm:prSet presAssocID="{8C3BFEE3-63BA-48C4-A4F7-E284B3BBA54D}" presName="rootText" presStyleLbl="node2" presStyleIdx="4" presStyleCnt="8">
        <dgm:presLayoutVars>
          <dgm:chPref val="3"/>
        </dgm:presLayoutVars>
      </dgm:prSet>
      <dgm:spPr/>
    </dgm:pt>
    <dgm:pt modelId="{67B1C42B-6D3E-4717-8805-009BB863D311}" type="pres">
      <dgm:prSet presAssocID="{8C3BFEE3-63BA-48C4-A4F7-E284B3BBA54D}" presName="rootConnector" presStyleLbl="node2" presStyleIdx="4" presStyleCnt="8"/>
      <dgm:spPr/>
    </dgm:pt>
    <dgm:pt modelId="{8F1B3BE5-2E62-4456-AA15-219D92EC0E8C}" type="pres">
      <dgm:prSet presAssocID="{8C3BFEE3-63BA-48C4-A4F7-E284B3BBA54D}" presName="hierChild4" presStyleCnt="0"/>
      <dgm:spPr/>
    </dgm:pt>
    <dgm:pt modelId="{E6AB6BDB-85A2-492A-ADC7-6D503865470A}" type="pres">
      <dgm:prSet presAssocID="{261C6AF4-4A62-4362-8371-F95DA60E81BC}" presName="Name37" presStyleLbl="parChTrans1D3" presStyleIdx="7" presStyleCnt="15"/>
      <dgm:spPr/>
    </dgm:pt>
    <dgm:pt modelId="{100CAB1F-AA5E-4359-A6E2-6DC07F09E718}" type="pres">
      <dgm:prSet presAssocID="{9A189D14-98BE-41A8-8ED4-D8973D0F18D4}" presName="hierRoot2" presStyleCnt="0">
        <dgm:presLayoutVars>
          <dgm:hierBranch val="init"/>
        </dgm:presLayoutVars>
      </dgm:prSet>
      <dgm:spPr/>
    </dgm:pt>
    <dgm:pt modelId="{CD03F2F0-B65A-450B-9E3A-37DD3EEE45AA}" type="pres">
      <dgm:prSet presAssocID="{9A189D14-98BE-41A8-8ED4-D8973D0F18D4}" presName="rootComposite" presStyleCnt="0"/>
      <dgm:spPr/>
    </dgm:pt>
    <dgm:pt modelId="{3954F181-0BF7-4D8D-A210-B4AC055178F7}" type="pres">
      <dgm:prSet presAssocID="{9A189D14-98BE-41A8-8ED4-D8973D0F18D4}" presName="rootText" presStyleLbl="node3" presStyleIdx="7" presStyleCnt="15" custLinFactY="41977" custLinFactNeighborX="-8553" custLinFactNeighborY="100000">
        <dgm:presLayoutVars>
          <dgm:chPref val="3"/>
        </dgm:presLayoutVars>
      </dgm:prSet>
      <dgm:spPr/>
    </dgm:pt>
    <dgm:pt modelId="{C1593421-9F26-4C9C-828D-F2B0BC64A76E}" type="pres">
      <dgm:prSet presAssocID="{9A189D14-98BE-41A8-8ED4-D8973D0F18D4}" presName="rootConnector" presStyleLbl="node3" presStyleIdx="7" presStyleCnt="15"/>
      <dgm:spPr/>
    </dgm:pt>
    <dgm:pt modelId="{58C6D274-E1C6-4DB0-860B-AB7A969B6F05}" type="pres">
      <dgm:prSet presAssocID="{9A189D14-98BE-41A8-8ED4-D8973D0F18D4}" presName="hierChild4" presStyleCnt="0"/>
      <dgm:spPr/>
    </dgm:pt>
    <dgm:pt modelId="{CFE62C52-559B-45FF-9E81-D5E9F9DA3BBB}" type="pres">
      <dgm:prSet presAssocID="{9A189D14-98BE-41A8-8ED4-D8973D0F18D4}" presName="hierChild5" presStyleCnt="0"/>
      <dgm:spPr/>
    </dgm:pt>
    <dgm:pt modelId="{0A4C2AF9-2B51-4DA0-9B26-595144B98D8A}" type="pres">
      <dgm:prSet presAssocID="{788830CD-0880-4E5E-ABB9-CB0633A5DB25}" presName="Name37" presStyleLbl="parChTrans1D3" presStyleIdx="8" presStyleCnt="15"/>
      <dgm:spPr/>
    </dgm:pt>
    <dgm:pt modelId="{391C3D8B-ED99-4F62-9D2B-1A384D98039F}" type="pres">
      <dgm:prSet presAssocID="{E9557FF5-394E-4C5F-8191-E7FD2B492FDA}" presName="hierRoot2" presStyleCnt="0">
        <dgm:presLayoutVars>
          <dgm:hierBranch val="init"/>
        </dgm:presLayoutVars>
      </dgm:prSet>
      <dgm:spPr/>
    </dgm:pt>
    <dgm:pt modelId="{9C887131-F979-4668-AAE4-FE2C5B218518}" type="pres">
      <dgm:prSet presAssocID="{E9557FF5-394E-4C5F-8191-E7FD2B492FDA}" presName="rootComposite" presStyleCnt="0"/>
      <dgm:spPr/>
    </dgm:pt>
    <dgm:pt modelId="{89E94519-ADCC-4472-9A8B-795B93E9601B}" type="pres">
      <dgm:prSet presAssocID="{E9557FF5-394E-4C5F-8191-E7FD2B492FDA}" presName="rootText" presStyleLbl="node3" presStyleIdx="8" presStyleCnt="15" custLinFactY="-43688" custLinFactNeighborX="-10263" custLinFactNeighborY="-100000">
        <dgm:presLayoutVars>
          <dgm:chPref val="3"/>
        </dgm:presLayoutVars>
      </dgm:prSet>
      <dgm:spPr/>
    </dgm:pt>
    <dgm:pt modelId="{6FDAAB19-5478-4FF6-AC02-4A826ACFE073}" type="pres">
      <dgm:prSet presAssocID="{E9557FF5-394E-4C5F-8191-E7FD2B492FDA}" presName="rootConnector" presStyleLbl="node3" presStyleIdx="8" presStyleCnt="15"/>
      <dgm:spPr/>
    </dgm:pt>
    <dgm:pt modelId="{75253653-9E3A-4EEF-A279-166CF1DD7F03}" type="pres">
      <dgm:prSet presAssocID="{E9557FF5-394E-4C5F-8191-E7FD2B492FDA}" presName="hierChild4" presStyleCnt="0"/>
      <dgm:spPr/>
    </dgm:pt>
    <dgm:pt modelId="{2669E83C-43B2-4F87-87BC-53D4E404B809}" type="pres">
      <dgm:prSet presAssocID="{E9557FF5-394E-4C5F-8191-E7FD2B492FDA}" presName="hierChild5" presStyleCnt="0"/>
      <dgm:spPr/>
    </dgm:pt>
    <dgm:pt modelId="{F8091519-AEA1-4328-A5C8-B45DEB4FF0B0}" type="pres">
      <dgm:prSet presAssocID="{8C3BFEE3-63BA-48C4-A4F7-E284B3BBA54D}" presName="hierChild5" presStyleCnt="0"/>
      <dgm:spPr/>
    </dgm:pt>
    <dgm:pt modelId="{423B3BB4-5069-45EC-A073-5DD18CDBE514}" type="pres">
      <dgm:prSet presAssocID="{92908C8C-8137-4D9E-BA71-0CDC112E7313}" presName="Name37" presStyleLbl="parChTrans1D2" presStyleIdx="5" presStyleCnt="8"/>
      <dgm:spPr/>
    </dgm:pt>
    <dgm:pt modelId="{17C9C974-8A92-4BB4-A71B-339BC47B21B5}" type="pres">
      <dgm:prSet presAssocID="{AE07CD4D-5BF4-4607-B502-4AFF370A7F9A}" presName="hierRoot2" presStyleCnt="0">
        <dgm:presLayoutVars>
          <dgm:hierBranch val="init"/>
        </dgm:presLayoutVars>
      </dgm:prSet>
      <dgm:spPr/>
    </dgm:pt>
    <dgm:pt modelId="{65073935-351E-40B4-ADB4-9F1A9286C83B}" type="pres">
      <dgm:prSet presAssocID="{AE07CD4D-5BF4-4607-B502-4AFF370A7F9A}" presName="rootComposite" presStyleCnt="0"/>
      <dgm:spPr/>
    </dgm:pt>
    <dgm:pt modelId="{FEAB9DC1-6A55-40CA-873E-6544701702A5}" type="pres">
      <dgm:prSet presAssocID="{AE07CD4D-5BF4-4607-B502-4AFF370A7F9A}" presName="rootText" presStyleLbl="node2" presStyleIdx="5" presStyleCnt="8">
        <dgm:presLayoutVars>
          <dgm:chPref val="3"/>
        </dgm:presLayoutVars>
      </dgm:prSet>
      <dgm:spPr/>
    </dgm:pt>
    <dgm:pt modelId="{76E1F1B3-DD47-48E4-B1F2-08FF0D8F9651}" type="pres">
      <dgm:prSet presAssocID="{AE07CD4D-5BF4-4607-B502-4AFF370A7F9A}" presName="rootConnector" presStyleLbl="node2" presStyleIdx="5" presStyleCnt="8"/>
      <dgm:spPr/>
    </dgm:pt>
    <dgm:pt modelId="{3B4D6B41-32EC-47E1-BD9D-F796D69EA734}" type="pres">
      <dgm:prSet presAssocID="{AE07CD4D-5BF4-4607-B502-4AFF370A7F9A}" presName="hierChild4" presStyleCnt="0"/>
      <dgm:spPr/>
    </dgm:pt>
    <dgm:pt modelId="{5E8D7AA5-286C-4743-B66A-F6B2822B5A21}" type="pres">
      <dgm:prSet presAssocID="{C469DF57-9E25-477A-B2A8-93610112499B}" presName="Name37" presStyleLbl="parChTrans1D3" presStyleIdx="9" presStyleCnt="15"/>
      <dgm:spPr/>
    </dgm:pt>
    <dgm:pt modelId="{95B11F5F-67F5-4497-B0D2-0705E9239A1F}" type="pres">
      <dgm:prSet presAssocID="{1E01B681-ED4F-41C7-8122-011BBEED8A6E}" presName="hierRoot2" presStyleCnt="0">
        <dgm:presLayoutVars>
          <dgm:hierBranch val="init"/>
        </dgm:presLayoutVars>
      </dgm:prSet>
      <dgm:spPr/>
    </dgm:pt>
    <dgm:pt modelId="{ACBA7FA0-7052-48E3-9588-DA6ACFAE07EB}" type="pres">
      <dgm:prSet presAssocID="{1E01B681-ED4F-41C7-8122-011BBEED8A6E}" presName="rootComposite" presStyleCnt="0"/>
      <dgm:spPr/>
    </dgm:pt>
    <dgm:pt modelId="{1CF0FAFA-784F-426E-B64F-272D2E10ABC2}" type="pres">
      <dgm:prSet presAssocID="{1E01B681-ED4F-41C7-8122-011BBEED8A6E}" presName="rootText" presStyleLbl="node3" presStyleIdx="9" presStyleCnt="15">
        <dgm:presLayoutVars>
          <dgm:chPref val="3"/>
        </dgm:presLayoutVars>
      </dgm:prSet>
      <dgm:spPr/>
    </dgm:pt>
    <dgm:pt modelId="{99E4CCAE-F5C6-4D45-B50C-B84A12B09244}" type="pres">
      <dgm:prSet presAssocID="{1E01B681-ED4F-41C7-8122-011BBEED8A6E}" presName="rootConnector" presStyleLbl="node3" presStyleIdx="9" presStyleCnt="15"/>
      <dgm:spPr/>
    </dgm:pt>
    <dgm:pt modelId="{65841593-1877-4BD8-A4C3-B004CC1AF24F}" type="pres">
      <dgm:prSet presAssocID="{1E01B681-ED4F-41C7-8122-011BBEED8A6E}" presName="hierChild4" presStyleCnt="0"/>
      <dgm:spPr/>
    </dgm:pt>
    <dgm:pt modelId="{A04C50F3-C4C5-4D01-BAC8-289524B3E62B}" type="pres">
      <dgm:prSet presAssocID="{1E01B681-ED4F-41C7-8122-011BBEED8A6E}" presName="hierChild5" presStyleCnt="0"/>
      <dgm:spPr/>
    </dgm:pt>
    <dgm:pt modelId="{39989FF1-7D3F-4231-A849-1CE6E842C441}" type="pres">
      <dgm:prSet presAssocID="{0FA01007-B886-48D6-A2DC-5EE86777822C}" presName="Name37" presStyleLbl="parChTrans1D3" presStyleIdx="10" presStyleCnt="15"/>
      <dgm:spPr/>
    </dgm:pt>
    <dgm:pt modelId="{3E306654-0459-43E8-8F72-577F2CF9A0CE}" type="pres">
      <dgm:prSet presAssocID="{E04BEEAD-8737-4149-88E6-457F9AB2AE76}" presName="hierRoot2" presStyleCnt="0">
        <dgm:presLayoutVars>
          <dgm:hierBranch val="init"/>
        </dgm:presLayoutVars>
      </dgm:prSet>
      <dgm:spPr/>
    </dgm:pt>
    <dgm:pt modelId="{0009576F-3B8E-4B99-8CF2-3947B60AD0EF}" type="pres">
      <dgm:prSet presAssocID="{E04BEEAD-8737-4149-88E6-457F9AB2AE76}" presName="rootComposite" presStyleCnt="0"/>
      <dgm:spPr/>
    </dgm:pt>
    <dgm:pt modelId="{89FF69CF-ACA4-473A-BB5F-181DF1C00BF0}" type="pres">
      <dgm:prSet presAssocID="{E04BEEAD-8737-4149-88E6-457F9AB2AE76}" presName="rootText" presStyleLbl="node3" presStyleIdx="10" presStyleCnt="15">
        <dgm:presLayoutVars>
          <dgm:chPref val="3"/>
        </dgm:presLayoutVars>
      </dgm:prSet>
      <dgm:spPr/>
    </dgm:pt>
    <dgm:pt modelId="{91B595D3-B663-4D76-9C5A-D69F12E36032}" type="pres">
      <dgm:prSet presAssocID="{E04BEEAD-8737-4149-88E6-457F9AB2AE76}" presName="rootConnector" presStyleLbl="node3" presStyleIdx="10" presStyleCnt="15"/>
      <dgm:spPr/>
    </dgm:pt>
    <dgm:pt modelId="{D605691C-8295-469A-8EC8-DEC3B9FDE66F}" type="pres">
      <dgm:prSet presAssocID="{E04BEEAD-8737-4149-88E6-457F9AB2AE76}" presName="hierChild4" presStyleCnt="0"/>
      <dgm:spPr/>
    </dgm:pt>
    <dgm:pt modelId="{12A63A73-D6C9-436F-BCD1-2313F3A27E13}" type="pres">
      <dgm:prSet presAssocID="{E04BEEAD-8737-4149-88E6-457F9AB2AE76}" presName="hierChild5" presStyleCnt="0"/>
      <dgm:spPr/>
    </dgm:pt>
    <dgm:pt modelId="{9C39F145-9349-4923-A792-6513DAD29F06}" type="pres">
      <dgm:prSet presAssocID="{AE07CD4D-5BF4-4607-B502-4AFF370A7F9A}" presName="hierChild5" presStyleCnt="0"/>
      <dgm:spPr/>
    </dgm:pt>
    <dgm:pt modelId="{6CACCC13-BC9C-4DF5-BB49-1261224E6A18}" type="pres">
      <dgm:prSet presAssocID="{31B9A824-EA09-4B30-BF04-557CD82C7485}" presName="Name37" presStyleLbl="parChTrans1D2" presStyleIdx="6" presStyleCnt="8"/>
      <dgm:spPr/>
    </dgm:pt>
    <dgm:pt modelId="{FBFF6006-6348-41D1-881B-1CFF80B162E7}" type="pres">
      <dgm:prSet presAssocID="{9AE3C6F5-3A23-421A-B91E-358EAC940063}" presName="hierRoot2" presStyleCnt="0">
        <dgm:presLayoutVars>
          <dgm:hierBranch val="init"/>
        </dgm:presLayoutVars>
      </dgm:prSet>
      <dgm:spPr/>
    </dgm:pt>
    <dgm:pt modelId="{969734EB-4B21-4148-8AE4-77DCE792BFEB}" type="pres">
      <dgm:prSet presAssocID="{9AE3C6F5-3A23-421A-B91E-358EAC940063}" presName="rootComposite" presStyleCnt="0"/>
      <dgm:spPr/>
    </dgm:pt>
    <dgm:pt modelId="{C63D153A-C6D9-45F7-AE3E-A10C763F65DA}" type="pres">
      <dgm:prSet presAssocID="{9AE3C6F5-3A23-421A-B91E-358EAC940063}" presName="rootText" presStyleLbl="node2" presStyleIdx="6" presStyleCnt="8">
        <dgm:presLayoutVars>
          <dgm:chPref val="3"/>
        </dgm:presLayoutVars>
      </dgm:prSet>
      <dgm:spPr/>
    </dgm:pt>
    <dgm:pt modelId="{33CC4163-5FEA-4F0A-8BD0-E9485F8C5C78}" type="pres">
      <dgm:prSet presAssocID="{9AE3C6F5-3A23-421A-B91E-358EAC940063}" presName="rootConnector" presStyleLbl="node2" presStyleIdx="6" presStyleCnt="8"/>
      <dgm:spPr/>
    </dgm:pt>
    <dgm:pt modelId="{26F1414D-451A-4585-8988-80172ADC8CC3}" type="pres">
      <dgm:prSet presAssocID="{9AE3C6F5-3A23-421A-B91E-358EAC940063}" presName="hierChild4" presStyleCnt="0"/>
      <dgm:spPr/>
    </dgm:pt>
    <dgm:pt modelId="{960330CF-5074-4705-86FE-A34B839FD8B2}" type="pres">
      <dgm:prSet presAssocID="{4E353FD1-F4AE-45CF-BB49-3B56A229B337}" presName="Name37" presStyleLbl="parChTrans1D3" presStyleIdx="11" presStyleCnt="15"/>
      <dgm:spPr/>
    </dgm:pt>
    <dgm:pt modelId="{5EEB6507-42DE-46BF-95A8-41D0FBF1A5FE}" type="pres">
      <dgm:prSet presAssocID="{D645A209-393A-44FE-B4CC-BE0466690FEF}" presName="hierRoot2" presStyleCnt="0">
        <dgm:presLayoutVars>
          <dgm:hierBranch val="init"/>
        </dgm:presLayoutVars>
      </dgm:prSet>
      <dgm:spPr/>
    </dgm:pt>
    <dgm:pt modelId="{212A489C-68B3-4C9D-BDB0-5CC5368F617D}" type="pres">
      <dgm:prSet presAssocID="{D645A209-393A-44FE-B4CC-BE0466690FEF}" presName="rootComposite" presStyleCnt="0"/>
      <dgm:spPr/>
    </dgm:pt>
    <dgm:pt modelId="{3AF3F1E0-FD18-4B6E-B532-CAAC970FDC6C}" type="pres">
      <dgm:prSet presAssocID="{D645A209-393A-44FE-B4CC-BE0466690FEF}" presName="rootText" presStyleLbl="node3" presStyleIdx="11" presStyleCnt="15">
        <dgm:presLayoutVars>
          <dgm:chPref val="3"/>
        </dgm:presLayoutVars>
      </dgm:prSet>
      <dgm:spPr/>
    </dgm:pt>
    <dgm:pt modelId="{E44F3B97-2BB1-4111-8C93-8348EB335523}" type="pres">
      <dgm:prSet presAssocID="{D645A209-393A-44FE-B4CC-BE0466690FEF}" presName="rootConnector" presStyleLbl="node3" presStyleIdx="11" presStyleCnt="15"/>
      <dgm:spPr/>
    </dgm:pt>
    <dgm:pt modelId="{CE119F00-F04F-4517-A771-32683BE3D8E5}" type="pres">
      <dgm:prSet presAssocID="{D645A209-393A-44FE-B4CC-BE0466690FEF}" presName="hierChild4" presStyleCnt="0"/>
      <dgm:spPr/>
    </dgm:pt>
    <dgm:pt modelId="{BD16F4F6-6D52-4B52-8EA8-BE673D0FB967}" type="pres">
      <dgm:prSet presAssocID="{D645A209-393A-44FE-B4CC-BE0466690FEF}" presName="hierChild5" presStyleCnt="0"/>
      <dgm:spPr/>
    </dgm:pt>
    <dgm:pt modelId="{E7EE13AD-9262-42D0-91C5-E1AFFE0BEE02}" type="pres">
      <dgm:prSet presAssocID="{FF2BEF8C-F420-42F4-BD65-5C7DC0E07CE5}" presName="Name37" presStyleLbl="parChTrans1D3" presStyleIdx="12" presStyleCnt="15"/>
      <dgm:spPr/>
    </dgm:pt>
    <dgm:pt modelId="{D5A2A623-C3F5-418F-8A6D-52E91098EE19}" type="pres">
      <dgm:prSet presAssocID="{6089030C-8909-4DAE-AD81-7600682823A6}" presName="hierRoot2" presStyleCnt="0">
        <dgm:presLayoutVars>
          <dgm:hierBranch val="init"/>
        </dgm:presLayoutVars>
      </dgm:prSet>
      <dgm:spPr/>
    </dgm:pt>
    <dgm:pt modelId="{F2E2AC7C-142E-4D7B-A291-413FFC285107}" type="pres">
      <dgm:prSet presAssocID="{6089030C-8909-4DAE-AD81-7600682823A6}" presName="rootComposite" presStyleCnt="0"/>
      <dgm:spPr/>
    </dgm:pt>
    <dgm:pt modelId="{E1FB226B-CA65-44D9-A74F-76B937B480B0}" type="pres">
      <dgm:prSet presAssocID="{6089030C-8909-4DAE-AD81-7600682823A6}" presName="rootText" presStyleLbl="node3" presStyleIdx="12" presStyleCnt="15">
        <dgm:presLayoutVars>
          <dgm:chPref val="3"/>
        </dgm:presLayoutVars>
      </dgm:prSet>
      <dgm:spPr/>
    </dgm:pt>
    <dgm:pt modelId="{270DEF0C-7637-4404-8E26-7C020B7C2127}" type="pres">
      <dgm:prSet presAssocID="{6089030C-8909-4DAE-AD81-7600682823A6}" presName="rootConnector" presStyleLbl="node3" presStyleIdx="12" presStyleCnt="15"/>
      <dgm:spPr/>
    </dgm:pt>
    <dgm:pt modelId="{4F015668-0033-477B-ACF7-9DAB052802E1}" type="pres">
      <dgm:prSet presAssocID="{6089030C-8909-4DAE-AD81-7600682823A6}" presName="hierChild4" presStyleCnt="0"/>
      <dgm:spPr/>
    </dgm:pt>
    <dgm:pt modelId="{B92DED35-70AF-4F46-8D29-D2C204F45261}" type="pres">
      <dgm:prSet presAssocID="{6089030C-8909-4DAE-AD81-7600682823A6}" presName="hierChild5" presStyleCnt="0"/>
      <dgm:spPr/>
    </dgm:pt>
    <dgm:pt modelId="{1D285AB1-358D-473A-8E2E-724C31BC5882}" type="pres">
      <dgm:prSet presAssocID="{9AE3C6F5-3A23-421A-B91E-358EAC940063}" presName="hierChild5" presStyleCnt="0"/>
      <dgm:spPr/>
    </dgm:pt>
    <dgm:pt modelId="{18900B46-CC17-41DB-BD96-770CF628A994}" type="pres">
      <dgm:prSet presAssocID="{74CD441F-DFDB-42F5-AE53-5A63E79F0BE5}" presName="Name37" presStyleLbl="parChTrans1D2" presStyleIdx="7" presStyleCnt="8"/>
      <dgm:spPr/>
    </dgm:pt>
    <dgm:pt modelId="{E2B196D8-7C82-4A94-981E-5E15A6122C46}" type="pres">
      <dgm:prSet presAssocID="{E7582915-7067-4A01-86FA-A748E5556FDB}" presName="hierRoot2" presStyleCnt="0">
        <dgm:presLayoutVars>
          <dgm:hierBranch val="init"/>
        </dgm:presLayoutVars>
      </dgm:prSet>
      <dgm:spPr/>
    </dgm:pt>
    <dgm:pt modelId="{3C3D93F8-FF4A-4865-9440-996E64676EEC}" type="pres">
      <dgm:prSet presAssocID="{E7582915-7067-4A01-86FA-A748E5556FDB}" presName="rootComposite" presStyleCnt="0"/>
      <dgm:spPr/>
    </dgm:pt>
    <dgm:pt modelId="{FBBCAC7A-836C-49D1-9479-047CE47239F1}" type="pres">
      <dgm:prSet presAssocID="{E7582915-7067-4A01-86FA-A748E5556FDB}" presName="rootText" presStyleLbl="node2" presStyleIdx="7" presStyleCnt="8">
        <dgm:presLayoutVars>
          <dgm:chPref val="3"/>
        </dgm:presLayoutVars>
      </dgm:prSet>
      <dgm:spPr/>
    </dgm:pt>
    <dgm:pt modelId="{443BDA39-1A5C-437E-A0BE-E2D6E7D4B364}" type="pres">
      <dgm:prSet presAssocID="{E7582915-7067-4A01-86FA-A748E5556FDB}" presName="rootConnector" presStyleLbl="node2" presStyleIdx="7" presStyleCnt="8"/>
      <dgm:spPr/>
    </dgm:pt>
    <dgm:pt modelId="{556A5DA1-686A-469C-8FB1-60C46005BBA0}" type="pres">
      <dgm:prSet presAssocID="{E7582915-7067-4A01-86FA-A748E5556FDB}" presName="hierChild4" presStyleCnt="0"/>
      <dgm:spPr/>
    </dgm:pt>
    <dgm:pt modelId="{4C80EE5B-2E07-48AF-8BD4-48B84769687F}" type="pres">
      <dgm:prSet presAssocID="{826F9A72-FFF9-4B5C-98BF-598A580B6FC5}" presName="Name37" presStyleLbl="parChTrans1D3" presStyleIdx="13" presStyleCnt="15"/>
      <dgm:spPr/>
    </dgm:pt>
    <dgm:pt modelId="{A6D0EA07-D429-4956-ADF4-76DC9B6EA40C}" type="pres">
      <dgm:prSet presAssocID="{3969F131-74C1-43B1-9FB4-40297EE2F30E}" presName="hierRoot2" presStyleCnt="0">
        <dgm:presLayoutVars>
          <dgm:hierBranch val="init"/>
        </dgm:presLayoutVars>
      </dgm:prSet>
      <dgm:spPr/>
    </dgm:pt>
    <dgm:pt modelId="{DC6BACA2-4393-4C20-8660-80579BAB4616}" type="pres">
      <dgm:prSet presAssocID="{3969F131-74C1-43B1-9FB4-40297EE2F30E}" presName="rootComposite" presStyleCnt="0"/>
      <dgm:spPr/>
    </dgm:pt>
    <dgm:pt modelId="{B2C84196-321A-4848-83A5-38C60705B46B}" type="pres">
      <dgm:prSet presAssocID="{3969F131-74C1-43B1-9FB4-40297EE2F30E}" presName="rootText" presStyleLbl="node3" presStyleIdx="13" presStyleCnt="15" custLinFactY="47046" custLinFactNeighborX="-4376" custLinFactNeighborY="100000">
        <dgm:presLayoutVars>
          <dgm:chPref val="3"/>
        </dgm:presLayoutVars>
      </dgm:prSet>
      <dgm:spPr/>
    </dgm:pt>
    <dgm:pt modelId="{E52356CF-2686-441B-9AE2-6294181C17E7}" type="pres">
      <dgm:prSet presAssocID="{3969F131-74C1-43B1-9FB4-40297EE2F30E}" presName="rootConnector" presStyleLbl="node3" presStyleIdx="13" presStyleCnt="15"/>
      <dgm:spPr/>
    </dgm:pt>
    <dgm:pt modelId="{E1EEF008-4171-4FE4-AF74-9DA42E0F8431}" type="pres">
      <dgm:prSet presAssocID="{3969F131-74C1-43B1-9FB4-40297EE2F30E}" presName="hierChild4" presStyleCnt="0"/>
      <dgm:spPr/>
    </dgm:pt>
    <dgm:pt modelId="{4CC93B25-F849-4D1F-888D-AFAE008C915E}" type="pres">
      <dgm:prSet presAssocID="{3969F131-74C1-43B1-9FB4-40297EE2F30E}" presName="hierChild5" presStyleCnt="0"/>
      <dgm:spPr/>
    </dgm:pt>
    <dgm:pt modelId="{AD260262-DDA1-4574-8C10-4E5A7B470A93}" type="pres">
      <dgm:prSet presAssocID="{85A6EBAF-682F-4197-ABF4-AC52BC62FFAD}" presName="Name37" presStyleLbl="parChTrans1D3" presStyleIdx="14" presStyleCnt="15"/>
      <dgm:spPr/>
    </dgm:pt>
    <dgm:pt modelId="{D8A48690-8C82-4F61-AF11-96AD83D770CC}" type="pres">
      <dgm:prSet presAssocID="{A673AD38-DDB1-4B2E-A888-C7BE34C66143}" presName="hierRoot2" presStyleCnt="0">
        <dgm:presLayoutVars>
          <dgm:hierBranch val="init"/>
        </dgm:presLayoutVars>
      </dgm:prSet>
      <dgm:spPr/>
    </dgm:pt>
    <dgm:pt modelId="{652DEAF2-55BB-4D92-A0B6-9F49E8A00A26}" type="pres">
      <dgm:prSet presAssocID="{A673AD38-DDB1-4B2E-A888-C7BE34C66143}" presName="rootComposite" presStyleCnt="0"/>
      <dgm:spPr/>
    </dgm:pt>
    <dgm:pt modelId="{2BA8A161-68C0-433F-8F6A-9C311C7BAD23}" type="pres">
      <dgm:prSet presAssocID="{A673AD38-DDB1-4B2E-A888-C7BE34C66143}" presName="rootText" presStyleLbl="node3" presStyleIdx="14" presStyleCnt="15" custLinFactY="-38293" custLinFactNeighborX="-5252" custLinFactNeighborY="-100000">
        <dgm:presLayoutVars>
          <dgm:chPref val="3"/>
        </dgm:presLayoutVars>
      </dgm:prSet>
      <dgm:spPr/>
    </dgm:pt>
    <dgm:pt modelId="{C3D48792-BE50-4AAD-9674-97D8238D5B9B}" type="pres">
      <dgm:prSet presAssocID="{A673AD38-DDB1-4B2E-A888-C7BE34C66143}" presName="rootConnector" presStyleLbl="node3" presStyleIdx="14" presStyleCnt="15"/>
      <dgm:spPr/>
    </dgm:pt>
    <dgm:pt modelId="{0F2B8475-F8F9-42FD-9A45-26EC5E32CF5E}" type="pres">
      <dgm:prSet presAssocID="{A673AD38-DDB1-4B2E-A888-C7BE34C66143}" presName="hierChild4" presStyleCnt="0"/>
      <dgm:spPr/>
    </dgm:pt>
    <dgm:pt modelId="{D727EA7E-E411-47AB-A3C8-23521224A9A7}" type="pres">
      <dgm:prSet presAssocID="{A673AD38-DDB1-4B2E-A888-C7BE34C66143}" presName="hierChild5" presStyleCnt="0"/>
      <dgm:spPr/>
    </dgm:pt>
    <dgm:pt modelId="{6C26E172-74B9-4BB1-A71C-6AB450343665}" type="pres">
      <dgm:prSet presAssocID="{E7582915-7067-4A01-86FA-A748E5556FDB}" presName="hierChild5" presStyleCnt="0"/>
      <dgm:spPr/>
    </dgm:pt>
    <dgm:pt modelId="{C76110FB-B025-4FA4-8F6C-818AF422FC3A}" type="pres">
      <dgm:prSet presAssocID="{9C47A28E-B9B2-44BC-AC4D-466DCC57565C}" presName="hierChild3" presStyleCnt="0"/>
      <dgm:spPr/>
    </dgm:pt>
  </dgm:ptLst>
  <dgm:cxnLst>
    <dgm:cxn modelId="{FE604700-86BE-42DB-8FD9-A0A9CA49A199}" type="presOf" srcId="{788830CD-0880-4E5E-ABB9-CB0633A5DB25}" destId="{0A4C2AF9-2B51-4DA0-9B26-595144B98D8A}" srcOrd="0" destOrd="0" presId="urn:microsoft.com/office/officeart/2005/8/layout/orgChart1"/>
    <dgm:cxn modelId="{D569DC01-B2F9-4918-B2DF-FA571069D1E4}" type="presOf" srcId="{F5F9E582-A113-4CF4-BC07-11508E05EE89}" destId="{0EB19056-CA10-4788-8EDD-1230459535C6}" srcOrd="1" destOrd="0" presId="urn:microsoft.com/office/officeart/2005/8/layout/orgChart1"/>
    <dgm:cxn modelId="{F0B71904-6ADA-45AB-8B91-3E4686261DE7}" type="presOf" srcId="{55088BE3-2B30-4057-A6FE-E5FC63983211}" destId="{5495A490-1004-4F61-8984-F5F9171E2A5F}" srcOrd="0" destOrd="0" presId="urn:microsoft.com/office/officeart/2005/8/layout/orgChart1"/>
    <dgm:cxn modelId="{BD278A04-9EBD-42F6-9A68-50B0871D8E74}" srcId="{9C47A28E-B9B2-44BC-AC4D-466DCC57565C}" destId="{9025D71D-88B2-4E8E-88F4-24A61BEB27F3}" srcOrd="2" destOrd="0" parTransId="{27F64CC9-ADA7-4F8E-A36E-BED1086353C5}" sibTransId="{BFE968D4-C5C5-48C0-B473-1FF0322613AA}"/>
    <dgm:cxn modelId="{26F2CA04-6F39-4A9E-ADB7-56950A4DE010}" type="presOf" srcId="{80AC8FF7-D8E9-4D9F-973F-5539B1488DB1}" destId="{0C4B688F-6052-465C-8BE5-93C989452AAC}" srcOrd="0" destOrd="0" presId="urn:microsoft.com/office/officeart/2005/8/layout/orgChart1"/>
    <dgm:cxn modelId="{B8C56B05-255E-4EDA-A56A-21D8511685B1}" type="presOf" srcId="{AE07CD4D-5BF4-4607-B502-4AFF370A7F9A}" destId="{FEAB9DC1-6A55-40CA-873E-6544701702A5}" srcOrd="0" destOrd="0" presId="urn:microsoft.com/office/officeart/2005/8/layout/orgChart1"/>
    <dgm:cxn modelId="{34258809-760E-4833-82C4-358E914851A7}" type="presOf" srcId="{8C3BFEE3-63BA-48C4-A4F7-E284B3BBA54D}" destId="{67B1C42B-6D3E-4717-8805-009BB863D311}" srcOrd="1" destOrd="0" presId="urn:microsoft.com/office/officeart/2005/8/layout/orgChart1"/>
    <dgm:cxn modelId="{1B58DA10-995E-427E-BF48-01EB9D0AB31E}" type="presOf" srcId="{9C47A28E-B9B2-44BC-AC4D-466DCC57565C}" destId="{FB8BAC78-06C7-4B36-AF13-0567795ECEDA}" srcOrd="1" destOrd="0" presId="urn:microsoft.com/office/officeart/2005/8/layout/orgChart1"/>
    <dgm:cxn modelId="{E5EF1E14-B30E-4DE9-9409-A63E503D5A68}" type="presOf" srcId="{A673AD38-DDB1-4B2E-A888-C7BE34C66143}" destId="{2BA8A161-68C0-433F-8F6A-9C311C7BAD23}" srcOrd="0" destOrd="0" presId="urn:microsoft.com/office/officeart/2005/8/layout/orgChart1"/>
    <dgm:cxn modelId="{A2E72615-1CE3-4D76-B738-B949E9DA28E9}" srcId="{9C47A28E-B9B2-44BC-AC4D-466DCC57565C}" destId="{E7582915-7067-4A01-86FA-A748E5556FDB}" srcOrd="7" destOrd="0" parTransId="{74CD441F-DFDB-42F5-AE53-5A63E79F0BE5}" sibTransId="{2A7E010A-89B7-425C-8E8B-2F80257496AE}"/>
    <dgm:cxn modelId="{493C2216-DE9A-4C6D-AFCE-C86CADDE610B}" type="presOf" srcId="{7B470319-18EB-4E2C-A635-7A6FE4107940}" destId="{45B0511B-628F-41BF-A209-33194A5A8B38}" srcOrd="0" destOrd="0" presId="urn:microsoft.com/office/officeart/2005/8/layout/orgChart1"/>
    <dgm:cxn modelId="{DE94DA16-3548-4FE6-B9C4-69A43448064C}" type="presOf" srcId="{80AC8FF7-D8E9-4D9F-973F-5539B1488DB1}" destId="{128BADE3-1075-468E-89CC-4BE346262E56}" srcOrd="1" destOrd="0" presId="urn:microsoft.com/office/officeart/2005/8/layout/orgChart1"/>
    <dgm:cxn modelId="{9F6C521B-F40F-40FA-A146-50D04BA33986}" srcId="{9C47A28E-B9B2-44BC-AC4D-466DCC57565C}" destId="{9AE3C6F5-3A23-421A-B91E-358EAC940063}" srcOrd="6" destOrd="0" parTransId="{31B9A824-EA09-4B30-BF04-557CD82C7485}" sibTransId="{2167EE6C-E4D7-4434-BB6A-E7378B2FFE72}"/>
    <dgm:cxn modelId="{D94D851D-4026-4C59-87A2-830CDE46B2F3}" type="presOf" srcId="{9A189D14-98BE-41A8-8ED4-D8973D0F18D4}" destId="{3954F181-0BF7-4D8D-A210-B4AC055178F7}" srcOrd="0" destOrd="0" presId="urn:microsoft.com/office/officeart/2005/8/layout/orgChart1"/>
    <dgm:cxn modelId="{E59CC824-3412-43EE-BB40-F4C232BF16E8}" type="presOf" srcId="{3969F131-74C1-43B1-9FB4-40297EE2F30E}" destId="{B2C84196-321A-4848-83A5-38C60705B46B}" srcOrd="0" destOrd="0" presId="urn:microsoft.com/office/officeart/2005/8/layout/orgChart1"/>
    <dgm:cxn modelId="{B9ADF225-8C5F-493E-BDB1-D3D5DE3BFFB4}" type="presOf" srcId="{9AE3C6F5-3A23-421A-B91E-358EAC940063}" destId="{C63D153A-C6D9-45F7-AE3E-A10C763F65DA}" srcOrd="0" destOrd="0" presId="urn:microsoft.com/office/officeart/2005/8/layout/orgChart1"/>
    <dgm:cxn modelId="{F98D9C26-6099-44FB-BF76-2A7E2D7CA976}" type="presOf" srcId="{9025D71D-88B2-4E8E-88F4-24A61BEB27F3}" destId="{122FA77F-E103-492D-A08B-05B6C4B6B936}" srcOrd="0" destOrd="0" presId="urn:microsoft.com/office/officeart/2005/8/layout/orgChart1"/>
    <dgm:cxn modelId="{CEC74C27-6AED-4E53-A3CC-52436CE231FF}" srcId="{83C89DBC-875E-424B-9027-1D17C31F503C}" destId="{168D837F-A73D-4542-BD01-7901BEAFB721}" srcOrd="1" destOrd="0" parTransId="{C5D3CC0E-5219-478B-8FCF-628759B5B759}" sibTransId="{A7327197-3C59-4F26-9AF8-D2DCC4367E71}"/>
    <dgm:cxn modelId="{AEDA9F27-3508-4A27-924E-0D1FEAF9ABBD}" type="presOf" srcId="{2E7EE082-F57F-4C95-8562-696C5D7B2E75}" destId="{78E3E1F1-100C-4FE8-AE04-447434DC47E8}" srcOrd="1" destOrd="0" presId="urn:microsoft.com/office/officeart/2005/8/layout/orgChart1"/>
    <dgm:cxn modelId="{8811612C-95E6-40D4-B310-A323CB4176C1}" srcId="{83C89DBC-875E-424B-9027-1D17C31F503C}" destId="{8F4B327C-89AB-4368-ABF0-A4FBFDDD80E8}" srcOrd="0" destOrd="0" parTransId="{B8E4CF92-5C49-46D5-BD87-55B4B161F0D5}" sibTransId="{5FD2A3D9-4838-4C09-8B52-80ED35FEA9C2}"/>
    <dgm:cxn modelId="{3F8A232D-ADE7-4FC0-A076-7C3DAD725887}" srcId="{9C47A28E-B9B2-44BC-AC4D-466DCC57565C}" destId="{3C88338C-86E3-4642-8F5A-DC5C7A70C40B}" srcOrd="0" destOrd="0" parTransId="{DA0E9335-A343-4DA1-9F61-646F9C45DF63}" sibTransId="{B1795A20-62C5-4672-AF9D-8DE036C93420}"/>
    <dgm:cxn modelId="{78C04F30-6B6B-49BE-A687-6B0CCC8A570C}" type="presOf" srcId="{168D837F-A73D-4542-BD01-7901BEAFB721}" destId="{5C29C730-4B79-4197-BF28-5DFC5ED3121F}" srcOrd="0" destOrd="0" presId="urn:microsoft.com/office/officeart/2005/8/layout/orgChart1"/>
    <dgm:cxn modelId="{6AACAF33-B2DF-4B09-B497-4C6213EE4328}" srcId="{8C3BFEE3-63BA-48C4-A4F7-E284B3BBA54D}" destId="{E9557FF5-394E-4C5F-8191-E7FD2B492FDA}" srcOrd="1" destOrd="0" parTransId="{788830CD-0880-4E5E-ABB9-CB0633A5DB25}" sibTransId="{D3F5083F-5565-4E54-A3A9-99039E4B17C4}"/>
    <dgm:cxn modelId="{50EAE133-3E6A-4254-8BE2-73663050B038}" srcId="{E7582915-7067-4A01-86FA-A748E5556FDB}" destId="{3969F131-74C1-43B1-9FB4-40297EE2F30E}" srcOrd="0" destOrd="0" parTransId="{826F9A72-FFF9-4B5C-98BF-598A580B6FC5}" sibTransId="{E88F0A67-47AB-446D-B234-459E7F53E6D4}"/>
    <dgm:cxn modelId="{C4191334-9B6E-45C5-9E1A-E71F62261B83}" type="presOf" srcId="{9AE3C6F5-3A23-421A-B91E-358EAC940063}" destId="{33CC4163-5FEA-4F0A-8BD0-E9485F8C5C78}" srcOrd="1" destOrd="0" presId="urn:microsoft.com/office/officeart/2005/8/layout/orgChart1"/>
    <dgm:cxn modelId="{28C52439-B56B-486D-B973-2E7C81B81035}" type="presOf" srcId="{C5D3CC0E-5219-478B-8FCF-628759B5B759}" destId="{D242D816-9D3D-457A-9D47-F976BA35CE91}" srcOrd="0" destOrd="0" presId="urn:microsoft.com/office/officeart/2005/8/layout/orgChart1"/>
    <dgm:cxn modelId="{3741813A-AE69-40B1-8F86-0AE921A7E812}" type="presOf" srcId="{C469DF57-9E25-477A-B2A8-93610112499B}" destId="{5E8D7AA5-286C-4743-B66A-F6B2822B5A21}" srcOrd="0" destOrd="0" presId="urn:microsoft.com/office/officeart/2005/8/layout/orgChart1"/>
    <dgm:cxn modelId="{5BC2B13B-C068-405E-81F8-5BB28CE98FEC}" type="presOf" srcId="{52CA2BBB-BE02-442D-AFB8-0E2D7C617E8D}" destId="{B683D4A4-79F0-42DE-8BCF-B90B789F465B}" srcOrd="0" destOrd="0" presId="urn:microsoft.com/office/officeart/2005/8/layout/orgChart1"/>
    <dgm:cxn modelId="{628D173C-8AFB-4872-87F2-9E3802080A3D}" type="presOf" srcId="{FDE89C15-3389-4797-A054-CD079170DFEF}" destId="{3D255182-F063-4745-AFF5-CC6424D39595}" srcOrd="0" destOrd="0" presId="urn:microsoft.com/office/officeart/2005/8/layout/orgChart1"/>
    <dgm:cxn modelId="{A4150F3D-4977-4ECF-98CC-EE94EE6EA417}" type="presOf" srcId="{E4C222FD-2C7A-4021-934D-4EB78D2AC2E5}" destId="{68DF72F5-41C5-402D-B4E5-5571F466CCB7}" srcOrd="0" destOrd="0" presId="urn:microsoft.com/office/officeart/2005/8/layout/orgChart1"/>
    <dgm:cxn modelId="{5B52B05C-78E5-4910-97BF-B4418DC5DFAE}" type="presOf" srcId="{DA0E9335-A343-4DA1-9F61-646F9C45DF63}" destId="{3AE65ABA-5A16-4A18-991D-A6A152928675}" srcOrd="0" destOrd="0" presId="urn:microsoft.com/office/officeart/2005/8/layout/orgChart1"/>
    <dgm:cxn modelId="{180BC65C-7EFC-4659-BFB6-BBEE8D9D75E5}" srcId="{AE07CD4D-5BF4-4607-B502-4AFF370A7F9A}" destId="{1E01B681-ED4F-41C7-8122-011BBEED8A6E}" srcOrd="0" destOrd="0" parTransId="{C469DF57-9E25-477A-B2A8-93610112499B}" sibTransId="{883796A2-9C3B-432C-978D-21385B8C62C4}"/>
    <dgm:cxn modelId="{9E5D9060-983E-4DBD-B30E-B999F8AB3E99}" type="presOf" srcId="{F5F9E582-A113-4CF4-BC07-11508E05EE89}" destId="{9DA5FFA1-59F7-4F41-A79C-54538E024D70}" srcOrd="0" destOrd="0" presId="urn:microsoft.com/office/officeart/2005/8/layout/orgChart1"/>
    <dgm:cxn modelId="{FBE88461-3AB7-43D6-8330-72154ED2050F}" type="presOf" srcId="{02486C13-748C-44D9-9251-432157FB61AB}" destId="{2B4DA46F-D5B2-4FBD-ABD2-2BF4BA5F73E6}" srcOrd="0" destOrd="0" presId="urn:microsoft.com/office/officeart/2005/8/layout/orgChart1"/>
    <dgm:cxn modelId="{E168E764-B498-480E-AAE3-A24E66B0D2E7}" type="presOf" srcId="{D645A209-393A-44FE-B4CC-BE0466690FEF}" destId="{3AF3F1E0-FD18-4B6E-B532-CAAC970FDC6C}" srcOrd="0" destOrd="0" presId="urn:microsoft.com/office/officeart/2005/8/layout/orgChart1"/>
    <dgm:cxn modelId="{44E46B48-3602-4146-9C74-59EC5C451960}" srcId="{9025D71D-88B2-4E8E-88F4-24A61BEB27F3}" destId="{E215AC2C-E460-477D-9DBA-E70A8CDC66C3}" srcOrd="1" destOrd="0" parTransId="{52CA2BBB-BE02-442D-AFB8-0E2D7C617E8D}" sibTransId="{DB1272A1-E082-4037-B830-02CBE280B43F}"/>
    <dgm:cxn modelId="{15E75D49-8CF8-420F-BED9-CA3A25AD5E82}" type="presOf" srcId="{85A6EBAF-682F-4197-ABF4-AC52BC62FFAD}" destId="{AD260262-DDA1-4574-8C10-4E5A7B470A93}" srcOrd="0" destOrd="0" presId="urn:microsoft.com/office/officeart/2005/8/layout/orgChart1"/>
    <dgm:cxn modelId="{8878BD69-F82D-4583-90E0-452EB7A6AFD3}" type="presOf" srcId="{168D837F-A73D-4542-BD01-7901BEAFB721}" destId="{C6BA5468-E674-41AB-B017-5F01B8655E9C}" srcOrd="1" destOrd="0" presId="urn:microsoft.com/office/officeart/2005/8/layout/orgChart1"/>
    <dgm:cxn modelId="{1A494D4A-B0E8-4AC4-897D-9DB57B3053C7}" type="presOf" srcId="{1E01B681-ED4F-41C7-8122-011BBEED8A6E}" destId="{1CF0FAFA-784F-426E-B64F-272D2E10ABC2}" srcOrd="0" destOrd="0" presId="urn:microsoft.com/office/officeart/2005/8/layout/orgChart1"/>
    <dgm:cxn modelId="{6BC7BC6B-FC8D-45A3-A821-C258FB6E4A3B}" srcId="{3C88338C-86E3-4642-8F5A-DC5C7A70C40B}" destId="{83C89DBC-875E-424B-9027-1D17C31F503C}" srcOrd="0" destOrd="0" parTransId="{20402B59-E4D1-432F-A32E-4D9DAB64B296}" sibTransId="{49439F2E-6B46-40CB-83F0-637563061B63}"/>
    <dgm:cxn modelId="{1A1EF14B-80EE-45AB-89E2-B6E487B216EB}" type="presOf" srcId="{E215AC2C-E460-477D-9DBA-E70A8CDC66C3}" destId="{AD94C569-9D2A-4066-913C-E5183AF79D17}" srcOrd="0" destOrd="0" presId="urn:microsoft.com/office/officeart/2005/8/layout/orgChart1"/>
    <dgm:cxn modelId="{BB20804E-E5E3-48CA-8C75-A46136ED67EC}" type="presOf" srcId="{A673AD38-DDB1-4B2E-A888-C7BE34C66143}" destId="{C3D48792-BE50-4AAD-9674-97D8238D5B9B}" srcOrd="1" destOrd="0" presId="urn:microsoft.com/office/officeart/2005/8/layout/orgChart1"/>
    <dgm:cxn modelId="{BB19E66E-B7C5-42BC-8470-2539F7557F21}" type="presOf" srcId="{83C89DBC-875E-424B-9027-1D17C31F503C}" destId="{A50F93B4-1068-4096-8A16-0E7F532F447C}" srcOrd="0" destOrd="0" presId="urn:microsoft.com/office/officeart/2005/8/layout/orgChart1"/>
    <dgm:cxn modelId="{22514B4F-E6D9-4559-9357-F1A248787ADF}" type="presOf" srcId="{1E01B681-ED4F-41C7-8122-011BBEED8A6E}" destId="{99E4CCAE-F5C6-4D45-B50C-B84A12B09244}" srcOrd="1" destOrd="0" presId="urn:microsoft.com/office/officeart/2005/8/layout/orgChart1"/>
    <dgm:cxn modelId="{9E31D970-15C3-4AAC-A321-6435E1769871}" type="presOf" srcId="{826F9A72-FFF9-4B5C-98BF-598A580B6FC5}" destId="{4C80EE5B-2E07-48AF-8BD4-48B84769687F}" srcOrd="0" destOrd="0" presId="urn:microsoft.com/office/officeart/2005/8/layout/orgChart1"/>
    <dgm:cxn modelId="{236DEA50-F4CA-4FDE-90BF-FE6A39FB20E5}" srcId="{A07AAAB1-720B-4A62-8197-070FDBC0362C}" destId="{9C47A28E-B9B2-44BC-AC4D-466DCC57565C}" srcOrd="0" destOrd="0" parTransId="{3ED21012-3079-489A-A1A5-464E6A2F8FE9}" sibTransId="{93CB0308-E6D0-42AA-A7E9-FD83E8313BCE}"/>
    <dgm:cxn modelId="{4EC65F51-E422-43CE-816D-1D71938B5363}" type="presOf" srcId="{E4C222FD-2C7A-4021-934D-4EB78D2AC2E5}" destId="{E8084D93-559E-476C-AE3D-3F7D761F76BC}" srcOrd="1" destOrd="0" presId="urn:microsoft.com/office/officeart/2005/8/layout/orgChart1"/>
    <dgm:cxn modelId="{C4EC4A51-CF30-4E05-88C7-A10429CA60E5}" type="presOf" srcId="{83C89DBC-875E-424B-9027-1D17C31F503C}" destId="{5880E0DE-52C9-402B-A284-0763CF494FE1}" srcOrd="1" destOrd="0" presId="urn:microsoft.com/office/officeart/2005/8/layout/orgChart1"/>
    <dgm:cxn modelId="{64571052-812A-4271-B7B5-2947D732DAA9}" type="presOf" srcId="{AE07CD4D-5BF4-4607-B502-4AFF370A7F9A}" destId="{76E1F1B3-DD47-48E4-B1F2-08FF0D8F9651}" srcOrd="1" destOrd="0" presId="urn:microsoft.com/office/officeart/2005/8/layout/orgChart1"/>
    <dgm:cxn modelId="{9C76C852-F6BF-47FE-9350-E1581818C6DE}" type="presOf" srcId="{3C88338C-86E3-4642-8F5A-DC5C7A70C40B}" destId="{8FCA6993-29D7-4A6C-930E-DFD6E83E6083}" srcOrd="1" destOrd="0" presId="urn:microsoft.com/office/officeart/2005/8/layout/orgChart1"/>
    <dgm:cxn modelId="{F98DD373-F5FA-452D-91E3-5730616D7FFC}" type="presOf" srcId="{8C3BFEE3-63BA-48C4-A4F7-E284B3BBA54D}" destId="{94D2AADF-8B76-4856-B638-79BAAAC535C5}" srcOrd="0" destOrd="0" presId="urn:microsoft.com/office/officeart/2005/8/layout/orgChart1"/>
    <dgm:cxn modelId="{B0A00055-078D-4664-9CD4-A46A882437DA}" type="presOf" srcId="{0FA01007-B886-48D6-A2DC-5EE86777822C}" destId="{39989FF1-7D3F-4231-A849-1CE6E842C441}" srcOrd="0" destOrd="0" presId="urn:microsoft.com/office/officeart/2005/8/layout/orgChart1"/>
    <dgm:cxn modelId="{FBF79459-CC5C-4281-8537-EF69AC1E69F6}" type="presOf" srcId="{BE2FC1E0-4B8D-48FD-B995-6CCB14F47720}" destId="{ADFD4F24-1124-409D-8EFF-908F5FB86061}" srcOrd="0" destOrd="0" presId="urn:microsoft.com/office/officeart/2005/8/layout/orgChart1"/>
    <dgm:cxn modelId="{C0E6155A-BBB6-4ADA-B3B2-32E595D73A6C}" srcId="{BE2FC1E0-4B8D-48FD-B995-6CCB14F47720}" destId="{80AC8FF7-D8E9-4D9F-973F-5539B1488DB1}" srcOrd="0" destOrd="0" parTransId="{FDE89C15-3389-4797-A054-CD079170DFEF}" sibTransId="{AC0FCE93-D855-48F1-8D0F-CEF7B1E89E89}"/>
    <dgm:cxn modelId="{559A4D7A-B790-42C9-BA7E-73FD0BA54D1D}" type="presOf" srcId="{A0329C51-1F5A-4513-AFCD-EFD67DB7A28B}" destId="{0B141B26-5434-4CE7-92CB-C9291BE179A6}" srcOrd="0" destOrd="0" presId="urn:microsoft.com/office/officeart/2005/8/layout/orgChart1"/>
    <dgm:cxn modelId="{8C58577E-44F9-46F6-9835-E19FA3ED32DD}" type="presOf" srcId="{9025D71D-88B2-4E8E-88F4-24A61BEB27F3}" destId="{0B913C2E-C7FF-4A60-B0B1-285AD58AF26F}" srcOrd="1" destOrd="0" presId="urn:microsoft.com/office/officeart/2005/8/layout/orgChart1"/>
    <dgm:cxn modelId="{D0DE0C7F-8FB9-40A8-9F1D-2515B86EEADC}" type="presOf" srcId="{FF2BEF8C-F420-42F4-BD65-5C7DC0E07CE5}" destId="{E7EE13AD-9262-42D0-91C5-E1AFFE0BEE02}" srcOrd="0" destOrd="0" presId="urn:microsoft.com/office/officeart/2005/8/layout/orgChart1"/>
    <dgm:cxn modelId="{3D782383-BD05-4F3B-9506-88992ED39D9F}" srcId="{9AE3C6F5-3A23-421A-B91E-358EAC940063}" destId="{6089030C-8909-4DAE-AD81-7600682823A6}" srcOrd="1" destOrd="0" parTransId="{FF2BEF8C-F420-42F4-BD65-5C7DC0E07CE5}" sibTransId="{EDC1F75D-C2DF-4550-8A06-2CF8774FEB23}"/>
    <dgm:cxn modelId="{C898D783-689E-47E7-BD30-7F9132FA71A5}" type="presOf" srcId="{D264F2CC-8C1B-4776-9E70-E26922578D2B}" destId="{B1D18C3A-EB3B-49AA-84C3-9B51E2670B71}" srcOrd="0" destOrd="0" presId="urn:microsoft.com/office/officeart/2005/8/layout/orgChart1"/>
    <dgm:cxn modelId="{AC3C4084-3DAC-488D-AD8F-C9A8FC659E01}" type="presOf" srcId="{3969F131-74C1-43B1-9FB4-40297EE2F30E}" destId="{E52356CF-2686-441B-9AE2-6294181C17E7}" srcOrd="1" destOrd="0" presId="urn:microsoft.com/office/officeart/2005/8/layout/orgChart1"/>
    <dgm:cxn modelId="{35EEDA85-0D35-43A1-AAD8-A8267BB04DC9}" type="presOf" srcId="{8F4B327C-89AB-4368-ABF0-A4FBFDDD80E8}" destId="{D19F29B5-6EE0-43F3-BE92-C0E8E5BF8C76}" srcOrd="0" destOrd="0" presId="urn:microsoft.com/office/officeart/2005/8/layout/orgChart1"/>
    <dgm:cxn modelId="{101F9088-DDD1-469E-B013-C34A5A0AD638}" type="presOf" srcId="{2E7EE082-F57F-4C95-8562-696C5D7B2E75}" destId="{3E3F63CB-FCD7-4CC1-9BE6-233863CC5473}" srcOrd="0" destOrd="0" presId="urn:microsoft.com/office/officeart/2005/8/layout/orgChart1"/>
    <dgm:cxn modelId="{A5284B89-9644-417F-A4ED-19CA6A03CB84}" type="presOf" srcId="{6089030C-8909-4DAE-AD81-7600682823A6}" destId="{270DEF0C-7637-4404-8E26-7C020B7C2127}" srcOrd="1" destOrd="0" presId="urn:microsoft.com/office/officeart/2005/8/layout/orgChart1"/>
    <dgm:cxn modelId="{0043FB8C-CB3F-464D-9AF5-12C14936AA7A}" srcId="{BE2FC1E0-4B8D-48FD-B995-6CCB14F47720}" destId="{F5F9E582-A113-4CF4-BC07-11508E05EE89}" srcOrd="1" destOrd="0" parTransId="{C270B1DF-1C06-42ED-AE3B-39368A17AABC}" sibTransId="{613698FC-1821-46B8-AF39-E91D075772CD}"/>
    <dgm:cxn modelId="{2618BF8D-5D82-41E6-A7D5-C6FA7174D0A4}" type="presOf" srcId="{E7582915-7067-4A01-86FA-A748E5556FDB}" destId="{443BDA39-1A5C-437E-A0BE-E2D6E7D4B364}" srcOrd="1" destOrd="0" presId="urn:microsoft.com/office/officeart/2005/8/layout/orgChart1"/>
    <dgm:cxn modelId="{8EA9EA90-2BC9-4136-B542-3F1A9B204492}" type="presOf" srcId="{B8E4CF92-5C49-46D5-BD87-55B4B161F0D5}" destId="{4A8A480F-6254-407D-B798-2604C0709B96}" srcOrd="0" destOrd="0" presId="urn:microsoft.com/office/officeart/2005/8/layout/orgChart1"/>
    <dgm:cxn modelId="{C2897892-0D93-4759-91AA-C3672EE5B3A0}" type="presOf" srcId="{A07AAAB1-720B-4A62-8197-070FDBC0362C}" destId="{E8A5D838-4517-4E43-8A17-420D9AAC4A8B}" srcOrd="0" destOrd="0" presId="urn:microsoft.com/office/officeart/2005/8/layout/orgChart1"/>
    <dgm:cxn modelId="{16A17693-9FE5-4C07-AF8F-96B620897E33}" type="presOf" srcId="{261C6AF4-4A62-4362-8371-F95DA60E81BC}" destId="{E6AB6BDB-85A2-492A-ADC7-6D503865470A}" srcOrd="0" destOrd="0" presId="urn:microsoft.com/office/officeart/2005/8/layout/orgChart1"/>
    <dgm:cxn modelId="{E2E0309B-B061-4896-B229-03FB0DE26BA9}" type="presOf" srcId="{27F64CC9-ADA7-4F8E-A36E-BED1086353C5}" destId="{A0866140-4681-4286-870E-0194BEE36AF7}" srcOrd="0" destOrd="0" presId="urn:microsoft.com/office/officeart/2005/8/layout/orgChart1"/>
    <dgm:cxn modelId="{329111A0-A39B-4CDC-81BE-2B80F63D12B1}" type="presOf" srcId="{97C28759-5E92-4E19-B839-0FC3B6040126}" destId="{1F5E8B9E-6382-45F0-B6AC-92A7F1EC8A2F}" srcOrd="0" destOrd="0" presId="urn:microsoft.com/office/officeart/2005/8/layout/orgChart1"/>
    <dgm:cxn modelId="{394934A0-8A97-4914-87A9-E606FCC8F806}" type="presOf" srcId="{20402B59-E4D1-432F-A32E-4D9DAB64B296}" destId="{BCC71DF2-E76D-4BD1-8D6B-90305CE45675}" srcOrd="0" destOrd="0" presId="urn:microsoft.com/office/officeart/2005/8/layout/orgChart1"/>
    <dgm:cxn modelId="{AECCECA3-699D-4F33-9FCD-14ED328643CB}" type="presOf" srcId="{92908C8C-8137-4D9E-BA71-0CDC112E7313}" destId="{423B3BB4-5069-45EC-A073-5DD18CDBE514}" srcOrd="0" destOrd="0" presId="urn:microsoft.com/office/officeart/2005/8/layout/orgChart1"/>
    <dgm:cxn modelId="{5A3BD5A4-48E7-4196-B85E-F4A54D4AA948}" type="presOf" srcId="{02486C13-748C-44D9-9251-432157FB61AB}" destId="{9EACE348-6E33-4147-ADDE-5391B7798E85}" srcOrd="1" destOrd="0" presId="urn:microsoft.com/office/officeart/2005/8/layout/orgChart1"/>
    <dgm:cxn modelId="{957F75A8-F7E5-4583-AA59-175E1911A517}" type="presOf" srcId="{E04BEEAD-8737-4149-88E6-457F9AB2AE76}" destId="{91B595D3-B663-4D76-9C5A-D69F12E36032}" srcOrd="1" destOrd="0" presId="urn:microsoft.com/office/officeart/2005/8/layout/orgChart1"/>
    <dgm:cxn modelId="{F7C4A0AF-92D0-4BB0-B06C-B6526E1AB482}" type="presOf" srcId="{E04BEEAD-8737-4149-88E6-457F9AB2AE76}" destId="{89FF69CF-ACA4-473A-BB5F-181DF1C00BF0}" srcOrd="0" destOrd="0" presId="urn:microsoft.com/office/officeart/2005/8/layout/orgChart1"/>
    <dgm:cxn modelId="{F56F12B0-35D8-4D04-A909-B65B84B58BE7}" srcId="{9C47A28E-B9B2-44BC-AC4D-466DCC57565C}" destId="{AE07CD4D-5BF4-4607-B502-4AFF370A7F9A}" srcOrd="5" destOrd="0" parTransId="{92908C8C-8137-4D9E-BA71-0CDC112E7313}" sibTransId="{53AD0586-5593-435E-A97F-314BAF05A9EF}"/>
    <dgm:cxn modelId="{00FE65B5-201A-430E-8EDD-0022CEA64ADE}" srcId="{9C47A28E-B9B2-44BC-AC4D-466DCC57565C}" destId="{BE2FC1E0-4B8D-48FD-B995-6CCB14F47720}" srcOrd="1" destOrd="0" parTransId="{7B470319-18EB-4E2C-A635-7A6FE4107940}" sibTransId="{A23CB365-4696-4D15-8779-5B1415D3D58F}"/>
    <dgm:cxn modelId="{57EED0B9-A681-4EE4-AB57-29E9AC611317}" srcId="{AE07CD4D-5BF4-4607-B502-4AFF370A7F9A}" destId="{E04BEEAD-8737-4149-88E6-457F9AB2AE76}" srcOrd="1" destOrd="0" parTransId="{0FA01007-B886-48D6-A2DC-5EE86777822C}" sibTransId="{8621E82E-B1BE-4049-A5ED-FD1707C6DEFB}"/>
    <dgm:cxn modelId="{B8728CBC-43CF-4696-B14B-818575623ABB}" type="presOf" srcId="{E215AC2C-E460-477D-9DBA-E70A8CDC66C3}" destId="{29868DB8-B440-4BA6-9B0F-EF6D37506738}" srcOrd="1" destOrd="0" presId="urn:microsoft.com/office/officeart/2005/8/layout/orgChart1"/>
    <dgm:cxn modelId="{220BB1BC-4771-4989-B5D0-92AE2CDF346D}" type="presOf" srcId="{E9557FF5-394E-4C5F-8191-E7FD2B492FDA}" destId="{89E94519-ADCC-4472-9A8B-795B93E9601B}" srcOrd="0" destOrd="0" presId="urn:microsoft.com/office/officeart/2005/8/layout/orgChart1"/>
    <dgm:cxn modelId="{32E77BC7-D00F-4260-9311-8A1A9C51EDCC}" type="presOf" srcId="{55088BE3-2B30-4057-A6FE-E5FC63983211}" destId="{4E51A3FB-278D-4BF1-A478-934BA1268DC9}" srcOrd="1" destOrd="0" presId="urn:microsoft.com/office/officeart/2005/8/layout/orgChart1"/>
    <dgm:cxn modelId="{A068DECB-2188-497F-8B14-1CFC3F9E1461}" type="presOf" srcId="{74CD441F-DFDB-42F5-AE53-5A63E79F0BE5}" destId="{18900B46-CC17-41DB-BD96-770CF628A994}" srcOrd="0" destOrd="0" presId="urn:microsoft.com/office/officeart/2005/8/layout/orgChart1"/>
    <dgm:cxn modelId="{BE0207CD-7AF5-4CAD-85ED-38793DFB506E}" srcId="{8C3BFEE3-63BA-48C4-A4F7-E284B3BBA54D}" destId="{9A189D14-98BE-41A8-8ED4-D8973D0F18D4}" srcOrd="0" destOrd="0" parTransId="{261C6AF4-4A62-4362-8371-F95DA60E81BC}" sibTransId="{93C3E09E-BC13-4C15-83CD-CFA265F409ED}"/>
    <dgm:cxn modelId="{B6992BCD-9ADE-417A-BA12-353301D7FB21}" type="presOf" srcId="{9C47A28E-B9B2-44BC-AC4D-466DCC57565C}" destId="{EBF00D10-792C-471B-9335-81D0ADE201FD}" srcOrd="0" destOrd="0" presId="urn:microsoft.com/office/officeart/2005/8/layout/orgChart1"/>
    <dgm:cxn modelId="{C7FC01D0-AAF4-4F80-B992-497BFCDBC135}" type="presOf" srcId="{6089030C-8909-4DAE-AD81-7600682823A6}" destId="{E1FB226B-CA65-44D9-A74F-76B937B480B0}" srcOrd="0" destOrd="0" presId="urn:microsoft.com/office/officeart/2005/8/layout/orgChart1"/>
    <dgm:cxn modelId="{2F5F8CD1-21F2-4DD7-82ED-ED61CB711D6F}" srcId="{9C47A28E-B9B2-44BC-AC4D-466DCC57565C}" destId="{8C3BFEE3-63BA-48C4-A4F7-E284B3BBA54D}" srcOrd="4" destOrd="0" parTransId="{19DB65AA-78B0-4AC4-8130-76C627E47C21}" sibTransId="{F5AD06DC-A437-4B3F-BE90-467A1D377DCE}"/>
    <dgm:cxn modelId="{1D3DD9D1-138D-43CD-8595-FFBB450DFBD1}" type="presOf" srcId="{9A189D14-98BE-41A8-8ED4-D8973D0F18D4}" destId="{C1593421-9F26-4C9C-828D-F2B0BC64A76E}" srcOrd="1" destOrd="0" presId="urn:microsoft.com/office/officeart/2005/8/layout/orgChart1"/>
    <dgm:cxn modelId="{840C76D2-D388-4916-8220-00295F735B72}" type="presOf" srcId="{E9557FF5-394E-4C5F-8191-E7FD2B492FDA}" destId="{6FDAAB19-5478-4FF6-AC02-4A826ACFE073}" srcOrd="1" destOrd="0" presId="urn:microsoft.com/office/officeart/2005/8/layout/orgChart1"/>
    <dgm:cxn modelId="{446BDAD5-BA81-4638-ADF4-8C0683DDC167}" srcId="{9025D71D-88B2-4E8E-88F4-24A61BEB27F3}" destId="{55088BE3-2B30-4057-A6FE-E5FC63983211}" srcOrd="0" destOrd="0" parTransId="{D264F2CC-8C1B-4776-9E70-E26922578D2B}" sibTransId="{58CEAA00-2C31-4FD3-96F8-C7B233246360}"/>
    <dgm:cxn modelId="{96680BD9-F6C2-4DA3-B646-B35BAC138498}" type="presOf" srcId="{E7582915-7067-4A01-86FA-A748E5556FDB}" destId="{FBBCAC7A-836C-49D1-9479-047CE47239F1}" srcOrd="0" destOrd="0" presId="urn:microsoft.com/office/officeart/2005/8/layout/orgChart1"/>
    <dgm:cxn modelId="{8368BBD9-0B37-40AB-8BFD-C1C6008BB7E2}" srcId="{E4C222FD-2C7A-4021-934D-4EB78D2AC2E5}" destId="{02486C13-748C-44D9-9251-432157FB61AB}" srcOrd="0" destOrd="0" parTransId="{A0329C51-1F5A-4513-AFCD-EFD67DB7A28B}" sibTransId="{B444908E-927D-4B52-A4EB-FB67225B217C}"/>
    <dgm:cxn modelId="{741D57DA-2479-4585-9DA7-0474D52675BF}" srcId="{9AE3C6F5-3A23-421A-B91E-358EAC940063}" destId="{D645A209-393A-44FE-B4CC-BE0466690FEF}" srcOrd="0" destOrd="0" parTransId="{4E353FD1-F4AE-45CF-BB49-3B56A229B337}" sibTransId="{34A1A29A-3C4A-48DB-A10D-91FC03EE88CA}"/>
    <dgm:cxn modelId="{88EF5EE3-02F6-4CB4-91AB-CD0F5FEC8A72}" type="presOf" srcId="{BE2FC1E0-4B8D-48FD-B995-6CCB14F47720}" destId="{1FF533DF-1F47-4026-96E9-3FDCC0223028}" srcOrd="1" destOrd="0" presId="urn:microsoft.com/office/officeart/2005/8/layout/orgChart1"/>
    <dgm:cxn modelId="{B0A930E6-F9F3-4840-A6BC-BF3240029819}" srcId="{9C47A28E-B9B2-44BC-AC4D-466DCC57565C}" destId="{E4C222FD-2C7A-4021-934D-4EB78D2AC2E5}" srcOrd="3" destOrd="0" parTransId="{41ECBEE0-E9A9-4538-8BD8-B408F34CAB1D}" sibTransId="{E9B7A2F4-56C8-439E-ADE1-6D2C8FEDEE9D}"/>
    <dgm:cxn modelId="{57F787E6-049A-49A5-B031-D0A71F44797F}" type="presOf" srcId="{31B9A824-EA09-4B30-BF04-557CD82C7485}" destId="{6CACCC13-BC9C-4DF5-BB49-1261224E6A18}" srcOrd="0" destOrd="0" presId="urn:microsoft.com/office/officeart/2005/8/layout/orgChart1"/>
    <dgm:cxn modelId="{5A5CDAEF-1747-4A6B-8334-C6B444164046}" type="presOf" srcId="{D645A209-393A-44FE-B4CC-BE0466690FEF}" destId="{E44F3B97-2BB1-4111-8C93-8348EB335523}" srcOrd="1" destOrd="0" presId="urn:microsoft.com/office/officeart/2005/8/layout/orgChart1"/>
    <dgm:cxn modelId="{8DCD1AF8-4776-4491-9BAA-10B7D8DB6198}" type="presOf" srcId="{8F4B327C-89AB-4368-ABF0-A4FBFDDD80E8}" destId="{57377A63-F84A-4386-B4C7-AC5579EB0F83}" srcOrd="1" destOrd="0" presId="urn:microsoft.com/office/officeart/2005/8/layout/orgChart1"/>
    <dgm:cxn modelId="{96B077F9-E0E8-4210-84E7-8829274D21A2}" type="presOf" srcId="{3C88338C-86E3-4642-8F5A-DC5C7A70C40B}" destId="{36861FBD-3B6D-48D6-BF64-114117F477D9}" srcOrd="0" destOrd="0" presId="urn:microsoft.com/office/officeart/2005/8/layout/orgChart1"/>
    <dgm:cxn modelId="{C39782FA-04EF-49EE-AD76-21AEE17A5029}" type="presOf" srcId="{41ECBEE0-E9A9-4538-8BD8-B408F34CAB1D}" destId="{8032D0B2-ADC2-446F-AC91-7A4988E44B9A}" srcOrd="0" destOrd="0" presId="urn:microsoft.com/office/officeart/2005/8/layout/orgChart1"/>
    <dgm:cxn modelId="{20D4C1FB-5864-4AEF-8EDD-7304F4B723DA}" srcId="{E4C222FD-2C7A-4021-934D-4EB78D2AC2E5}" destId="{2E7EE082-F57F-4C95-8562-696C5D7B2E75}" srcOrd="1" destOrd="0" parTransId="{97C28759-5E92-4E19-B839-0FC3B6040126}" sibTransId="{6625C56C-467F-49FB-8850-B118FF6E326A}"/>
    <dgm:cxn modelId="{704AD0FD-395B-4064-AA11-DEC28C241777}" srcId="{E7582915-7067-4A01-86FA-A748E5556FDB}" destId="{A673AD38-DDB1-4B2E-A888-C7BE34C66143}" srcOrd="1" destOrd="0" parTransId="{85A6EBAF-682F-4197-ABF4-AC52BC62FFAD}" sibTransId="{CEEA2789-3203-4842-B502-01C66B7CEAAD}"/>
    <dgm:cxn modelId="{F7BA62FE-D7BB-4C01-BB4B-461CA956CFFF}" type="presOf" srcId="{C270B1DF-1C06-42ED-AE3B-39368A17AABC}" destId="{C240BE80-EDB0-43F3-AC95-1676756A6549}" srcOrd="0" destOrd="0" presId="urn:microsoft.com/office/officeart/2005/8/layout/orgChart1"/>
    <dgm:cxn modelId="{DDCCB0FE-5AA0-466A-AAE0-7F487CCAB373}" type="presOf" srcId="{4E353FD1-F4AE-45CF-BB49-3B56A229B337}" destId="{960330CF-5074-4705-86FE-A34B839FD8B2}" srcOrd="0" destOrd="0" presId="urn:microsoft.com/office/officeart/2005/8/layout/orgChart1"/>
    <dgm:cxn modelId="{386A21FF-CBA1-4D6B-9811-1D6D71AE33C1}" type="presOf" srcId="{19DB65AA-78B0-4AC4-8130-76C627E47C21}" destId="{89A9D0C6-8F38-4DAC-8CD5-A30DC9FD6FBC}" srcOrd="0" destOrd="0" presId="urn:microsoft.com/office/officeart/2005/8/layout/orgChart1"/>
    <dgm:cxn modelId="{386C9F29-FEDD-4142-8245-EA66BF3F6E3D}" type="presParOf" srcId="{E8A5D838-4517-4E43-8A17-420D9AAC4A8B}" destId="{A8BFA9E0-2D36-49DB-B71D-3C76105697B6}" srcOrd="0" destOrd="0" presId="urn:microsoft.com/office/officeart/2005/8/layout/orgChart1"/>
    <dgm:cxn modelId="{24C82A45-C368-49CB-B5AB-73617ED8297C}" type="presParOf" srcId="{A8BFA9E0-2D36-49DB-B71D-3C76105697B6}" destId="{61B79403-7F24-430D-A219-EA348A7E983D}" srcOrd="0" destOrd="0" presId="urn:microsoft.com/office/officeart/2005/8/layout/orgChart1"/>
    <dgm:cxn modelId="{9C877C67-0690-4FF3-9A18-542944DF8716}" type="presParOf" srcId="{61B79403-7F24-430D-A219-EA348A7E983D}" destId="{EBF00D10-792C-471B-9335-81D0ADE201FD}" srcOrd="0" destOrd="0" presId="urn:microsoft.com/office/officeart/2005/8/layout/orgChart1"/>
    <dgm:cxn modelId="{01432403-2560-423B-A13A-C46B3B12DCB5}" type="presParOf" srcId="{61B79403-7F24-430D-A219-EA348A7E983D}" destId="{FB8BAC78-06C7-4B36-AF13-0567795ECEDA}" srcOrd="1" destOrd="0" presId="urn:microsoft.com/office/officeart/2005/8/layout/orgChart1"/>
    <dgm:cxn modelId="{A369EB74-6A3D-419C-866C-54BEBC6B28C0}" type="presParOf" srcId="{A8BFA9E0-2D36-49DB-B71D-3C76105697B6}" destId="{9E2E645F-2DFD-4924-B316-7637E0C10CE7}" srcOrd="1" destOrd="0" presId="urn:microsoft.com/office/officeart/2005/8/layout/orgChart1"/>
    <dgm:cxn modelId="{9ED1179D-8C87-42CA-B8FA-BC13F85E00D4}" type="presParOf" srcId="{9E2E645F-2DFD-4924-B316-7637E0C10CE7}" destId="{3AE65ABA-5A16-4A18-991D-A6A152928675}" srcOrd="0" destOrd="0" presId="urn:microsoft.com/office/officeart/2005/8/layout/orgChart1"/>
    <dgm:cxn modelId="{88A53D42-FF3F-45CD-BDB5-0688B986AD0B}" type="presParOf" srcId="{9E2E645F-2DFD-4924-B316-7637E0C10CE7}" destId="{439D5E16-0E7C-4919-9C13-C0631BBE8481}" srcOrd="1" destOrd="0" presId="urn:microsoft.com/office/officeart/2005/8/layout/orgChart1"/>
    <dgm:cxn modelId="{1513FE6D-B046-48F6-AFA3-3B930B94550E}" type="presParOf" srcId="{439D5E16-0E7C-4919-9C13-C0631BBE8481}" destId="{8599737C-A354-4AF9-8117-1A031DB6FC2A}" srcOrd="0" destOrd="0" presId="urn:microsoft.com/office/officeart/2005/8/layout/orgChart1"/>
    <dgm:cxn modelId="{8B692F1A-A8AD-4551-8E02-EBE59185B52D}" type="presParOf" srcId="{8599737C-A354-4AF9-8117-1A031DB6FC2A}" destId="{36861FBD-3B6D-48D6-BF64-114117F477D9}" srcOrd="0" destOrd="0" presId="urn:microsoft.com/office/officeart/2005/8/layout/orgChart1"/>
    <dgm:cxn modelId="{7322BAB9-D99F-4DA5-A910-CA45965D7754}" type="presParOf" srcId="{8599737C-A354-4AF9-8117-1A031DB6FC2A}" destId="{8FCA6993-29D7-4A6C-930E-DFD6E83E6083}" srcOrd="1" destOrd="0" presId="urn:microsoft.com/office/officeart/2005/8/layout/orgChart1"/>
    <dgm:cxn modelId="{38C38AB9-D485-4F46-BBFC-BAB62A8B4E9F}" type="presParOf" srcId="{439D5E16-0E7C-4919-9C13-C0631BBE8481}" destId="{A9A24C01-CB53-4CE4-8991-2A65E0AD0521}" srcOrd="1" destOrd="0" presId="urn:microsoft.com/office/officeart/2005/8/layout/orgChart1"/>
    <dgm:cxn modelId="{190E14CB-1641-4EE9-9BDD-A2AB3691B8C1}" type="presParOf" srcId="{A9A24C01-CB53-4CE4-8991-2A65E0AD0521}" destId="{BCC71DF2-E76D-4BD1-8D6B-90305CE45675}" srcOrd="0" destOrd="0" presId="urn:microsoft.com/office/officeart/2005/8/layout/orgChart1"/>
    <dgm:cxn modelId="{F0212717-228D-4DD5-B834-42B1893002FD}" type="presParOf" srcId="{A9A24C01-CB53-4CE4-8991-2A65E0AD0521}" destId="{586C8714-703A-4E56-9CA6-6D90FF1B95D1}" srcOrd="1" destOrd="0" presId="urn:microsoft.com/office/officeart/2005/8/layout/orgChart1"/>
    <dgm:cxn modelId="{F475424D-1077-46DF-8414-B18E7FE1176E}" type="presParOf" srcId="{586C8714-703A-4E56-9CA6-6D90FF1B95D1}" destId="{7190BA01-3872-41C5-AC87-7990D050227E}" srcOrd="0" destOrd="0" presId="urn:microsoft.com/office/officeart/2005/8/layout/orgChart1"/>
    <dgm:cxn modelId="{18571F55-194C-495B-A95E-CD7071B2AE51}" type="presParOf" srcId="{7190BA01-3872-41C5-AC87-7990D050227E}" destId="{A50F93B4-1068-4096-8A16-0E7F532F447C}" srcOrd="0" destOrd="0" presId="urn:microsoft.com/office/officeart/2005/8/layout/orgChart1"/>
    <dgm:cxn modelId="{C5C373E1-E1B1-4AF0-93A4-7939DE0EAE99}" type="presParOf" srcId="{7190BA01-3872-41C5-AC87-7990D050227E}" destId="{5880E0DE-52C9-402B-A284-0763CF494FE1}" srcOrd="1" destOrd="0" presId="urn:microsoft.com/office/officeart/2005/8/layout/orgChart1"/>
    <dgm:cxn modelId="{812CACA5-30A7-419B-8AE6-1658112F7D3E}" type="presParOf" srcId="{586C8714-703A-4E56-9CA6-6D90FF1B95D1}" destId="{70A548E1-BB7D-4831-B287-CF212772B1E8}" srcOrd="1" destOrd="0" presId="urn:microsoft.com/office/officeart/2005/8/layout/orgChart1"/>
    <dgm:cxn modelId="{C6158BB3-44DE-4240-B6F9-C11A5F741A22}" type="presParOf" srcId="{70A548E1-BB7D-4831-B287-CF212772B1E8}" destId="{4A8A480F-6254-407D-B798-2604C0709B96}" srcOrd="0" destOrd="0" presId="urn:microsoft.com/office/officeart/2005/8/layout/orgChart1"/>
    <dgm:cxn modelId="{80D7A0CA-B1AF-4E1A-8654-1ECBA63023CA}" type="presParOf" srcId="{70A548E1-BB7D-4831-B287-CF212772B1E8}" destId="{A73B868A-0860-470D-B0E2-C11264559918}" srcOrd="1" destOrd="0" presId="urn:microsoft.com/office/officeart/2005/8/layout/orgChart1"/>
    <dgm:cxn modelId="{31D9DA43-FD5E-4C1A-98BE-F1A2B9701BC5}" type="presParOf" srcId="{A73B868A-0860-470D-B0E2-C11264559918}" destId="{A5A460FB-A039-4E84-BAE1-B0B12AB852AE}" srcOrd="0" destOrd="0" presId="urn:microsoft.com/office/officeart/2005/8/layout/orgChart1"/>
    <dgm:cxn modelId="{D9CC0438-9B91-4180-B8BC-FDF121218FA9}" type="presParOf" srcId="{A5A460FB-A039-4E84-BAE1-B0B12AB852AE}" destId="{D19F29B5-6EE0-43F3-BE92-C0E8E5BF8C76}" srcOrd="0" destOrd="0" presId="urn:microsoft.com/office/officeart/2005/8/layout/orgChart1"/>
    <dgm:cxn modelId="{6A8D330B-E582-4429-A124-415D1EE62CB0}" type="presParOf" srcId="{A5A460FB-A039-4E84-BAE1-B0B12AB852AE}" destId="{57377A63-F84A-4386-B4C7-AC5579EB0F83}" srcOrd="1" destOrd="0" presId="urn:microsoft.com/office/officeart/2005/8/layout/orgChart1"/>
    <dgm:cxn modelId="{7E904B4D-64BC-4A40-BAA8-F558C088D00A}" type="presParOf" srcId="{A73B868A-0860-470D-B0E2-C11264559918}" destId="{92DB24F3-4D87-4697-87DD-82B4C233F010}" srcOrd="1" destOrd="0" presId="urn:microsoft.com/office/officeart/2005/8/layout/orgChart1"/>
    <dgm:cxn modelId="{F307096E-5808-4C36-A22D-60F00AC5401B}" type="presParOf" srcId="{A73B868A-0860-470D-B0E2-C11264559918}" destId="{4E7F1523-9794-41F7-8E2D-D8250AAA3555}" srcOrd="2" destOrd="0" presId="urn:microsoft.com/office/officeart/2005/8/layout/orgChart1"/>
    <dgm:cxn modelId="{5C92CD14-C90F-4EEC-A817-11F3E118E5FC}" type="presParOf" srcId="{70A548E1-BB7D-4831-B287-CF212772B1E8}" destId="{D242D816-9D3D-457A-9D47-F976BA35CE91}" srcOrd="2" destOrd="0" presId="urn:microsoft.com/office/officeart/2005/8/layout/orgChart1"/>
    <dgm:cxn modelId="{C5F66189-B28E-47BB-9032-5DC8C16BD73B}" type="presParOf" srcId="{70A548E1-BB7D-4831-B287-CF212772B1E8}" destId="{C19F1C17-7285-4AB8-B6F5-256F9BDE08D0}" srcOrd="3" destOrd="0" presId="urn:microsoft.com/office/officeart/2005/8/layout/orgChart1"/>
    <dgm:cxn modelId="{C04F4C4C-0BEC-4C20-A21E-1F17657E3468}" type="presParOf" srcId="{C19F1C17-7285-4AB8-B6F5-256F9BDE08D0}" destId="{A0875365-D71B-40C4-B395-AC6C0D8E2D58}" srcOrd="0" destOrd="0" presId="urn:microsoft.com/office/officeart/2005/8/layout/orgChart1"/>
    <dgm:cxn modelId="{020462AA-F032-468D-83C4-3EA76E4FCE65}" type="presParOf" srcId="{A0875365-D71B-40C4-B395-AC6C0D8E2D58}" destId="{5C29C730-4B79-4197-BF28-5DFC5ED3121F}" srcOrd="0" destOrd="0" presId="urn:microsoft.com/office/officeart/2005/8/layout/orgChart1"/>
    <dgm:cxn modelId="{0926A429-DEE3-45F5-AE2D-2B00A74F438A}" type="presParOf" srcId="{A0875365-D71B-40C4-B395-AC6C0D8E2D58}" destId="{C6BA5468-E674-41AB-B017-5F01B8655E9C}" srcOrd="1" destOrd="0" presId="urn:microsoft.com/office/officeart/2005/8/layout/orgChart1"/>
    <dgm:cxn modelId="{0475023A-88F6-4C56-8F83-4FA1F2379BE1}" type="presParOf" srcId="{C19F1C17-7285-4AB8-B6F5-256F9BDE08D0}" destId="{D8A05C8E-93A8-4B6A-87BB-C507C25D0119}" srcOrd="1" destOrd="0" presId="urn:microsoft.com/office/officeart/2005/8/layout/orgChart1"/>
    <dgm:cxn modelId="{3DA58473-315F-41FD-B01C-AE48E9CF2853}" type="presParOf" srcId="{C19F1C17-7285-4AB8-B6F5-256F9BDE08D0}" destId="{723BCBE0-5056-475F-9CE1-3A9025660410}" srcOrd="2" destOrd="0" presId="urn:microsoft.com/office/officeart/2005/8/layout/orgChart1"/>
    <dgm:cxn modelId="{9BADB611-4B3B-4ACC-9D0B-A77BE3B70C03}" type="presParOf" srcId="{586C8714-703A-4E56-9CA6-6D90FF1B95D1}" destId="{C3A45501-586A-4740-A33D-8E47D96BBF48}" srcOrd="2" destOrd="0" presId="urn:microsoft.com/office/officeart/2005/8/layout/orgChart1"/>
    <dgm:cxn modelId="{7448FA31-3DA4-4CEF-A688-7910A4D98287}" type="presParOf" srcId="{439D5E16-0E7C-4919-9C13-C0631BBE8481}" destId="{2C9E3385-E49B-425B-BE3E-E00B2E61BFDA}" srcOrd="2" destOrd="0" presId="urn:microsoft.com/office/officeart/2005/8/layout/orgChart1"/>
    <dgm:cxn modelId="{95816EA9-9379-484D-A241-A7A38952EBCE}" type="presParOf" srcId="{9E2E645F-2DFD-4924-B316-7637E0C10CE7}" destId="{45B0511B-628F-41BF-A209-33194A5A8B38}" srcOrd="2" destOrd="0" presId="urn:microsoft.com/office/officeart/2005/8/layout/orgChart1"/>
    <dgm:cxn modelId="{1230A573-608D-49A1-8C96-091FF4995291}" type="presParOf" srcId="{9E2E645F-2DFD-4924-B316-7637E0C10CE7}" destId="{C7EADCEA-DE80-4DBD-BAA5-908EAD3181AA}" srcOrd="3" destOrd="0" presId="urn:microsoft.com/office/officeart/2005/8/layout/orgChart1"/>
    <dgm:cxn modelId="{920EAE02-D56D-471C-AEDD-CE252B1A988D}" type="presParOf" srcId="{C7EADCEA-DE80-4DBD-BAA5-908EAD3181AA}" destId="{495513D5-2584-4021-AE61-DC340069989D}" srcOrd="0" destOrd="0" presId="urn:microsoft.com/office/officeart/2005/8/layout/orgChart1"/>
    <dgm:cxn modelId="{CA8D89B1-C9AA-4F7B-987B-95AB5FF69F67}" type="presParOf" srcId="{495513D5-2584-4021-AE61-DC340069989D}" destId="{ADFD4F24-1124-409D-8EFF-908F5FB86061}" srcOrd="0" destOrd="0" presId="urn:microsoft.com/office/officeart/2005/8/layout/orgChart1"/>
    <dgm:cxn modelId="{704799B8-195F-433E-AD15-F11834FE5662}" type="presParOf" srcId="{495513D5-2584-4021-AE61-DC340069989D}" destId="{1FF533DF-1F47-4026-96E9-3FDCC0223028}" srcOrd="1" destOrd="0" presId="urn:microsoft.com/office/officeart/2005/8/layout/orgChart1"/>
    <dgm:cxn modelId="{05750166-3AF1-457D-AA8E-8EF20B6B0B7D}" type="presParOf" srcId="{C7EADCEA-DE80-4DBD-BAA5-908EAD3181AA}" destId="{F4DFF486-AEA7-45C0-B47B-37416D158583}" srcOrd="1" destOrd="0" presId="urn:microsoft.com/office/officeart/2005/8/layout/orgChart1"/>
    <dgm:cxn modelId="{B1448851-EBB4-4F93-8989-06F69449908C}" type="presParOf" srcId="{F4DFF486-AEA7-45C0-B47B-37416D158583}" destId="{3D255182-F063-4745-AFF5-CC6424D39595}" srcOrd="0" destOrd="0" presId="urn:microsoft.com/office/officeart/2005/8/layout/orgChart1"/>
    <dgm:cxn modelId="{ECBD333B-EDDA-44C4-B670-40C0182B039F}" type="presParOf" srcId="{F4DFF486-AEA7-45C0-B47B-37416D158583}" destId="{E290D749-4396-4507-A256-68939FCFDCAD}" srcOrd="1" destOrd="0" presId="urn:microsoft.com/office/officeart/2005/8/layout/orgChart1"/>
    <dgm:cxn modelId="{EF9E2B4C-D376-46C7-B5DE-CA7CAC4AA203}" type="presParOf" srcId="{E290D749-4396-4507-A256-68939FCFDCAD}" destId="{06F6B79D-6BFF-4719-9E2E-5EDB5771B19C}" srcOrd="0" destOrd="0" presId="urn:microsoft.com/office/officeart/2005/8/layout/orgChart1"/>
    <dgm:cxn modelId="{A49B6A66-4916-4F22-AB6E-04B9A61C76D3}" type="presParOf" srcId="{06F6B79D-6BFF-4719-9E2E-5EDB5771B19C}" destId="{0C4B688F-6052-465C-8BE5-93C989452AAC}" srcOrd="0" destOrd="0" presId="urn:microsoft.com/office/officeart/2005/8/layout/orgChart1"/>
    <dgm:cxn modelId="{4E93A389-6BD8-4C04-9ABB-296B44D57FE1}" type="presParOf" srcId="{06F6B79D-6BFF-4719-9E2E-5EDB5771B19C}" destId="{128BADE3-1075-468E-89CC-4BE346262E56}" srcOrd="1" destOrd="0" presId="urn:microsoft.com/office/officeart/2005/8/layout/orgChart1"/>
    <dgm:cxn modelId="{FA620885-0BC5-4762-B0DD-DBE4B701B70A}" type="presParOf" srcId="{E290D749-4396-4507-A256-68939FCFDCAD}" destId="{98669AD9-0762-4669-9436-8D54D69B3F4F}" srcOrd="1" destOrd="0" presId="urn:microsoft.com/office/officeart/2005/8/layout/orgChart1"/>
    <dgm:cxn modelId="{DA0523AE-FF75-463B-BFFD-D3C5AB6FC0D6}" type="presParOf" srcId="{E290D749-4396-4507-A256-68939FCFDCAD}" destId="{C3B7C83A-7AD7-400C-A398-F9ECAB59A362}" srcOrd="2" destOrd="0" presId="urn:microsoft.com/office/officeart/2005/8/layout/orgChart1"/>
    <dgm:cxn modelId="{9C738032-254A-48E4-8BCA-FE97CED9C78F}" type="presParOf" srcId="{F4DFF486-AEA7-45C0-B47B-37416D158583}" destId="{C240BE80-EDB0-43F3-AC95-1676756A6549}" srcOrd="2" destOrd="0" presId="urn:microsoft.com/office/officeart/2005/8/layout/orgChart1"/>
    <dgm:cxn modelId="{E5F9D5C5-5836-445B-968F-6587CD901D62}" type="presParOf" srcId="{F4DFF486-AEA7-45C0-B47B-37416D158583}" destId="{007C95A4-0D54-43A6-A567-28AB87FDB0EC}" srcOrd="3" destOrd="0" presId="urn:microsoft.com/office/officeart/2005/8/layout/orgChart1"/>
    <dgm:cxn modelId="{2A85E96B-51B7-4175-9FE1-426EC1A82431}" type="presParOf" srcId="{007C95A4-0D54-43A6-A567-28AB87FDB0EC}" destId="{85A428B3-CD5D-4F36-9151-CA36937BBD3B}" srcOrd="0" destOrd="0" presId="urn:microsoft.com/office/officeart/2005/8/layout/orgChart1"/>
    <dgm:cxn modelId="{5BE8EA53-B94B-47F4-BB08-868659CBB0C0}" type="presParOf" srcId="{85A428B3-CD5D-4F36-9151-CA36937BBD3B}" destId="{9DA5FFA1-59F7-4F41-A79C-54538E024D70}" srcOrd="0" destOrd="0" presId="urn:microsoft.com/office/officeart/2005/8/layout/orgChart1"/>
    <dgm:cxn modelId="{5A98829D-CD82-4A24-B3BA-A7369A666EEF}" type="presParOf" srcId="{85A428B3-CD5D-4F36-9151-CA36937BBD3B}" destId="{0EB19056-CA10-4788-8EDD-1230459535C6}" srcOrd="1" destOrd="0" presId="urn:microsoft.com/office/officeart/2005/8/layout/orgChart1"/>
    <dgm:cxn modelId="{3299C0D4-FCE3-4B7A-9286-FF6AE3433611}" type="presParOf" srcId="{007C95A4-0D54-43A6-A567-28AB87FDB0EC}" destId="{0ABE5592-83DE-4E42-936C-59E3842E59E0}" srcOrd="1" destOrd="0" presId="urn:microsoft.com/office/officeart/2005/8/layout/orgChart1"/>
    <dgm:cxn modelId="{83036FBC-BA5E-471F-B01E-4419D6B5A4B0}" type="presParOf" srcId="{007C95A4-0D54-43A6-A567-28AB87FDB0EC}" destId="{6CBF3AB1-4F0B-4F6D-81B5-D4BD73C658D0}" srcOrd="2" destOrd="0" presId="urn:microsoft.com/office/officeart/2005/8/layout/orgChart1"/>
    <dgm:cxn modelId="{4506FDC8-B80C-4BAC-8353-EE22A90C9B79}" type="presParOf" srcId="{C7EADCEA-DE80-4DBD-BAA5-908EAD3181AA}" destId="{3C08BC59-B248-4B2D-A8A2-D6984966926B}" srcOrd="2" destOrd="0" presId="urn:microsoft.com/office/officeart/2005/8/layout/orgChart1"/>
    <dgm:cxn modelId="{10C45B28-911C-4445-9650-D77F928E40D5}" type="presParOf" srcId="{9E2E645F-2DFD-4924-B316-7637E0C10CE7}" destId="{A0866140-4681-4286-870E-0194BEE36AF7}" srcOrd="4" destOrd="0" presId="urn:microsoft.com/office/officeart/2005/8/layout/orgChart1"/>
    <dgm:cxn modelId="{2EECAE9A-FD47-455F-B9C6-9B149002E5B5}" type="presParOf" srcId="{9E2E645F-2DFD-4924-B316-7637E0C10CE7}" destId="{07693DBE-4E42-4F36-AC14-BEB07CC72774}" srcOrd="5" destOrd="0" presId="urn:microsoft.com/office/officeart/2005/8/layout/orgChart1"/>
    <dgm:cxn modelId="{14A81E99-3D29-4348-9979-45045385C838}" type="presParOf" srcId="{07693DBE-4E42-4F36-AC14-BEB07CC72774}" destId="{99D1B1A5-C48D-4BB7-827F-D349AF55E251}" srcOrd="0" destOrd="0" presId="urn:microsoft.com/office/officeart/2005/8/layout/orgChart1"/>
    <dgm:cxn modelId="{A95F8A34-7367-4138-B237-282B15232C11}" type="presParOf" srcId="{99D1B1A5-C48D-4BB7-827F-D349AF55E251}" destId="{122FA77F-E103-492D-A08B-05B6C4B6B936}" srcOrd="0" destOrd="0" presId="urn:microsoft.com/office/officeart/2005/8/layout/orgChart1"/>
    <dgm:cxn modelId="{E063F2D8-D03F-4E92-B31D-ED85276A3171}" type="presParOf" srcId="{99D1B1A5-C48D-4BB7-827F-D349AF55E251}" destId="{0B913C2E-C7FF-4A60-B0B1-285AD58AF26F}" srcOrd="1" destOrd="0" presId="urn:microsoft.com/office/officeart/2005/8/layout/orgChart1"/>
    <dgm:cxn modelId="{A4D76BF9-0EA6-44D3-8ACA-8CDE1867EF3B}" type="presParOf" srcId="{07693DBE-4E42-4F36-AC14-BEB07CC72774}" destId="{B027EAAE-CB07-477B-806D-C3CE587B91C2}" srcOrd="1" destOrd="0" presId="urn:microsoft.com/office/officeart/2005/8/layout/orgChart1"/>
    <dgm:cxn modelId="{580A6143-BD87-477B-AF89-6B46D3AAF646}" type="presParOf" srcId="{B027EAAE-CB07-477B-806D-C3CE587B91C2}" destId="{B1D18C3A-EB3B-49AA-84C3-9B51E2670B71}" srcOrd="0" destOrd="0" presId="urn:microsoft.com/office/officeart/2005/8/layout/orgChart1"/>
    <dgm:cxn modelId="{2B4D052F-0711-43B5-9059-9794E0621A7B}" type="presParOf" srcId="{B027EAAE-CB07-477B-806D-C3CE587B91C2}" destId="{689108B5-E85C-48C9-ABD0-B8E421667E36}" srcOrd="1" destOrd="0" presId="urn:microsoft.com/office/officeart/2005/8/layout/orgChart1"/>
    <dgm:cxn modelId="{DD23E423-5392-4465-A45F-BDC2EA87AF47}" type="presParOf" srcId="{689108B5-E85C-48C9-ABD0-B8E421667E36}" destId="{BFBC46F1-1782-4294-B7EB-0730DF8292F9}" srcOrd="0" destOrd="0" presId="urn:microsoft.com/office/officeart/2005/8/layout/orgChart1"/>
    <dgm:cxn modelId="{69C28E11-E5C5-435A-B7EE-E97CDE6CC7E7}" type="presParOf" srcId="{BFBC46F1-1782-4294-B7EB-0730DF8292F9}" destId="{5495A490-1004-4F61-8984-F5F9171E2A5F}" srcOrd="0" destOrd="0" presId="urn:microsoft.com/office/officeart/2005/8/layout/orgChart1"/>
    <dgm:cxn modelId="{3121C99D-F9C1-4214-877C-917123D0FBCB}" type="presParOf" srcId="{BFBC46F1-1782-4294-B7EB-0730DF8292F9}" destId="{4E51A3FB-278D-4BF1-A478-934BA1268DC9}" srcOrd="1" destOrd="0" presId="urn:microsoft.com/office/officeart/2005/8/layout/orgChart1"/>
    <dgm:cxn modelId="{30695C89-22F2-4DE6-BF6B-E8B030248F04}" type="presParOf" srcId="{689108B5-E85C-48C9-ABD0-B8E421667E36}" destId="{A11A69AE-C225-4CDD-9B65-E11744EA7917}" srcOrd="1" destOrd="0" presId="urn:microsoft.com/office/officeart/2005/8/layout/orgChart1"/>
    <dgm:cxn modelId="{81ABF4A5-5C5D-4FC4-A69F-530969290E14}" type="presParOf" srcId="{689108B5-E85C-48C9-ABD0-B8E421667E36}" destId="{DAFB9EDB-E70C-47C7-A27D-39500A7801B1}" srcOrd="2" destOrd="0" presId="urn:microsoft.com/office/officeart/2005/8/layout/orgChart1"/>
    <dgm:cxn modelId="{6CEBF654-00FA-4E3D-BF32-E9C1D8184753}" type="presParOf" srcId="{B027EAAE-CB07-477B-806D-C3CE587B91C2}" destId="{B683D4A4-79F0-42DE-8BCF-B90B789F465B}" srcOrd="2" destOrd="0" presId="urn:microsoft.com/office/officeart/2005/8/layout/orgChart1"/>
    <dgm:cxn modelId="{A3293EEA-5681-481F-9530-3B1B22371F65}" type="presParOf" srcId="{B027EAAE-CB07-477B-806D-C3CE587B91C2}" destId="{7992C3D2-8D60-4855-A1CB-223A15520264}" srcOrd="3" destOrd="0" presId="urn:microsoft.com/office/officeart/2005/8/layout/orgChart1"/>
    <dgm:cxn modelId="{BE59AE65-EE74-46A4-92C0-6C700A47CFF4}" type="presParOf" srcId="{7992C3D2-8D60-4855-A1CB-223A15520264}" destId="{002CFFD6-4D86-4798-957A-20DE2526118C}" srcOrd="0" destOrd="0" presId="urn:microsoft.com/office/officeart/2005/8/layout/orgChart1"/>
    <dgm:cxn modelId="{CF59631D-565E-4466-A83A-65EB92D1D1B2}" type="presParOf" srcId="{002CFFD6-4D86-4798-957A-20DE2526118C}" destId="{AD94C569-9D2A-4066-913C-E5183AF79D17}" srcOrd="0" destOrd="0" presId="urn:microsoft.com/office/officeart/2005/8/layout/orgChart1"/>
    <dgm:cxn modelId="{9D328B14-D2A6-4D6A-9704-7B2B582C5835}" type="presParOf" srcId="{002CFFD6-4D86-4798-957A-20DE2526118C}" destId="{29868DB8-B440-4BA6-9B0F-EF6D37506738}" srcOrd="1" destOrd="0" presId="urn:microsoft.com/office/officeart/2005/8/layout/orgChart1"/>
    <dgm:cxn modelId="{9B49A31A-FA37-4A60-BAB6-8793143AC3D8}" type="presParOf" srcId="{7992C3D2-8D60-4855-A1CB-223A15520264}" destId="{DF13AE8C-407F-457C-A187-B3E997B8B764}" srcOrd="1" destOrd="0" presId="urn:microsoft.com/office/officeart/2005/8/layout/orgChart1"/>
    <dgm:cxn modelId="{ECD602F6-3933-42D8-8EB1-12ACD7662F45}" type="presParOf" srcId="{7992C3D2-8D60-4855-A1CB-223A15520264}" destId="{2C92BE2B-0461-40D8-9434-513C0FD6CC41}" srcOrd="2" destOrd="0" presId="urn:microsoft.com/office/officeart/2005/8/layout/orgChart1"/>
    <dgm:cxn modelId="{B454727E-031C-4240-A459-C0F7FA5F4D54}" type="presParOf" srcId="{07693DBE-4E42-4F36-AC14-BEB07CC72774}" destId="{371462AC-604C-45E0-B367-8C520BADD6B4}" srcOrd="2" destOrd="0" presId="urn:microsoft.com/office/officeart/2005/8/layout/orgChart1"/>
    <dgm:cxn modelId="{8770143F-0752-45ED-9B54-93D4C81F9344}" type="presParOf" srcId="{9E2E645F-2DFD-4924-B316-7637E0C10CE7}" destId="{8032D0B2-ADC2-446F-AC91-7A4988E44B9A}" srcOrd="6" destOrd="0" presId="urn:microsoft.com/office/officeart/2005/8/layout/orgChart1"/>
    <dgm:cxn modelId="{3C6CA7EC-FF3A-4E8D-B271-AEA0B065CEEB}" type="presParOf" srcId="{9E2E645F-2DFD-4924-B316-7637E0C10CE7}" destId="{AAEA0E1B-39FF-4D0E-B7B3-B559CB0614A2}" srcOrd="7" destOrd="0" presId="urn:microsoft.com/office/officeart/2005/8/layout/orgChart1"/>
    <dgm:cxn modelId="{BECC4E71-542A-4E13-BCCE-403BDEFEEF2F}" type="presParOf" srcId="{AAEA0E1B-39FF-4D0E-B7B3-B559CB0614A2}" destId="{B1C4F553-4D67-4CCC-A138-2D890E594D7B}" srcOrd="0" destOrd="0" presId="urn:microsoft.com/office/officeart/2005/8/layout/orgChart1"/>
    <dgm:cxn modelId="{1756BBBB-46CF-45EA-B925-C10CB022426E}" type="presParOf" srcId="{B1C4F553-4D67-4CCC-A138-2D890E594D7B}" destId="{68DF72F5-41C5-402D-B4E5-5571F466CCB7}" srcOrd="0" destOrd="0" presId="urn:microsoft.com/office/officeart/2005/8/layout/orgChart1"/>
    <dgm:cxn modelId="{F2AB332E-2EE5-4FF6-B07E-679BCA40C010}" type="presParOf" srcId="{B1C4F553-4D67-4CCC-A138-2D890E594D7B}" destId="{E8084D93-559E-476C-AE3D-3F7D761F76BC}" srcOrd="1" destOrd="0" presId="urn:microsoft.com/office/officeart/2005/8/layout/orgChart1"/>
    <dgm:cxn modelId="{D424279A-F531-4084-98CD-D0E2D4FEAA7C}" type="presParOf" srcId="{AAEA0E1B-39FF-4D0E-B7B3-B559CB0614A2}" destId="{DA6EE410-EDC3-4E7A-8408-047F0EE84BBE}" srcOrd="1" destOrd="0" presId="urn:microsoft.com/office/officeart/2005/8/layout/orgChart1"/>
    <dgm:cxn modelId="{96FE7FF9-E0D8-4193-A920-B85E77E9957C}" type="presParOf" srcId="{DA6EE410-EDC3-4E7A-8408-047F0EE84BBE}" destId="{0B141B26-5434-4CE7-92CB-C9291BE179A6}" srcOrd="0" destOrd="0" presId="urn:microsoft.com/office/officeart/2005/8/layout/orgChart1"/>
    <dgm:cxn modelId="{9BA5A048-9B97-481B-AF93-E5D510A3FF33}" type="presParOf" srcId="{DA6EE410-EDC3-4E7A-8408-047F0EE84BBE}" destId="{757F3091-A980-4633-806A-044517C1E1BF}" srcOrd="1" destOrd="0" presId="urn:microsoft.com/office/officeart/2005/8/layout/orgChart1"/>
    <dgm:cxn modelId="{940A1D09-F222-4E94-B732-1037D41D2FFD}" type="presParOf" srcId="{757F3091-A980-4633-806A-044517C1E1BF}" destId="{8D3B28E8-C138-4FC5-9CDD-C8D068EDC2DB}" srcOrd="0" destOrd="0" presId="urn:microsoft.com/office/officeart/2005/8/layout/orgChart1"/>
    <dgm:cxn modelId="{6981D6BA-0EFA-4BF9-9843-B063AE2EE295}" type="presParOf" srcId="{8D3B28E8-C138-4FC5-9CDD-C8D068EDC2DB}" destId="{2B4DA46F-D5B2-4FBD-ABD2-2BF4BA5F73E6}" srcOrd="0" destOrd="0" presId="urn:microsoft.com/office/officeart/2005/8/layout/orgChart1"/>
    <dgm:cxn modelId="{15CBABF5-73D8-4649-A1A3-C685E5A4837F}" type="presParOf" srcId="{8D3B28E8-C138-4FC5-9CDD-C8D068EDC2DB}" destId="{9EACE348-6E33-4147-ADDE-5391B7798E85}" srcOrd="1" destOrd="0" presId="urn:microsoft.com/office/officeart/2005/8/layout/orgChart1"/>
    <dgm:cxn modelId="{8E34E090-D064-454B-AB99-0C19D246E2FA}" type="presParOf" srcId="{757F3091-A980-4633-806A-044517C1E1BF}" destId="{8570AC38-900B-421E-A3BF-AB2FB900B879}" srcOrd="1" destOrd="0" presId="urn:microsoft.com/office/officeart/2005/8/layout/orgChart1"/>
    <dgm:cxn modelId="{5939B7FF-400E-44E3-B20F-2C2FD3D03EF2}" type="presParOf" srcId="{757F3091-A980-4633-806A-044517C1E1BF}" destId="{C8642E51-CCB7-433E-8BC4-25313CDB1870}" srcOrd="2" destOrd="0" presId="urn:microsoft.com/office/officeart/2005/8/layout/orgChart1"/>
    <dgm:cxn modelId="{E9B03C30-93BE-4907-B31C-4C9782B0CFF8}" type="presParOf" srcId="{DA6EE410-EDC3-4E7A-8408-047F0EE84BBE}" destId="{1F5E8B9E-6382-45F0-B6AC-92A7F1EC8A2F}" srcOrd="2" destOrd="0" presId="urn:microsoft.com/office/officeart/2005/8/layout/orgChart1"/>
    <dgm:cxn modelId="{0F797BB9-640C-4184-BAA0-F1FDB20BFB9F}" type="presParOf" srcId="{DA6EE410-EDC3-4E7A-8408-047F0EE84BBE}" destId="{7D774295-7BDA-4C7B-B830-23D2B300FB4E}" srcOrd="3" destOrd="0" presId="urn:microsoft.com/office/officeart/2005/8/layout/orgChart1"/>
    <dgm:cxn modelId="{3D0857F7-B7D0-4646-95E9-9236EB06F478}" type="presParOf" srcId="{7D774295-7BDA-4C7B-B830-23D2B300FB4E}" destId="{992B6AF2-731A-464E-BDE5-5AC3F8069ED1}" srcOrd="0" destOrd="0" presId="urn:microsoft.com/office/officeart/2005/8/layout/orgChart1"/>
    <dgm:cxn modelId="{38ECD0EA-1418-4A02-933D-A5EADDBAA85E}" type="presParOf" srcId="{992B6AF2-731A-464E-BDE5-5AC3F8069ED1}" destId="{3E3F63CB-FCD7-4CC1-9BE6-233863CC5473}" srcOrd="0" destOrd="0" presId="urn:microsoft.com/office/officeart/2005/8/layout/orgChart1"/>
    <dgm:cxn modelId="{4D51EAB4-4883-459B-87BC-5B320580B613}" type="presParOf" srcId="{992B6AF2-731A-464E-BDE5-5AC3F8069ED1}" destId="{78E3E1F1-100C-4FE8-AE04-447434DC47E8}" srcOrd="1" destOrd="0" presId="urn:microsoft.com/office/officeart/2005/8/layout/orgChart1"/>
    <dgm:cxn modelId="{71D87113-9CB4-428B-A2EA-5F5E2A5E6D40}" type="presParOf" srcId="{7D774295-7BDA-4C7B-B830-23D2B300FB4E}" destId="{4D301FC5-93AD-4FC0-831A-0841E237355E}" srcOrd="1" destOrd="0" presId="urn:microsoft.com/office/officeart/2005/8/layout/orgChart1"/>
    <dgm:cxn modelId="{BE918DBD-3FB1-4384-9FC6-ECF102D570F4}" type="presParOf" srcId="{7D774295-7BDA-4C7B-B830-23D2B300FB4E}" destId="{3EC0183D-E53A-418C-A63C-19C35683FC4E}" srcOrd="2" destOrd="0" presId="urn:microsoft.com/office/officeart/2005/8/layout/orgChart1"/>
    <dgm:cxn modelId="{DE7A794C-56B3-4E4F-909E-6F7E079F501C}" type="presParOf" srcId="{AAEA0E1B-39FF-4D0E-B7B3-B559CB0614A2}" destId="{E3CC56A1-1ECA-4DC5-BA3E-E9E74E8FB37B}" srcOrd="2" destOrd="0" presId="urn:microsoft.com/office/officeart/2005/8/layout/orgChart1"/>
    <dgm:cxn modelId="{8FC8F99A-A3C7-4083-9E47-189D8CC868AF}" type="presParOf" srcId="{9E2E645F-2DFD-4924-B316-7637E0C10CE7}" destId="{89A9D0C6-8F38-4DAC-8CD5-A30DC9FD6FBC}" srcOrd="8" destOrd="0" presId="urn:microsoft.com/office/officeart/2005/8/layout/orgChart1"/>
    <dgm:cxn modelId="{AF83B8B7-D365-454F-9FE5-431C4B091F8C}" type="presParOf" srcId="{9E2E645F-2DFD-4924-B316-7637E0C10CE7}" destId="{62F57823-FEFD-467B-A5D4-308149C0F3FF}" srcOrd="9" destOrd="0" presId="urn:microsoft.com/office/officeart/2005/8/layout/orgChart1"/>
    <dgm:cxn modelId="{056103F3-5DD9-4AE4-8C9E-B1F26D5F4B12}" type="presParOf" srcId="{62F57823-FEFD-467B-A5D4-308149C0F3FF}" destId="{444B2683-C00D-4E33-B925-4DCB7F59E5FB}" srcOrd="0" destOrd="0" presId="urn:microsoft.com/office/officeart/2005/8/layout/orgChart1"/>
    <dgm:cxn modelId="{63BF691A-ABA6-4CC1-BB5B-085B0C97F38A}" type="presParOf" srcId="{444B2683-C00D-4E33-B925-4DCB7F59E5FB}" destId="{94D2AADF-8B76-4856-B638-79BAAAC535C5}" srcOrd="0" destOrd="0" presId="urn:microsoft.com/office/officeart/2005/8/layout/orgChart1"/>
    <dgm:cxn modelId="{F9FD452E-049A-4D97-A839-84301405ADB5}" type="presParOf" srcId="{444B2683-C00D-4E33-B925-4DCB7F59E5FB}" destId="{67B1C42B-6D3E-4717-8805-009BB863D311}" srcOrd="1" destOrd="0" presId="urn:microsoft.com/office/officeart/2005/8/layout/orgChart1"/>
    <dgm:cxn modelId="{4AB09DC6-4F48-42D6-9103-1463C4D2F58A}" type="presParOf" srcId="{62F57823-FEFD-467B-A5D4-308149C0F3FF}" destId="{8F1B3BE5-2E62-4456-AA15-219D92EC0E8C}" srcOrd="1" destOrd="0" presId="urn:microsoft.com/office/officeart/2005/8/layout/orgChart1"/>
    <dgm:cxn modelId="{2D8C6D05-5EDE-4525-8030-86EEFB80108E}" type="presParOf" srcId="{8F1B3BE5-2E62-4456-AA15-219D92EC0E8C}" destId="{E6AB6BDB-85A2-492A-ADC7-6D503865470A}" srcOrd="0" destOrd="0" presId="urn:microsoft.com/office/officeart/2005/8/layout/orgChart1"/>
    <dgm:cxn modelId="{3D53965E-0CBF-4E04-9C02-BEF28C3336B2}" type="presParOf" srcId="{8F1B3BE5-2E62-4456-AA15-219D92EC0E8C}" destId="{100CAB1F-AA5E-4359-A6E2-6DC07F09E718}" srcOrd="1" destOrd="0" presId="urn:microsoft.com/office/officeart/2005/8/layout/orgChart1"/>
    <dgm:cxn modelId="{7B656A13-5B7A-4A23-BD48-A4C8070C465F}" type="presParOf" srcId="{100CAB1F-AA5E-4359-A6E2-6DC07F09E718}" destId="{CD03F2F0-B65A-450B-9E3A-37DD3EEE45AA}" srcOrd="0" destOrd="0" presId="urn:microsoft.com/office/officeart/2005/8/layout/orgChart1"/>
    <dgm:cxn modelId="{05D6AE75-DD48-4310-A49B-61AE52ED8F4B}" type="presParOf" srcId="{CD03F2F0-B65A-450B-9E3A-37DD3EEE45AA}" destId="{3954F181-0BF7-4D8D-A210-B4AC055178F7}" srcOrd="0" destOrd="0" presId="urn:microsoft.com/office/officeart/2005/8/layout/orgChart1"/>
    <dgm:cxn modelId="{E12C9EC6-129F-4E39-BB3E-A3F4C688E410}" type="presParOf" srcId="{CD03F2F0-B65A-450B-9E3A-37DD3EEE45AA}" destId="{C1593421-9F26-4C9C-828D-F2B0BC64A76E}" srcOrd="1" destOrd="0" presId="urn:microsoft.com/office/officeart/2005/8/layout/orgChart1"/>
    <dgm:cxn modelId="{45EF0929-4947-4B4A-8588-02A5999D55BB}" type="presParOf" srcId="{100CAB1F-AA5E-4359-A6E2-6DC07F09E718}" destId="{58C6D274-E1C6-4DB0-860B-AB7A969B6F05}" srcOrd="1" destOrd="0" presId="urn:microsoft.com/office/officeart/2005/8/layout/orgChart1"/>
    <dgm:cxn modelId="{005FBE4D-8B67-4242-BD7E-ECF4B5569619}" type="presParOf" srcId="{100CAB1F-AA5E-4359-A6E2-6DC07F09E718}" destId="{CFE62C52-559B-45FF-9E81-D5E9F9DA3BBB}" srcOrd="2" destOrd="0" presId="urn:microsoft.com/office/officeart/2005/8/layout/orgChart1"/>
    <dgm:cxn modelId="{1954A215-D429-4C6D-BE4D-FB4A742FECAF}" type="presParOf" srcId="{8F1B3BE5-2E62-4456-AA15-219D92EC0E8C}" destId="{0A4C2AF9-2B51-4DA0-9B26-595144B98D8A}" srcOrd="2" destOrd="0" presId="urn:microsoft.com/office/officeart/2005/8/layout/orgChart1"/>
    <dgm:cxn modelId="{5671C3FE-292E-4659-8692-F873A3728388}" type="presParOf" srcId="{8F1B3BE5-2E62-4456-AA15-219D92EC0E8C}" destId="{391C3D8B-ED99-4F62-9D2B-1A384D98039F}" srcOrd="3" destOrd="0" presId="urn:microsoft.com/office/officeart/2005/8/layout/orgChart1"/>
    <dgm:cxn modelId="{CE737A9B-5A85-4591-A087-F2C0320CBBAA}" type="presParOf" srcId="{391C3D8B-ED99-4F62-9D2B-1A384D98039F}" destId="{9C887131-F979-4668-AAE4-FE2C5B218518}" srcOrd="0" destOrd="0" presId="urn:microsoft.com/office/officeart/2005/8/layout/orgChart1"/>
    <dgm:cxn modelId="{99933CD1-B89C-48BE-88DD-ED3AC20EB60C}" type="presParOf" srcId="{9C887131-F979-4668-AAE4-FE2C5B218518}" destId="{89E94519-ADCC-4472-9A8B-795B93E9601B}" srcOrd="0" destOrd="0" presId="urn:microsoft.com/office/officeart/2005/8/layout/orgChart1"/>
    <dgm:cxn modelId="{0FF023A9-408B-4410-8615-111324A56470}" type="presParOf" srcId="{9C887131-F979-4668-AAE4-FE2C5B218518}" destId="{6FDAAB19-5478-4FF6-AC02-4A826ACFE073}" srcOrd="1" destOrd="0" presId="urn:microsoft.com/office/officeart/2005/8/layout/orgChart1"/>
    <dgm:cxn modelId="{6CC62BA0-9302-4A3D-AF87-33FEC6FF2ED1}" type="presParOf" srcId="{391C3D8B-ED99-4F62-9D2B-1A384D98039F}" destId="{75253653-9E3A-4EEF-A279-166CF1DD7F03}" srcOrd="1" destOrd="0" presId="urn:microsoft.com/office/officeart/2005/8/layout/orgChart1"/>
    <dgm:cxn modelId="{06F4C544-6385-49A7-BA7C-CBCF115C4B57}" type="presParOf" srcId="{391C3D8B-ED99-4F62-9D2B-1A384D98039F}" destId="{2669E83C-43B2-4F87-87BC-53D4E404B809}" srcOrd="2" destOrd="0" presId="urn:microsoft.com/office/officeart/2005/8/layout/orgChart1"/>
    <dgm:cxn modelId="{E35EC13A-232A-4A89-975B-334A3FCFBE6F}" type="presParOf" srcId="{62F57823-FEFD-467B-A5D4-308149C0F3FF}" destId="{F8091519-AEA1-4328-A5C8-B45DEB4FF0B0}" srcOrd="2" destOrd="0" presId="urn:microsoft.com/office/officeart/2005/8/layout/orgChart1"/>
    <dgm:cxn modelId="{37FF83C5-89CD-47E0-BD5B-131DD1F8F0D6}" type="presParOf" srcId="{9E2E645F-2DFD-4924-B316-7637E0C10CE7}" destId="{423B3BB4-5069-45EC-A073-5DD18CDBE514}" srcOrd="10" destOrd="0" presId="urn:microsoft.com/office/officeart/2005/8/layout/orgChart1"/>
    <dgm:cxn modelId="{72F9A69C-7AAD-426F-B5F0-15F6C1DB21B4}" type="presParOf" srcId="{9E2E645F-2DFD-4924-B316-7637E0C10CE7}" destId="{17C9C974-8A92-4BB4-A71B-339BC47B21B5}" srcOrd="11" destOrd="0" presId="urn:microsoft.com/office/officeart/2005/8/layout/orgChart1"/>
    <dgm:cxn modelId="{17495442-2AF4-47F0-A8B8-65921F84E3D5}" type="presParOf" srcId="{17C9C974-8A92-4BB4-A71B-339BC47B21B5}" destId="{65073935-351E-40B4-ADB4-9F1A9286C83B}" srcOrd="0" destOrd="0" presId="urn:microsoft.com/office/officeart/2005/8/layout/orgChart1"/>
    <dgm:cxn modelId="{072AC0E2-1A79-4675-A2FD-2BD3316D4192}" type="presParOf" srcId="{65073935-351E-40B4-ADB4-9F1A9286C83B}" destId="{FEAB9DC1-6A55-40CA-873E-6544701702A5}" srcOrd="0" destOrd="0" presId="urn:microsoft.com/office/officeart/2005/8/layout/orgChart1"/>
    <dgm:cxn modelId="{994C629C-0DC6-4516-A3A7-0D9E9FC9236C}" type="presParOf" srcId="{65073935-351E-40B4-ADB4-9F1A9286C83B}" destId="{76E1F1B3-DD47-48E4-B1F2-08FF0D8F9651}" srcOrd="1" destOrd="0" presId="urn:microsoft.com/office/officeart/2005/8/layout/orgChart1"/>
    <dgm:cxn modelId="{765995F7-70F7-4557-A5D3-A880EAFC1521}" type="presParOf" srcId="{17C9C974-8A92-4BB4-A71B-339BC47B21B5}" destId="{3B4D6B41-32EC-47E1-BD9D-F796D69EA734}" srcOrd="1" destOrd="0" presId="urn:microsoft.com/office/officeart/2005/8/layout/orgChart1"/>
    <dgm:cxn modelId="{6E53B5AB-CA08-423B-B02D-DA0C6F1E6EE7}" type="presParOf" srcId="{3B4D6B41-32EC-47E1-BD9D-F796D69EA734}" destId="{5E8D7AA5-286C-4743-B66A-F6B2822B5A21}" srcOrd="0" destOrd="0" presId="urn:microsoft.com/office/officeart/2005/8/layout/orgChart1"/>
    <dgm:cxn modelId="{572D0E3F-DE20-42F6-9FA4-12D5FCA214B4}" type="presParOf" srcId="{3B4D6B41-32EC-47E1-BD9D-F796D69EA734}" destId="{95B11F5F-67F5-4497-B0D2-0705E9239A1F}" srcOrd="1" destOrd="0" presId="urn:microsoft.com/office/officeart/2005/8/layout/orgChart1"/>
    <dgm:cxn modelId="{2151AD98-E932-4AFE-BFF7-4DBE09181898}" type="presParOf" srcId="{95B11F5F-67F5-4497-B0D2-0705E9239A1F}" destId="{ACBA7FA0-7052-48E3-9588-DA6ACFAE07EB}" srcOrd="0" destOrd="0" presId="urn:microsoft.com/office/officeart/2005/8/layout/orgChart1"/>
    <dgm:cxn modelId="{D522F95A-C134-4A04-B6B7-2533CF1DCAD0}" type="presParOf" srcId="{ACBA7FA0-7052-48E3-9588-DA6ACFAE07EB}" destId="{1CF0FAFA-784F-426E-B64F-272D2E10ABC2}" srcOrd="0" destOrd="0" presId="urn:microsoft.com/office/officeart/2005/8/layout/orgChart1"/>
    <dgm:cxn modelId="{61505BAF-8489-4E32-9A1F-B221FAA7F5CD}" type="presParOf" srcId="{ACBA7FA0-7052-48E3-9588-DA6ACFAE07EB}" destId="{99E4CCAE-F5C6-4D45-B50C-B84A12B09244}" srcOrd="1" destOrd="0" presId="urn:microsoft.com/office/officeart/2005/8/layout/orgChart1"/>
    <dgm:cxn modelId="{E69A7663-6014-408C-B7CD-BF3EC89296B4}" type="presParOf" srcId="{95B11F5F-67F5-4497-B0D2-0705E9239A1F}" destId="{65841593-1877-4BD8-A4C3-B004CC1AF24F}" srcOrd="1" destOrd="0" presId="urn:microsoft.com/office/officeart/2005/8/layout/orgChart1"/>
    <dgm:cxn modelId="{269EE880-19B0-4252-B953-64538F357C81}" type="presParOf" srcId="{95B11F5F-67F5-4497-B0D2-0705E9239A1F}" destId="{A04C50F3-C4C5-4D01-BAC8-289524B3E62B}" srcOrd="2" destOrd="0" presId="urn:microsoft.com/office/officeart/2005/8/layout/orgChart1"/>
    <dgm:cxn modelId="{06F5F585-2AF1-4D77-B0DC-22056D5E34BB}" type="presParOf" srcId="{3B4D6B41-32EC-47E1-BD9D-F796D69EA734}" destId="{39989FF1-7D3F-4231-A849-1CE6E842C441}" srcOrd="2" destOrd="0" presId="urn:microsoft.com/office/officeart/2005/8/layout/orgChart1"/>
    <dgm:cxn modelId="{C7C87870-DACD-43E4-8465-EB2F513AA854}" type="presParOf" srcId="{3B4D6B41-32EC-47E1-BD9D-F796D69EA734}" destId="{3E306654-0459-43E8-8F72-577F2CF9A0CE}" srcOrd="3" destOrd="0" presId="urn:microsoft.com/office/officeart/2005/8/layout/orgChart1"/>
    <dgm:cxn modelId="{981FE602-814B-4705-A078-CAD3C0AF08AE}" type="presParOf" srcId="{3E306654-0459-43E8-8F72-577F2CF9A0CE}" destId="{0009576F-3B8E-4B99-8CF2-3947B60AD0EF}" srcOrd="0" destOrd="0" presId="urn:microsoft.com/office/officeart/2005/8/layout/orgChart1"/>
    <dgm:cxn modelId="{A617A725-AD76-47CD-9E78-19B629EFA441}" type="presParOf" srcId="{0009576F-3B8E-4B99-8CF2-3947B60AD0EF}" destId="{89FF69CF-ACA4-473A-BB5F-181DF1C00BF0}" srcOrd="0" destOrd="0" presId="urn:microsoft.com/office/officeart/2005/8/layout/orgChart1"/>
    <dgm:cxn modelId="{F8F27764-59D7-46D6-879A-341EA0ED2AED}" type="presParOf" srcId="{0009576F-3B8E-4B99-8CF2-3947B60AD0EF}" destId="{91B595D3-B663-4D76-9C5A-D69F12E36032}" srcOrd="1" destOrd="0" presId="urn:microsoft.com/office/officeart/2005/8/layout/orgChart1"/>
    <dgm:cxn modelId="{1D6655E1-A480-4B7A-926A-BF3C736F60A3}" type="presParOf" srcId="{3E306654-0459-43E8-8F72-577F2CF9A0CE}" destId="{D605691C-8295-469A-8EC8-DEC3B9FDE66F}" srcOrd="1" destOrd="0" presId="urn:microsoft.com/office/officeart/2005/8/layout/orgChart1"/>
    <dgm:cxn modelId="{F9BF33BF-CD1E-40EC-BD8D-94546F40F5FA}" type="presParOf" srcId="{3E306654-0459-43E8-8F72-577F2CF9A0CE}" destId="{12A63A73-D6C9-436F-BCD1-2313F3A27E13}" srcOrd="2" destOrd="0" presId="urn:microsoft.com/office/officeart/2005/8/layout/orgChart1"/>
    <dgm:cxn modelId="{D2486E59-AC4D-4323-85E5-E2655E33ACD3}" type="presParOf" srcId="{17C9C974-8A92-4BB4-A71B-339BC47B21B5}" destId="{9C39F145-9349-4923-A792-6513DAD29F06}" srcOrd="2" destOrd="0" presId="urn:microsoft.com/office/officeart/2005/8/layout/orgChart1"/>
    <dgm:cxn modelId="{5BDA7FD5-DC59-4C3D-AA34-87C747F5961E}" type="presParOf" srcId="{9E2E645F-2DFD-4924-B316-7637E0C10CE7}" destId="{6CACCC13-BC9C-4DF5-BB49-1261224E6A18}" srcOrd="12" destOrd="0" presId="urn:microsoft.com/office/officeart/2005/8/layout/orgChart1"/>
    <dgm:cxn modelId="{C9F19AA1-5394-4D79-AADA-7443E24CD9FB}" type="presParOf" srcId="{9E2E645F-2DFD-4924-B316-7637E0C10CE7}" destId="{FBFF6006-6348-41D1-881B-1CFF80B162E7}" srcOrd="13" destOrd="0" presId="urn:microsoft.com/office/officeart/2005/8/layout/orgChart1"/>
    <dgm:cxn modelId="{A06605B1-38A2-4252-BA67-21083765DA74}" type="presParOf" srcId="{FBFF6006-6348-41D1-881B-1CFF80B162E7}" destId="{969734EB-4B21-4148-8AE4-77DCE792BFEB}" srcOrd="0" destOrd="0" presId="urn:microsoft.com/office/officeart/2005/8/layout/orgChart1"/>
    <dgm:cxn modelId="{F473A8CF-20D7-4F43-AA62-52D29D5235AB}" type="presParOf" srcId="{969734EB-4B21-4148-8AE4-77DCE792BFEB}" destId="{C63D153A-C6D9-45F7-AE3E-A10C763F65DA}" srcOrd="0" destOrd="0" presId="urn:microsoft.com/office/officeart/2005/8/layout/orgChart1"/>
    <dgm:cxn modelId="{83DA0D30-0C56-47A1-9F7E-2CF8D67DE189}" type="presParOf" srcId="{969734EB-4B21-4148-8AE4-77DCE792BFEB}" destId="{33CC4163-5FEA-4F0A-8BD0-E9485F8C5C78}" srcOrd="1" destOrd="0" presId="urn:microsoft.com/office/officeart/2005/8/layout/orgChart1"/>
    <dgm:cxn modelId="{5B1375D1-2D7B-4A86-9C35-EB4ACEB54A7D}" type="presParOf" srcId="{FBFF6006-6348-41D1-881B-1CFF80B162E7}" destId="{26F1414D-451A-4585-8988-80172ADC8CC3}" srcOrd="1" destOrd="0" presId="urn:microsoft.com/office/officeart/2005/8/layout/orgChart1"/>
    <dgm:cxn modelId="{5109DBBA-9046-4627-9BD8-21F861C0863F}" type="presParOf" srcId="{26F1414D-451A-4585-8988-80172ADC8CC3}" destId="{960330CF-5074-4705-86FE-A34B839FD8B2}" srcOrd="0" destOrd="0" presId="urn:microsoft.com/office/officeart/2005/8/layout/orgChart1"/>
    <dgm:cxn modelId="{DE457420-557C-4DD0-A102-810C9E2A0DF2}" type="presParOf" srcId="{26F1414D-451A-4585-8988-80172ADC8CC3}" destId="{5EEB6507-42DE-46BF-95A8-41D0FBF1A5FE}" srcOrd="1" destOrd="0" presId="urn:microsoft.com/office/officeart/2005/8/layout/orgChart1"/>
    <dgm:cxn modelId="{1023970D-1488-4278-AB6B-3AFCF6436EA2}" type="presParOf" srcId="{5EEB6507-42DE-46BF-95A8-41D0FBF1A5FE}" destId="{212A489C-68B3-4C9D-BDB0-5CC5368F617D}" srcOrd="0" destOrd="0" presId="urn:microsoft.com/office/officeart/2005/8/layout/orgChart1"/>
    <dgm:cxn modelId="{28968DA8-D93F-40FE-81BF-355BC57C1965}" type="presParOf" srcId="{212A489C-68B3-4C9D-BDB0-5CC5368F617D}" destId="{3AF3F1E0-FD18-4B6E-B532-CAAC970FDC6C}" srcOrd="0" destOrd="0" presId="urn:microsoft.com/office/officeart/2005/8/layout/orgChart1"/>
    <dgm:cxn modelId="{D47DCDC0-4982-409A-ACDE-CEFA62314AD5}" type="presParOf" srcId="{212A489C-68B3-4C9D-BDB0-5CC5368F617D}" destId="{E44F3B97-2BB1-4111-8C93-8348EB335523}" srcOrd="1" destOrd="0" presId="urn:microsoft.com/office/officeart/2005/8/layout/orgChart1"/>
    <dgm:cxn modelId="{E8CD9CF3-6CD6-411D-A4C2-3093A31B97C7}" type="presParOf" srcId="{5EEB6507-42DE-46BF-95A8-41D0FBF1A5FE}" destId="{CE119F00-F04F-4517-A771-32683BE3D8E5}" srcOrd="1" destOrd="0" presId="urn:microsoft.com/office/officeart/2005/8/layout/orgChart1"/>
    <dgm:cxn modelId="{B5CABB97-72D7-41BA-AE7F-5DF534CF97E6}" type="presParOf" srcId="{5EEB6507-42DE-46BF-95A8-41D0FBF1A5FE}" destId="{BD16F4F6-6D52-4B52-8EA8-BE673D0FB967}" srcOrd="2" destOrd="0" presId="urn:microsoft.com/office/officeart/2005/8/layout/orgChart1"/>
    <dgm:cxn modelId="{7B59C00B-E555-4591-84F3-5C2A6480194C}" type="presParOf" srcId="{26F1414D-451A-4585-8988-80172ADC8CC3}" destId="{E7EE13AD-9262-42D0-91C5-E1AFFE0BEE02}" srcOrd="2" destOrd="0" presId="urn:microsoft.com/office/officeart/2005/8/layout/orgChart1"/>
    <dgm:cxn modelId="{2B406DC7-9122-4984-97A2-FD4A62962882}" type="presParOf" srcId="{26F1414D-451A-4585-8988-80172ADC8CC3}" destId="{D5A2A623-C3F5-418F-8A6D-52E91098EE19}" srcOrd="3" destOrd="0" presId="urn:microsoft.com/office/officeart/2005/8/layout/orgChart1"/>
    <dgm:cxn modelId="{CD02E9D1-BBFA-44E1-9696-195521613C34}" type="presParOf" srcId="{D5A2A623-C3F5-418F-8A6D-52E91098EE19}" destId="{F2E2AC7C-142E-4D7B-A291-413FFC285107}" srcOrd="0" destOrd="0" presId="urn:microsoft.com/office/officeart/2005/8/layout/orgChart1"/>
    <dgm:cxn modelId="{9457C054-4F57-4BB9-8D1A-F05910235ECD}" type="presParOf" srcId="{F2E2AC7C-142E-4D7B-A291-413FFC285107}" destId="{E1FB226B-CA65-44D9-A74F-76B937B480B0}" srcOrd="0" destOrd="0" presId="urn:microsoft.com/office/officeart/2005/8/layout/orgChart1"/>
    <dgm:cxn modelId="{846BE9D0-4E6D-4125-BD4F-C85CE573A2C7}" type="presParOf" srcId="{F2E2AC7C-142E-4D7B-A291-413FFC285107}" destId="{270DEF0C-7637-4404-8E26-7C020B7C2127}" srcOrd="1" destOrd="0" presId="urn:microsoft.com/office/officeart/2005/8/layout/orgChart1"/>
    <dgm:cxn modelId="{3284E537-7CF5-467A-BFA3-9FAA0814FE5F}" type="presParOf" srcId="{D5A2A623-C3F5-418F-8A6D-52E91098EE19}" destId="{4F015668-0033-477B-ACF7-9DAB052802E1}" srcOrd="1" destOrd="0" presId="urn:microsoft.com/office/officeart/2005/8/layout/orgChart1"/>
    <dgm:cxn modelId="{D33F295A-8ED8-4FDC-A1CF-A4BF5CC2E023}" type="presParOf" srcId="{D5A2A623-C3F5-418F-8A6D-52E91098EE19}" destId="{B92DED35-70AF-4F46-8D29-D2C204F45261}" srcOrd="2" destOrd="0" presId="urn:microsoft.com/office/officeart/2005/8/layout/orgChart1"/>
    <dgm:cxn modelId="{1E58EFA7-30EB-4B7C-AF7F-79F1DC5EFF87}" type="presParOf" srcId="{FBFF6006-6348-41D1-881B-1CFF80B162E7}" destId="{1D285AB1-358D-473A-8E2E-724C31BC5882}" srcOrd="2" destOrd="0" presId="urn:microsoft.com/office/officeart/2005/8/layout/orgChart1"/>
    <dgm:cxn modelId="{BF439562-9712-4410-9859-70431F128981}" type="presParOf" srcId="{9E2E645F-2DFD-4924-B316-7637E0C10CE7}" destId="{18900B46-CC17-41DB-BD96-770CF628A994}" srcOrd="14" destOrd="0" presId="urn:microsoft.com/office/officeart/2005/8/layout/orgChart1"/>
    <dgm:cxn modelId="{20654123-1CB2-43C5-B91A-64597CBC6158}" type="presParOf" srcId="{9E2E645F-2DFD-4924-B316-7637E0C10CE7}" destId="{E2B196D8-7C82-4A94-981E-5E15A6122C46}" srcOrd="15" destOrd="0" presId="urn:microsoft.com/office/officeart/2005/8/layout/orgChart1"/>
    <dgm:cxn modelId="{F8899439-18CE-4CE4-A6AB-A7726A513EA8}" type="presParOf" srcId="{E2B196D8-7C82-4A94-981E-5E15A6122C46}" destId="{3C3D93F8-FF4A-4865-9440-996E64676EEC}" srcOrd="0" destOrd="0" presId="urn:microsoft.com/office/officeart/2005/8/layout/orgChart1"/>
    <dgm:cxn modelId="{ECFD8907-DF39-4B9A-8117-ABEF90488023}" type="presParOf" srcId="{3C3D93F8-FF4A-4865-9440-996E64676EEC}" destId="{FBBCAC7A-836C-49D1-9479-047CE47239F1}" srcOrd="0" destOrd="0" presId="urn:microsoft.com/office/officeart/2005/8/layout/orgChart1"/>
    <dgm:cxn modelId="{70757866-6600-4797-9060-A983DE7EDD23}" type="presParOf" srcId="{3C3D93F8-FF4A-4865-9440-996E64676EEC}" destId="{443BDA39-1A5C-437E-A0BE-E2D6E7D4B364}" srcOrd="1" destOrd="0" presId="urn:microsoft.com/office/officeart/2005/8/layout/orgChart1"/>
    <dgm:cxn modelId="{3A7057D2-5797-4FE4-88AD-F15135FD8C1D}" type="presParOf" srcId="{E2B196D8-7C82-4A94-981E-5E15A6122C46}" destId="{556A5DA1-686A-469C-8FB1-60C46005BBA0}" srcOrd="1" destOrd="0" presId="urn:microsoft.com/office/officeart/2005/8/layout/orgChart1"/>
    <dgm:cxn modelId="{13C1D376-9CEB-4241-80D6-783AF817D7E3}" type="presParOf" srcId="{556A5DA1-686A-469C-8FB1-60C46005BBA0}" destId="{4C80EE5B-2E07-48AF-8BD4-48B84769687F}" srcOrd="0" destOrd="0" presId="urn:microsoft.com/office/officeart/2005/8/layout/orgChart1"/>
    <dgm:cxn modelId="{29D5D024-33CD-43B8-AF1F-6E416AFE3A68}" type="presParOf" srcId="{556A5DA1-686A-469C-8FB1-60C46005BBA0}" destId="{A6D0EA07-D429-4956-ADF4-76DC9B6EA40C}" srcOrd="1" destOrd="0" presId="urn:microsoft.com/office/officeart/2005/8/layout/orgChart1"/>
    <dgm:cxn modelId="{A834BA55-1569-4F8A-A6B7-CCACA64ED577}" type="presParOf" srcId="{A6D0EA07-D429-4956-ADF4-76DC9B6EA40C}" destId="{DC6BACA2-4393-4C20-8660-80579BAB4616}" srcOrd="0" destOrd="0" presId="urn:microsoft.com/office/officeart/2005/8/layout/orgChart1"/>
    <dgm:cxn modelId="{3EE22B3A-4940-4F75-8425-A02DD0CA8890}" type="presParOf" srcId="{DC6BACA2-4393-4C20-8660-80579BAB4616}" destId="{B2C84196-321A-4848-83A5-38C60705B46B}" srcOrd="0" destOrd="0" presId="urn:microsoft.com/office/officeart/2005/8/layout/orgChart1"/>
    <dgm:cxn modelId="{F8F1EACA-557A-42C8-8822-705638844B2B}" type="presParOf" srcId="{DC6BACA2-4393-4C20-8660-80579BAB4616}" destId="{E52356CF-2686-441B-9AE2-6294181C17E7}" srcOrd="1" destOrd="0" presId="urn:microsoft.com/office/officeart/2005/8/layout/orgChart1"/>
    <dgm:cxn modelId="{0F6A30A4-AAE4-4BF0-8FE1-083A609B8D00}" type="presParOf" srcId="{A6D0EA07-D429-4956-ADF4-76DC9B6EA40C}" destId="{E1EEF008-4171-4FE4-AF74-9DA42E0F8431}" srcOrd="1" destOrd="0" presId="urn:microsoft.com/office/officeart/2005/8/layout/orgChart1"/>
    <dgm:cxn modelId="{4FBEAC14-F941-42FB-AC68-599CF9CD3263}" type="presParOf" srcId="{A6D0EA07-D429-4956-ADF4-76DC9B6EA40C}" destId="{4CC93B25-F849-4D1F-888D-AFAE008C915E}" srcOrd="2" destOrd="0" presId="urn:microsoft.com/office/officeart/2005/8/layout/orgChart1"/>
    <dgm:cxn modelId="{237A4376-931F-49B8-BE88-1E68B049389C}" type="presParOf" srcId="{556A5DA1-686A-469C-8FB1-60C46005BBA0}" destId="{AD260262-DDA1-4574-8C10-4E5A7B470A93}" srcOrd="2" destOrd="0" presId="urn:microsoft.com/office/officeart/2005/8/layout/orgChart1"/>
    <dgm:cxn modelId="{FEC0F984-1B51-46F4-8517-1C4AD73082B6}" type="presParOf" srcId="{556A5DA1-686A-469C-8FB1-60C46005BBA0}" destId="{D8A48690-8C82-4F61-AF11-96AD83D770CC}" srcOrd="3" destOrd="0" presId="urn:microsoft.com/office/officeart/2005/8/layout/orgChart1"/>
    <dgm:cxn modelId="{62B6C50A-9C99-469C-8861-5ACD2FC774D7}" type="presParOf" srcId="{D8A48690-8C82-4F61-AF11-96AD83D770CC}" destId="{652DEAF2-55BB-4D92-A0B6-9F49E8A00A26}" srcOrd="0" destOrd="0" presId="urn:microsoft.com/office/officeart/2005/8/layout/orgChart1"/>
    <dgm:cxn modelId="{EE7A200B-1A9B-47FE-AA8F-5356062110FC}" type="presParOf" srcId="{652DEAF2-55BB-4D92-A0B6-9F49E8A00A26}" destId="{2BA8A161-68C0-433F-8F6A-9C311C7BAD23}" srcOrd="0" destOrd="0" presId="urn:microsoft.com/office/officeart/2005/8/layout/orgChart1"/>
    <dgm:cxn modelId="{CA4BAC36-8345-4553-A42E-8BA45B926501}" type="presParOf" srcId="{652DEAF2-55BB-4D92-A0B6-9F49E8A00A26}" destId="{C3D48792-BE50-4AAD-9674-97D8238D5B9B}" srcOrd="1" destOrd="0" presId="urn:microsoft.com/office/officeart/2005/8/layout/orgChart1"/>
    <dgm:cxn modelId="{527FACB9-0EFC-479C-B88A-3BB95106F380}" type="presParOf" srcId="{D8A48690-8C82-4F61-AF11-96AD83D770CC}" destId="{0F2B8475-F8F9-42FD-9A45-26EC5E32CF5E}" srcOrd="1" destOrd="0" presId="urn:microsoft.com/office/officeart/2005/8/layout/orgChart1"/>
    <dgm:cxn modelId="{667D05D4-8C95-46D1-AB35-F90C94E8058C}" type="presParOf" srcId="{D8A48690-8C82-4F61-AF11-96AD83D770CC}" destId="{D727EA7E-E411-47AB-A3C8-23521224A9A7}" srcOrd="2" destOrd="0" presId="urn:microsoft.com/office/officeart/2005/8/layout/orgChart1"/>
    <dgm:cxn modelId="{CBAAEA3D-3292-426C-8983-80EF3B2DAF0F}" type="presParOf" srcId="{E2B196D8-7C82-4A94-981E-5E15A6122C46}" destId="{6C26E172-74B9-4BB1-A71C-6AB450343665}" srcOrd="2" destOrd="0" presId="urn:microsoft.com/office/officeart/2005/8/layout/orgChart1"/>
    <dgm:cxn modelId="{F7C00157-9AA2-445B-8365-7324AE6B9ACD}" type="presParOf" srcId="{A8BFA9E0-2D36-49DB-B71D-3C76105697B6}" destId="{C76110FB-B025-4FA4-8F6C-818AF422FC3A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E8C0EA3E-B63B-4177-9652-6EB0D51A3944}" type="doc">
      <dgm:prSet loTypeId="urn:microsoft.com/office/officeart/2005/8/layout/orgChart1" loCatId="hierarchy" qsTypeId="urn:microsoft.com/office/officeart/2005/8/quickstyle/simple1" qsCatId="simple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0096E065-D2AB-4CB4-9515-22C80440A547}">
      <dgm:prSet phldrT="[Texto]"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Diagnóstico Socioambiental</a:t>
          </a:r>
          <a:endParaRPr lang="pt-BR"/>
        </a:p>
      </dgm:t>
    </dgm:pt>
    <dgm:pt modelId="{959448C5-84D2-4F78-8208-7D3356861599}" type="parTrans" cxnId="{D558663C-BEC1-4B15-B636-193BC5863C52}">
      <dgm:prSet/>
      <dgm:spPr/>
      <dgm:t>
        <a:bodyPr/>
        <a:lstStyle/>
        <a:p>
          <a:endParaRPr lang="pt-BR"/>
        </a:p>
      </dgm:t>
    </dgm:pt>
    <dgm:pt modelId="{3BF5E988-3940-4403-A1EC-E6C2CA4EF69B}" type="sibTrans" cxnId="{D558663C-BEC1-4B15-B636-193BC5863C52}">
      <dgm:prSet/>
      <dgm:spPr/>
      <dgm:t>
        <a:bodyPr/>
        <a:lstStyle/>
        <a:p>
          <a:endParaRPr lang="pt-BR"/>
        </a:p>
      </dgm:t>
    </dgm:pt>
    <dgm:pt modelId="{145F6760-41CB-43F0-B933-730742910E3A}">
      <dgm:prSet phldrT="[Texto]"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RELATÓRIO SOCIOAMBIENTAL</a:t>
          </a:r>
          <a:endParaRPr lang="pt-BR"/>
        </a:p>
      </dgm:t>
    </dgm:pt>
    <dgm:pt modelId="{42E59429-B0BA-4FA6-89CF-A0F5250C7322}" type="sibTrans" cxnId="{42F6B5CE-BBD8-4A90-BBF4-7FA025961182}">
      <dgm:prSet/>
      <dgm:spPr/>
      <dgm:t>
        <a:bodyPr/>
        <a:lstStyle/>
        <a:p>
          <a:endParaRPr lang="pt-BR"/>
        </a:p>
      </dgm:t>
    </dgm:pt>
    <dgm:pt modelId="{CD053D15-AF86-4EBC-8DD3-00BB614B7351}" type="parTrans" cxnId="{42F6B5CE-BBD8-4A90-BBF4-7FA025961182}">
      <dgm:prSet/>
      <dgm:spPr/>
      <dgm:t>
        <a:bodyPr/>
        <a:lstStyle/>
        <a:p>
          <a:endParaRPr lang="pt-BR"/>
        </a:p>
      </dgm:t>
    </dgm:pt>
    <dgm:pt modelId="{31AAD84C-63E8-4A76-8433-377986A712A6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Apresentação</a:t>
          </a:r>
        </a:p>
      </dgm:t>
    </dgm:pt>
    <dgm:pt modelId="{0104E27F-F135-435C-90C5-3D8E4ADB4BD2}" type="parTrans" cxnId="{215A2FD4-8C38-4D60-971C-B93A0D7D5EAA}">
      <dgm:prSet/>
      <dgm:spPr/>
      <dgm:t>
        <a:bodyPr/>
        <a:lstStyle/>
        <a:p>
          <a:endParaRPr lang="pt-BR"/>
        </a:p>
      </dgm:t>
    </dgm:pt>
    <dgm:pt modelId="{640E77CB-7E5E-414D-80A2-0E035539957A}" type="sibTrans" cxnId="{215A2FD4-8C38-4D60-971C-B93A0D7D5EAA}">
      <dgm:prSet/>
      <dgm:spPr/>
      <dgm:t>
        <a:bodyPr/>
        <a:lstStyle/>
        <a:p>
          <a:endParaRPr lang="pt-BR"/>
        </a:p>
      </dgm:t>
    </dgm:pt>
    <dgm:pt modelId="{863FE4EC-CDA4-4593-B0F3-C74982285B8E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Marco Legal</a:t>
          </a:r>
        </a:p>
      </dgm:t>
    </dgm:pt>
    <dgm:pt modelId="{D6FD868E-F19B-4FF3-88F7-447137929B18}" type="parTrans" cxnId="{BC5B2CE5-46BD-4EB0-A977-F0C65CB20812}">
      <dgm:prSet/>
      <dgm:spPr/>
      <dgm:t>
        <a:bodyPr/>
        <a:lstStyle/>
        <a:p>
          <a:endParaRPr lang="pt-BR"/>
        </a:p>
      </dgm:t>
    </dgm:pt>
    <dgm:pt modelId="{E383F733-413E-4830-8665-2BC8333E6B60}" type="sibTrans" cxnId="{BC5B2CE5-46BD-4EB0-A977-F0C65CB20812}">
      <dgm:prSet/>
      <dgm:spPr/>
      <dgm:t>
        <a:bodyPr/>
        <a:lstStyle/>
        <a:p>
          <a:endParaRPr lang="pt-BR"/>
        </a:p>
      </dgm:t>
    </dgm:pt>
    <dgm:pt modelId="{0EED0299-146D-4E73-B3B0-B614F0272B6E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REPRESENTAÇÕES GRÁFICAS</a:t>
          </a:r>
        </a:p>
      </dgm:t>
    </dgm:pt>
    <dgm:pt modelId="{07747458-7AF3-4EA8-BBAE-98EADB960FC6}" type="parTrans" cxnId="{0F1AAAD6-DA5D-41BB-A130-3CEA8ECF3816}">
      <dgm:prSet/>
      <dgm:spPr/>
      <dgm:t>
        <a:bodyPr/>
        <a:lstStyle/>
        <a:p>
          <a:endParaRPr lang="pt-BR"/>
        </a:p>
      </dgm:t>
    </dgm:pt>
    <dgm:pt modelId="{4A1AE9DD-90B8-4D7B-A43C-9AB44813BD25}" type="sibTrans" cxnId="{0F1AAAD6-DA5D-41BB-A130-3CEA8ECF3816}">
      <dgm:prSet/>
      <dgm:spPr/>
      <dgm:t>
        <a:bodyPr/>
        <a:lstStyle/>
        <a:p>
          <a:endParaRPr lang="pt-BR"/>
        </a:p>
      </dgm:t>
    </dgm:pt>
    <dgm:pt modelId="{9CC772EE-865A-4754-8090-672972B46316}">
      <dgm:prSet/>
      <dgm:spPr>
        <a:solidFill>
          <a:schemeClr val="accent2"/>
        </a:solidFill>
      </dgm:spPr>
      <dgm:t>
        <a:bodyPr/>
        <a:lstStyle/>
        <a:p>
          <a:pPr>
            <a:buFont typeface="+mj-lt"/>
            <a:buAutoNum type="arabicPeriod"/>
          </a:pPr>
          <a:r>
            <a:rPr lang="pt-BR" b="1" i="1"/>
            <a:t>QUANTIFICAÇÃO SOCIOAMBIENTAL</a:t>
          </a:r>
        </a:p>
      </dgm:t>
    </dgm:pt>
    <dgm:pt modelId="{2509CD51-B905-47D6-9256-7D66E9B9B167}" type="parTrans" cxnId="{4E1E3157-4234-4A7B-955D-306432DD1591}">
      <dgm:prSet/>
      <dgm:spPr/>
      <dgm:t>
        <a:bodyPr/>
        <a:lstStyle/>
        <a:p>
          <a:endParaRPr lang="pt-BR"/>
        </a:p>
      </dgm:t>
    </dgm:pt>
    <dgm:pt modelId="{A0C45BC8-416E-4E62-831B-9CD550D9B8E5}" type="sibTrans" cxnId="{4E1E3157-4234-4A7B-955D-306432DD1591}">
      <dgm:prSet/>
      <dgm:spPr/>
      <dgm:t>
        <a:bodyPr/>
        <a:lstStyle/>
        <a:p>
          <a:endParaRPr lang="pt-BR"/>
        </a:p>
      </dgm:t>
    </dgm:pt>
    <dgm:pt modelId="{2F90F223-F223-456E-90B0-DB4A460F0B58}">
      <dgm:prSet/>
      <dgm:spPr/>
      <dgm:t>
        <a:bodyPr/>
        <a:lstStyle/>
        <a:p>
          <a:r>
            <a:rPr lang="pt-BR"/>
            <a:t>Os resultados dos itens socioambientais que servirem de subsídio para memorial de cálculo deverão compor em abas específicas na Planilha MEF e deverão ser entregues para validação pela Contratante nesta fase de elaboração dos estudos.</a:t>
          </a:r>
        </a:p>
      </dgm:t>
    </dgm:pt>
    <dgm:pt modelId="{6A85C634-5BB3-4005-852E-8329B8B266D3}" type="parTrans" cxnId="{1C5F9D73-552C-4FD9-81D5-F81772087790}">
      <dgm:prSet/>
      <dgm:spPr/>
      <dgm:t>
        <a:bodyPr/>
        <a:lstStyle/>
        <a:p>
          <a:endParaRPr lang="pt-BR"/>
        </a:p>
      </dgm:t>
    </dgm:pt>
    <dgm:pt modelId="{32920B50-294D-4AB4-BEB4-79FF5B1384C7}" type="sibTrans" cxnId="{1C5F9D73-552C-4FD9-81D5-F81772087790}">
      <dgm:prSet/>
      <dgm:spPr/>
      <dgm:t>
        <a:bodyPr/>
        <a:lstStyle/>
        <a:p>
          <a:endParaRPr lang="pt-BR"/>
        </a:p>
      </dgm:t>
    </dgm:pt>
    <dgm:pt modelId="{A54F8AEA-45F4-4CFD-ABC8-4E0680C7A882}" type="asst">
      <dgm:prSet/>
      <dgm:spPr/>
      <dgm:t>
        <a:bodyPr/>
        <a:lstStyle/>
        <a:p>
          <a:r>
            <a:rPr lang="pt-BR"/>
            <a:t>PLANO DE TRABALHO</a:t>
          </a:r>
        </a:p>
      </dgm:t>
    </dgm:pt>
    <dgm:pt modelId="{B4E36387-620E-4D5B-A0F1-2CDE9044AD3B}" type="parTrans" cxnId="{682DF64A-F45F-4076-A7C5-FDECB55F00F9}">
      <dgm:prSet/>
      <dgm:spPr/>
      <dgm:t>
        <a:bodyPr/>
        <a:lstStyle/>
        <a:p>
          <a:endParaRPr lang="pt-BR"/>
        </a:p>
      </dgm:t>
    </dgm:pt>
    <dgm:pt modelId="{51396995-B968-4BC4-83F8-BD953EAFBF94}" type="sibTrans" cxnId="{682DF64A-F45F-4076-A7C5-FDECB55F00F9}">
      <dgm:prSet/>
      <dgm:spPr/>
      <dgm:t>
        <a:bodyPr/>
        <a:lstStyle/>
        <a:p>
          <a:endParaRPr lang="pt-BR"/>
        </a:p>
      </dgm:t>
    </dgm:pt>
    <dgm:pt modelId="{D7F5C01D-6249-4CA6-B710-E3F608ED3C18}" type="asst">
      <dgm:prSet/>
      <dgm:spPr/>
      <dgm:t>
        <a:bodyPr/>
        <a:lstStyle/>
        <a:p>
          <a:r>
            <a:rPr lang="pt-BR"/>
            <a:t>LEVANTAMENTO DE  CADASTRO</a:t>
          </a:r>
        </a:p>
      </dgm:t>
    </dgm:pt>
    <dgm:pt modelId="{9AFE1ED7-F033-4CC0-B45D-13191A7AD7C6}" type="parTrans" cxnId="{2192E908-0B06-47A4-9605-86F9BAF4063C}">
      <dgm:prSet/>
      <dgm:spPr/>
      <dgm:t>
        <a:bodyPr/>
        <a:lstStyle/>
        <a:p>
          <a:endParaRPr lang="pt-BR"/>
        </a:p>
      </dgm:t>
    </dgm:pt>
    <dgm:pt modelId="{64C7C4C0-FB8C-4C70-BFE7-1DBCD6D65425}" type="sibTrans" cxnId="{2192E908-0B06-47A4-9605-86F9BAF4063C}">
      <dgm:prSet/>
      <dgm:spPr/>
      <dgm:t>
        <a:bodyPr/>
        <a:lstStyle/>
        <a:p>
          <a:endParaRPr lang="pt-BR"/>
        </a:p>
      </dgm:t>
    </dgm:pt>
    <dgm:pt modelId="{59182CD3-5542-480B-A747-A3C62D69E63F}" type="pres">
      <dgm:prSet presAssocID="{E8C0EA3E-B63B-4177-9652-6EB0D51A3944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95A059C8-C810-4B39-B10A-294CC0370D59}" type="pres">
      <dgm:prSet presAssocID="{145F6760-41CB-43F0-B933-730742910E3A}" presName="hierRoot1" presStyleCnt="0">
        <dgm:presLayoutVars>
          <dgm:hierBranch val="init"/>
        </dgm:presLayoutVars>
      </dgm:prSet>
      <dgm:spPr/>
    </dgm:pt>
    <dgm:pt modelId="{5F998304-210C-4C10-9743-1F9ADE8CB0FE}" type="pres">
      <dgm:prSet presAssocID="{145F6760-41CB-43F0-B933-730742910E3A}" presName="rootComposite1" presStyleCnt="0"/>
      <dgm:spPr/>
    </dgm:pt>
    <dgm:pt modelId="{F58E3C38-6636-4503-9D73-43858FA917CC}" type="pres">
      <dgm:prSet presAssocID="{145F6760-41CB-43F0-B933-730742910E3A}" presName="rootText1" presStyleLbl="node0" presStyleIdx="0" presStyleCnt="1" custLinFactY="49820" custLinFactNeighborX="-13738" custLinFactNeighborY="100000">
        <dgm:presLayoutVars>
          <dgm:chPref val="3"/>
        </dgm:presLayoutVars>
      </dgm:prSet>
      <dgm:spPr/>
    </dgm:pt>
    <dgm:pt modelId="{F293F07A-3BDB-4D59-99A8-F4B75CF47179}" type="pres">
      <dgm:prSet presAssocID="{145F6760-41CB-43F0-B933-730742910E3A}" presName="rootConnector1" presStyleLbl="node1" presStyleIdx="0" presStyleCnt="0"/>
      <dgm:spPr/>
    </dgm:pt>
    <dgm:pt modelId="{FFB8ECAB-629F-46C1-A34C-9CDD644E5A74}" type="pres">
      <dgm:prSet presAssocID="{145F6760-41CB-43F0-B933-730742910E3A}" presName="hierChild2" presStyleCnt="0"/>
      <dgm:spPr/>
    </dgm:pt>
    <dgm:pt modelId="{230A82B2-B193-4055-825D-E03C31E152E0}" type="pres">
      <dgm:prSet presAssocID="{0104E27F-F135-435C-90C5-3D8E4ADB4BD2}" presName="Name37" presStyleLbl="parChTrans1D2" presStyleIdx="0" presStyleCnt="7"/>
      <dgm:spPr/>
    </dgm:pt>
    <dgm:pt modelId="{09A85990-8378-4F38-824A-FA5D671BDC1B}" type="pres">
      <dgm:prSet presAssocID="{31AAD84C-63E8-4A76-8433-377986A712A6}" presName="hierRoot2" presStyleCnt="0">
        <dgm:presLayoutVars>
          <dgm:hierBranch val="init"/>
        </dgm:presLayoutVars>
      </dgm:prSet>
      <dgm:spPr/>
    </dgm:pt>
    <dgm:pt modelId="{36900C26-0531-499D-8BB0-DF8752A5B5CE}" type="pres">
      <dgm:prSet presAssocID="{31AAD84C-63E8-4A76-8433-377986A712A6}" presName="rootComposite" presStyleCnt="0"/>
      <dgm:spPr/>
    </dgm:pt>
    <dgm:pt modelId="{F8A56024-B849-4E4A-9C99-2412D0FE8809}" type="pres">
      <dgm:prSet presAssocID="{31AAD84C-63E8-4A76-8433-377986A712A6}" presName="rootText" presStyleLbl="node2" presStyleIdx="0" presStyleCnt="5">
        <dgm:presLayoutVars>
          <dgm:chPref val="3"/>
        </dgm:presLayoutVars>
      </dgm:prSet>
      <dgm:spPr/>
    </dgm:pt>
    <dgm:pt modelId="{79CE75AB-F41D-4C84-9E7A-381252D2AAE5}" type="pres">
      <dgm:prSet presAssocID="{31AAD84C-63E8-4A76-8433-377986A712A6}" presName="rootConnector" presStyleLbl="node2" presStyleIdx="0" presStyleCnt="5"/>
      <dgm:spPr/>
    </dgm:pt>
    <dgm:pt modelId="{2D1CE5F6-CE2A-48EF-9575-357ABEC78D62}" type="pres">
      <dgm:prSet presAssocID="{31AAD84C-63E8-4A76-8433-377986A712A6}" presName="hierChild4" presStyleCnt="0"/>
      <dgm:spPr/>
    </dgm:pt>
    <dgm:pt modelId="{BBCC162D-E72F-4605-AC92-A35A2F948345}" type="pres">
      <dgm:prSet presAssocID="{31AAD84C-63E8-4A76-8433-377986A712A6}" presName="hierChild5" presStyleCnt="0"/>
      <dgm:spPr/>
    </dgm:pt>
    <dgm:pt modelId="{75E9CE30-621E-4364-8F40-75587DFE7609}" type="pres">
      <dgm:prSet presAssocID="{D6FD868E-F19B-4FF3-88F7-447137929B18}" presName="Name37" presStyleLbl="parChTrans1D2" presStyleIdx="1" presStyleCnt="7"/>
      <dgm:spPr/>
    </dgm:pt>
    <dgm:pt modelId="{5C4CA022-C2C2-4A6B-BE9E-C0D873BFB9BB}" type="pres">
      <dgm:prSet presAssocID="{863FE4EC-CDA4-4593-B0F3-C74982285B8E}" presName="hierRoot2" presStyleCnt="0">
        <dgm:presLayoutVars>
          <dgm:hierBranch val="init"/>
        </dgm:presLayoutVars>
      </dgm:prSet>
      <dgm:spPr/>
    </dgm:pt>
    <dgm:pt modelId="{D4B8E135-91EF-4BEB-BB34-4ED1E287823B}" type="pres">
      <dgm:prSet presAssocID="{863FE4EC-CDA4-4593-B0F3-C74982285B8E}" presName="rootComposite" presStyleCnt="0"/>
      <dgm:spPr/>
    </dgm:pt>
    <dgm:pt modelId="{0C8FC835-2289-4B5A-8DF7-8FFA95EC0F14}" type="pres">
      <dgm:prSet presAssocID="{863FE4EC-CDA4-4593-B0F3-C74982285B8E}" presName="rootText" presStyleLbl="node2" presStyleIdx="1" presStyleCnt="5">
        <dgm:presLayoutVars>
          <dgm:chPref val="3"/>
        </dgm:presLayoutVars>
      </dgm:prSet>
      <dgm:spPr/>
    </dgm:pt>
    <dgm:pt modelId="{023212C1-8443-4115-871B-FC06A4E26C2F}" type="pres">
      <dgm:prSet presAssocID="{863FE4EC-CDA4-4593-B0F3-C74982285B8E}" presName="rootConnector" presStyleLbl="node2" presStyleIdx="1" presStyleCnt="5"/>
      <dgm:spPr/>
    </dgm:pt>
    <dgm:pt modelId="{B4E5FD7B-FF53-4713-9DF7-47038B3D6242}" type="pres">
      <dgm:prSet presAssocID="{863FE4EC-CDA4-4593-B0F3-C74982285B8E}" presName="hierChild4" presStyleCnt="0"/>
      <dgm:spPr/>
    </dgm:pt>
    <dgm:pt modelId="{F41C8E96-4583-462F-B351-FC4E37633794}" type="pres">
      <dgm:prSet presAssocID="{863FE4EC-CDA4-4593-B0F3-C74982285B8E}" presName="hierChild5" presStyleCnt="0"/>
      <dgm:spPr/>
    </dgm:pt>
    <dgm:pt modelId="{B5C390FA-14A8-41E4-96AF-9B0F8EC0DF72}" type="pres">
      <dgm:prSet presAssocID="{959448C5-84D2-4F78-8208-7D3356861599}" presName="Name37" presStyleLbl="parChTrans1D2" presStyleIdx="2" presStyleCnt="7"/>
      <dgm:spPr/>
    </dgm:pt>
    <dgm:pt modelId="{B1EA2DA8-6DBD-4519-956E-237B05B46F04}" type="pres">
      <dgm:prSet presAssocID="{0096E065-D2AB-4CB4-9515-22C80440A547}" presName="hierRoot2" presStyleCnt="0">
        <dgm:presLayoutVars>
          <dgm:hierBranch val="init"/>
        </dgm:presLayoutVars>
      </dgm:prSet>
      <dgm:spPr/>
    </dgm:pt>
    <dgm:pt modelId="{D656AAF7-383D-400D-9829-B0A6FB3C3663}" type="pres">
      <dgm:prSet presAssocID="{0096E065-D2AB-4CB4-9515-22C80440A547}" presName="rootComposite" presStyleCnt="0"/>
      <dgm:spPr/>
    </dgm:pt>
    <dgm:pt modelId="{3F55D617-DCDD-45CC-8377-507DA56C1B5F}" type="pres">
      <dgm:prSet presAssocID="{0096E065-D2AB-4CB4-9515-22C80440A547}" presName="rootText" presStyleLbl="node2" presStyleIdx="2" presStyleCnt="5">
        <dgm:presLayoutVars>
          <dgm:chPref val="3"/>
        </dgm:presLayoutVars>
      </dgm:prSet>
      <dgm:spPr/>
    </dgm:pt>
    <dgm:pt modelId="{30B0DE92-F7B6-4E41-BED6-6407B6707323}" type="pres">
      <dgm:prSet presAssocID="{0096E065-D2AB-4CB4-9515-22C80440A547}" presName="rootConnector" presStyleLbl="node2" presStyleIdx="2" presStyleCnt="5"/>
      <dgm:spPr/>
    </dgm:pt>
    <dgm:pt modelId="{E127DF30-19E8-4C53-BF36-1475CCEFD03A}" type="pres">
      <dgm:prSet presAssocID="{0096E065-D2AB-4CB4-9515-22C80440A547}" presName="hierChild4" presStyleCnt="0"/>
      <dgm:spPr/>
    </dgm:pt>
    <dgm:pt modelId="{01FE4409-967B-4D73-A619-828C0023E438}" type="pres">
      <dgm:prSet presAssocID="{0096E065-D2AB-4CB4-9515-22C80440A547}" presName="hierChild5" presStyleCnt="0"/>
      <dgm:spPr/>
    </dgm:pt>
    <dgm:pt modelId="{82829080-CD0A-4F59-8201-726CCCDB9279}" type="pres">
      <dgm:prSet presAssocID="{07747458-7AF3-4EA8-BBAE-98EADB960FC6}" presName="Name37" presStyleLbl="parChTrans1D2" presStyleIdx="3" presStyleCnt="7"/>
      <dgm:spPr/>
    </dgm:pt>
    <dgm:pt modelId="{97D0E5FF-3DE3-4579-B336-80F720CBC4F2}" type="pres">
      <dgm:prSet presAssocID="{0EED0299-146D-4E73-B3B0-B614F0272B6E}" presName="hierRoot2" presStyleCnt="0">
        <dgm:presLayoutVars>
          <dgm:hierBranch val="init"/>
        </dgm:presLayoutVars>
      </dgm:prSet>
      <dgm:spPr/>
    </dgm:pt>
    <dgm:pt modelId="{FCF6F34A-1FCD-4AE6-B10F-BB35A41E8A75}" type="pres">
      <dgm:prSet presAssocID="{0EED0299-146D-4E73-B3B0-B614F0272B6E}" presName="rootComposite" presStyleCnt="0"/>
      <dgm:spPr/>
    </dgm:pt>
    <dgm:pt modelId="{D2C3818C-738A-444F-98F6-8055470135AE}" type="pres">
      <dgm:prSet presAssocID="{0EED0299-146D-4E73-B3B0-B614F0272B6E}" presName="rootText" presStyleLbl="node2" presStyleIdx="3" presStyleCnt="5">
        <dgm:presLayoutVars>
          <dgm:chPref val="3"/>
        </dgm:presLayoutVars>
      </dgm:prSet>
      <dgm:spPr/>
    </dgm:pt>
    <dgm:pt modelId="{663D18B5-9AB1-4BA6-9EC1-B86598FA66A3}" type="pres">
      <dgm:prSet presAssocID="{0EED0299-146D-4E73-B3B0-B614F0272B6E}" presName="rootConnector" presStyleLbl="node2" presStyleIdx="3" presStyleCnt="5"/>
      <dgm:spPr/>
    </dgm:pt>
    <dgm:pt modelId="{9E4B1204-ACD3-41E8-B15B-06C755F42AE9}" type="pres">
      <dgm:prSet presAssocID="{0EED0299-146D-4E73-B3B0-B614F0272B6E}" presName="hierChild4" presStyleCnt="0"/>
      <dgm:spPr/>
    </dgm:pt>
    <dgm:pt modelId="{F502DCD8-C95D-49A1-AA6C-8EAB4F06ACBF}" type="pres">
      <dgm:prSet presAssocID="{0EED0299-146D-4E73-B3B0-B614F0272B6E}" presName="hierChild5" presStyleCnt="0"/>
      <dgm:spPr/>
    </dgm:pt>
    <dgm:pt modelId="{3119A927-D7CA-4203-A1FF-F539EFD7C999}" type="pres">
      <dgm:prSet presAssocID="{2509CD51-B905-47D6-9256-7D66E9B9B167}" presName="Name37" presStyleLbl="parChTrans1D2" presStyleIdx="4" presStyleCnt="7"/>
      <dgm:spPr/>
    </dgm:pt>
    <dgm:pt modelId="{9E0CC837-0121-429D-ACAE-69B4D7CD6035}" type="pres">
      <dgm:prSet presAssocID="{9CC772EE-865A-4754-8090-672972B46316}" presName="hierRoot2" presStyleCnt="0">
        <dgm:presLayoutVars>
          <dgm:hierBranch val="init"/>
        </dgm:presLayoutVars>
      </dgm:prSet>
      <dgm:spPr/>
    </dgm:pt>
    <dgm:pt modelId="{762A24FD-DF05-43A3-80B9-678E0970A5CE}" type="pres">
      <dgm:prSet presAssocID="{9CC772EE-865A-4754-8090-672972B46316}" presName="rootComposite" presStyleCnt="0"/>
      <dgm:spPr/>
    </dgm:pt>
    <dgm:pt modelId="{F3AB80C9-9014-4C23-8522-513B26E915AB}" type="pres">
      <dgm:prSet presAssocID="{9CC772EE-865A-4754-8090-672972B46316}" presName="rootText" presStyleLbl="node2" presStyleIdx="4" presStyleCnt="5">
        <dgm:presLayoutVars>
          <dgm:chPref val="3"/>
        </dgm:presLayoutVars>
      </dgm:prSet>
      <dgm:spPr/>
    </dgm:pt>
    <dgm:pt modelId="{FB8B1FE4-2CE6-4EF6-B6CC-6FD23891C77F}" type="pres">
      <dgm:prSet presAssocID="{9CC772EE-865A-4754-8090-672972B46316}" presName="rootConnector" presStyleLbl="node2" presStyleIdx="4" presStyleCnt="5"/>
      <dgm:spPr/>
    </dgm:pt>
    <dgm:pt modelId="{CB2F0106-04A4-4456-A76F-B155E04FFB0E}" type="pres">
      <dgm:prSet presAssocID="{9CC772EE-865A-4754-8090-672972B46316}" presName="hierChild4" presStyleCnt="0"/>
      <dgm:spPr/>
    </dgm:pt>
    <dgm:pt modelId="{B7936D5C-A4EE-4808-8AC3-5ED3C9CEF677}" type="pres">
      <dgm:prSet presAssocID="{6A85C634-5BB3-4005-852E-8329B8B266D3}" presName="Name37" presStyleLbl="parChTrans1D3" presStyleIdx="0" presStyleCnt="1"/>
      <dgm:spPr/>
    </dgm:pt>
    <dgm:pt modelId="{2A1866E6-6438-4327-9933-54957EEBBC0C}" type="pres">
      <dgm:prSet presAssocID="{2F90F223-F223-456E-90B0-DB4A460F0B58}" presName="hierRoot2" presStyleCnt="0">
        <dgm:presLayoutVars>
          <dgm:hierBranch val="init"/>
        </dgm:presLayoutVars>
      </dgm:prSet>
      <dgm:spPr/>
    </dgm:pt>
    <dgm:pt modelId="{8DECE44B-00CC-4259-825A-162A2DEC2F4F}" type="pres">
      <dgm:prSet presAssocID="{2F90F223-F223-456E-90B0-DB4A460F0B58}" presName="rootComposite" presStyleCnt="0"/>
      <dgm:spPr/>
    </dgm:pt>
    <dgm:pt modelId="{410B5E0F-3DF2-4C4B-BB7E-710F77F43DDB}" type="pres">
      <dgm:prSet presAssocID="{2F90F223-F223-456E-90B0-DB4A460F0B58}" presName="rootText" presStyleLbl="node3" presStyleIdx="0" presStyleCnt="1">
        <dgm:presLayoutVars>
          <dgm:chPref val="3"/>
        </dgm:presLayoutVars>
      </dgm:prSet>
      <dgm:spPr/>
    </dgm:pt>
    <dgm:pt modelId="{97A49CD5-DB00-4626-94DB-82396F3778D6}" type="pres">
      <dgm:prSet presAssocID="{2F90F223-F223-456E-90B0-DB4A460F0B58}" presName="rootConnector" presStyleLbl="node3" presStyleIdx="0" presStyleCnt="1"/>
      <dgm:spPr/>
    </dgm:pt>
    <dgm:pt modelId="{E5AB5FE8-21EC-4303-9CA9-87A4125B8B0F}" type="pres">
      <dgm:prSet presAssocID="{2F90F223-F223-456E-90B0-DB4A460F0B58}" presName="hierChild4" presStyleCnt="0"/>
      <dgm:spPr/>
    </dgm:pt>
    <dgm:pt modelId="{3C32D878-A597-433D-A89D-993E0C6270A4}" type="pres">
      <dgm:prSet presAssocID="{2F90F223-F223-456E-90B0-DB4A460F0B58}" presName="hierChild5" presStyleCnt="0"/>
      <dgm:spPr/>
    </dgm:pt>
    <dgm:pt modelId="{54680001-16BC-45A3-BD30-22FBCEFE679B}" type="pres">
      <dgm:prSet presAssocID="{9CC772EE-865A-4754-8090-672972B46316}" presName="hierChild5" presStyleCnt="0"/>
      <dgm:spPr/>
    </dgm:pt>
    <dgm:pt modelId="{E8202A30-43CD-4FC9-9AD7-A775E637E31E}" type="pres">
      <dgm:prSet presAssocID="{145F6760-41CB-43F0-B933-730742910E3A}" presName="hierChild3" presStyleCnt="0"/>
      <dgm:spPr/>
    </dgm:pt>
    <dgm:pt modelId="{CE600FF3-73FF-45A2-B44F-1017477E84E1}" type="pres">
      <dgm:prSet presAssocID="{B4E36387-620E-4D5B-A0F1-2CDE9044AD3B}" presName="Name111" presStyleLbl="parChTrans1D2" presStyleIdx="5" presStyleCnt="7"/>
      <dgm:spPr/>
    </dgm:pt>
    <dgm:pt modelId="{49E59253-0AE0-4821-BD36-6AD9002129A1}" type="pres">
      <dgm:prSet presAssocID="{A54F8AEA-45F4-4CFD-ABC8-4E0680C7A882}" presName="hierRoot3" presStyleCnt="0">
        <dgm:presLayoutVars>
          <dgm:hierBranch val="init"/>
        </dgm:presLayoutVars>
      </dgm:prSet>
      <dgm:spPr/>
    </dgm:pt>
    <dgm:pt modelId="{680D98EB-95AF-4DFC-BCE2-F428903DF3D0}" type="pres">
      <dgm:prSet presAssocID="{A54F8AEA-45F4-4CFD-ABC8-4E0680C7A882}" presName="rootComposite3" presStyleCnt="0"/>
      <dgm:spPr/>
    </dgm:pt>
    <dgm:pt modelId="{4690A0E2-E973-45A2-A980-17D2893C6DA0}" type="pres">
      <dgm:prSet presAssocID="{A54F8AEA-45F4-4CFD-ABC8-4E0680C7A882}" presName="rootText3" presStyleLbl="asst1" presStyleIdx="0" presStyleCnt="2" custLinFactY="-100000" custLinFactNeighborX="44487" custLinFactNeighborY="-166923">
        <dgm:presLayoutVars>
          <dgm:chPref val="3"/>
        </dgm:presLayoutVars>
      </dgm:prSet>
      <dgm:spPr/>
    </dgm:pt>
    <dgm:pt modelId="{B0CCBF21-DCFF-4D7E-B9C8-C54CB73DEA21}" type="pres">
      <dgm:prSet presAssocID="{A54F8AEA-45F4-4CFD-ABC8-4E0680C7A882}" presName="rootConnector3" presStyleLbl="asst1" presStyleIdx="0" presStyleCnt="2"/>
      <dgm:spPr/>
    </dgm:pt>
    <dgm:pt modelId="{9D0DBA41-E418-4F8B-A282-A0CE9B3DA417}" type="pres">
      <dgm:prSet presAssocID="{A54F8AEA-45F4-4CFD-ABC8-4E0680C7A882}" presName="hierChild6" presStyleCnt="0"/>
      <dgm:spPr/>
    </dgm:pt>
    <dgm:pt modelId="{104618D6-C7CD-4FB4-85B1-592E323DD585}" type="pres">
      <dgm:prSet presAssocID="{A54F8AEA-45F4-4CFD-ABC8-4E0680C7A882}" presName="hierChild7" presStyleCnt="0"/>
      <dgm:spPr/>
    </dgm:pt>
    <dgm:pt modelId="{CD864763-B7CC-4EA3-AB1D-302C8874D63D}" type="pres">
      <dgm:prSet presAssocID="{9AFE1ED7-F033-4CC0-B45D-13191A7AD7C6}" presName="Name111" presStyleLbl="parChTrans1D2" presStyleIdx="6" presStyleCnt="7"/>
      <dgm:spPr/>
    </dgm:pt>
    <dgm:pt modelId="{07B838C6-0D9C-4BC4-8115-23820E5FF75B}" type="pres">
      <dgm:prSet presAssocID="{D7F5C01D-6249-4CA6-B710-E3F608ED3C18}" presName="hierRoot3" presStyleCnt="0">
        <dgm:presLayoutVars>
          <dgm:hierBranch val="init"/>
        </dgm:presLayoutVars>
      </dgm:prSet>
      <dgm:spPr/>
    </dgm:pt>
    <dgm:pt modelId="{0DFCEAD8-AD28-4DA9-8A5E-281449C79F97}" type="pres">
      <dgm:prSet presAssocID="{D7F5C01D-6249-4CA6-B710-E3F608ED3C18}" presName="rootComposite3" presStyleCnt="0"/>
      <dgm:spPr/>
    </dgm:pt>
    <dgm:pt modelId="{26AE8697-8CF3-4AD0-8478-123DB2A16E06}" type="pres">
      <dgm:prSet presAssocID="{D7F5C01D-6249-4CA6-B710-E3F608ED3C18}" presName="rootText3" presStyleLbl="asst1" presStyleIdx="1" presStyleCnt="2" custLinFactNeighborX="-77198" custLinFactNeighborY="-98683">
        <dgm:presLayoutVars>
          <dgm:chPref val="3"/>
        </dgm:presLayoutVars>
      </dgm:prSet>
      <dgm:spPr/>
    </dgm:pt>
    <dgm:pt modelId="{326FEC21-C3FB-44F8-A43B-815F2824B186}" type="pres">
      <dgm:prSet presAssocID="{D7F5C01D-6249-4CA6-B710-E3F608ED3C18}" presName="rootConnector3" presStyleLbl="asst1" presStyleIdx="1" presStyleCnt="2"/>
      <dgm:spPr/>
    </dgm:pt>
    <dgm:pt modelId="{B763FEE4-C1DC-4A68-9EC7-BA45FD4207C0}" type="pres">
      <dgm:prSet presAssocID="{D7F5C01D-6249-4CA6-B710-E3F608ED3C18}" presName="hierChild6" presStyleCnt="0"/>
      <dgm:spPr/>
    </dgm:pt>
    <dgm:pt modelId="{8E84BC15-D178-47D6-8C54-3F4310D9CC76}" type="pres">
      <dgm:prSet presAssocID="{D7F5C01D-6249-4CA6-B710-E3F608ED3C18}" presName="hierChild7" presStyleCnt="0"/>
      <dgm:spPr/>
    </dgm:pt>
  </dgm:ptLst>
  <dgm:cxnLst>
    <dgm:cxn modelId="{2192E908-0B06-47A4-9605-86F9BAF4063C}" srcId="{145F6760-41CB-43F0-B933-730742910E3A}" destId="{D7F5C01D-6249-4CA6-B710-E3F608ED3C18}" srcOrd="6" destOrd="0" parTransId="{9AFE1ED7-F033-4CC0-B45D-13191A7AD7C6}" sibTransId="{64C7C4C0-FB8C-4C70-BFE7-1DBCD6D65425}"/>
    <dgm:cxn modelId="{FB7F7E09-6ADD-4F9D-B84D-515460AD97F9}" type="presOf" srcId="{145F6760-41CB-43F0-B933-730742910E3A}" destId="{F58E3C38-6636-4503-9D73-43858FA917CC}" srcOrd="0" destOrd="0" presId="urn:microsoft.com/office/officeart/2005/8/layout/orgChart1"/>
    <dgm:cxn modelId="{CFAA7B27-0F5F-4472-9B08-4B017EDF441E}" type="presOf" srcId="{9AFE1ED7-F033-4CC0-B45D-13191A7AD7C6}" destId="{CD864763-B7CC-4EA3-AB1D-302C8874D63D}" srcOrd="0" destOrd="0" presId="urn:microsoft.com/office/officeart/2005/8/layout/orgChart1"/>
    <dgm:cxn modelId="{7CB6512C-CC88-47E7-BC77-384CEB0E589D}" type="presOf" srcId="{2F90F223-F223-456E-90B0-DB4A460F0B58}" destId="{97A49CD5-DB00-4626-94DB-82396F3778D6}" srcOrd="1" destOrd="0" presId="urn:microsoft.com/office/officeart/2005/8/layout/orgChart1"/>
    <dgm:cxn modelId="{27FD302F-37E9-47D0-957F-8D63EABC0994}" type="presOf" srcId="{2509CD51-B905-47D6-9256-7D66E9B9B167}" destId="{3119A927-D7CA-4203-A1FF-F539EFD7C999}" srcOrd="0" destOrd="0" presId="urn:microsoft.com/office/officeart/2005/8/layout/orgChart1"/>
    <dgm:cxn modelId="{D8256331-414E-4165-83D0-4601C90898E8}" type="presOf" srcId="{07747458-7AF3-4EA8-BBAE-98EADB960FC6}" destId="{82829080-CD0A-4F59-8201-726CCCDB9279}" srcOrd="0" destOrd="0" presId="urn:microsoft.com/office/officeart/2005/8/layout/orgChart1"/>
    <dgm:cxn modelId="{D558663C-BEC1-4B15-B636-193BC5863C52}" srcId="{145F6760-41CB-43F0-B933-730742910E3A}" destId="{0096E065-D2AB-4CB4-9515-22C80440A547}" srcOrd="2" destOrd="0" parTransId="{959448C5-84D2-4F78-8208-7D3356861599}" sibTransId="{3BF5E988-3940-4403-A1EC-E6C2CA4EF69B}"/>
    <dgm:cxn modelId="{F4716C69-806C-4E5A-A346-896C9A8EB51B}" type="presOf" srcId="{0096E065-D2AB-4CB4-9515-22C80440A547}" destId="{30B0DE92-F7B6-4E41-BED6-6407B6707323}" srcOrd="1" destOrd="0" presId="urn:microsoft.com/office/officeart/2005/8/layout/orgChart1"/>
    <dgm:cxn modelId="{5878D169-C418-40AF-843B-5610250DD59E}" type="presOf" srcId="{9CC772EE-865A-4754-8090-672972B46316}" destId="{FB8B1FE4-2CE6-4EF6-B6CC-6FD23891C77F}" srcOrd="1" destOrd="0" presId="urn:microsoft.com/office/officeart/2005/8/layout/orgChart1"/>
    <dgm:cxn modelId="{682DF64A-F45F-4076-A7C5-FDECB55F00F9}" srcId="{145F6760-41CB-43F0-B933-730742910E3A}" destId="{A54F8AEA-45F4-4CFD-ABC8-4E0680C7A882}" srcOrd="5" destOrd="0" parTransId="{B4E36387-620E-4D5B-A0F1-2CDE9044AD3B}" sibTransId="{51396995-B968-4BC4-83F8-BD953EAFBF94}"/>
    <dgm:cxn modelId="{1C5F9D73-552C-4FD9-81D5-F81772087790}" srcId="{9CC772EE-865A-4754-8090-672972B46316}" destId="{2F90F223-F223-456E-90B0-DB4A460F0B58}" srcOrd="0" destOrd="0" parTransId="{6A85C634-5BB3-4005-852E-8329B8B266D3}" sibTransId="{32920B50-294D-4AB4-BEB4-79FF5B1384C7}"/>
    <dgm:cxn modelId="{4E1E3157-4234-4A7B-955D-306432DD1591}" srcId="{145F6760-41CB-43F0-B933-730742910E3A}" destId="{9CC772EE-865A-4754-8090-672972B46316}" srcOrd="4" destOrd="0" parTransId="{2509CD51-B905-47D6-9256-7D66E9B9B167}" sibTransId="{A0C45BC8-416E-4E62-831B-9CD550D9B8E5}"/>
    <dgm:cxn modelId="{03BCB757-B97E-4428-8417-B44D32860947}" type="presOf" srcId="{0104E27F-F135-435C-90C5-3D8E4ADB4BD2}" destId="{230A82B2-B193-4055-825D-E03C31E152E0}" srcOrd="0" destOrd="0" presId="urn:microsoft.com/office/officeart/2005/8/layout/orgChart1"/>
    <dgm:cxn modelId="{0840407E-253C-4BA6-8ABD-1470FC5B2B5F}" type="presOf" srcId="{6A85C634-5BB3-4005-852E-8329B8B266D3}" destId="{B7936D5C-A4EE-4808-8AC3-5ED3C9CEF677}" srcOrd="0" destOrd="0" presId="urn:microsoft.com/office/officeart/2005/8/layout/orgChart1"/>
    <dgm:cxn modelId="{D2D8708D-6AE4-457B-925E-B3DD4C8F842A}" type="presOf" srcId="{863FE4EC-CDA4-4593-B0F3-C74982285B8E}" destId="{023212C1-8443-4115-871B-FC06A4E26C2F}" srcOrd="1" destOrd="0" presId="urn:microsoft.com/office/officeart/2005/8/layout/orgChart1"/>
    <dgm:cxn modelId="{4D72DC90-A7B4-488B-95A3-5A09D023DAD7}" type="presOf" srcId="{A54F8AEA-45F4-4CFD-ABC8-4E0680C7A882}" destId="{4690A0E2-E973-45A2-A980-17D2893C6DA0}" srcOrd="0" destOrd="0" presId="urn:microsoft.com/office/officeart/2005/8/layout/orgChart1"/>
    <dgm:cxn modelId="{2367A194-FF3F-4C75-BBE6-26FB43BC0A74}" type="presOf" srcId="{D7F5C01D-6249-4CA6-B710-E3F608ED3C18}" destId="{326FEC21-C3FB-44F8-A43B-815F2824B186}" srcOrd="1" destOrd="0" presId="urn:microsoft.com/office/officeart/2005/8/layout/orgChart1"/>
    <dgm:cxn modelId="{638B1397-86CF-4F3B-B851-14C94FE88748}" type="presOf" srcId="{D7F5C01D-6249-4CA6-B710-E3F608ED3C18}" destId="{26AE8697-8CF3-4AD0-8478-123DB2A16E06}" srcOrd="0" destOrd="0" presId="urn:microsoft.com/office/officeart/2005/8/layout/orgChart1"/>
    <dgm:cxn modelId="{6485E297-AE15-46C4-BFAA-00CA09F4C398}" type="presOf" srcId="{959448C5-84D2-4F78-8208-7D3356861599}" destId="{B5C390FA-14A8-41E4-96AF-9B0F8EC0DF72}" srcOrd="0" destOrd="0" presId="urn:microsoft.com/office/officeart/2005/8/layout/orgChart1"/>
    <dgm:cxn modelId="{5462C5AE-7A7F-4D9E-A2DD-BAFEB715D568}" type="presOf" srcId="{9CC772EE-865A-4754-8090-672972B46316}" destId="{F3AB80C9-9014-4C23-8522-513B26E915AB}" srcOrd="0" destOrd="0" presId="urn:microsoft.com/office/officeart/2005/8/layout/orgChart1"/>
    <dgm:cxn modelId="{E94291B1-DADD-47FC-AF7B-7EA55B99656B}" type="presOf" srcId="{D6FD868E-F19B-4FF3-88F7-447137929B18}" destId="{75E9CE30-621E-4364-8F40-75587DFE7609}" srcOrd="0" destOrd="0" presId="urn:microsoft.com/office/officeart/2005/8/layout/orgChart1"/>
    <dgm:cxn modelId="{0F445DB3-D000-49FA-BD0C-1C0796731139}" type="presOf" srcId="{A54F8AEA-45F4-4CFD-ABC8-4E0680C7A882}" destId="{B0CCBF21-DCFF-4D7E-B9C8-C54CB73DEA21}" srcOrd="1" destOrd="0" presId="urn:microsoft.com/office/officeart/2005/8/layout/orgChart1"/>
    <dgm:cxn modelId="{80230DC9-EBAD-44B1-96BC-19135C2DFF86}" type="presOf" srcId="{0096E065-D2AB-4CB4-9515-22C80440A547}" destId="{3F55D617-DCDD-45CC-8377-507DA56C1B5F}" srcOrd="0" destOrd="0" presId="urn:microsoft.com/office/officeart/2005/8/layout/orgChart1"/>
    <dgm:cxn modelId="{F0FC10CC-1E3D-4E7C-ABCB-5C56B5D8B164}" type="presOf" srcId="{E8C0EA3E-B63B-4177-9652-6EB0D51A3944}" destId="{59182CD3-5542-480B-A747-A3C62D69E63F}" srcOrd="0" destOrd="0" presId="urn:microsoft.com/office/officeart/2005/8/layout/orgChart1"/>
    <dgm:cxn modelId="{42F6B5CE-BBD8-4A90-BBF4-7FA025961182}" srcId="{E8C0EA3E-B63B-4177-9652-6EB0D51A3944}" destId="{145F6760-41CB-43F0-B933-730742910E3A}" srcOrd="0" destOrd="0" parTransId="{CD053D15-AF86-4EBC-8DD3-00BB614B7351}" sibTransId="{42E59429-B0BA-4FA6-89CF-A0F5250C7322}"/>
    <dgm:cxn modelId="{215A2FD4-8C38-4D60-971C-B93A0D7D5EAA}" srcId="{145F6760-41CB-43F0-B933-730742910E3A}" destId="{31AAD84C-63E8-4A76-8433-377986A712A6}" srcOrd="0" destOrd="0" parTransId="{0104E27F-F135-435C-90C5-3D8E4ADB4BD2}" sibTransId="{640E77CB-7E5E-414D-80A2-0E035539957A}"/>
    <dgm:cxn modelId="{406F1BD5-CD4D-4C6A-AE97-77B64FDDEFEE}" type="presOf" srcId="{145F6760-41CB-43F0-B933-730742910E3A}" destId="{F293F07A-3BDB-4D59-99A8-F4B75CF47179}" srcOrd="1" destOrd="0" presId="urn:microsoft.com/office/officeart/2005/8/layout/orgChart1"/>
    <dgm:cxn modelId="{0F1AAAD6-DA5D-41BB-A130-3CEA8ECF3816}" srcId="{145F6760-41CB-43F0-B933-730742910E3A}" destId="{0EED0299-146D-4E73-B3B0-B614F0272B6E}" srcOrd="3" destOrd="0" parTransId="{07747458-7AF3-4EA8-BBAE-98EADB960FC6}" sibTransId="{4A1AE9DD-90B8-4D7B-A43C-9AB44813BD25}"/>
    <dgm:cxn modelId="{28FABBDE-4B09-4873-80D0-2D0E7724BC52}" type="presOf" srcId="{31AAD84C-63E8-4A76-8433-377986A712A6}" destId="{F8A56024-B849-4E4A-9C99-2412D0FE8809}" srcOrd="0" destOrd="0" presId="urn:microsoft.com/office/officeart/2005/8/layout/orgChart1"/>
    <dgm:cxn modelId="{671E49E0-1447-46CE-A10F-8E86576C2FD1}" type="presOf" srcId="{0EED0299-146D-4E73-B3B0-B614F0272B6E}" destId="{D2C3818C-738A-444F-98F6-8055470135AE}" srcOrd="0" destOrd="0" presId="urn:microsoft.com/office/officeart/2005/8/layout/orgChart1"/>
    <dgm:cxn modelId="{BC5B2CE5-46BD-4EB0-A977-F0C65CB20812}" srcId="{145F6760-41CB-43F0-B933-730742910E3A}" destId="{863FE4EC-CDA4-4593-B0F3-C74982285B8E}" srcOrd="1" destOrd="0" parTransId="{D6FD868E-F19B-4FF3-88F7-447137929B18}" sibTransId="{E383F733-413E-4830-8665-2BC8333E6B60}"/>
    <dgm:cxn modelId="{7AD87BE5-C1B8-4086-B2D7-277F0E779517}" type="presOf" srcId="{2F90F223-F223-456E-90B0-DB4A460F0B58}" destId="{410B5E0F-3DF2-4C4B-BB7E-710F77F43DDB}" srcOrd="0" destOrd="0" presId="urn:microsoft.com/office/officeart/2005/8/layout/orgChart1"/>
    <dgm:cxn modelId="{4C1A07E8-5476-4992-9C00-61CBD4090CEE}" type="presOf" srcId="{863FE4EC-CDA4-4593-B0F3-C74982285B8E}" destId="{0C8FC835-2289-4B5A-8DF7-8FFA95EC0F14}" srcOrd="0" destOrd="0" presId="urn:microsoft.com/office/officeart/2005/8/layout/orgChart1"/>
    <dgm:cxn modelId="{1E1525F1-B4BC-4B5B-9FCF-99AAF6358491}" type="presOf" srcId="{B4E36387-620E-4D5B-A0F1-2CDE9044AD3B}" destId="{CE600FF3-73FF-45A2-B44F-1017477E84E1}" srcOrd="0" destOrd="0" presId="urn:microsoft.com/office/officeart/2005/8/layout/orgChart1"/>
    <dgm:cxn modelId="{74D7ABF2-0C6A-489B-AFD9-3E11A110E43F}" type="presOf" srcId="{0EED0299-146D-4E73-B3B0-B614F0272B6E}" destId="{663D18B5-9AB1-4BA6-9EC1-B86598FA66A3}" srcOrd="1" destOrd="0" presId="urn:microsoft.com/office/officeart/2005/8/layout/orgChart1"/>
    <dgm:cxn modelId="{F31D7FFA-05B6-4594-B327-D379EEF18905}" type="presOf" srcId="{31AAD84C-63E8-4A76-8433-377986A712A6}" destId="{79CE75AB-F41D-4C84-9E7A-381252D2AAE5}" srcOrd="1" destOrd="0" presId="urn:microsoft.com/office/officeart/2005/8/layout/orgChart1"/>
    <dgm:cxn modelId="{00089558-7B20-4346-80F8-84826B5DE9B8}" type="presParOf" srcId="{59182CD3-5542-480B-A747-A3C62D69E63F}" destId="{95A059C8-C810-4B39-B10A-294CC0370D59}" srcOrd="0" destOrd="0" presId="urn:microsoft.com/office/officeart/2005/8/layout/orgChart1"/>
    <dgm:cxn modelId="{89BE9FB0-13CF-478A-A6B3-68EE87BC6995}" type="presParOf" srcId="{95A059C8-C810-4B39-B10A-294CC0370D59}" destId="{5F998304-210C-4C10-9743-1F9ADE8CB0FE}" srcOrd="0" destOrd="0" presId="urn:microsoft.com/office/officeart/2005/8/layout/orgChart1"/>
    <dgm:cxn modelId="{7D868673-E180-4021-A377-D2046EEB614F}" type="presParOf" srcId="{5F998304-210C-4C10-9743-1F9ADE8CB0FE}" destId="{F58E3C38-6636-4503-9D73-43858FA917CC}" srcOrd="0" destOrd="0" presId="urn:microsoft.com/office/officeart/2005/8/layout/orgChart1"/>
    <dgm:cxn modelId="{2FB5E254-4954-4E9B-BA18-678616552F5D}" type="presParOf" srcId="{5F998304-210C-4C10-9743-1F9ADE8CB0FE}" destId="{F293F07A-3BDB-4D59-99A8-F4B75CF47179}" srcOrd="1" destOrd="0" presId="urn:microsoft.com/office/officeart/2005/8/layout/orgChart1"/>
    <dgm:cxn modelId="{A35A6789-FB03-43DC-8440-0B44891EBF36}" type="presParOf" srcId="{95A059C8-C810-4B39-B10A-294CC0370D59}" destId="{FFB8ECAB-629F-46C1-A34C-9CDD644E5A74}" srcOrd="1" destOrd="0" presId="urn:microsoft.com/office/officeart/2005/8/layout/orgChart1"/>
    <dgm:cxn modelId="{1EFB8BFE-A08E-4976-B119-68A215B2B0CE}" type="presParOf" srcId="{FFB8ECAB-629F-46C1-A34C-9CDD644E5A74}" destId="{230A82B2-B193-4055-825D-E03C31E152E0}" srcOrd="0" destOrd="0" presId="urn:microsoft.com/office/officeart/2005/8/layout/orgChart1"/>
    <dgm:cxn modelId="{D99351AE-2EA4-4759-802A-A6FB437570BE}" type="presParOf" srcId="{FFB8ECAB-629F-46C1-A34C-9CDD644E5A74}" destId="{09A85990-8378-4F38-824A-FA5D671BDC1B}" srcOrd="1" destOrd="0" presId="urn:microsoft.com/office/officeart/2005/8/layout/orgChart1"/>
    <dgm:cxn modelId="{1B697FD9-BD0D-4DE7-A443-1673951A3F24}" type="presParOf" srcId="{09A85990-8378-4F38-824A-FA5D671BDC1B}" destId="{36900C26-0531-499D-8BB0-DF8752A5B5CE}" srcOrd="0" destOrd="0" presId="urn:microsoft.com/office/officeart/2005/8/layout/orgChart1"/>
    <dgm:cxn modelId="{10E71CE1-FC35-43B7-A0F0-BAFC7FA41EF7}" type="presParOf" srcId="{36900C26-0531-499D-8BB0-DF8752A5B5CE}" destId="{F8A56024-B849-4E4A-9C99-2412D0FE8809}" srcOrd="0" destOrd="0" presId="urn:microsoft.com/office/officeart/2005/8/layout/orgChart1"/>
    <dgm:cxn modelId="{CCA9FF8F-DAE7-4A33-BAD1-AF81F3A9966B}" type="presParOf" srcId="{36900C26-0531-499D-8BB0-DF8752A5B5CE}" destId="{79CE75AB-F41D-4C84-9E7A-381252D2AAE5}" srcOrd="1" destOrd="0" presId="urn:microsoft.com/office/officeart/2005/8/layout/orgChart1"/>
    <dgm:cxn modelId="{04D75510-FF96-43CC-A126-0DC21BEBDD40}" type="presParOf" srcId="{09A85990-8378-4F38-824A-FA5D671BDC1B}" destId="{2D1CE5F6-CE2A-48EF-9575-357ABEC78D62}" srcOrd="1" destOrd="0" presId="urn:microsoft.com/office/officeart/2005/8/layout/orgChart1"/>
    <dgm:cxn modelId="{2F3FB898-14BC-4686-8A95-356B62BE9583}" type="presParOf" srcId="{09A85990-8378-4F38-824A-FA5D671BDC1B}" destId="{BBCC162D-E72F-4605-AC92-A35A2F948345}" srcOrd="2" destOrd="0" presId="urn:microsoft.com/office/officeart/2005/8/layout/orgChart1"/>
    <dgm:cxn modelId="{ABD7BC4E-8DD1-4169-A583-1235535725F4}" type="presParOf" srcId="{FFB8ECAB-629F-46C1-A34C-9CDD644E5A74}" destId="{75E9CE30-621E-4364-8F40-75587DFE7609}" srcOrd="2" destOrd="0" presId="urn:microsoft.com/office/officeart/2005/8/layout/orgChart1"/>
    <dgm:cxn modelId="{EBCE14F4-332E-44FD-9201-ADFAEB6E7FE4}" type="presParOf" srcId="{FFB8ECAB-629F-46C1-A34C-9CDD644E5A74}" destId="{5C4CA022-C2C2-4A6B-BE9E-C0D873BFB9BB}" srcOrd="3" destOrd="0" presId="urn:microsoft.com/office/officeart/2005/8/layout/orgChart1"/>
    <dgm:cxn modelId="{54451585-E1AE-45DB-8C4D-C6B6E586C580}" type="presParOf" srcId="{5C4CA022-C2C2-4A6B-BE9E-C0D873BFB9BB}" destId="{D4B8E135-91EF-4BEB-BB34-4ED1E287823B}" srcOrd="0" destOrd="0" presId="urn:microsoft.com/office/officeart/2005/8/layout/orgChart1"/>
    <dgm:cxn modelId="{8047D7E5-13F1-4A81-85AC-6630DEF1760C}" type="presParOf" srcId="{D4B8E135-91EF-4BEB-BB34-4ED1E287823B}" destId="{0C8FC835-2289-4B5A-8DF7-8FFA95EC0F14}" srcOrd="0" destOrd="0" presId="urn:microsoft.com/office/officeart/2005/8/layout/orgChart1"/>
    <dgm:cxn modelId="{FBC59C87-C356-4C54-A0D8-96208A60D820}" type="presParOf" srcId="{D4B8E135-91EF-4BEB-BB34-4ED1E287823B}" destId="{023212C1-8443-4115-871B-FC06A4E26C2F}" srcOrd="1" destOrd="0" presId="urn:microsoft.com/office/officeart/2005/8/layout/orgChart1"/>
    <dgm:cxn modelId="{B6369D56-1652-41C4-8CF0-918B3C1FD798}" type="presParOf" srcId="{5C4CA022-C2C2-4A6B-BE9E-C0D873BFB9BB}" destId="{B4E5FD7B-FF53-4713-9DF7-47038B3D6242}" srcOrd="1" destOrd="0" presId="urn:microsoft.com/office/officeart/2005/8/layout/orgChart1"/>
    <dgm:cxn modelId="{F159D3D8-D4E4-4725-9BD5-768CC4D707CC}" type="presParOf" srcId="{5C4CA022-C2C2-4A6B-BE9E-C0D873BFB9BB}" destId="{F41C8E96-4583-462F-B351-FC4E37633794}" srcOrd="2" destOrd="0" presId="urn:microsoft.com/office/officeart/2005/8/layout/orgChart1"/>
    <dgm:cxn modelId="{1753F0A3-5F5D-4D51-BFE7-040C6712B104}" type="presParOf" srcId="{FFB8ECAB-629F-46C1-A34C-9CDD644E5A74}" destId="{B5C390FA-14A8-41E4-96AF-9B0F8EC0DF72}" srcOrd="4" destOrd="0" presId="urn:microsoft.com/office/officeart/2005/8/layout/orgChart1"/>
    <dgm:cxn modelId="{01755FD9-D45A-4A27-BEB5-31D0B9B428D6}" type="presParOf" srcId="{FFB8ECAB-629F-46C1-A34C-9CDD644E5A74}" destId="{B1EA2DA8-6DBD-4519-956E-237B05B46F04}" srcOrd="5" destOrd="0" presId="urn:microsoft.com/office/officeart/2005/8/layout/orgChart1"/>
    <dgm:cxn modelId="{BAFA8798-2FA5-4E9D-93E1-A173A7FBA6C1}" type="presParOf" srcId="{B1EA2DA8-6DBD-4519-956E-237B05B46F04}" destId="{D656AAF7-383D-400D-9829-B0A6FB3C3663}" srcOrd="0" destOrd="0" presId="urn:microsoft.com/office/officeart/2005/8/layout/orgChart1"/>
    <dgm:cxn modelId="{D5721A2F-0880-4EE6-95AB-E17AABB95930}" type="presParOf" srcId="{D656AAF7-383D-400D-9829-B0A6FB3C3663}" destId="{3F55D617-DCDD-45CC-8377-507DA56C1B5F}" srcOrd="0" destOrd="0" presId="urn:microsoft.com/office/officeart/2005/8/layout/orgChart1"/>
    <dgm:cxn modelId="{5F26F6BC-26DF-4E95-AAD4-9716A0160793}" type="presParOf" srcId="{D656AAF7-383D-400D-9829-B0A6FB3C3663}" destId="{30B0DE92-F7B6-4E41-BED6-6407B6707323}" srcOrd="1" destOrd="0" presId="urn:microsoft.com/office/officeart/2005/8/layout/orgChart1"/>
    <dgm:cxn modelId="{4B13EC02-375E-44D6-99BB-7E95298AA024}" type="presParOf" srcId="{B1EA2DA8-6DBD-4519-956E-237B05B46F04}" destId="{E127DF30-19E8-4C53-BF36-1475CCEFD03A}" srcOrd="1" destOrd="0" presId="urn:microsoft.com/office/officeart/2005/8/layout/orgChart1"/>
    <dgm:cxn modelId="{B6D33B4B-C2E2-4B12-9083-7AA3216CA88B}" type="presParOf" srcId="{B1EA2DA8-6DBD-4519-956E-237B05B46F04}" destId="{01FE4409-967B-4D73-A619-828C0023E438}" srcOrd="2" destOrd="0" presId="urn:microsoft.com/office/officeart/2005/8/layout/orgChart1"/>
    <dgm:cxn modelId="{5EDE90D4-7F99-4378-A59B-6A81FBF6E03F}" type="presParOf" srcId="{FFB8ECAB-629F-46C1-A34C-9CDD644E5A74}" destId="{82829080-CD0A-4F59-8201-726CCCDB9279}" srcOrd="6" destOrd="0" presId="urn:microsoft.com/office/officeart/2005/8/layout/orgChart1"/>
    <dgm:cxn modelId="{50ABCA3C-3FE6-4A79-804A-570B31521FEB}" type="presParOf" srcId="{FFB8ECAB-629F-46C1-A34C-9CDD644E5A74}" destId="{97D0E5FF-3DE3-4579-B336-80F720CBC4F2}" srcOrd="7" destOrd="0" presId="urn:microsoft.com/office/officeart/2005/8/layout/orgChart1"/>
    <dgm:cxn modelId="{8C2D1B0F-C46D-464F-911D-A2C2104BD594}" type="presParOf" srcId="{97D0E5FF-3DE3-4579-B336-80F720CBC4F2}" destId="{FCF6F34A-1FCD-4AE6-B10F-BB35A41E8A75}" srcOrd="0" destOrd="0" presId="urn:microsoft.com/office/officeart/2005/8/layout/orgChart1"/>
    <dgm:cxn modelId="{F23E59D6-BDAF-45BC-9C27-634355B8743C}" type="presParOf" srcId="{FCF6F34A-1FCD-4AE6-B10F-BB35A41E8A75}" destId="{D2C3818C-738A-444F-98F6-8055470135AE}" srcOrd="0" destOrd="0" presId="urn:microsoft.com/office/officeart/2005/8/layout/orgChart1"/>
    <dgm:cxn modelId="{AFFA3209-0D8A-4838-978C-FE0B044BA0BF}" type="presParOf" srcId="{FCF6F34A-1FCD-4AE6-B10F-BB35A41E8A75}" destId="{663D18B5-9AB1-4BA6-9EC1-B86598FA66A3}" srcOrd="1" destOrd="0" presId="urn:microsoft.com/office/officeart/2005/8/layout/orgChart1"/>
    <dgm:cxn modelId="{AF50A9D0-AEE3-4F9B-B382-CE950C100D03}" type="presParOf" srcId="{97D0E5FF-3DE3-4579-B336-80F720CBC4F2}" destId="{9E4B1204-ACD3-41E8-B15B-06C755F42AE9}" srcOrd="1" destOrd="0" presId="urn:microsoft.com/office/officeart/2005/8/layout/orgChart1"/>
    <dgm:cxn modelId="{02D454FC-A311-43F6-B89F-14AC57CF7DB2}" type="presParOf" srcId="{97D0E5FF-3DE3-4579-B336-80F720CBC4F2}" destId="{F502DCD8-C95D-49A1-AA6C-8EAB4F06ACBF}" srcOrd="2" destOrd="0" presId="urn:microsoft.com/office/officeart/2005/8/layout/orgChart1"/>
    <dgm:cxn modelId="{6DE0C7D1-A38A-4EEE-A408-C329862D65EC}" type="presParOf" srcId="{FFB8ECAB-629F-46C1-A34C-9CDD644E5A74}" destId="{3119A927-D7CA-4203-A1FF-F539EFD7C999}" srcOrd="8" destOrd="0" presId="urn:microsoft.com/office/officeart/2005/8/layout/orgChart1"/>
    <dgm:cxn modelId="{D9E04EB1-36C3-436C-AA66-7CB4EFE630B9}" type="presParOf" srcId="{FFB8ECAB-629F-46C1-A34C-9CDD644E5A74}" destId="{9E0CC837-0121-429D-ACAE-69B4D7CD6035}" srcOrd="9" destOrd="0" presId="urn:microsoft.com/office/officeart/2005/8/layout/orgChart1"/>
    <dgm:cxn modelId="{F1B3AE9E-F9C0-4456-8D2A-90E1C9AE8990}" type="presParOf" srcId="{9E0CC837-0121-429D-ACAE-69B4D7CD6035}" destId="{762A24FD-DF05-43A3-80B9-678E0970A5CE}" srcOrd="0" destOrd="0" presId="urn:microsoft.com/office/officeart/2005/8/layout/orgChart1"/>
    <dgm:cxn modelId="{C6E0DFEC-2E70-4F0D-960B-40025E8B84A0}" type="presParOf" srcId="{762A24FD-DF05-43A3-80B9-678E0970A5CE}" destId="{F3AB80C9-9014-4C23-8522-513B26E915AB}" srcOrd="0" destOrd="0" presId="urn:microsoft.com/office/officeart/2005/8/layout/orgChart1"/>
    <dgm:cxn modelId="{BE175155-CFEE-40DF-82AF-607DCF908907}" type="presParOf" srcId="{762A24FD-DF05-43A3-80B9-678E0970A5CE}" destId="{FB8B1FE4-2CE6-4EF6-B6CC-6FD23891C77F}" srcOrd="1" destOrd="0" presId="urn:microsoft.com/office/officeart/2005/8/layout/orgChart1"/>
    <dgm:cxn modelId="{4829128E-21D3-486D-A81C-A240C5B6C884}" type="presParOf" srcId="{9E0CC837-0121-429D-ACAE-69B4D7CD6035}" destId="{CB2F0106-04A4-4456-A76F-B155E04FFB0E}" srcOrd="1" destOrd="0" presId="urn:microsoft.com/office/officeart/2005/8/layout/orgChart1"/>
    <dgm:cxn modelId="{CC960401-3D72-4FDC-98FA-94651540140E}" type="presParOf" srcId="{CB2F0106-04A4-4456-A76F-B155E04FFB0E}" destId="{B7936D5C-A4EE-4808-8AC3-5ED3C9CEF677}" srcOrd="0" destOrd="0" presId="urn:microsoft.com/office/officeart/2005/8/layout/orgChart1"/>
    <dgm:cxn modelId="{BE11051F-F5DB-4029-A64A-F251384DEBC5}" type="presParOf" srcId="{CB2F0106-04A4-4456-A76F-B155E04FFB0E}" destId="{2A1866E6-6438-4327-9933-54957EEBBC0C}" srcOrd="1" destOrd="0" presId="urn:microsoft.com/office/officeart/2005/8/layout/orgChart1"/>
    <dgm:cxn modelId="{71622246-B257-4A62-A8B7-4675F059DFAA}" type="presParOf" srcId="{2A1866E6-6438-4327-9933-54957EEBBC0C}" destId="{8DECE44B-00CC-4259-825A-162A2DEC2F4F}" srcOrd="0" destOrd="0" presId="urn:microsoft.com/office/officeart/2005/8/layout/orgChart1"/>
    <dgm:cxn modelId="{820C651A-1AD4-438A-A2EB-23D48407CE33}" type="presParOf" srcId="{8DECE44B-00CC-4259-825A-162A2DEC2F4F}" destId="{410B5E0F-3DF2-4C4B-BB7E-710F77F43DDB}" srcOrd="0" destOrd="0" presId="urn:microsoft.com/office/officeart/2005/8/layout/orgChart1"/>
    <dgm:cxn modelId="{E0643B0A-CC39-48F8-8C34-64584198E2B1}" type="presParOf" srcId="{8DECE44B-00CC-4259-825A-162A2DEC2F4F}" destId="{97A49CD5-DB00-4626-94DB-82396F3778D6}" srcOrd="1" destOrd="0" presId="urn:microsoft.com/office/officeart/2005/8/layout/orgChart1"/>
    <dgm:cxn modelId="{99E7FEF4-B8AB-4D7D-BE72-9FC9D9FEFD6F}" type="presParOf" srcId="{2A1866E6-6438-4327-9933-54957EEBBC0C}" destId="{E5AB5FE8-21EC-4303-9CA9-87A4125B8B0F}" srcOrd="1" destOrd="0" presId="urn:microsoft.com/office/officeart/2005/8/layout/orgChart1"/>
    <dgm:cxn modelId="{9E1A6177-8BBD-4F7D-8298-232E8E100F2C}" type="presParOf" srcId="{2A1866E6-6438-4327-9933-54957EEBBC0C}" destId="{3C32D878-A597-433D-A89D-993E0C6270A4}" srcOrd="2" destOrd="0" presId="urn:microsoft.com/office/officeart/2005/8/layout/orgChart1"/>
    <dgm:cxn modelId="{DDF774CF-9F0F-49CF-AC29-117BBE63E67C}" type="presParOf" srcId="{9E0CC837-0121-429D-ACAE-69B4D7CD6035}" destId="{54680001-16BC-45A3-BD30-22FBCEFE679B}" srcOrd="2" destOrd="0" presId="urn:microsoft.com/office/officeart/2005/8/layout/orgChart1"/>
    <dgm:cxn modelId="{227D76B8-0C4D-4B95-94AB-A07D058D77ED}" type="presParOf" srcId="{95A059C8-C810-4B39-B10A-294CC0370D59}" destId="{E8202A30-43CD-4FC9-9AD7-A775E637E31E}" srcOrd="2" destOrd="0" presId="urn:microsoft.com/office/officeart/2005/8/layout/orgChart1"/>
    <dgm:cxn modelId="{BC271C5B-66D7-43B8-9B63-1F90CB47972E}" type="presParOf" srcId="{E8202A30-43CD-4FC9-9AD7-A775E637E31E}" destId="{CE600FF3-73FF-45A2-B44F-1017477E84E1}" srcOrd="0" destOrd="0" presId="urn:microsoft.com/office/officeart/2005/8/layout/orgChart1"/>
    <dgm:cxn modelId="{61418A27-6D56-46EE-BE07-92772F9B7467}" type="presParOf" srcId="{E8202A30-43CD-4FC9-9AD7-A775E637E31E}" destId="{49E59253-0AE0-4821-BD36-6AD9002129A1}" srcOrd="1" destOrd="0" presId="urn:microsoft.com/office/officeart/2005/8/layout/orgChart1"/>
    <dgm:cxn modelId="{59410FA0-1B06-4AB2-BA74-A6D395C5D5E8}" type="presParOf" srcId="{49E59253-0AE0-4821-BD36-6AD9002129A1}" destId="{680D98EB-95AF-4DFC-BCE2-F428903DF3D0}" srcOrd="0" destOrd="0" presId="urn:microsoft.com/office/officeart/2005/8/layout/orgChart1"/>
    <dgm:cxn modelId="{555C2484-C3A7-43DF-87AE-20D345DDC588}" type="presParOf" srcId="{680D98EB-95AF-4DFC-BCE2-F428903DF3D0}" destId="{4690A0E2-E973-45A2-A980-17D2893C6DA0}" srcOrd="0" destOrd="0" presId="urn:microsoft.com/office/officeart/2005/8/layout/orgChart1"/>
    <dgm:cxn modelId="{EA39E7C8-675A-4837-8200-2A154F03BD9C}" type="presParOf" srcId="{680D98EB-95AF-4DFC-BCE2-F428903DF3D0}" destId="{B0CCBF21-DCFF-4D7E-B9C8-C54CB73DEA21}" srcOrd="1" destOrd="0" presId="urn:microsoft.com/office/officeart/2005/8/layout/orgChart1"/>
    <dgm:cxn modelId="{9DED0742-0498-4C8B-B5D4-58AB7AB461F7}" type="presParOf" srcId="{49E59253-0AE0-4821-BD36-6AD9002129A1}" destId="{9D0DBA41-E418-4F8B-A282-A0CE9B3DA417}" srcOrd="1" destOrd="0" presId="urn:microsoft.com/office/officeart/2005/8/layout/orgChart1"/>
    <dgm:cxn modelId="{CBADE2D9-C826-48CE-8206-43C8039211B8}" type="presParOf" srcId="{49E59253-0AE0-4821-BD36-6AD9002129A1}" destId="{104618D6-C7CD-4FB4-85B1-592E323DD585}" srcOrd="2" destOrd="0" presId="urn:microsoft.com/office/officeart/2005/8/layout/orgChart1"/>
    <dgm:cxn modelId="{BD8CF9D6-3EC8-42CD-AA28-808831582AB9}" type="presParOf" srcId="{E8202A30-43CD-4FC9-9AD7-A775E637E31E}" destId="{CD864763-B7CC-4EA3-AB1D-302C8874D63D}" srcOrd="2" destOrd="0" presId="urn:microsoft.com/office/officeart/2005/8/layout/orgChart1"/>
    <dgm:cxn modelId="{E64533DD-3984-457D-8209-03B836BFA49F}" type="presParOf" srcId="{E8202A30-43CD-4FC9-9AD7-A775E637E31E}" destId="{07B838C6-0D9C-4BC4-8115-23820E5FF75B}" srcOrd="3" destOrd="0" presId="urn:microsoft.com/office/officeart/2005/8/layout/orgChart1"/>
    <dgm:cxn modelId="{A3EB8FFA-A8F2-4AC1-AB94-58B4D28BEE88}" type="presParOf" srcId="{07B838C6-0D9C-4BC4-8115-23820E5FF75B}" destId="{0DFCEAD8-AD28-4DA9-8A5E-281449C79F97}" srcOrd="0" destOrd="0" presId="urn:microsoft.com/office/officeart/2005/8/layout/orgChart1"/>
    <dgm:cxn modelId="{7A5AB051-9CB1-43F8-8ADE-016AFE740AEE}" type="presParOf" srcId="{0DFCEAD8-AD28-4DA9-8A5E-281449C79F97}" destId="{26AE8697-8CF3-4AD0-8478-123DB2A16E06}" srcOrd="0" destOrd="0" presId="urn:microsoft.com/office/officeart/2005/8/layout/orgChart1"/>
    <dgm:cxn modelId="{AA5CF6F5-C9CE-4C93-8B6E-6F0E3DF7B028}" type="presParOf" srcId="{0DFCEAD8-AD28-4DA9-8A5E-281449C79F97}" destId="{326FEC21-C3FB-44F8-A43B-815F2824B186}" srcOrd="1" destOrd="0" presId="urn:microsoft.com/office/officeart/2005/8/layout/orgChart1"/>
    <dgm:cxn modelId="{08BEF39E-232F-496E-9365-61CC3FEB9D2C}" type="presParOf" srcId="{07B838C6-0D9C-4BC4-8115-23820E5FF75B}" destId="{B763FEE4-C1DC-4A68-9EC7-BA45FD4207C0}" srcOrd="1" destOrd="0" presId="urn:microsoft.com/office/officeart/2005/8/layout/orgChart1"/>
    <dgm:cxn modelId="{021AED58-8AF7-4811-B925-5178438EA3E2}" type="presParOf" srcId="{07B838C6-0D9C-4BC4-8115-23820E5FF75B}" destId="{8E84BC15-D178-47D6-8C54-3F4310D9CC76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E8C0EA3E-B63B-4177-9652-6EB0D51A3944}" type="doc">
      <dgm:prSet loTypeId="urn:microsoft.com/office/officeart/2005/8/layout/orgChart1" loCatId="hierarchy" qsTypeId="urn:microsoft.com/office/officeart/2005/8/quickstyle/simple1" qsCatId="simple" csTypeId="urn:microsoft.com/office/officeart/2005/8/colors/colorful3" csCatId="colorful" phldr="1"/>
      <dgm:spPr/>
      <dgm:t>
        <a:bodyPr/>
        <a:lstStyle/>
        <a:p>
          <a:endParaRPr lang="pt-BR"/>
        </a:p>
      </dgm:t>
    </dgm:pt>
    <dgm:pt modelId="{0096E065-D2AB-4CB4-9515-22C80440A547}">
      <dgm:prSet phldrT="[Texto]"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Relatório Final Consolidado dos Levantamentos de Desapropriação</a:t>
          </a:r>
          <a:endParaRPr lang="pt-BR"/>
        </a:p>
      </dgm:t>
    </dgm:pt>
    <dgm:pt modelId="{959448C5-84D2-4F78-8208-7D3356861599}" type="parTrans" cxnId="{D558663C-BEC1-4B15-B636-193BC5863C52}">
      <dgm:prSet/>
      <dgm:spPr/>
      <dgm:t>
        <a:bodyPr/>
        <a:lstStyle/>
        <a:p>
          <a:endParaRPr lang="pt-BR"/>
        </a:p>
      </dgm:t>
    </dgm:pt>
    <dgm:pt modelId="{3BF5E988-3940-4403-A1EC-E6C2CA4EF69B}" type="sibTrans" cxnId="{D558663C-BEC1-4B15-B636-193BC5863C52}">
      <dgm:prSet/>
      <dgm:spPr/>
      <dgm:t>
        <a:bodyPr/>
        <a:lstStyle/>
        <a:p>
          <a:endParaRPr lang="pt-BR"/>
        </a:p>
      </dgm:t>
    </dgm:pt>
    <dgm:pt modelId="{145F6760-41CB-43F0-B933-730742910E3A}">
      <dgm:prSet phldrT="[Texto]"/>
      <dgm:spPr/>
      <dgm:t>
        <a:bodyPr/>
        <a:lstStyle/>
        <a:p>
          <a:pPr>
            <a:buFont typeface="+mj-lt"/>
            <a:buNone/>
          </a:pPr>
          <a:r>
            <a:rPr lang="pt-BR"/>
            <a:t>DESAPROPRIAÇÃO</a:t>
          </a:r>
        </a:p>
        <a:p>
          <a:pPr>
            <a:buFont typeface="+mj-lt"/>
            <a:buNone/>
          </a:pPr>
          <a:r>
            <a:rPr lang="pt-BR"/>
            <a:t>Os dados finais, que comporão o projeto relacionados a esta temática, serão desenvolvidos na fase de Frente de Obras, mas demandam levantamentos prévios, conforme descrito a seguir:</a:t>
          </a:r>
        </a:p>
      </dgm:t>
    </dgm:pt>
    <dgm:pt modelId="{42E59429-B0BA-4FA6-89CF-A0F5250C7322}" type="sibTrans" cxnId="{42F6B5CE-BBD8-4A90-BBF4-7FA025961182}">
      <dgm:prSet/>
      <dgm:spPr/>
      <dgm:t>
        <a:bodyPr/>
        <a:lstStyle/>
        <a:p>
          <a:endParaRPr lang="pt-BR"/>
        </a:p>
      </dgm:t>
    </dgm:pt>
    <dgm:pt modelId="{CD053D15-AF86-4EBC-8DD3-00BB614B7351}" type="parTrans" cxnId="{42F6B5CE-BBD8-4A90-BBF4-7FA025961182}">
      <dgm:prSet/>
      <dgm:spPr/>
      <dgm:t>
        <a:bodyPr/>
        <a:lstStyle/>
        <a:p>
          <a:endParaRPr lang="pt-BR"/>
        </a:p>
      </dgm:t>
    </dgm:pt>
    <dgm:pt modelId="{31AAD84C-63E8-4A76-8433-377986A712A6}">
      <dgm:prSet/>
      <dgm:spPr/>
      <dgm:t>
        <a:bodyPr/>
        <a:lstStyle/>
        <a:p>
          <a:pPr>
            <a:buFont typeface="+mj-lt"/>
            <a:buNone/>
          </a:pPr>
          <a:r>
            <a:rPr lang="pt-BR" b="1" i="1"/>
            <a:t>LEVANTAMENTO E ANÁLISE DE DADOS SECUNDÁRIOS</a:t>
          </a:r>
        </a:p>
      </dgm:t>
    </dgm:pt>
    <dgm:pt modelId="{0104E27F-F135-435C-90C5-3D8E4ADB4BD2}" type="parTrans" cxnId="{215A2FD4-8C38-4D60-971C-B93A0D7D5EAA}">
      <dgm:prSet/>
      <dgm:spPr/>
      <dgm:t>
        <a:bodyPr/>
        <a:lstStyle/>
        <a:p>
          <a:endParaRPr lang="pt-BR"/>
        </a:p>
      </dgm:t>
    </dgm:pt>
    <dgm:pt modelId="{640E77CB-7E5E-414D-80A2-0E035539957A}" type="sibTrans" cxnId="{215A2FD4-8C38-4D60-971C-B93A0D7D5EAA}">
      <dgm:prSet/>
      <dgm:spPr/>
      <dgm:t>
        <a:bodyPr/>
        <a:lstStyle/>
        <a:p>
          <a:endParaRPr lang="pt-BR"/>
        </a:p>
      </dgm:t>
    </dgm:pt>
    <dgm:pt modelId="{863FE4EC-CDA4-4593-B0F3-C74982285B8E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Levantamento e Análise de Dados de Campo </a:t>
          </a:r>
        </a:p>
      </dgm:t>
    </dgm:pt>
    <dgm:pt modelId="{D6FD868E-F19B-4FF3-88F7-447137929B18}" type="parTrans" cxnId="{BC5B2CE5-46BD-4EB0-A977-F0C65CB20812}">
      <dgm:prSet/>
      <dgm:spPr/>
      <dgm:t>
        <a:bodyPr/>
        <a:lstStyle/>
        <a:p>
          <a:endParaRPr lang="pt-BR"/>
        </a:p>
      </dgm:t>
    </dgm:pt>
    <dgm:pt modelId="{E383F733-413E-4830-8665-2BC8333E6B60}" type="sibTrans" cxnId="{BC5B2CE5-46BD-4EB0-A977-F0C65CB20812}">
      <dgm:prSet/>
      <dgm:spPr/>
      <dgm:t>
        <a:bodyPr/>
        <a:lstStyle/>
        <a:p>
          <a:endParaRPr lang="pt-BR"/>
        </a:p>
      </dgm:t>
    </dgm:pt>
    <dgm:pt modelId="{59182CD3-5542-480B-A747-A3C62D69E63F}" type="pres">
      <dgm:prSet presAssocID="{E8C0EA3E-B63B-4177-9652-6EB0D51A3944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95A059C8-C810-4B39-B10A-294CC0370D59}" type="pres">
      <dgm:prSet presAssocID="{145F6760-41CB-43F0-B933-730742910E3A}" presName="hierRoot1" presStyleCnt="0">
        <dgm:presLayoutVars>
          <dgm:hierBranch val="init"/>
        </dgm:presLayoutVars>
      </dgm:prSet>
      <dgm:spPr/>
    </dgm:pt>
    <dgm:pt modelId="{5F998304-210C-4C10-9743-1F9ADE8CB0FE}" type="pres">
      <dgm:prSet presAssocID="{145F6760-41CB-43F0-B933-730742910E3A}" presName="rootComposite1" presStyleCnt="0"/>
      <dgm:spPr/>
    </dgm:pt>
    <dgm:pt modelId="{F58E3C38-6636-4503-9D73-43858FA917CC}" type="pres">
      <dgm:prSet presAssocID="{145F6760-41CB-43F0-B933-730742910E3A}" presName="rootText1" presStyleLbl="node0" presStyleIdx="0" presStyleCnt="1">
        <dgm:presLayoutVars>
          <dgm:chPref val="3"/>
        </dgm:presLayoutVars>
      </dgm:prSet>
      <dgm:spPr/>
    </dgm:pt>
    <dgm:pt modelId="{F293F07A-3BDB-4D59-99A8-F4B75CF47179}" type="pres">
      <dgm:prSet presAssocID="{145F6760-41CB-43F0-B933-730742910E3A}" presName="rootConnector1" presStyleLbl="node1" presStyleIdx="0" presStyleCnt="0"/>
      <dgm:spPr/>
    </dgm:pt>
    <dgm:pt modelId="{FFB8ECAB-629F-46C1-A34C-9CDD644E5A74}" type="pres">
      <dgm:prSet presAssocID="{145F6760-41CB-43F0-B933-730742910E3A}" presName="hierChild2" presStyleCnt="0"/>
      <dgm:spPr/>
    </dgm:pt>
    <dgm:pt modelId="{230A82B2-B193-4055-825D-E03C31E152E0}" type="pres">
      <dgm:prSet presAssocID="{0104E27F-F135-435C-90C5-3D8E4ADB4BD2}" presName="Name37" presStyleLbl="parChTrans1D2" presStyleIdx="0" presStyleCnt="3"/>
      <dgm:spPr/>
    </dgm:pt>
    <dgm:pt modelId="{09A85990-8378-4F38-824A-FA5D671BDC1B}" type="pres">
      <dgm:prSet presAssocID="{31AAD84C-63E8-4A76-8433-377986A712A6}" presName="hierRoot2" presStyleCnt="0">
        <dgm:presLayoutVars>
          <dgm:hierBranch val="init"/>
        </dgm:presLayoutVars>
      </dgm:prSet>
      <dgm:spPr/>
    </dgm:pt>
    <dgm:pt modelId="{36900C26-0531-499D-8BB0-DF8752A5B5CE}" type="pres">
      <dgm:prSet presAssocID="{31AAD84C-63E8-4A76-8433-377986A712A6}" presName="rootComposite" presStyleCnt="0"/>
      <dgm:spPr/>
    </dgm:pt>
    <dgm:pt modelId="{F8A56024-B849-4E4A-9C99-2412D0FE8809}" type="pres">
      <dgm:prSet presAssocID="{31AAD84C-63E8-4A76-8433-377986A712A6}" presName="rootText" presStyleLbl="node2" presStyleIdx="0" presStyleCnt="3">
        <dgm:presLayoutVars>
          <dgm:chPref val="3"/>
        </dgm:presLayoutVars>
      </dgm:prSet>
      <dgm:spPr/>
    </dgm:pt>
    <dgm:pt modelId="{79CE75AB-F41D-4C84-9E7A-381252D2AAE5}" type="pres">
      <dgm:prSet presAssocID="{31AAD84C-63E8-4A76-8433-377986A712A6}" presName="rootConnector" presStyleLbl="node2" presStyleIdx="0" presStyleCnt="3"/>
      <dgm:spPr/>
    </dgm:pt>
    <dgm:pt modelId="{2D1CE5F6-CE2A-48EF-9575-357ABEC78D62}" type="pres">
      <dgm:prSet presAssocID="{31AAD84C-63E8-4A76-8433-377986A712A6}" presName="hierChild4" presStyleCnt="0"/>
      <dgm:spPr/>
    </dgm:pt>
    <dgm:pt modelId="{BBCC162D-E72F-4605-AC92-A35A2F948345}" type="pres">
      <dgm:prSet presAssocID="{31AAD84C-63E8-4A76-8433-377986A712A6}" presName="hierChild5" presStyleCnt="0"/>
      <dgm:spPr/>
    </dgm:pt>
    <dgm:pt modelId="{75E9CE30-621E-4364-8F40-75587DFE7609}" type="pres">
      <dgm:prSet presAssocID="{D6FD868E-F19B-4FF3-88F7-447137929B18}" presName="Name37" presStyleLbl="parChTrans1D2" presStyleIdx="1" presStyleCnt="3"/>
      <dgm:spPr/>
    </dgm:pt>
    <dgm:pt modelId="{5C4CA022-C2C2-4A6B-BE9E-C0D873BFB9BB}" type="pres">
      <dgm:prSet presAssocID="{863FE4EC-CDA4-4593-B0F3-C74982285B8E}" presName="hierRoot2" presStyleCnt="0">
        <dgm:presLayoutVars>
          <dgm:hierBranch val="init"/>
        </dgm:presLayoutVars>
      </dgm:prSet>
      <dgm:spPr/>
    </dgm:pt>
    <dgm:pt modelId="{D4B8E135-91EF-4BEB-BB34-4ED1E287823B}" type="pres">
      <dgm:prSet presAssocID="{863FE4EC-CDA4-4593-B0F3-C74982285B8E}" presName="rootComposite" presStyleCnt="0"/>
      <dgm:spPr/>
    </dgm:pt>
    <dgm:pt modelId="{0C8FC835-2289-4B5A-8DF7-8FFA95EC0F14}" type="pres">
      <dgm:prSet presAssocID="{863FE4EC-CDA4-4593-B0F3-C74982285B8E}" presName="rootText" presStyleLbl="node2" presStyleIdx="1" presStyleCnt="3">
        <dgm:presLayoutVars>
          <dgm:chPref val="3"/>
        </dgm:presLayoutVars>
      </dgm:prSet>
      <dgm:spPr/>
    </dgm:pt>
    <dgm:pt modelId="{023212C1-8443-4115-871B-FC06A4E26C2F}" type="pres">
      <dgm:prSet presAssocID="{863FE4EC-CDA4-4593-B0F3-C74982285B8E}" presName="rootConnector" presStyleLbl="node2" presStyleIdx="1" presStyleCnt="3"/>
      <dgm:spPr/>
    </dgm:pt>
    <dgm:pt modelId="{B4E5FD7B-FF53-4713-9DF7-47038B3D6242}" type="pres">
      <dgm:prSet presAssocID="{863FE4EC-CDA4-4593-B0F3-C74982285B8E}" presName="hierChild4" presStyleCnt="0"/>
      <dgm:spPr/>
    </dgm:pt>
    <dgm:pt modelId="{F41C8E96-4583-462F-B351-FC4E37633794}" type="pres">
      <dgm:prSet presAssocID="{863FE4EC-CDA4-4593-B0F3-C74982285B8E}" presName="hierChild5" presStyleCnt="0"/>
      <dgm:spPr/>
    </dgm:pt>
    <dgm:pt modelId="{B5C390FA-14A8-41E4-96AF-9B0F8EC0DF72}" type="pres">
      <dgm:prSet presAssocID="{959448C5-84D2-4F78-8208-7D3356861599}" presName="Name37" presStyleLbl="parChTrans1D2" presStyleIdx="2" presStyleCnt="3"/>
      <dgm:spPr/>
    </dgm:pt>
    <dgm:pt modelId="{B1EA2DA8-6DBD-4519-956E-237B05B46F04}" type="pres">
      <dgm:prSet presAssocID="{0096E065-D2AB-4CB4-9515-22C80440A547}" presName="hierRoot2" presStyleCnt="0">
        <dgm:presLayoutVars>
          <dgm:hierBranch val="init"/>
        </dgm:presLayoutVars>
      </dgm:prSet>
      <dgm:spPr/>
    </dgm:pt>
    <dgm:pt modelId="{D656AAF7-383D-400D-9829-B0A6FB3C3663}" type="pres">
      <dgm:prSet presAssocID="{0096E065-D2AB-4CB4-9515-22C80440A547}" presName="rootComposite" presStyleCnt="0"/>
      <dgm:spPr/>
    </dgm:pt>
    <dgm:pt modelId="{3F55D617-DCDD-45CC-8377-507DA56C1B5F}" type="pres">
      <dgm:prSet presAssocID="{0096E065-D2AB-4CB4-9515-22C80440A547}" presName="rootText" presStyleLbl="node2" presStyleIdx="2" presStyleCnt="3">
        <dgm:presLayoutVars>
          <dgm:chPref val="3"/>
        </dgm:presLayoutVars>
      </dgm:prSet>
      <dgm:spPr/>
    </dgm:pt>
    <dgm:pt modelId="{30B0DE92-F7B6-4E41-BED6-6407B6707323}" type="pres">
      <dgm:prSet presAssocID="{0096E065-D2AB-4CB4-9515-22C80440A547}" presName="rootConnector" presStyleLbl="node2" presStyleIdx="2" presStyleCnt="3"/>
      <dgm:spPr/>
    </dgm:pt>
    <dgm:pt modelId="{E127DF30-19E8-4C53-BF36-1475CCEFD03A}" type="pres">
      <dgm:prSet presAssocID="{0096E065-D2AB-4CB4-9515-22C80440A547}" presName="hierChild4" presStyleCnt="0"/>
      <dgm:spPr/>
    </dgm:pt>
    <dgm:pt modelId="{01FE4409-967B-4D73-A619-828C0023E438}" type="pres">
      <dgm:prSet presAssocID="{0096E065-D2AB-4CB4-9515-22C80440A547}" presName="hierChild5" presStyleCnt="0"/>
      <dgm:spPr/>
    </dgm:pt>
    <dgm:pt modelId="{E8202A30-43CD-4FC9-9AD7-A775E637E31E}" type="pres">
      <dgm:prSet presAssocID="{145F6760-41CB-43F0-B933-730742910E3A}" presName="hierChild3" presStyleCnt="0"/>
      <dgm:spPr/>
    </dgm:pt>
  </dgm:ptLst>
  <dgm:cxnLst>
    <dgm:cxn modelId="{FB7F7E09-6ADD-4F9D-B84D-515460AD97F9}" type="presOf" srcId="{145F6760-41CB-43F0-B933-730742910E3A}" destId="{F58E3C38-6636-4503-9D73-43858FA917CC}" srcOrd="0" destOrd="0" presId="urn:microsoft.com/office/officeart/2005/8/layout/orgChart1"/>
    <dgm:cxn modelId="{D558663C-BEC1-4B15-B636-193BC5863C52}" srcId="{145F6760-41CB-43F0-B933-730742910E3A}" destId="{0096E065-D2AB-4CB4-9515-22C80440A547}" srcOrd="2" destOrd="0" parTransId="{959448C5-84D2-4F78-8208-7D3356861599}" sibTransId="{3BF5E988-3940-4403-A1EC-E6C2CA4EF69B}"/>
    <dgm:cxn modelId="{F4716C69-806C-4E5A-A346-896C9A8EB51B}" type="presOf" srcId="{0096E065-D2AB-4CB4-9515-22C80440A547}" destId="{30B0DE92-F7B6-4E41-BED6-6407B6707323}" srcOrd="1" destOrd="0" presId="urn:microsoft.com/office/officeart/2005/8/layout/orgChart1"/>
    <dgm:cxn modelId="{03BCB757-B97E-4428-8417-B44D32860947}" type="presOf" srcId="{0104E27F-F135-435C-90C5-3D8E4ADB4BD2}" destId="{230A82B2-B193-4055-825D-E03C31E152E0}" srcOrd="0" destOrd="0" presId="urn:microsoft.com/office/officeart/2005/8/layout/orgChart1"/>
    <dgm:cxn modelId="{D2D8708D-6AE4-457B-925E-B3DD4C8F842A}" type="presOf" srcId="{863FE4EC-CDA4-4593-B0F3-C74982285B8E}" destId="{023212C1-8443-4115-871B-FC06A4E26C2F}" srcOrd="1" destOrd="0" presId="urn:microsoft.com/office/officeart/2005/8/layout/orgChart1"/>
    <dgm:cxn modelId="{6485E297-AE15-46C4-BFAA-00CA09F4C398}" type="presOf" srcId="{959448C5-84D2-4F78-8208-7D3356861599}" destId="{B5C390FA-14A8-41E4-96AF-9B0F8EC0DF72}" srcOrd="0" destOrd="0" presId="urn:microsoft.com/office/officeart/2005/8/layout/orgChart1"/>
    <dgm:cxn modelId="{E94291B1-DADD-47FC-AF7B-7EA55B99656B}" type="presOf" srcId="{D6FD868E-F19B-4FF3-88F7-447137929B18}" destId="{75E9CE30-621E-4364-8F40-75587DFE7609}" srcOrd="0" destOrd="0" presId="urn:microsoft.com/office/officeart/2005/8/layout/orgChart1"/>
    <dgm:cxn modelId="{80230DC9-EBAD-44B1-96BC-19135C2DFF86}" type="presOf" srcId="{0096E065-D2AB-4CB4-9515-22C80440A547}" destId="{3F55D617-DCDD-45CC-8377-507DA56C1B5F}" srcOrd="0" destOrd="0" presId="urn:microsoft.com/office/officeart/2005/8/layout/orgChart1"/>
    <dgm:cxn modelId="{F0FC10CC-1E3D-4E7C-ABCB-5C56B5D8B164}" type="presOf" srcId="{E8C0EA3E-B63B-4177-9652-6EB0D51A3944}" destId="{59182CD3-5542-480B-A747-A3C62D69E63F}" srcOrd="0" destOrd="0" presId="urn:microsoft.com/office/officeart/2005/8/layout/orgChart1"/>
    <dgm:cxn modelId="{42F6B5CE-BBD8-4A90-BBF4-7FA025961182}" srcId="{E8C0EA3E-B63B-4177-9652-6EB0D51A3944}" destId="{145F6760-41CB-43F0-B933-730742910E3A}" srcOrd="0" destOrd="0" parTransId="{CD053D15-AF86-4EBC-8DD3-00BB614B7351}" sibTransId="{42E59429-B0BA-4FA6-89CF-A0F5250C7322}"/>
    <dgm:cxn modelId="{215A2FD4-8C38-4D60-971C-B93A0D7D5EAA}" srcId="{145F6760-41CB-43F0-B933-730742910E3A}" destId="{31AAD84C-63E8-4A76-8433-377986A712A6}" srcOrd="0" destOrd="0" parTransId="{0104E27F-F135-435C-90C5-3D8E4ADB4BD2}" sibTransId="{640E77CB-7E5E-414D-80A2-0E035539957A}"/>
    <dgm:cxn modelId="{406F1BD5-CD4D-4C6A-AE97-77B64FDDEFEE}" type="presOf" srcId="{145F6760-41CB-43F0-B933-730742910E3A}" destId="{F293F07A-3BDB-4D59-99A8-F4B75CF47179}" srcOrd="1" destOrd="0" presId="urn:microsoft.com/office/officeart/2005/8/layout/orgChart1"/>
    <dgm:cxn modelId="{28FABBDE-4B09-4873-80D0-2D0E7724BC52}" type="presOf" srcId="{31AAD84C-63E8-4A76-8433-377986A712A6}" destId="{F8A56024-B849-4E4A-9C99-2412D0FE8809}" srcOrd="0" destOrd="0" presId="urn:microsoft.com/office/officeart/2005/8/layout/orgChart1"/>
    <dgm:cxn modelId="{BC5B2CE5-46BD-4EB0-A977-F0C65CB20812}" srcId="{145F6760-41CB-43F0-B933-730742910E3A}" destId="{863FE4EC-CDA4-4593-B0F3-C74982285B8E}" srcOrd="1" destOrd="0" parTransId="{D6FD868E-F19B-4FF3-88F7-447137929B18}" sibTransId="{E383F733-413E-4830-8665-2BC8333E6B60}"/>
    <dgm:cxn modelId="{4C1A07E8-5476-4992-9C00-61CBD4090CEE}" type="presOf" srcId="{863FE4EC-CDA4-4593-B0F3-C74982285B8E}" destId="{0C8FC835-2289-4B5A-8DF7-8FFA95EC0F14}" srcOrd="0" destOrd="0" presId="urn:microsoft.com/office/officeart/2005/8/layout/orgChart1"/>
    <dgm:cxn modelId="{F31D7FFA-05B6-4594-B327-D379EEF18905}" type="presOf" srcId="{31AAD84C-63E8-4A76-8433-377986A712A6}" destId="{79CE75AB-F41D-4C84-9E7A-381252D2AAE5}" srcOrd="1" destOrd="0" presId="urn:microsoft.com/office/officeart/2005/8/layout/orgChart1"/>
    <dgm:cxn modelId="{00089558-7B20-4346-80F8-84826B5DE9B8}" type="presParOf" srcId="{59182CD3-5542-480B-A747-A3C62D69E63F}" destId="{95A059C8-C810-4B39-B10A-294CC0370D59}" srcOrd="0" destOrd="0" presId="urn:microsoft.com/office/officeart/2005/8/layout/orgChart1"/>
    <dgm:cxn modelId="{89BE9FB0-13CF-478A-A6B3-68EE87BC6995}" type="presParOf" srcId="{95A059C8-C810-4B39-B10A-294CC0370D59}" destId="{5F998304-210C-4C10-9743-1F9ADE8CB0FE}" srcOrd="0" destOrd="0" presId="urn:microsoft.com/office/officeart/2005/8/layout/orgChart1"/>
    <dgm:cxn modelId="{7D868673-E180-4021-A377-D2046EEB614F}" type="presParOf" srcId="{5F998304-210C-4C10-9743-1F9ADE8CB0FE}" destId="{F58E3C38-6636-4503-9D73-43858FA917CC}" srcOrd="0" destOrd="0" presId="urn:microsoft.com/office/officeart/2005/8/layout/orgChart1"/>
    <dgm:cxn modelId="{2FB5E254-4954-4E9B-BA18-678616552F5D}" type="presParOf" srcId="{5F998304-210C-4C10-9743-1F9ADE8CB0FE}" destId="{F293F07A-3BDB-4D59-99A8-F4B75CF47179}" srcOrd="1" destOrd="0" presId="urn:microsoft.com/office/officeart/2005/8/layout/orgChart1"/>
    <dgm:cxn modelId="{A35A6789-FB03-43DC-8440-0B44891EBF36}" type="presParOf" srcId="{95A059C8-C810-4B39-B10A-294CC0370D59}" destId="{FFB8ECAB-629F-46C1-A34C-9CDD644E5A74}" srcOrd="1" destOrd="0" presId="urn:microsoft.com/office/officeart/2005/8/layout/orgChart1"/>
    <dgm:cxn modelId="{1EFB8BFE-A08E-4976-B119-68A215B2B0CE}" type="presParOf" srcId="{FFB8ECAB-629F-46C1-A34C-9CDD644E5A74}" destId="{230A82B2-B193-4055-825D-E03C31E152E0}" srcOrd="0" destOrd="0" presId="urn:microsoft.com/office/officeart/2005/8/layout/orgChart1"/>
    <dgm:cxn modelId="{D99351AE-2EA4-4759-802A-A6FB437570BE}" type="presParOf" srcId="{FFB8ECAB-629F-46C1-A34C-9CDD644E5A74}" destId="{09A85990-8378-4F38-824A-FA5D671BDC1B}" srcOrd="1" destOrd="0" presId="urn:microsoft.com/office/officeart/2005/8/layout/orgChart1"/>
    <dgm:cxn modelId="{1B697FD9-BD0D-4DE7-A443-1673951A3F24}" type="presParOf" srcId="{09A85990-8378-4F38-824A-FA5D671BDC1B}" destId="{36900C26-0531-499D-8BB0-DF8752A5B5CE}" srcOrd="0" destOrd="0" presId="urn:microsoft.com/office/officeart/2005/8/layout/orgChart1"/>
    <dgm:cxn modelId="{10E71CE1-FC35-43B7-A0F0-BAFC7FA41EF7}" type="presParOf" srcId="{36900C26-0531-499D-8BB0-DF8752A5B5CE}" destId="{F8A56024-B849-4E4A-9C99-2412D0FE8809}" srcOrd="0" destOrd="0" presId="urn:microsoft.com/office/officeart/2005/8/layout/orgChart1"/>
    <dgm:cxn modelId="{CCA9FF8F-DAE7-4A33-BAD1-AF81F3A9966B}" type="presParOf" srcId="{36900C26-0531-499D-8BB0-DF8752A5B5CE}" destId="{79CE75AB-F41D-4C84-9E7A-381252D2AAE5}" srcOrd="1" destOrd="0" presId="urn:microsoft.com/office/officeart/2005/8/layout/orgChart1"/>
    <dgm:cxn modelId="{04D75510-FF96-43CC-A126-0DC21BEBDD40}" type="presParOf" srcId="{09A85990-8378-4F38-824A-FA5D671BDC1B}" destId="{2D1CE5F6-CE2A-48EF-9575-357ABEC78D62}" srcOrd="1" destOrd="0" presId="urn:microsoft.com/office/officeart/2005/8/layout/orgChart1"/>
    <dgm:cxn modelId="{2F3FB898-14BC-4686-8A95-356B62BE9583}" type="presParOf" srcId="{09A85990-8378-4F38-824A-FA5D671BDC1B}" destId="{BBCC162D-E72F-4605-AC92-A35A2F948345}" srcOrd="2" destOrd="0" presId="urn:microsoft.com/office/officeart/2005/8/layout/orgChart1"/>
    <dgm:cxn modelId="{ABD7BC4E-8DD1-4169-A583-1235535725F4}" type="presParOf" srcId="{FFB8ECAB-629F-46C1-A34C-9CDD644E5A74}" destId="{75E9CE30-621E-4364-8F40-75587DFE7609}" srcOrd="2" destOrd="0" presId="urn:microsoft.com/office/officeart/2005/8/layout/orgChart1"/>
    <dgm:cxn modelId="{EBCE14F4-332E-44FD-9201-ADFAEB6E7FE4}" type="presParOf" srcId="{FFB8ECAB-629F-46C1-A34C-9CDD644E5A74}" destId="{5C4CA022-C2C2-4A6B-BE9E-C0D873BFB9BB}" srcOrd="3" destOrd="0" presId="urn:microsoft.com/office/officeart/2005/8/layout/orgChart1"/>
    <dgm:cxn modelId="{54451585-E1AE-45DB-8C4D-C6B6E586C580}" type="presParOf" srcId="{5C4CA022-C2C2-4A6B-BE9E-C0D873BFB9BB}" destId="{D4B8E135-91EF-4BEB-BB34-4ED1E287823B}" srcOrd="0" destOrd="0" presId="urn:microsoft.com/office/officeart/2005/8/layout/orgChart1"/>
    <dgm:cxn modelId="{8047D7E5-13F1-4A81-85AC-6630DEF1760C}" type="presParOf" srcId="{D4B8E135-91EF-4BEB-BB34-4ED1E287823B}" destId="{0C8FC835-2289-4B5A-8DF7-8FFA95EC0F14}" srcOrd="0" destOrd="0" presId="urn:microsoft.com/office/officeart/2005/8/layout/orgChart1"/>
    <dgm:cxn modelId="{FBC59C87-C356-4C54-A0D8-96208A60D820}" type="presParOf" srcId="{D4B8E135-91EF-4BEB-BB34-4ED1E287823B}" destId="{023212C1-8443-4115-871B-FC06A4E26C2F}" srcOrd="1" destOrd="0" presId="urn:microsoft.com/office/officeart/2005/8/layout/orgChart1"/>
    <dgm:cxn modelId="{B6369D56-1652-41C4-8CF0-918B3C1FD798}" type="presParOf" srcId="{5C4CA022-C2C2-4A6B-BE9E-C0D873BFB9BB}" destId="{B4E5FD7B-FF53-4713-9DF7-47038B3D6242}" srcOrd="1" destOrd="0" presId="urn:microsoft.com/office/officeart/2005/8/layout/orgChart1"/>
    <dgm:cxn modelId="{F159D3D8-D4E4-4725-9BD5-768CC4D707CC}" type="presParOf" srcId="{5C4CA022-C2C2-4A6B-BE9E-C0D873BFB9BB}" destId="{F41C8E96-4583-462F-B351-FC4E37633794}" srcOrd="2" destOrd="0" presId="urn:microsoft.com/office/officeart/2005/8/layout/orgChart1"/>
    <dgm:cxn modelId="{1753F0A3-5F5D-4D51-BFE7-040C6712B104}" type="presParOf" srcId="{FFB8ECAB-629F-46C1-A34C-9CDD644E5A74}" destId="{B5C390FA-14A8-41E4-96AF-9B0F8EC0DF72}" srcOrd="4" destOrd="0" presId="urn:microsoft.com/office/officeart/2005/8/layout/orgChart1"/>
    <dgm:cxn modelId="{01755FD9-D45A-4A27-BEB5-31D0B9B428D6}" type="presParOf" srcId="{FFB8ECAB-629F-46C1-A34C-9CDD644E5A74}" destId="{B1EA2DA8-6DBD-4519-956E-237B05B46F04}" srcOrd="5" destOrd="0" presId="urn:microsoft.com/office/officeart/2005/8/layout/orgChart1"/>
    <dgm:cxn modelId="{BAFA8798-2FA5-4E9D-93E1-A173A7FBA6C1}" type="presParOf" srcId="{B1EA2DA8-6DBD-4519-956E-237B05B46F04}" destId="{D656AAF7-383D-400D-9829-B0A6FB3C3663}" srcOrd="0" destOrd="0" presId="urn:microsoft.com/office/officeart/2005/8/layout/orgChart1"/>
    <dgm:cxn modelId="{D5721A2F-0880-4EE6-95AB-E17AABB95930}" type="presParOf" srcId="{D656AAF7-383D-400D-9829-B0A6FB3C3663}" destId="{3F55D617-DCDD-45CC-8377-507DA56C1B5F}" srcOrd="0" destOrd="0" presId="urn:microsoft.com/office/officeart/2005/8/layout/orgChart1"/>
    <dgm:cxn modelId="{5F26F6BC-26DF-4E95-AAD4-9716A0160793}" type="presParOf" srcId="{D656AAF7-383D-400D-9829-B0A6FB3C3663}" destId="{30B0DE92-F7B6-4E41-BED6-6407B6707323}" srcOrd="1" destOrd="0" presId="urn:microsoft.com/office/officeart/2005/8/layout/orgChart1"/>
    <dgm:cxn modelId="{4B13EC02-375E-44D6-99BB-7E95298AA024}" type="presParOf" srcId="{B1EA2DA8-6DBD-4519-956E-237B05B46F04}" destId="{E127DF30-19E8-4C53-BF36-1475CCEFD03A}" srcOrd="1" destOrd="0" presId="urn:microsoft.com/office/officeart/2005/8/layout/orgChart1"/>
    <dgm:cxn modelId="{B6D33B4B-C2E2-4B12-9083-7AA3216CA88B}" type="presParOf" srcId="{B1EA2DA8-6DBD-4519-956E-237B05B46F04}" destId="{01FE4409-967B-4D73-A619-828C0023E438}" srcOrd="2" destOrd="0" presId="urn:microsoft.com/office/officeart/2005/8/layout/orgChart1"/>
    <dgm:cxn modelId="{227D76B8-0C4D-4B95-94AB-A07D058D77ED}" type="presParOf" srcId="{95A059C8-C810-4B39-B10A-294CC0370D59}" destId="{E8202A30-43CD-4FC9-9AD7-A775E637E31E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7BD74BA1-31DC-4009-9746-FD5689027F2F}" type="doc">
      <dgm:prSet loTypeId="urn:microsoft.com/office/officeart/2005/8/layout/hierarchy3" loCatId="hierarchy" qsTypeId="urn:microsoft.com/office/officeart/2005/8/quickstyle/simple1" qsCatId="simple" csTypeId="urn:microsoft.com/office/officeart/2005/8/colors/accent6_2" csCatId="accent6" phldr="1"/>
      <dgm:spPr/>
      <dgm:t>
        <a:bodyPr/>
        <a:lstStyle/>
        <a:p>
          <a:endParaRPr lang="pt-BR"/>
        </a:p>
      </dgm:t>
    </dgm:pt>
    <dgm:pt modelId="{D7856C62-62F1-4B85-8CD6-5A081EDE39D0}">
      <dgm:prSet phldrT="[Texto]"/>
      <dgm:spPr/>
      <dgm:t>
        <a:bodyPr/>
        <a:lstStyle/>
        <a:p>
          <a:r>
            <a:rPr lang="pt-BR"/>
            <a:t>PLANEJAMENTO</a:t>
          </a:r>
        </a:p>
      </dgm:t>
    </dgm:pt>
    <dgm:pt modelId="{A90411D6-1B25-4175-8F2C-40244039AAF8}" type="parTrans" cxnId="{49D20B47-63BA-4F51-BD34-D8F995EC39F6}">
      <dgm:prSet/>
      <dgm:spPr/>
      <dgm:t>
        <a:bodyPr/>
        <a:lstStyle/>
        <a:p>
          <a:endParaRPr lang="pt-BR"/>
        </a:p>
      </dgm:t>
    </dgm:pt>
    <dgm:pt modelId="{863DD525-A46E-4434-862B-AAC06B25F44E}" type="sibTrans" cxnId="{49D20B47-63BA-4F51-BD34-D8F995EC39F6}">
      <dgm:prSet/>
      <dgm:spPr/>
      <dgm:t>
        <a:bodyPr/>
        <a:lstStyle/>
        <a:p>
          <a:endParaRPr lang="pt-BR"/>
        </a:p>
      </dgm:t>
    </dgm:pt>
    <dgm:pt modelId="{6811AD1C-E20D-42F1-8FBB-9159EEF8F80B}">
      <dgm:prSet phldrT="[Texto]" custT="1"/>
      <dgm:spPr/>
      <dgm:t>
        <a:bodyPr/>
        <a:lstStyle/>
        <a:p>
          <a:r>
            <a:rPr lang="pt-BR" sz="1200" b="1"/>
            <a:t>PRÉ VIABILIDADE:</a:t>
          </a:r>
        </a:p>
      </dgm:t>
    </dgm:pt>
    <dgm:pt modelId="{9DACD1B4-8B96-4BD8-8876-E19D4DDD219B}" type="parTrans" cxnId="{FE107E56-D8DD-4C12-B473-68D31F39FBD5}">
      <dgm:prSet/>
      <dgm:spPr/>
      <dgm:t>
        <a:bodyPr/>
        <a:lstStyle/>
        <a:p>
          <a:endParaRPr lang="pt-BR"/>
        </a:p>
      </dgm:t>
    </dgm:pt>
    <dgm:pt modelId="{2C2BCEDC-7CE8-42C9-AE51-AA9398F1DA40}" type="sibTrans" cxnId="{FE107E56-D8DD-4C12-B473-68D31F39FBD5}">
      <dgm:prSet/>
      <dgm:spPr/>
      <dgm:t>
        <a:bodyPr/>
        <a:lstStyle/>
        <a:p>
          <a:endParaRPr lang="pt-BR"/>
        </a:p>
      </dgm:t>
    </dgm:pt>
    <dgm:pt modelId="{52A8D661-CA60-4856-A0E4-C9D5DAA3A85C}">
      <dgm:prSet phldrT="[Texto]" custT="1"/>
      <dgm:spPr/>
      <dgm:t>
        <a:bodyPr/>
        <a:lstStyle/>
        <a:p>
          <a:r>
            <a:rPr lang="pt-BR" sz="1200" b="1"/>
            <a:t>CRONOGRAMA:</a:t>
          </a:r>
        </a:p>
      </dgm:t>
    </dgm:pt>
    <dgm:pt modelId="{19F5DC8E-1B60-4ED4-83D6-803155621821}" type="parTrans" cxnId="{2F48D043-0017-4FB7-9852-CA2D4F6190C8}">
      <dgm:prSet/>
      <dgm:spPr/>
      <dgm:t>
        <a:bodyPr/>
        <a:lstStyle/>
        <a:p>
          <a:endParaRPr lang="pt-BR"/>
        </a:p>
      </dgm:t>
    </dgm:pt>
    <dgm:pt modelId="{13886EA6-678D-4050-9505-06DFF264DFEF}" type="sibTrans" cxnId="{2F48D043-0017-4FB7-9852-CA2D4F6190C8}">
      <dgm:prSet/>
      <dgm:spPr/>
      <dgm:t>
        <a:bodyPr/>
        <a:lstStyle/>
        <a:p>
          <a:endParaRPr lang="pt-BR"/>
        </a:p>
      </dgm:t>
    </dgm:pt>
    <dgm:pt modelId="{8FA26251-9743-4418-B50D-544BC61830F9}">
      <dgm:prSet phldrT="[Texto]"/>
      <dgm:spPr/>
      <dgm:t>
        <a:bodyPr/>
        <a:lstStyle/>
        <a:p>
          <a:r>
            <a:rPr lang="pt-BR"/>
            <a:t>LEVANTAMENTO DE CAMPO</a:t>
          </a:r>
        </a:p>
      </dgm:t>
    </dgm:pt>
    <dgm:pt modelId="{DB62D1E6-B4A9-4A1F-9CFD-96442439561B}" type="parTrans" cxnId="{70A63E9A-DAA9-4228-A9CD-AD7B7BDE2A7B}">
      <dgm:prSet/>
      <dgm:spPr/>
      <dgm:t>
        <a:bodyPr/>
        <a:lstStyle/>
        <a:p>
          <a:endParaRPr lang="pt-BR"/>
        </a:p>
      </dgm:t>
    </dgm:pt>
    <dgm:pt modelId="{46A73F51-F2EC-40FF-AD26-DBF3111DB84D}" type="sibTrans" cxnId="{70A63E9A-DAA9-4228-A9CD-AD7B7BDE2A7B}">
      <dgm:prSet/>
      <dgm:spPr/>
      <dgm:t>
        <a:bodyPr/>
        <a:lstStyle/>
        <a:p>
          <a:endParaRPr lang="pt-BR"/>
        </a:p>
      </dgm:t>
    </dgm:pt>
    <dgm:pt modelId="{36344F0B-D623-4BFC-9138-F093185B9EFA}">
      <dgm:prSet phldrT="[Texto]"/>
      <dgm:spPr/>
      <dgm:t>
        <a:bodyPr/>
        <a:lstStyle/>
        <a:p>
          <a:pPr>
            <a:buFont typeface="Arial" panose="020B0604020202020204" pitchFamily="34" charset="0"/>
            <a:buChar char="•"/>
          </a:pPr>
          <a:r>
            <a:rPr lang="pt-BR"/>
            <a:t>TRÁFEGO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96303FBC-56A8-45D1-A539-6277A8970494}" type="parTrans" cxnId="{E60A25D2-5EB1-4D43-BDA8-E7FAE6F73445}">
      <dgm:prSet/>
      <dgm:spPr/>
      <dgm:t>
        <a:bodyPr/>
        <a:lstStyle/>
        <a:p>
          <a:endParaRPr lang="pt-BR"/>
        </a:p>
      </dgm:t>
    </dgm:pt>
    <dgm:pt modelId="{D079F2AE-4FDE-4BDD-8393-64973180B2F5}" type="sibTrans" cxnId="{E60A25D2-5EB1-4D43-BDA8-E7FAE6F73445}">
      <dgm:prSet/>
      <dgm:spPr/>
      <dgm:t>
        <a:bodyPr/>
        <a:lstStyle/>
        <a:p>
          <a:endParaRPr lang="pt-BR"/>
        </a:p>
      </dgm:t>
    </dgm:pt>
    <dgm:pt modelId="{D1BC1F4B-E380-4FE3-9671-E683B8337D63}">
      <dgm:prSet phldrT="[Texto]"/>
      <dgm:spPr/>
      <dgm:t>
        <a:bodyPr/>
        <a:lstStyle/>
        <a:p>
          <a:r>
            <a:rPr lang="pt-BR"/>
            <a:t>CADASTRO</a:t>
          </a:r>
        </a:p>
      </dgm:t>
    </dgm:pt>
    <dgm:pt modelId="{1E52BA8E-182C-4B5A-B52E-C7D02176FAB4}" type="parTrans" cxnId="{A699D05A-29D4-42C3-ADCE-7E5AC8ACF007}">
      <dgm:prSet/>
      <dgm:spPr/>
      <dgm:t>
        <a:bodyPr/>
        <a:lstStyle/>
        <a:p>
          <a:endParaRPr lang="pt-BR"/>
        </a:p>
      </dgm:t>
    </dgm:pt>
    <dgm:pt modelId="{E4A9969B-06FC-4A14-B5B1-E7F50969CCE9}" type="sibTrans" cxnId="{A699D05A-29D4-42C3-ADCE-7E5AC8ACF007}">
      <dgm:prSet/>
      <dgm:spPr/>
      <dgm:t>
        <a:bodyPr/>
        <a:lstStyle/>
        <a:p>
          <a:endParaRPr lang="pt-BR"/>
        </a:p>
      </dgm:t>
    </dgm:pt>
    <dgm:pt modelId="{7B788AE4-D4D6-438A-ADC8-DEC33840150F}">
      <dgm:prSet/>
      <dgm:spPr/>
      <dgm:t>
        <a:bodyPr/>
        <a:lstStyle/>
        <a:p>
          <a:r>
            <a:rPr lang="pt-BR"/>
            <a:t>LEVANTAMENTO SOCIAMBIENTAL</a:t>
          </a:r>
        </a:p>
      </dgm:t>
    </dgm:pt>
    <dgm:pt modelId="{63AB302B-9DF4-4053-AC40-7B2077833230}" type="parTrans" cxnId="{1D2A158C-C180-4CE3-AF5D-79D087326A58}">
      <dgm:prSet/>
      <dgm:spPr/>
      <dgm:t>
        <a:bodyPr/>
        <a:lstStyle/>
        <a:p>
          <a:endParaRPr lang="pt-BR"/>
        </a:p>
      </dgm:t>
    </dgm:pt>
    <dgm:pt modelId="{38F0D704-CCB1-44A5-9B71-853AA56C303A}" type="sibTrans" cxnId="{1D2A158C-C180-4CE3-AF5D-79D087326A58}">
      <dgm:prSet/>
      <dgm:spPr/>
      <dgm:t>
        <a:bodyPr/>
        <a:lstStyle/>
        <a:p>
          <a:endParaRPr lang="pt-BR"/>
        </a:p>
      </dgm:t>
    </dgm:pt>
    <dgm:pt modelId="{B9357344-2A34-47E5-A00B-799112B59D90}">
      <dgm:prSet/>
      <dgm:spPr/>
      <dgm:t>
        <a:bodyPr/>
        <a:lstStyle/>
        <a:p>
          <a:r>
            <a:rPr lang="pt-BR"/>
            <a:t>IMPLEMENTAÇÃO</a:t>
          </a:r>
        </a:p>
      </dgm:t>
    </dgm:pt>
    <dgm:pt modelId="{14660132-E1B9-4F43-9992-7FA352D01360}" type="parTrans" cxnId="{8DFE5676-1D61-4FCF-87D9-283D4D8A3F2F}">
      <dgm:prSet/>
      <dgm:spPr/>
      <dgm:t>
        <a:bodyPr/>
        <a:lstStyle/>
        <a:p>
          <a:endParaRPr lang="pt-BR"/>
        </a:p>
      </dgm:t>
    </dgm:pt>
    <dgm:pt modelId="{B0EE5D12-2484-4763-A08D-3487829CE8D1}" type="sibTrans" cxnId="{8DFE5676-1D61-4FCF-87D9-283D4D8A3F2F}">
      <dgm:prSet/>
      <dgm:spPr/>
      <dgm:t>
        <a:bodyPr/>
        <a:lstStyle/>
        <a:p>
          <a:endParaRPr lang="pt-BR"/>
        </a:p>
      </dgm:t>
    </dgm:pt>
    <dgm:pt modelId="{DF437BC5-6E80-4625-91D9-1DE688F3B3BA}">
      <dgm:prSet/>
      <dgm:spPr/>
      <dgm:t>
        <a:bodyPr/>
        <a:lstStyle/>
        <a:p>
          <a:r>
            <a:rPr lang="pt-BR"/>
            <a:t>FASES</a:t>
          </a:r>
        </a:p>
      </dgm:t>
    </dgm:pt>
    <dgm:pt modelId="{51CAC301-5D04-4C7C-BAE9-E94A642EC2AB}" type="parTrans" cxnId="{83397C2A-6023-4627-A281-5946B4D572BF}">
      <dgm:prSet/>
      <dgm:spPr/>
      <dgm:t>
        <a:bodyPr/>
        <a:lstStyle/>
        <a:p>
          <a:endParaRPr lang="pt-BR"/>
        </a:p>
      </dgm:t>
    </dgm:pt>
    <dgm:pt modelId="{D2D36DB0-2457-4880-81F3-6966F90A37C8}" type="sibTrans" cxnId="{83397C2A-6023-4627-A281-5946B4D572BF}">
      <dgm:prSet/>
      <dgm:spPr/>
      <dgm:t>
        <a:bodyPr/>
        <a:lstStyle/>
        <a:p>
          <a:endParaRPr lang="pt-BR"/>
        </a:p>
      </dgm:t>
    </dgm:pt>
    <dgm:pt modelId="{B10D0369-69FA-428E-BA37-C409A6B5F792}">
      <dgm:prSet/>
      <dgm:spPr/>
      <dgm:t>
        <a:bodyPr/>
        <a:lstStyle/>
        <a:p>
          <a:r>
            <a:rPr lang="pt-BR"/>
            <a:t>FRENTE DE OBRAS</a:t>
          </a:r>
        </a:p>
      </dgm:t>
    </dgm:pt>
    <dgm:pt modelId="{A25B1CCC-C809-4FBD-9300-F92CAC4B563E}" type="parTrans" cxnId="{D0B1AB60-A2D5-4290-A571-5B66F6BCAB33}">
      <dgm:prSet/>
      <dgm:spPr/>
      <dgm:t>
        <a:bodyPr/>
        <a:lstStyle/>
        <a:p>
          <a:endParaRPr lang="pt-BR"/>
        </a:p>
      </dgm:t>
    </dgm:pt>
    <dgm:pt modelId="{D991C33C-8CD9-4156-B97C-7D3E8328D33B}" type="sibTrans" cxnId="{D0B1AB60-A2D5-4290-A571-5B66F6BCAB33}">
      <dgm:prSet/>
      <dgm:spPr/>
      <dgm:t>
        <a:bodyPr/>
        <a:lstStyle/>
        <a:p>
          <a:endParaRPr lang="pt-BR"/>
        </a:p>
      </dgm:t>
    </dgm:pt>
    <dgm:pt modelId="{0189948A-6AD7-488C-864F-52AD6C277C8B}">
      <dgm:prSet/>
      <dgm:spPr/>
      <dgm:t>
        <a:bodyPr/>
        <a:lstStyle/>
        <a:p>
          <a:r>
            <a:rPr lang="pt-BR"/>
            <a:t>OPERACIONAL</a:t>
          </a:r>
        </a:p>
      </dgm:t>
    </dgm:pt>
    <dgm:pt modelId="{34062F12-BC3F-4BC7-8694-FA2CD8D378B5}" type="parTrans" cxnId="{A404705D-65AB-475A-8845-3DEF5FEA1787}">
      <dgm:prSet/>
      <dgm:spPr/>
      <dgm:t>
        <a:bodyPr/>
        <a:lstStyle/>
        <a:p>
          <a:endParaRPr lang="pt-BR"/>
        </a:p>
      </dgm:t>
    </dgm:pt>
    <dgm:pt modelId="{2A578B2C-0CC5-4632-AFD9-FD027F4D051E}" type="sibTrans" cxnId="{A404705D-65AB-475A-8845-3DEF5FEA1787}">
      <dgm:prSet/>
      <dgm:spPr/>
      <dgm:t>
        <a:bodyPr/>
        <a:lstStyle/>
        <a:p>
          <a:endParaRPr lang="pt-BR"/>
        </a:p>
      </dgm:t>
    </dgm:pt>
    <dgm:pt modelId="{D496BD81-E0BF-4284-9653-912D9059340E}">
      <dgm:prSet/>
      <dgm:spPr/>
      <dgm:t>
        <a:bodyPr/>
        <a:lstStyle/>
        <a:p>
          <a:r>
            <a:rPr lang="pt-BR"/>
            <a:t>MEF</a:t>
          </a:r>
        </a:p>
      </dgm:t>
    </dgm:pt>
    <dgm:pt modelId="{CD0DE03D-E724-467E-A40D-D8E1BDEC0091}" type="parTrans" cxnId="{C00D2639-3DAD-45E3-A158-E6F78EAA2943}">
      <dgm:prSet/>
      <dgm:spPr/>
      <dgm:t>
        <a:bodyPr/>
        <a:lstStyle/>
        <a:p>
          <a:endParaRPr lang="pt-BR"/>
        </a:p>
      </dgm:t>
    </dgm:pt>
    <dgm:pt modelId="{62E4D47B-B42B-4C0A-85AC-5C709AD1E43B}" type="sibTrans" cxnId="{C00D2639-3DAD-45E3-A158-E6F78EAA2943}">
      <dgm:prSet/>
      <dgm:spPr/>
      <dgm:t>
        <a:bodyPr/>
        <a:lstStyle/>
        <a:p>
          <a:endParaRPr lang="pt-BR"/>
        </a:p>
      </dgm:t>
    </dgm:pt>
    <dgm:pt modelId="{606B6BAE-CB4B-42D1-93B3-F45710462277}">
      <dgm:prSet/>
      <dgm:spPr/>
      <dgm:t>
        <a:bodyPr/>
        <a:lstStyle/>
        <a:p>
          <a:r>
            <a:rPr lang="pt-BR"/>
            <a:t>ACOMPANHAMENTO</a:t>
          </a:r>
        </a:p>
      </dgm:t>
    </dgm:pt>
    <dgm:pt modelId="{071149D0-35D1-49B6-B497-3964B7B9E37B}" type="parTrans" cxnId="{0DD7EA42-E9ED-4737-931B-E7DCF7200128}">
      <dgm:prSet/>
      <dgm:spPr/>
      <dgm:t>
        <a:bodyPr/>
        <a:lstStyle/>
        <a:p>
          <a:endParaRPr lang="pt-BR"/>
        </a:p>
      </dgm:t>
    </dgm:pt>
    <dgm:pt modelId="{67D26CCB-CD72-4DD7-A7A0-41B21FCCB069}" type="sibTrans" cxnId="{0DD7EA42-E9ED-4737-931B-E7DCF7200128}">
      <dgm:prSet/>
      <dgm:spPr/>
      <dgm:t>
        <a:bodyPr/>
        <a:lstStyle/>
        <a:p>
          <a:endParaRPr lang="pt-BR"/>
        </a:p>
      </dgm:t>
    </dgm:pt>
    <dgm:pt modelId="{86BEC7B2-23FC-485C-AB20-A795B038F631}">
      <dgm:prSet/>
      <dgm:spPr/>
      <dgm:t>
        <a:bodyPr/>
        <a:lstStyle/>
        <a:p>
          <a:r>
            <a:rPr lang="pt-BR"/>
            <a:t>AUDIÊNCIA</a:t>
          </a:r>
        </a:p>
      </dgm:t>
    </dgm:pt>
    <dgm:pt modelId="{9BD0D95E-D794-434B-B335-18D91C15E65D}" type="parTrans" cxnId="{98E33617-3698-4A83-B663-978185A65546}">
      <dgm:prSet/>
      <dgm:spPr/>
      <dgm:t>
        <a:bodyPr/>
        <a:lstStyle/>
        <a:p>
          <a:endParaRPr lang="pt-BR"/>
        </a:p>
      </dgm:t>
    </dgm:pt>
    <dgm:pt modelId="{6C3952A0-794F-49A3-BCB1-7FC9CCD74AC8}" type="sibTrans" cxnId="{98E33617-3698-4A83-B663-978185A65546}">
      <dgm:prSet/>
      <dgm:spPr/>
      <dgm:t>
        <a:bodyPr/>
        <a:lstStyle/>
        <a:p>
          <a:endParaRPr lang="pt-BR"/>
        </a:p>
      </dgm:t>
    </dgm:pt>
    <dgm:pt modelId="{75ED95B7-AD10-4D2E-84E3-AE6C73BEDC81}">
      <dgm:prSet/>
      <dgm:spPr/>
      <dgm:t>
        <a:bodyPr/>
        <a:lstStyle/>
        <a:p>
          <a:r>
            <a:rPr lang="pt-BR"/>
            <a:t>CONTROLE EXTERNO</a:t>
          </a:r>
        </a:p>
      </dgm:t>
    </dgm:pt>
    <dgm:pt modelId="{3FCC6CB4-FF81-462A-A811-3BA27FD2235B}" type="parTrans" cxnId="{557BE90B-87B6-4FCD-A40A-DF774C55AD2E}">
      <dgm:prSet/>
      <dgm:spPr/>
      <dgm:t>
        <a:bodyPr/>
        <a:lstStyle/>
        <a:p>
          <a:endParaRPr lang="pt-BR"/>
        </a:p>
      </dgm:t>
    </dgm:pt>
    <dgm:pt modelId="{F106C6E5-70FD-4194-941E-A08BFC64AC09}" type="sibTrans" cxnId="{557BE90B-87B6-4FCD-A40A-DF774C55AD2E}">
      <dgm:prSet/>
      <dgm:spPr/>
      <dgm:t>
        <a:bodyPr/>
        <a:lstStyle/>
        <a:p>
          <a:endParaRPr lang="pt-BR"/>
        </a:p>
      </dgm:t>
    </dgm:pt>
    <dgm:pt modelId="{4AABAC49-ABE6-4CFD-9C1A-7CD199BDAF8B}">
      <dgm:prSet/>
      <dgm:spPr/>
      <dgm:t>
        <a:bodyPr/>
        <a:lstStyle/>
        <a:p>
          <a:r>
            <a:rPr lang="pt-BR"/>
            <a:t>EDITAL E LEILÃO</a:t>
          </a:r>
        </a:p>
      </dgm:t>
    </dgm:pt>
    <dgm:pt modelId="{C60211E4-5428-468E-88D9-130441CCE166}" type="parTrans" cxnId="{2C32C819-E8DA-4549-B567-2BD1871D7065}">
      <dgm:prSet/>
      <dgm:spPr/>
      <dgm:t>
        <a:bodyPr/>
        <a:lstStyle/>
        <a:p>
          <a:endParaRPr lang="pt-BR"/>
        </a:p>
      </dgm:t>
    </dgm:pt>
    <dgm:pt modelId="{77917A7A-18B0-46D0-B8B3-9188847279EE}" type="sibTrans" cxnId="{2C32C819-E8DA-4549-B567-2BD1871D7065}">
      <dgm:prSet/>
      <dgm:spPr/>
      <dgm:t>
        <a:bodyPr/>
        <a:lstStyle/>
        <a:p>
          <a:endParaRPr lang="pt-BR"/>
        </a:p>
      </dgm:t>
    </dgm:pt>
    <dgm:pt modelId="{A2B724FC-2012-4ABB-BD5E-BBEE3DEA4419}">
      <dgm:prSet custT="1"/>
      <dgm:spPr/>
      <dgm:t>
        <a:bodyPr/>
        <a:lstStyle/>
        <a:p>
          <a:pPr>
            <a:buFont typeface="Symbol" panose="05050102010706020507" pitchFamily="18" charset="2"/>
            <a:buChar char=""/>
          </a:pPr>
          <a:r>
            <a:rPr lang="pt-BR" sz="1200"/>
            <a:t>Metodologia e premissas a serem utilizadas nos estudos para fins de análise de pré-viabilidade;</a:t>
          </a:r>
        </a:p>
      </dgm:t>
    </dgm:pt>
    <dgm:pt modelId="{D69B3051-25DD-42DA-96E1-89B40DC34A77}" type="parTrans" cxnId="{A0D07756-336E-4616-B887-6AB3D8891713}">
      <dgm:prSet/>
      <dgm:spPr/>
      <dgm:t>
        <a:bodyPr/>
        <a:lstStyle/>
        <a:p>
          <a:endParaRPr lang="pt-BR"/>
        </a:p>
      </dgm:t>
    </dgm:pt>
    <dgm:pt modelId="{529C25AD-BEEC-4ABD-9BB6-6A3FA3E1CBA3}" type="sibTrans" cxnId="{A0D07756-336E-4616-B887-6AB3D8891713}">
      <dgm:prSet/>
      <dgm:spPr/>
      <dgm:t>
        <a:bodyPr/>
        <a:lstStyle/>
        <a:p>
          <a:endParaRPr lang="pt-BR"/>
        </a:p>
      </dgm:t>
    </dgm:pt>
    <dgm:pt modelId="{D6A1CC39-EC7A-475A-8B18-2C537A877355}">
      <dgm:prSet custT="1"/>
      <dgm:spPr/>
      <dgm:t>
        <a:bodyPr/>
        <a:lstStyle/>
        <a:p>
          <a:pPr>
            <a:buFont typeface="Symbol" panose="05050102010706020507" pitchFamily="18" charset="2"/>
            <a:buChar char=""/>
          </a:pPr>
          <a:r>
            <a:rPr lang="pt-BR" sz="1200"/>
            <a:t>Estudos de Cenários de configuração de lote(s); </a:t>
          </a:r>
          <a:r>
            <a:rPr lang="pt-BR" sz="1200">
              <a:solidFill>
                <a:srgbClr val="FF0000"/>
              </a:solidFill>
            </a:rPr>
            <a:t>(quantos?)</a:t>
          </a:r>
        </a:p>
      </dgm:t>
    </dgm:pt>
    <dgm:pt modelId="{9260F85D-F878-4AF3-BC34-6D4E7FCC9AD2}" type="parTrans" cxnId="{7E4A1DAD-1C07-4D38-A6CA-52A03C81246C}">
      <dgm:prSet/>
      <dgm:spPr/>
      <dgm:t>
        <a:bodyPr/>
        <a:lstStyle/>
        <a:p>
          <a:endParaRPr lang="pt-BR"/>
        </a:p>
      </dgm:t>
    </dgm:pt>
    <dgm:pt modelId="{BF476856-8D13-4CDE-B067-CECB17ED22FC}" type="sibTrans" cxnId="{7E4A1DAD-1C07-4D38-A6CA-52A03C81246C}">
      <dgm:prSet/>
      <dgm:spPr/>
      <dgm:t>
        <a:bodyPr/>
        <a:lstStyle/>
        <a:p>
          <a:endParaRPr lang="pt-BR"/>
        </a:p>
      </dgm:t>
    </dgm:pt>
    <dgm:pt modelId="{C084352A-324A-4C21-BBB0-A3C3AF80B7C3}">
      <dgm:prSet custT="1"/>
      <dgm:spPr/>
      <dgm:t>
        <a:bodyPr/>
        <a:lstStyle/>
        <a:p>
          <a:pPr>
            <a:buFont typeface="Symbol" panose="05050102010706020507" pitchFamily="18" charset="2"/>
            <a:buChar char=""/>
          </a:pPr>
          <a:r>
            <a:rPr lang="pt-BR" sz="1200"/>
            <a:t>Modelos Econômico-Financeiros (simulações diversas dos cenários) da Etapa de Pré- viabilidade;</a:t>
          </a:r>
        </a:p>
      </dgm:t>
    </dgm:pt>
    <dgm:pt modelId="{082869D1-FA8E-4093-B4B0-7412872787FB}" type="parTrans" cxnId="{F9AC688F-F52F-466A-AC26-1B0FE6206090}">
      <dgm:prSet/>
      <dgm:spPr/>
      <dgm:t>
        <a:bodyPr/>
        <a:lstStyle/>
        <a:p>
          <a:endParaRPr lang="pt-BR"/>
        </a:p>
      </dgm:t>
    </dgm:pt>
    <dgm:pt modelId="{1CD8CE70-DF22-4E5C-B93F-5BEC92992E34}" type="sibTrans" cxnId="{F9AC688F-F52F-466A-AC26-1B0FE6206090}">
      <dgm:prSet/>
      <dgm:spPr/>
      <dgm:t>
        <a:bodyPr/>
        <a:lstStyle/>
        <a:p>
          <a:endParaRPr lang="pt-BR"/>
        </a:p>
      </dgm:t>
    </dgm:pt>
    <dgm:pt modelId="{AD5115B1-682D-4C00-B81F-A3C4DB3A716A}">
      <dgm:prSet custT="1"/>
      <dgm:spPr/>
      <dgm:t>
        <a:bodyPr/>
        <a:lstStyle/>
        <a:p>
          <a:r>
            <a:rPr lang="pt-BR" sz="1200"/>
            <a:t>Conclusão/recomendação sobre melhor configuração do(s) lote(s)</a:t>
          </a:r>
        </a:p>
      </dgm:t>
    </dgm:pt>
    <dgm:pt modelId="{7D065F8F-79AE-44F9-86FB-25D246C50FB6}" type="parTrans" cxnId="{574DA722-7E20-41FD-B704-2359F65CFB94}">
      <dgm:prSet/>
      <dgm:spPr/>
      <dgm:t>
        <a:bodyPr/>
        <a:lstStyle/>
        <a:p>
          <a:endParaRPr lang="pt-BR"/>
        </a:p>
      </dgm:t>
    </dgm:pt>
    <dgm:pt modelId="{09B7BD5B-9829-48F9-A703-7B55F9D88300}" type="sibTrans" cxnId="{574DA722-7E20-41FD-B704-2359F65CFB94}">
      <dgm:prSet/>
      <dgm:spPr/>
      <dgm:t>
        <a:bodyPr/>
        <a:lstStyle/>
        <a:p>
          <a:endParaRPr lang="pt-BR"/>
        </a:p>
      </dgm:t>
    </dgm:pt>
    <dgm:pt modelId="{7736F640-8B68-47D0-803C-8166618EBC9B}">
      <dgm:prSet custT="1"/>
      <dgm:spPr/>
      <dgm:t>
        <a:bodyPr/>
        <a:lstStyle/>
        <a:p>
          <a:r>
            <a:rPr lang="pt-BR" sz="1200"/>
            <a:t>Nesta fase preliminar, a Contratada deverá coletar dados secundários pré-existentes de tráfego, cadastros, eventuais projetos funcionais, básicos e/ou executivos, socioambientais etc. que estejam disponíveis para fins de promover estudos de pré-viabilidade.</a:t>
          </a:r>
        </a:p>
      </dgm:t>
    </dgm:pt>
    <dgm:pt modelId="{9931D200-0229-44A4-93EC-458DF73BD51B}" type="parTrans" cxnId="{A83124A5-EAE7-4F1D-8BB7-5E8DF61D0BC3}">
      <dgm:prSet/>
      <dgm:spPr/>
      <dgm:t>
        <a:bodyPr/>
        <a:lstStyle/>
        <a:p>
          <a:endParaRPr lang="pt-BR"/>
        </a:p>
      </dgm:t>
    </dgm:pt>
    <dgm:pt modelId="{B61E6D92-AC6D-49AC-AE03-AE78EC2FBD8C}" type="sibTrans" cxnId="{A83124A5-EAE7-4F1D-8BB7-5E8DF61D0BC3}">
      <dgm:prSet/>
      <dgm:spPr/>
      <dgm:t>
        <a:bodyPr/>
        <a:lstStyle/>
        <a:p>
          <a:endParaRPr lang="pt-BR"/>
        </a:p>
      </dgm:t>
    </dgm:pt>
    <dgm:pt modelId="{BC5398CB-31BD-4520-945B-EFF4C45D1599}">
      <dgm:prSet custT="1"/>
      <dgm:spPr/>
      <dgm:t>
        <a:bodyPr/>
        <a:lstStyle/>
        <a:p>
          <a:endParaRPr lang="pt-BR" sz="1200"/>
        </a:p>
      </dgm:t>
    </dgm:pt>
    <dgm:pt modelId="{A4442418-D778-4F68-8EF2-2D6D76330484}" type="parTrans" cxnId="{E5BE0037-84CB-4CE3-9E9E-12C973C326DE}">
      <dgm:prSet/>
      <dgm:spPr/>
      <dgm:t>
        <a:bodyPr/>
        <a:lstStyle/>
        <a:p>
          <a:endParaRPr lang="pt-BR"/>
        </a:p>
      </dgm:t>
    </dgm:pt>
    <dgm:pt modelId="{B95134E4-0FF7-4DFD-92F1-A6099803D01E}" type="sibTrans" cxnId="{E5BE0037-84CB-4CE3-9E9E-12C973C326DE}">
      <dgm:prSet/>
      <dgm:spPr/>
      <dgm:t>
        <a:bodyPr/>
        <a:lstStyle/>
        <a:p>
          <a:endParaRPr lang="pt-BR"/>
        </a:p>
      </dgm:t>
    </dgm:pt>
    <dgm:pt modelId="{EEA0E02E-932E-4649-899B-F1E1502D7D2F}">
      <dgm:prSet custT="1"/>
      <dgm:spPr/>
      <dgm:t>
        <a:bodyPr/>
        <a:lstStyle/>
        <a:p>
          <a:endParaRPr lang="pt-BR" sz="1200"/>
        </a:p>
      </dgm:t>
    </dgm:pt>
    <dgm:pt modelId="{05B2A7FD-A7FC-419E-B385-9ACCE4484FCA}" type="parTrans" cxnId="{A520CB8A-ABD6-4410-B0BD-4130195D41FA}">
      <dgm:prSet/>
      <dgm:spPr/>
      <dgm:t>
        <a:bodyPr/>
        <a:lstStyle/>
        <a:p>
          <a:endParaRPr lang="pt-BR"/>
        </a:p>
      </dgm:t>
    </dgm:pt>
    <dgm:pt modelId="{1A00B63C-FD13-498A-B6AE-B4A497FAC502}" type="sibTrans" cxnId="{A520CB8A-ABD6-4410-B0BD-4130195D41FA}">
      <dgm:prSet/>
      <dgm:spPr/>
      <dgm:t>
        <a:bodyPr/>
        <a:lstStyle/>
        <a:p>
          <a:endParaRPr lang="pt-BR"/>
        </a:p>
      </dgm:t>
    </dgm:pt>
    <dgm:pt modelId="{559CB62D-7C1B-4DD2-A294-76EB89040A7E}">
      <dgm:prSet custT="1"/>
      <dgm:spPr/>
      <dgm:t>
        <a:bodyPr/>
        <a:lstStyle/>
        <a:p>
          <a:r>
            <a:rPr lang="pt-BR" sz="1200"/>
            <a:t>ser apresentada a programação das atividades com o respectivo cronograma de execução, para a gestão de prazos, recursos, monitoramento do progresso do estudo, vinculação de tarefas e identificação de caminhos críticos</a:t>
          </a:r>
        </a:p>
      </dgm:t>
    </dgm:pt>
    <dgm:pt modelId="{0A175EFC-50DE-4A26-B979-902B8B07B0DA}" type="parTrans" cxnId="{B0643ACA-BAF1-4765-9F3A-9ED1FE45057E}">
      <dgm:prSet/>
      <dgm:spPr/>
      <dgm:t>
        <a:bodyPr/>
        <a:lstStyle/>
        <a:p>
          <a:endParaRPr lang="pt-BR"/>
        </a:p>
      </dgm:t>
    </dgm:pt>
    <dgm:pt modelId="{91140BD6-1E86-472A-9CD4-67D99B69C4FB}" type="sibTrans" cxnId="{B0643ACA-BAF1-4765-9F3A-9ED1FE45057E}">
      <dgm:prSet/>
      <dgm:spPr/>
      <dgm:t>
        <a:bodyPr/>
        <a:lstStyle/>
        <a:p>
          <a:endParaRPr lang="pt-BR"/>
        </a:p>
      </dgm:t>
    </dgm:pt>
    <dgm:pt modelId="{7E57E038-0C32-4486-8B8B-BBBFF670E9EE}" type="pres">
      <dgm:prSet presAssocID="{7BD74BA1-31DC-4009-9746-FD5689027F2F}" presName="diagram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362E17CD-122D-47D2-8205-D7DFDE00281E}" type="pres">
      <dgm:prSet presAssocID="{D7856C62-62F1-4B85-8CD6-5A081EDE39D0}" presName="root" presStyleCnt="0"/>
      <dgm:spPr/>
    </dgm:pt>
    <dgm:pt modelId="{2702CA9C-5175-47FB-87F1-51F74B7D940C}" type="pres">
      <dgm:prSet presAssocID="{D7856C62-62F1-4B85-8CD6-5A081EDE39D0}" presName="rootComposite" presStyleCnt="0"/>
      <dgm:spPr/>
    </dgm:pt>
    <dgm:pt modelId="{C2F8C268-693D-4BDD-BF12-6B74C91617AE}" type="pres">
      <dgm:prSet presAssocID="{D7856C62-62F1-4B85-8CD6-5A081EDE39D0}" presName="rootText" presStyleLbl="node1" presStyleIdx="0" presStyleCnt="4" custLinFactX="-19699" custLinFactNeighborX="-100000" custLinFactNeighborY="-1098"/>
      <dgm:spPr/>
    </dgm:pt>
    <dgm:pt modelId="{05B9AEDC-74D6-44EC-9086-2EBD64F2E22D}" type="pres">
      <dgm:prSet presAssocID="{D7856C62-62F1-4B85-8CD6-5A081EDE39D0}" presName="rootConnector" presStyleLbl="node1" presStyleIdx="0" presStyleCnt="4"/>
      <dgm:spPr/>
    </dgm:pt>
    <dgm:pt modelId="{39A3A2CF-4E62-4E11-B565-C75EB32D98CC}" type="pres">
      <dgm:prSet presAssocID="{D7856C62-62F1-4B85-8CD6-5A081EDE39D0}" presName="childShape" presStyleCnt="0"/>
      <dgm:spPr/>
    </dgm:pt>
    <dgm:pt modelId="{D98176E1-4B0D-4CE0-9EED-892E184F2C11}" type="pres">
      <dgm:prSet presAssocID="{9DACD1B4-8B96-4BD8-8876-E19D4DDD219B}" presName="Name13" presStyleLbl="parChTrans1D2" presStyleIdx="0" presStyleCnt="12"/>
      <dgm:spPr/>
    </dgm:pt>
    <dgm:pt modelId="{7797D6CD-5B35-4616-90F8-88EB2076953E}" type="pres">
      <dgm:prSet presAssocID="{6811AD1C-E20D-42F1-8FBB-9159EEF8F80B}" presName="childText" presStyleLbl="bgAcc1" presStyleIdx="0" presStyleCnt="12" custScaleX="206029" custScaleY="137618" custLinFactNeighborX="-32568" custLinFactNeighborY="-12205">
        <dgm:presLayoutVars>
          <dgm:bulletEnabled val="1"/>
        </dgm:presLayoutVars>
      </dgm:prSet>
      <dgm:spPr/>
    </dgm:pt>
    <dgm:pt modelId="{C8A136E3-0DA7-45FD-A06D-9D4D15AE32D5}" type="pres">
      <dgm:prSet presAssocID="{19F5DC8E-1B60-4ED4-83D6-803155621821}" presName="Name13" presStyleLbl="parChTrans1D2" presStyleIdx="1" presStyleCnt="12"/>
      <dgm:spPr/>
    </dgm:pt>
    <dgm:pt modelId="{868F1B8E-AFC6-4B2E-8527-D0E4690FEDB7}" type="pres">
      <dgm:prSet presAssocID="{52A8D661-CA60-4856-A0E4-C9D5DAA3A85C}" presName="childText" presStyleLbl="bgAcc1" presStyleIdx="1" presStyleCnt="12" custScaleX="185001" custScaleY="121705" custLinFactNeighborX="-32943" custLinFactNeighborY="-5505">
        <dgm:presLayoutVars>
          <dgm:bulletEnabled val="1"/>
        </dgm:presLayoutVars>
      </dgm:prSet>
      <dgm:spPr/>
    </dgm:pt>
    <dgm:pt modelId="{7A261767-BE3A-431C-9243-02D652678EEF}" type="pres">
      <dgm:prSet presAssocID="{8FA26251-9743-4418-B50D-544BC61830F9}" presName="root" presStyleCnt="0"/>
      <dgm:spPr/>
    </dgm:pt>
    <dgm:pt modelId="{BD6277AA-A336-4AD9-85BD-436FAF4E8349}" type="pres">
      <dgm:prSet presAssocID="{8FA26251-9743-4418-B50D-544BC61830F9}" presName="rootComposite" presStyleCnt="0"/>
      <dgm:spPr/>
    </dgm:pt>
    <dgm:pt modelId="{49688112-DD98-4806-8075-27A91066D173}" type="pres">
      <dgm:prSet presAssocID="{8FA26251-9743-4418-B50D-544BC61830F9}" presName="rootText" presStyleLbl="node1" presStyleIdx="1" presStyleCnt="4"/>
      <dgm:spPr/>
    </dgm:pt>
    <dgm:pt modelId="{144FB3E6-E979-498F-982E-E72F3C3AA43D}" type="pres">
      <dgm:prSet presAssocID="{8FA26251-9743-4418-B50D-544BC61830F9}" presName="rootConnector" presStyleLbl="node1" presStyleIdx="1" presStyleCnt="4"/>
      <dgm:spPr/>
    </dgm:pt>
    <dgm:pt modelId="{7F4E9915-5EBB-453F-849F-D79C18EC8BA5}" type="pres">
      <dgm:prSet presAssocID="{8FA26251-9743-4418-B50D-544BC61830F9}" presName="childShape" presStyleCnt="0"/>
      <dgm:spPr/>
    </dgm:pt>
    <dgm:pt modelId="{74B0A0E0-16B0-4B1E-BE0F-C509B05BE918}" type="pres">
      <dgm:prSet presAssocID="{96303FBC-56A8-45D1-A539-6277A8970494}" presName="Name13" presStyleLbl="parChTrans1D2" presStyleIdx="2" presStyleCnt="12"/>
      <dgm:spPr/>
    </dgm:pt>
    <dgm:pt modelId="{EA4BE574-6E2B-4A76-80CC-78C3D4E9612F}" type="pres">
      <dgm:prSet presAssocID="{36344F0B-D623-4BFC-9138-F093185B9EFA}" presName="childText" presStyleLbl="bgAcc1" presStyleIdx="2" presStyleCnt="12">
        <dgm:presLayoutVars>
          <dgm:bulletEnabled val="1"/>
        </dgm:presLayoutVars>
      </dgm:prSet>
      <dgm:spPr/>
    </dgm:pt>
    <dgm:pt modelId="{127C7781-ED9D-4339-B39E-07B3EB024D8B}" type="pres">
      <dgm:prSet presAssocID="{1E52BA8E-182C-4B5A-B52E-C7D02176FAB4}" presName="Name13" presStyleLbl="parChTrans1D2" presStyleIdx="3" presStyleCnt="12"/>
      <dgm:spPr/>
    </dgm:pt>
    <dgm:pt modelId="{2CC80FE4-8226-48EA-89FF-7C6EAD528484}" type="pres">
      <dgm:prSet presAssocID="{D1BC1F4B-E380-4FE3-9671-E683B8337D63}" presName="childText" presStyleLbl="bgAcc1" presStyleIdx="3" presStyleCnt="12">
        <dgm:presLayoutVars>
          <dgm:bulletEnabled val="1"/>
        </dgm:presLayoutVars>
      </dgm:prSet>
      <dgm:spPr/>
    </dgm:pt>
    <dgm:pt modelId="{19AC4B60-8302-4E03-A2CB-12AA334EC202}" type="pres">
      <dgm:prSet presAssocID="{63AB302B-9DF4-4053-AC40-7B2077833230}" presName="Name13" presStyleLbl="parChTrans1D2" presStyleIdx="4" presStyleCnt="12"/>
      <dgm:spPr/>
    </dgm:pt>
    <dgm:pt modelId="{42F00497-11C9-41FA-BEBB-89680F6DF04A}" type="pres">
      <dgm:prSet presAssocID="{7B788AE4-D4D6-438A-ADC8-DEC33840150F}" presName="childText" presStyleLbl="bgAcc1" presStyleIdx="4" presStyleCnt="12">
        <dgm:presLayoutVars>
          <dgm:bulletEnabled val="1"/>
        </dgm:presLayoutVars>
      </dgm:prSet>
      <dgm:spPr/>
    </dgm:pt>
    <dgm:pt modelId="{F99A905F-7F33-4DCE-9A63-F99AA37FE29C}" type="pres">
      <dgm:prSet presAssocID="{B9357344-2A34-47E5-A00B-799112B59D90}" presName="root" presStyleCnt="0"/>
      <dgm:spPr/>
    </dgm:pt>
    <dgm:pt modelId="{09E32734-25F1-471A-8405-2927DD9215D6}" type="pres">
      <dgm:prSet presAssocID="{B9357344-2A34-47E5-A00B-799112B59D90}" presName="rootComposite" presStyleCnt="0"/>
      <dgm:spPr/>
    </dgm:pt>
    <dgm:pt modelId="{1A52168E-0EE1-4F02-A36B-644ED5E7082D}" type="pres">
      <dgm:prSet presAssocID="{B9357344-2A34-47E5-A00B-799112B59D90}" presName="rootText" presStyleLbl="node1" presStyleIdx="2" presStyleCnt="4"/>
      <dgm:spPr/>
    </dgm:pt>
    <dgm:pt modelId="{B21F84BE-58B9-4756-B99C-DF2A407205E2}" type="pres">
      <dgm:prSet presAssocID="{B9357344-2A34-47E5-A00B-799112B59D90}" presName="rootConnector" presStyleLbl="node1" presStyleIdx="2" presStyleCnt="4"/>
      <dgm:spPr/>
    </dgm:pt>
    <dgm:pt modelId="{63046E9C-FECD-4C45-89A9-E7B0E06F9553}" type="pres">
      <dgm:prSet presAssocID="{B9357344-2A34-47E5-A00B-799112B59D90}" presName="childShape" presStyleCnt="0"/>
      <dgm:spPr/>
    </dgm:pt>
    <dgm:pt modelId="{B8D6EB06-A3B3-4506-A624-26A5E6EEE55D}" type="pres">
      <dgm:prSet presAssocID="{51CAC301-5D04-4C7C-BAE9-E94A642EC2AB}" presName="Name13" presStyleLbl="parChTrans1D2" presStyleIdx="5" presStyleCnt="12"/>
      <dgm:spPr/>
    </dgm:pt>
    <dgm:pt modelId="{C15DA8AF-CF34-4260-962C-96B2B2B82AF4}" type="pres">
      <dgm:prSet presAssocID="{DF437BC5-6E80-4625-91D9-1DE688F3B3BA}" presName="childText" presStyleLbl="bgAcc1" presStyleIdx="5" presStyleCnt="12">
        <dgm:presLayoutVars>
          <dgm:bulletEnabled val="1"/>
        </dgm:presLayoutVars>
      </dgm:prSet>
      <dgm:spPr/>
    </dgm:pt>
    <dgm:pt modelId="{AD8F6D74-8DF8-42A5-AE98-46C5119F5699}" type="pres">
      <dgm:prSet presAssocID="{A25B1CCC-C809-4FBD-9300-F92CAC4B563E}" presName="Name13" presStyleLbl="parChTrans1D2" presStyleIdx="6" presStyleCnt="12"/>
      <dgm:spPr/>
    </dgm:pt>
    <dgm:pt modelId="{D939654A-51F6-488A-8BA1-A903855A37AD}" type="pres">
      <dgm:prSet presAssocID="{B10D0369-69FA-428E-BA37-C409A6B5F792}" presName="childText" presStyleLbl="bgAcc1" presStyleIdx="6" presStyleCnt="12">
        <dgm:presLayoutVars>
          <dgm:bulletEnabled val="1"/>
        </dgm:presLayoutVars>
      </dgm:prSet>
      <dgm:spPr/>
    </dgm:pt>
    <dgm:pt modelId="{0194E69E-889E-467B-A1D2-8C8EE387863C}" type="pres">
      <dgm:prSet presAssocID="{34062F12-BC3F-4BC7-8694-FA2CD8D378B5}" presName="Name13" presStyleLbl="parChTrans1D2" presStyleIdx="7" presStyleCnt="12"/>
      <dgm:spPr/>
    </dgm:pt>
    <dgm:pt modelId="{19F95572-0B68-4518-A624-469B98388303}" type="pres">
      <dgm:prSet presAssocID="{0189948A-6AD7-488C-864F-52AD6C277C8B}" presName="childText" presStyleLbl="bgAcc1" presStyleIdx="7" presStyleCnt="12">
        <dgm:presLayoutVars>
          <dgm:bulletEnabled val="1"/>
        </dgm:presLayoutVars>
      </dgm:prSet>
      <dgm:spPr/>
    </dgm:pt>
    <dgm:pt modelId="{E8F102E0-B832-4B9E-932F-E9361CC7C8E1}" type="pres">
      <dgm:prSet presAssocID="{CD0DE03D-E724-467E-A40D-D8E1BDEC0091}" presName="Name13" presStyleLbl="parChTrans1D2" presStyleIdx="8" presStyleCnt="12"/>
      <dgm:spPr/>
    </dgm:pt>
    <dgm:pt modelId="{2ADCB42D-F9B3-493D-80D6-091FF7C67C9B}" type="pres">
      <dgm:prSet presAssocID="{D496BD81-E0BF-4284-9653-912D9059340E}" presName="childText" presStyleLbl="bgAcc1" presStyleIdx="8" presStyleCnt="12">
        <dgm:presLayoutVars>
          <dgm:bulletEnabled val="1"/>
        </dgm:presLayoutVars>
      </dgm:prSet>
      <dgm:spPr/>
    </dgm:pt>
    <dgm:pt modelId="{8C6B5CA2-8942-458E-9486-87F5284ED034}" type="pres">
      <dgm:prSet presAssocID="{606B6BAE-CB4B-42D1-93B3-F45710462277}" presName="root" presStyleCnt="0"/>
      <dgm:spPr/>
    </dgm:pt>
    <dgm:pt modelId="{0CB6AEFF-1E5B-438E-9824-3C891029C6FF}" type="pres">
      <dgm:prSet presAssocID="{606B6BAE-CB4B-42D1-93B3-F45710462277}" presName="rootComposite" presStyleCnt="0"/>
      <dgm:spPr/>
    </dgm:pt>
    <dgm:pt modelId="{FBCEF55B-AA2E-4EC7-98C0-D73BD5584528}" type="pres">
      <dgm:prSet presAssocID="{606B6BAE-CB4B-42D1-93B3-F45710462277}" presName="rootText" presStyleLbl="node1" presStyleIdx="3" presStyleCnt="4"/>
      <dgm:spPr/>
    </dgm:pt>
    <dgm:pt modelId="{540A3F62-14B2-4C84-87F8-2CD36F6785E4}" type="pres">
      <dgm:prSet presAssocID="{606B6BAE-CB4B-42D1-93B3-F45710462277}" presName="rootConnector" presStyleLbl="node1" presStyleIdx="3" presStyleCnt="4"/>
      <dgm:spPr/>
    </dgm:pt>
    <dgm:pt modelId="{9DFA5652-1863-4E77-97B4-2FF4B43BBA85}" type="pres">
      <dgm:prSet presAssocID="{606B6BAE-CB4B-42D1-93B3-F45710462277}" presName="childShape" presStyleCnt="0"/>
      <dgm:spPr/>
    </dgm:pt>
    <dgm:pt modelId="{99102225-FFE6-46BC-8A9B-8B85FE73CBA1}" type="pres">
      <dgm:prSet presAssocID="{9BD0D95E-D794-434B-B335-18D91C15E65D}" presName="Name13" presStyleLbl="parChTrans1D2" presStyleIdx="9" presStyleCnt="12"/>
      <dgm:spPr/>
    </dgm:pt>
    <dgm:pt modelId="{5D28C076-CCDE-4BF6-AEF4-6447CE46BDE4}" type="pres">
      <dgm:prSet presAssocID="{86BEC7B2-23FC-485C-AB20-A795B038F631}" presName="childText" presStyleLbl="bgAcc1" presStyleIdx="9" presStyleCnt="12">
        <dgm:presLayoutVars>
          <dgm:bulletEnabled val="1"/>
        </dgm:presLayoutVars>
      </dgm:prSet>
      <dgm:spPr/>
    </dgm:pt>
    <dgm:pt modelId="{1646D228-2BDD-4224-B160-D9964C791AFC}" type="pres">
      <dgm:prSet presAssocID="{3FCC6CB4-FF81-462A-A811-3BA27FD2235B}" presName="Name13" presStyleLbl="parChTrans1D2" presStyleIdx="10" presStyleCnt="12"/>
      <dgm:spPr/>
    </dgm:pt>
    <dgm:pt modelId="{8F5CE4AD-CC7E-40C2-B336-83191A4ACFC5}" type="pres">
      <dgm:prSet presAssocID="{75ED95B7-AD10-4D2E-84E3-AE6C73BEDC81}" presName="childText" presStyleLbl="bgAcc1" presStyleIdx="10" presStyleCnt="12">
        <dgm:presLayoutVars>
          <dgm:bulletEnabled val="1"/>
        </dgm:presLayoutVars>
      </dgm:prSet>
      <dgm:spPr/>
    </dgm:pt>
    <dgm:pt modelId="{847D7D84-F66D-4E11-AB23-ED25FD8A6A58}" type="pres">
      <dgm:prSet presAssocID="{C60211E4-5428-468E-88D9-130441CCE166}" presName="Name13" presStyleLbl="parChTrans1D2" presStyleIdx="11" presStyleCnt="12"/>
      <dgm:spPr/>
    </dgm:pt>
    <dgm:pt modelId="{484EF116-6C98-4C7C-A424-EC9BDE21B3B9}" type="pres">
      <dgm:prSet presAssocID="{4AABAC49-ABE6-4CFD-9C1A-7CD199BDAF8B}" presName="childText" presStyleLbl="bgAcc1" presStyleIdx="11" presStyleCnt="12" custLinFactNeighborX="2128">
        <dgm:presLayoutVars>
          <dgm:bulletEnabled val="1"/>
        </dgm:presLayoutVars>
      </dgm:prSet>
      <dgm:spPr/>
    </dgm:pt>
  </dgm:ptLst>
  <dgm:cxnLst>
    <dgm:cxn modelId="{E8738000-B572-4C9C-9627-3E9E36C86AC8}" type="presOf" srcId="{C084352A-324A-4C21-BBB0-A3C3AF80B7C3}" destId="{7797D6CD-5B35-4616-90F8-88EB2076953E}" srcOrd="0" destOrd="3" presId="urn:microsoft.com/office/officeart/2005/8/layout/hierarchy3"/>
    <dgm:cxn modelId="{C7A9D601-B402-430D-B410-CC6838140213}" type="presOf" srcId="{34062F12-BC3F-4BC7-8694-FA2CD8D378B5}" destId="{0194E69E-889E-467B-A1D2-8C8EE387863C}" srcOrd="0" destOrd="0" presId="urn:microsoft.com/office/officeart/2005/8/layout/hierarchy3"/>
    <dgm:cxn modelId="{557BE90B-87B6-4FCD-A40A-DF774C55AD2E}" srcId="{606B6BAE-CB4B-42D1-93B3-F45710462277}" destId="{75ED95B7-AD10-4D2E-84E3-AE6C73BEDC81}" srcOrd="1" destOrd="0" parTransId="{3FCC6CB4-FF81-462A-A811-3BA27FD2235B}" sibTransId="{F106C6E5-70FD-4194-941E-A08BFC64AC09}"/>
    <dgm:cxn modelId="{30926712-F62C-44F1-AC98-2D88C6185833}" type="presOf" srcId="{8FA26251-9743-4418-B50D-544BC61830F9}" destId="{144FB3E6-E979-498F-982E-E72F3C3AA43D}" srcOrd="1" destOrd="0" presId="urn:microsoft.com/office/officeart/2005/8/layout/hierarchy3"/>
    <dgm:cxn modelId="{8A716515-E6C5-4D45-BBE9-CE324B0ABF1D}" type="presOf" srcId="{36344F0B-D623-4BFC-9138-F093185B9EFA}" destId="{EA4BE574-6E2B-4A76-80CC-78C3D4E9612F}" srcOrd="0" destOrd="0" presId="urn:microsoft.com/office/officeart/2005/8/layout/hierarchy3"/>
    <dgm:cxn modelId="{1040AF15-A74C-4604-8989-6422DE54411D}" type="presOf" srcId="{7B788AE4-D4D6-438A-ADC8-DEC33840150F}" destId="{42F00497-11C9-41FA-BEBB-89680F6DF04A}" srcOrd="0" destOrd="0" presId="urn:microsoft.com/office/officeart/2005/8/layout/hierarchy3"/>
    <dgm:cxn modelId="{0F6C4E16-4867-4150-9FF9-7F97D757DC7D}" type="presOf" srcId="{19F5DC8E-1B60-4ED4-83D6-803155621821}" destId="{C8A136E3-0DA7-45FD-A06D-9D4D15AE32D5}" srcOrd="0" destOrd="0" presId="urn:microsoft.com/office/officeart/2005/8/layout/hierarchy3"/>
    <dgm:cxn modelId="{98E33617-3698-4A83-B663-978185A65546}" srcId="{606B6BAE-CB4B-42D1-93B3-F45710462277}" destId="{86BEC7B2-23FC-485C-AB20-A795B038F631}" srcOrd="0" destOrd="0" parTransId="{9BD0D95E-D794-434B-B335-18D91C15E65D}" sibTransId="{6C3952A0-794F-49A3-BCB1-7FC9CCD74AC8}"/>
    <dgm:cxn modelId="{9E83CC18-147C-4735-8ABD-4E1A36565117}" type="presOf" srcId="{4AABAC49-ABE6-4CFD-9C1A-7CD199BDAF8B}" destId="{484EF116-6C98-4C7C-A424-EC9BDE21B3B9}" srcOrd="0" destOrd="0" presId="urn:microsoft.com/office/officeart/2005/8/layout/hierarchy3"/>
    <dgm:cxn modelId="{2C32C819-E8DA-4549-B567-2BD1871D7065}" srcId="{606B6BAE-CB4B-42D1-93B3-F45710462277}" destId="{4AABAC49-ABE6-4CFD-9C1A-7CD199BDAF8B}" srcOrd="2" destOrd="0" parTransId="{C60211E4-5428-468E-88D9-130441CCE166}" sibTransId="{77917A7A-18B0-46D0-B8B3-9188847279EE}"/>
    <dgm:cxn modelId="{574DA722-7E20-41FD-B704-2359F65CFB94}" srcId="{6811AD1C-E20D-42F1-8FBB-9159EEF8F80B}" destId="{AD5115B1-682D-4C00-B81F-A3C4DB3A716A}" srcOrd="3" destOrd="0" parTransId="{7D065F8F-79AE-44F9-86FB-25D246C50FB6}" sibTransId="{09B7BD5B-9829-48F9-A703-7B55F9D88300}"/>
    <dgm:cxn modelId="{83397C2A-6023-4627-A281-5946B4D572BF}" srcId="{B9357344-2A34-47E5-A00B-799112B59D90}" destId="{DF437BC5-6E80-4625-91D9-1DE688F3B3BA}" srcOrd="0" destOrd="0" parTransId="{51CAC301-5D04-4C7C-BAE9-E94A642EC2AB}" sibTransId="{D2D36DB0-2457-4880-81F3-6966F90A37C8}"/>
    <dgm:cxn modelId="{B5A48733-FCF4-49EA-8E7F-F48262365892}" type="presOf" srcId="{DF437BC5-6E80-4625-91D9-1DE688F3B3BA}" destId="{C15DA8AF-CF34-4260-962C-96B2B2B82AF4}" srcOrd="0" destOrd="0" presId="urn:microsoft.com/office/officeart/2005/8/layout/hierarchy3"/>
    <dgm:cxn modelId="{E5BE0037-84CB-4CE3-9E9E-12C973C326DE}" srcId="{6811AD1C-E20D-42F1-8FBB-9159EEF8F80B}" destId="{BC5398CB-31BD-4520-945B-EFF4C45D1599}" srcOrd="5" destOrd="0" parTransId="{A4442418-D778-4F68-8EF2-2D6D76330484}" sibTransId="{B95134E4-0FF7-4DFD-92F1-A6099803D01E}"/>
    <dgm:cxn modelId="{C00D2639-3DAD-45E3-A158-E6F78EAA2943}" srcId="{B9357344-2A34-47E5-A00B-799112B59D90}" destId="{D496BD81-E0BF-4284-9653-912D9059340E}" srcOrd="3" destOrd="0" parTransId="{CD0DE03D-E724-467E-A40D-D8E1BDEC0091}" sibTransId="{62E4D47B-B42B-4C0A-85AC-5C709AD1E43B}"/>
    <dgm:cxn modelId="{2ED9C63C-639E-4886-9118-51DC72281650}" type="presOf" srcId="{1E52BA8E-182C-4B5A-B52E-C7D02176FAB4}" destId="{127C7781-ED9D-4339-B39E-07B3EB024D8B}" srcOrd="0" destOrd="0" presId="urn:microsoft.com/office/officeart/2005/8/layout/hierarchy3"/>
    <dgm:cxn modelId="{58AF503E-7A9D-4D94-9230-AB1E812AD392}" type="presOf" srcId="{EEA0E02E-932E-4649-899B-F1E1502D7D2F}" destId="{7797D6CD-5B35-4616-90F8-88EB2076953E}" srcOrd="0" destOrd="7" presId="urn:microsoft.com/office/officeart/2005/8/layout/hierarchy3"/>
    <dgm:cxn modelId="{A404705D-65AB-475A-8845-3DEF5FEA1787}" srcId="{B9357344-2A34-47E5-A00B-799112B59D90}" destId="{0189948A-6AD7-488C-864F-52AD6C277C8B}" srcOrd="2" destOrd="0" parTransId="{34062F12-BC3F-4BC7-8694-FA2CD8D378B5}" sibTransId="{2A578B2C-0CC5-4632-AFD9-FD027F4D051E}"/>
    <dgm:cxn modelId="{C6A25A60-1C42-4B84-BBEB-9C22A5190349}" type="presOf" srcId="{606B6BAE-CB4B-42D1-93B3-F45710462277}" destId="{FBCEF55B-AA2E-4EC7-98C0-D73BD5584528}" srcOrd="0" destOrd="0" presId="urn:microsoft.com/office/officeart/2005/8/layout/hierarchy3"/>
    <dgm:cxn modelId="{D0B1AB60-A2D5-4290-A571-5B66F6BCAB33}" srcId="{B9357344-2A34-47E5-A00B-799112B59D90}" destId="{B10D0369-69FA-428E-BA37-C409A6B5F792}" srcOrd="1" destOrd="0" parTransId="{A25B1CCC-C809-4FBD-9300-F92CAC4B563E}" sibTransId="{D991C33C-8CD9-4156-B97C-7D3E8328D33B}"/>
    <dgm:cxn modelId="{1ABEC261-F919-4E44-8E31-D2B7BB7FB1A4}" type="presOf" srcId="{0189948A-6AD7-488C-864F-52AD6C277C8B}" destId="{19F95572-0B68-4518-A624-469B98388303}" srcOrd="0" destOrd="0" presId="urn:microsoft.com/office/officeart/2005/8/layout/hierarchy3"/>
    <dgm:cxn modelId="{5614AD62-73C1-4F52-83D2-23219CB3CBA3}" type="presOf" srcId="{96303FBC-56A8-45D1-A539-6277A8970494}" destId="{74B0A0E0-16B0-4B1E-BE0F-C509B05BE918}" srcOrd="0" destOrd="0" presId="urn:microsoft.com/office/officeart/2005/8/layout/hierarchy3"/>
    <dgm:cxn modelId="{0DD7EA42-E9ED-4737-931B-E7DCF7200128}" srcId="{7BD74BA1-31DC-4009-9746-FD5689027F2F}" destId="{606B6BAE-CB4B-42D1-93B3-F45710462277}" srcOrd="3" destOrd="0" parTransId="{071149D0-35D1-49B6-B497-3964B7B9E37B}" sibTransId="{67D26CCB-CD72-4DD7-A7A0-41B21FCCB069}"/>
    <dgm:cxn modelId="{79977063-F87A-4FE3-B9A2-17F2E8254ECF}" type="presOf" srcId="{B10D0369-69FA-428E-BA37-C409A6B5F792}" destId="{D939654A-51F6-488A-8BA1-A903855A37AD}" srcOrd="0" destOrd="0" presId="urn:microsoft.com/office/officeart/2005/8/layout/hierarchy3"/>
    <dgm:cxn modelId="{DF219F43-0606-4C4C-BF07-91D53AAF956B}" type="presOf" srcId="{B9357344-2A34-47E5-A00B-799112B59D90}" destId="{1A52168E-0EE1-4F02-A36B-644ED5E7082D}" srcOrd="0" destOrd="0" presId="urn:microsoft.com/office/officeart/2005/8/layout/hierarchy3"/>
    <dgm:cxn modelId="{2F48D043-0017-4FB7-9852-CA2D4F6190C8}" srcId="{D7856C62-62F1-4B85-8CD6-5A081EDE39D0}" destId="{52A8D661-CA60-4856-A0E4-C9D5DAA3A85C}" srcOrd="1" destOrd="0" parTransId="{19F5DC8E-1B60-4ED4-83D6-803155621821}" sibTransId="{13886EA6-678D-4050-9505-06DFF264DFEF}"/>
    <dgm:cxn modelId="{33FE4065-6A99-4EE7-8ED7-0023A12925B9}" type="presOf" srcId="{606B6BAE-CB4B-42D1-93B3-F45710462277}" destId="{540A3F62-14B2-4C84-87F8-2CD36F6785E4}" srcOrd="1" destOrd="0" presId="urn:microsoft.com/office/officeart/2005/8/layout/hierarchy3"/>
    <dgm:cxn modelId="{D37C1366-099A-440D-B108-444C93E7980F}" type="presOf" srcId="{A25B1CCC-C809-4FBD-9300-F92CAC4B563E}" destId="{AD8F6D74-8DF8-42A5-AE98-46C5119F5699}" srcOrd="0" destOrd="0" presId="urn:microsoft.com/office/officeart/2005/8/layout/hierarchy3"/>
    <dgm:cxn modelId="{49D20B47-63BA-4F51-BD34-D8F995EC39F6}" srcId="{7BD74BA1-31DC-4009-9746-FD5689027F2F}" destId="{D7856C62-62F1-4B85-8CD6-5A081EDE39D0}" srcOrd="0" destOrd="0" parTransId="{A90411D6-1B25-4175-8F2C-40244039AAF8}" sibTransId="{863DD525-A46E-4434-862B-AAC06B25F44E}"/>
    <dgm:cxn modelId="{3C491C6D-19AB-4478-BEE2-67E9764066A9}" type="presOf" srcId="{B9357344-2A34-47E5-A00B-799112B59D90}" destId="{B21F84BE-58B9-4756-B99C-DF2A407205E2}" srcOrd="1" destOrd="0" presId="urn:microsoft.com/office/officeart/2005/8/layout/hierarchy3"/>
    <dgm:cxn modelId="{039B7751-131D-417A-B1F4-628F2275C9BA}" type="presOf" srcId="{8FA26251-9743-4418-B50D-544BC61830F9}" destId="{49688112-DD98-4806-8075-27A91066D173}" srcOrd="0" destOrd="0" presId="urn:microsoft.com/office/officeart/2005/8/layout/hierarchy3"/>
    <dgm:cxn modelId="{729EA373-29F3-4B72-AFAC-B435215D7A1B}" type="presOf" srcId="{75ED95B7-AD10-4D2E-84E3-AE6C73BEDC81}" destId="{8F5CE4AD-CC7E-40C2-B336-83191A4ACFC5}" srcOrd="0" destOrd="0" presId="urn:microsoft.com/office/officeart/2005/8/layout/hierarchy3"/>
    <dgm:cxn modelId="{8DFE5676-1D61-4FCF-87D9-283D4D8A3F2F}" srcId="{7BD74BA1-31DC-4009-9746-FD5689027F2F}" destId="{B9357344-2A34-47E5-A00B-799112B59D90}" srcOrd="2" destOrd="0" parTransId="{14660132-E1B9-4F43-9992-7FA352D01360}" sibTransId="{B0EE5D12-2484-4763-A08D-3487829CE8D1}"/>
    <dgm:cxn modelId="{A0D07756-336E-4616-B887-6AB3D8891713}" srcId="{6811AD1C-E20D-42F1-8FBB-9159EEF8F80B}" destId="{A2B724FC-2012-4ABB-BD5E-BBEE3DEA4419}" srcOrd="0" destOrd="0" parTransId="{D69B3051-25DD-42DA-96E1-89B40DC34A77}" sibTransId="{529C25AD-BEEC-4ABD-9BB6-6A3FA3E1CBA3}"/>
    <dgm:cxn modelId="{FE107E56-D8DD-4C12-B473-68D31F39FBD5}" srcId="{D7856C62-62F1-4B85-8CD6-5A081EDE39D0}" destId="{6811AD1C-E20D-42F1-8FBB-9159EEF8F80B}" srcOrd="0" destOrd="0" parTransId="{9DACD1B4-8B96-4BD8-8876-E19D4DDD219B}" sibTransId="{2C2BCEDC-7CE8-42C9-AE51-AA9398F1DA40}"/>
    <dgm:cxn modelId="{C27A8558-6491-42FF-8544-8596EB3E6BAD}" type="presOf" srcId="{7BD74BA1-31DC-4009-9746-FD5689027F2F}" destId="{7E57E038-0C32-4486-8B8B-BBBFF670E9EE}" srcOrd="0" destOrd="0" presId="urn:microsoft.com/office/officeart/2005/8/layout/hierarchy3"/>
    <dgm:cxn modelId="{038D4D79-BC78-4F33-A6BF-FABAAA430AE7}" type="presOf" srcId="{C60211E4-5428-468E-88D9-130441CCE166}" destId="{847D7D84-F66D-4E11-AB23-ED25FD8A6A58}" srcOrd="0" destOrd="0" presId="urn:microsoft.com/office/officeart/2005/8/layout/hierarchy3"/>
    <dgm:cxn modelId="{A699D05A-29D4-42C3-ADCE-7E5AC8ACF007}" srcId="{8FA26251-9743-4418-B50D-544BC61830F9}" destId="{D1BC1F4B-E380-4FE3-9671-E683B8337D63}" srcOrd="1" destOrd="0" parTransId="{1E52BA8E-182C-4B5A-B52E-C7D02176FAB4}" sibTransId="{E4A9969B-06FC-4A14-B5B1-E7F50969CCE9}"/>
    <dgm:cxn modelId="{B287ED7E-7B67-41D4-9835-6C9C22E41734}" type="presOf" srcId="{D6A1CC39-EC7A-475A-8B18-2C537A877355}" destId="{7797D6CD-5B35-4616-90F8-88EB2076953E}" srcOrd="0" destOrd="2" presId="urn:microsoft.com/office/officeart/2005/8/layout/hierarchy3"/>
    <dgm:cxn modelId="{ECFF6A84-9B5E-4B29-86E2-53632FE72DB2}" type="presOf" srcId="{52A8D661-CA60-4856-A0E4-C9D5DAA3A85C}" destId="{868F1B8E-AFC6-4B2E-8527-D0E4690FEDB7}" srcOrd="0" destOrd="0" presId="urn:microsoft.com/office/officeart/2005/8/layout/hierarchy3"/>
    <dgm:cxn modelId="{A520CB8A-ABD6-4410-B0BD-4130195D41FA}" srcId="{6811AD1C-E20D-42F1-8FBB-9159EEF8F80B}" destId="{EEA0E02E-932E-4649-899B-F1E1502D7D2F}" srcOrd="6" destOrd="0" parTransId="{05B2A7FD-A7FC-419E-B385-9ACCE4484FCA}" sibTransId="{1A00B63C-FD13-498A-B6AE-B4A497FAC502}"/>
    <dgm:cxn modelId="{1D2A158C-C180-4CE3-AF5D-79D087326A58}" srcId="{8FA26251-9743-4418-B50D-544BC61830F9}" destId="{7B788AE4-D4D6-438A-ADC8-DEC33840150F}" srcOrd="2" destOrd="0" parTransId="{63AB302B-9DF4-4053-AC40-7B2077833230}" sibTransId="{38F0D704-CCB1-44A5-9B71-853AA56C303A}"/>
    <dgm:cxn modelId="{F9AC688F-F52F-466A-AC26-1B0FE6206090}" srcId="{6811AD1C-E20D-42F1-8FBB-9159EEF8F80B}" destId="{C084352A-324A-4C21-BBB0-A3C3AF80B7C3}" srcOrd="2" destOrd="0" parTransId="{082869D1-FA8E-4093-B4B0-7412872787FB}" sibTransId="{1CD8CE70-DF22-4E5C-B93F-5BEC92992E34}"/>
    <dgm:cxn modelId="{C0767591-904F-4DE8-8BEE-49CA87C13DB1}" type="presOf" srcId="{86BEC7B2-23FC-485C-AB20-A795B038F631}" destId="{5D28C076-CCDE-4BF6-AEF4-6447CE46BDE4}" srcOrd="0" destOrd="0" presId="urn:microsoft.com/office/officeart/2005/8/layout/hierarchy3"/>
    <dgm:cxn modelId="{70A63E9A-DAA9-4228-A9CD-AD7B7BDE2A7B}" srcId="{7BD74BA1-31DC-4009-9746-FD5689027F2F}" destId="{8FA26251-9743-4418-B50D-544BC61830F9}" srcOrd="1" destOrd="0" parTransId="{DB62D1E6-B4A9-4A1F-9CFD-96442439561B}" sibTransId="{46A73F51-F2EC-40FF-AD26-DBF3111DB84D}"/>
    <dgm:cxn modelId="{5EE12F9B-4F9B-48FA-9398-4A3A91639FC6}" type="presOf" srcId="{7736F640-8B68-47D0-803C-8166618EBC9B}" destId="{7797D6CD-5B35-4616-90F8-88EB2076953E}" srcOrd="0" destOrd="5" presId="urn:microsoft.com/office/officeart/2005/8/layout/hierarchy3"/>
    <dgm:cxn modelId="{1E58859E-A140-4F36-AA04-EDDE4BF9B237}" type="presOf" srcId="{D7856C62-62F1-4B85-8CD6-5A081EDE39D0}" destId="{05B9AEDC-74D6-44EC-9086-2EBD64F2E22D}" srcOrd="1" destOrd="0" presId="urn:microsoft.com/office/officeart/2005/8/layout/hierarchy3"/>
    <dgm:cxn modelId="{AC4E8EA4-F32C-4F17-AE82-D08DD848BF6B}" type="presOf" srcId="{3FCC6CB4-FF81-462A-A811-3BA27FD2235B}" destId="{1646D228-2BDD-4224-B160-D9964C791AFC}" srcOrd="0" destOrd="0" presId="urn:microsoft.com/office/officeart/2005/8/layout/hierarchy3"/>
    <dgm:cxn modelId="{A83124A5-EAE7-4F1D-8BB7-5E8DF61D0BC3}" srcId="{6811AD1C-E20D-42F1-8FBB-9159EEF8F80B}" destId="{7736F640-8B68-47D0-803C-8166618EBC9B}" srcOrd="4" destOrd="0" parTransId="{9931D200-0229-44A4-93EC-458DF73BD51B}" sibTransId="{B61E6D92-AC6D-49AC-AE03-AE78EC2FBD8C}"/>
    <dgm:cxn modelId="{28935BA5-D908-46F7-A97D-D99E0DF70BDE}" type="presOf" srcId="{D496BD81-E0BF-4284-9653-912D9059340E}" destId="{2ADCB42D-F9B3-493D-80D6-091FF7C67C9B}" srcOrd="0" destOrd="0" presId="urn:microsoft.com/office/officeart/2005/8/layout/hierarchy3"/>
    <dgm:cxn modelId="{A59A42AC-8126-475E-BDEE-95EA243469FF}" type="presOf" srcId="{D7856C62-62F1-4B85-8CD6-5A081EDE39D0}" destId="{C2F8C268-693D-4BDD-BF12-6B74C91617AE}" srcOrd="0" destOrd="0" presId="urn:microsoft.com/office/officeart/2005/8/layout/hierarchy3"/>
    <dgm:cxn modelId="{7E4A1DAD-1C07-4D38-A6CA-52A03C81246C}" srcId="{6811AD1C-E20D-42F1-8FBB-9159EEF8F80B}" destId="{D6A1CC39-EC7A-475A-8B18-2C537A877355}" srcOrd="1" destOrd="0" parTransId="{9260F85D-F878-4AF3-BC34-6D4E7FCC9AD2}" sibTransId="{BF476856-8D13-4CDE-B067-CECB17ED22FC}"/>
    <dgm:cxn modelId="{B9588DAF-5093-42AB-BD60-46CEC8B07F53}" type="presOf" srcId="{CD0DE03D-E724-467E-A40D-D8E1BDEC0091}" destId="{E8F102E0-B832-4B9E-932F-E9361CC7C8E1}" srcOrd="0" destOrd="0" presId="urn:microsoft.com/office/officeart/2005/8/layout/hierarchy3"/>
    <dgm:cxn modelId="{B5BB60B0-A1F1-4A20-81CA-0CCDC6C81130}" type="presOf" srcId="{AD5115B1-682D-4C00-B81F-A3C4DB3A716A}" destId="{7797D6CD-5B35-4616-90F8-88EB2076953E}" srcOrd="0" destOrd="4" presId="urn:microsoft.com/office/officeart/2005/8/layout/hierarchy3"/>
    <dgm:cxn modelId="{B83990B0-C000-47BE-B08E-FEA581A00FAF}" type="presOf" srcId="{559CB62D-7C1B-4DD2-A294-76EB89040A7E}" destId="{868F1B8E-AFC6-4B2E-8527-D0E4690FEDB7}" srcOrd="0" destOrd="1" presId="urn:microsoft.com/office/officeart/2005/8/layout/hierarchy3"/>
    <dgm:cxn modelId="{ADC8DBBE-BE82-4999-88B8-B907D55BC79F}" type="presOf" srcId="{9BD0D95E-D794-434B-B335-18D91C15E65D}" destId="{99102225-FFE6-46BC-8A9B-8B85FE73CBA1}" srcOrd="0" destOrd="0" presId="urn:microsoft.com/office/officeart/2005/8/layout/hierarchy3"/>
    <dgm:cxn modelId="{71FAEEC2-4E77-4244-A8DE-0EA31D784563}" type="presOf" srcId="{9DACD1B4-8B96-4BD8-8876-E19D4DDD219B}" destId="{D98176E1-4B0D-4CE0-9EED-892E184F2C11}" srcOrd="0" destOrd="0" presId="urn:microsoft.com/office/officeart/2005/8/layout/hierarchy3"/>
    <dgm:cxn modelId="{DD892EC8-1BBB-408A-878C-5F439D367C28}" type="presOf" srcId="{D1BC1F4B-E380-4FE3-9671-E683B8337D63}" destId="{2CC80FE4-8226-48EA-89FF-7C6EAD528484}" srcOrd="0" destOrd="0" presId="urn:microsoft.com/office/officeart/2005/8/layout/hierarchy3"/>
    <dgm:cxn modelId="{B0643ACA-BAF1-4765-9F3A-9ED1FE45057E}" srcId="{52A8D661-CA60-4856-A0E4-C9D5DAA3A85C}" destId="{559CB62D-7C1B-4DD2-A294-76EB89040A7E}" srcOrd="0" destOrd="0" parTransId="{0A175EFC-50DE-4A26-B979-902B8B07B0DA}" sibTransId="{91140BD6-1E86-472A-9CD4-67D99B69C4FB}"/>
    <dgm:cxn modelId="{BDEA7CCD-15F9-49AF-BC30-7920671447FF}" type="presOf" srcId="{BC5398CB-31BD-4520-945B-EFF4C45D1599}" destId="{7797D6CD-5B35-4616-90F8-88EB2076953E}" srcOrd="0" destOrd="6" presId="urn:microsoft.com/office/officeart/2005/8/layout/hierarchy3"/>
    <dgm:cxn modelId="{2B3AFDCF-C65F-4F7B-9F6B-4AA64FD4D735}" type="presOf" srcId="{6811AD1C-E20D-42F1-8FBB-9159EEF8F80B}" destId="{7797D6CD-5B35-4616-90F8-88EB2076953E}" srcOrd="0" destOrd="0" presId="urn:microsoft.com/office/officeart/2005/8/layout/hierarchy3"/>
    <dgm:cxn modelId="{E60A25D2-5EB1-4D43-BDA8-E7FAE6F73445}" srcId="{8FA26251-9743-4418-B50D-544BC61830F9}" destId="{36344F0B-D623-4BFC-9138-F093185B9EFA}" srcOrd="0" destOrd="0" parTransId="{96303FBC-56A8-45D1-A539-6277A8970494}" sibTransId="{D079F2AE-4FDE-4BDD-8393-64973180B2F5}"/>
    <dgm:cxn modelId="{020B21D4-638B-4D03-83C5-C2553ACEBCE0}" type="presOf" srcId="{63AB302B-9DF4-4053-AC40-7B2077833230}" destId="{19AC4B60-8302-4E03-A2CB-12AA334EC202}" srcOrd="0" destOrd="0" presId="urn:microsoft.com/office/officeart/2005/8/layout/hierarchy3"/>
    <dgm:cxn modelId="{53745CDE-66BB-416C-956C-5A5852867996}" type="presOf" srcId="{51CAC301-5D04-4C7C-BAE9-E94A642EC2AB}" destId="{B8D6EB06-A3B3-4506-A624-26A5E6EEE55D}" srcOrd="0" destOrd="0" presId="urn:microsoft.com/office/officeart/2005/8/layout/hierarchy3"/>
    <dgm:cxn modelId="{8F91F7F5-D365-4794-9B23-5F2BDC5435CE}" type="presOf" srcId="{A2B724FC-2012-4ABB-BD5E-BBEE3DEA4419}" destId="{7797D6CD-5B35-4616-90F8-88EB2076953E}" srcOrd="0" destOrd="1" presId="urn:microsoft.com/office/officeart/2005/8/layout/hierarchy3"/>
    <dgm:cxn modelId="{88BF5D4D-8A0C-44EB-9A7F-3A9B04DDA38E}" type="presParOf" srcId="{7E57E038-0C32-4486-8B8B-BBBFF670E9EE}" destId="{362E17CD-122D-47D2-8205-D7DFDE00281E}" srcOrd="0" destOrd="0" presId="urn:microsoft.com/office/officeart/2005/8/layout/hierarchy3"/>
    <dgm:cxn modelId="{02AAFB16-3206-4411-B9B9-941AF99E9642}" type="presParOf" srcId="{362E17CD-122D-47D2-8205-D7DFDE00281E}" destId="{2702CA9C-5175-47FB-87F1-51F74B7D940C}" srcOrd="0" destOrd="0" presId="urn:microsoft.com/office/officeart/2005/8/layout/hierarchy3"/>
    <dgm:cxn modelId="{EC9B7D91-C550-4301-9C88-4733E0CAF3E9}" type="presParOf" srcId="{2702CA9C-5175-47FB-87F1-51F74B7D940C}" destId="{C2F8C268-693D-4BDD-BF12-6B74C91617AE}" srcOrd="0" destOrd="0" presId="urn:microsoft.com/office/officeart/2005/8/layout/hierarchy3"/>
    <dgm:cxn modelId="{97E6754F-A86F-4DAF-97F1-7200C2D0433A}" type="presParOf" srcId="{2702CA9C-5175-47FB-87F1-51F74B7D940C}" destId="{05B9AEDC-74D6-44EC-9086-2EBD64F2E22D}" srcOrd="1" destOrd="0" presId="urn:microsoft.com/office/officeart/2005/8/layout/hierarchy3"/>
    <dgm:cxn modelId="{9D63F2DD-897D-47CB-849B-2AA1B09CA43E}" type="presParOf" srcId="{362E17CD-122D-47D2-8205-D7DFDE00281E}" destId="{39A3A2CF-4E62-4E11-B565-C75EB32D98CC}" srcOrd="1" destOrd="0" presId="urn:microsoft.com/office/officeart/2005/8/layout/hierarchy3"/>
    <dgm:cxn modelId="{B0E49ED1-0A36-404D-940A-5155A9364508}" type="presParOf" srcId="{39A3A2CF-4E62-4E11-B565-C75EB32D98CC}" destId="{D98176E1-4B0D-4CE0-9EED-892E184F2C11}" srcOrd="0" destOrd="0" presId="urn:microsoft.com/office/officeart/2005/8/layout/hierarchy3"/>
    <dgm:cxn modelId="{4E46BE23-CB28-403C-BFD6-1AACD734714C}" type="presParOf" srcId="{39A3A2CF-4E62-4E11-B565-C75EB32D98CC}" destId="{7797D6CD-5B35-4616-90F8-88EB2076953E}" srcOrd="1" destOrd="0" presId="urn:microsoft.com/office/officeart/2005/8/layout/hierarchy3"/>
    <dgm:cxn modelId="{9CAC5786-0037-4A74-8BAD-8EEEEC751517}" type="presParOf" srcId="{39A3A2CF-4E62-4E11-B565-C75EB32D98CC}" destId="{C8A136E3-0DA7-45FD-A06D-9D4D15AE32D5}" srcOrd="2" destOrd="0" presId="urn:microsoft.com/office/officeart/2005/8/layout/hierarchy3"/>
    <dgm:cxn modelId="{0C7870B7-4A92-426F-BB33-EC3BC1D7F8CB}" type="presParOf" srcId="{39A3A2CF-4E62-4E11-B565-C75EB32D98CC}" destId="{868F1B8E-AFC6-4B2E-8527-D0E4690FEDB7}" srcOrd="3" destOrd="0" presId="urn:microsoft.com/office/officeart/2005/8/layout/hierarchy3"/>
    <dgm:cxn modelId="{25417D8E-E8E0-4D60-8823-FD0253A9D8C0}" type="presParOf" srcId="{7E57E038-0C32-4486-8B8B-BBBFF670E9EE}" destId="{7A261767-BE3A-431C-9243-02D652678EEF}" srcOrd="1" destOrd="0" presId="urn:microsoft.com/office/officeart/2005/8/layout/hierarchy3"/>
    <dgm:cxn modelId="{7FE540FE-F324-43AB-B0ED-5A587C920DDE}" type="presParOf" srcId="{7A261767-BE3A-431C-9243-02D652678EEF}" destId="{BD6277AA-A336-4AD9-85BD-436FAF4E8349}" srcOrd="0" destOrd="0" presId="urn:microsoft.com/office/officeart/2005/8/layout/hierarchy3"/>
    <dgm:cxn modelId="{1AFBBD5B-3A88-45EC-B31D-1508E0989677}" type="presParOf" srcId="{BD6277AA-A336-4AD9-85BD-436FAF4E8349}" destId="{49688112-DD98-4806-8075-27A91066D173}" srcOrd="0" destOrd="0" presId="urn:microsoft.com/office/officeart/2005/8/layout/hierarchy3"/>
    <dgm:cxn modelId="{E21E667F-5B2C-4C2C-88B9-DFF7311890C3}" type="presParOf" srcId="{BD6277AA-A336-4AD9-85BD-436FAF4E8349}" destId="{144FB3E6-E979-498F-982E-E72F3C3AA43D}" srcOrd="1" destOrd="0" presId="urn:microsoft.com/office/officeart/2005/8/layout/hierarchy3"/>
    <dgm:cxn modelId="{477D60AA-1292-4FD1-A278-61CFDA04B9CD}" type="presParOf" srcId="{7A261767-BE3A-431C-9243-02D652678EEF}" destId="{7F4E9915-5EBB-453F-849F-D79C18EC8BA5}" srcOrd="1" destOrd="0" presId="urn:microsoft.com/office/officeart/2005/8/layout/hierarchy3"/>
    <dgm:cxn modelId="{779CB7CA-C6E0-4A91-AC83-1065C3F6E039}" type="presParOf" srcId="{7F4E9915-5EBB-453F-849F-D79C18EC8BA5}" destId="{74B0A0E0-16B0-4B1E-BE0F-C509B05BE918}" srcOrd="0" destOrd="0" presId="urn:microsoft.com/office/officeart/2005/8/layout/hierarchy3"/>
    <dgm:cxn modelId="{AC887AFC-2195-4A67-8980-A79DA2F0FC71}" type="presParOf" srcId="{7F4E9915-5EBB-453F-849F-D79C18EC8BA5}" destId="{EA4BE574-6E2B-4A76-80CC-78C3D4E9612F}" srcOrd="1" destOrd="0" presId="urn:microsoft.com/office/officeart/2005/8/layout/hierarchy3"/>
    <dgm:cxn modelId="{43761652-8C9A-47BB-B8B2-461C9F2ED24E}" type="presParOf" srcId="{7F4E9915-5EBB-453F-849F-D79C18EC8BA5}" destId="{127C7781-ED9D-4339-B39E-07B3EB024D8B}" srcOrd="2" destOrd="0" presId="urn:microsoft.com/office/officeart/2005/8/layout/hierarchy3"/>
    <dgm:cxn modelId="{8C9FEB9F-F08F-4FBB-993D-74A15E899C81}" type="presParOf" srcId="{7F4E9915-5EBB-453F-849F-D79C18EC8BA5}" destId="{2CC80FE4-8226-48EA-89FF-7C6EAD528484}" srcOrd="3" destOrd="0" presId="urn:microsoft.com/office/officeart/2005/8/layout/hierarchy3"/>
    <dgm:cxn modelId="{653DFA8F-FEB3-42CA-8B46-0AC87C35855E}" type="presParOf" srcId="{7F4E9915-5EBB-453F-849F-D79C18EC8BA5}" destId="{19AC4B60-8302-4E03-A2CB-12AA334EC202}" srcOrd="4" destOrd="0" presId="urn:microsoft.com/office/officeart/2005/8/layout/hierarchy3"/>
    <dgm:cxn modelId="{162F9DF4-98E9-4DE5-83CD-2B94DC97B042}" type="presParOf" srcId="{7F4E9915-5EBB-453F-849F-D79C18EC8BA5}" destId="{42F00497-11C9-41FA-BEBB-89680F6DF04A}" srcOrd="5" destOrd="0" presId="urn:microsoft.com/office/officeart/2005/8/layout/hierarchy3"/>
    <dgm:cxn modelId="{4B12554B-D81E-4159-8229-93BC9E3A1000}" type="presParOf" srcId="{7E57E038-0C32-4486-8B8B-BBBFF670E9EE}" destId="{F99A905F-7F33-4DCE-9A63-F99AA37FE29C}" srcOrd="2" destOrd="0" presId="urn:microsoft.com/office/officeart/2005/8/layout/hierarchy3"/>
    <dgm:cxn modelId="{A8DDB22D-5211-450A-B4DF-219B3B1E8AD2}" type="presParOf" srcId="{F99A905F-7F33-4DCE-9A63-F99AA37FE29C}" destId="{09E32734-25F1-471A-8405-2927DD9215D6}" srcOrd="0" destOrd="0" presId="urn:microsoft.com/office/officeart/2005/8/layout/hierarchy3"/>
    <dgm:cxn modelId="{474B0B61-FF3C-40B0-A8A6-1A95AD39A480}" type="presParOf" srcId="{09E32734-25F1-471A-8405-2927DD9215D6}" destId="{1A52168E-0EE1-4F02-A36B-644ED5E7082D}" srcOrd="0" destOrd="0" presId="urn:microsoft.com/office/officeart/2005/8/layout/hierarchy3"/>
    <dgm:cxn modelId="{ECF1FB65-1B73-4043-A2B2-E9975A8E669B}" type="presParOf" srcId="{09E32734-25F1-471A-8405-2927DD9215D6}" destId="{B21F84BE-58B9-4756-B99C-DF2A407205E2}" srcOrd="1" destOrd="0" presId="urn:microsoft.com/office/officeart/2005/8/layout/hierarchy3"/>
    <dgm:cxn modelId="{C82F9B4A-4FAA-4522-B26B-B94F66FC7AAF}" type="presParOf" srcId="{F99A905F-7F33-4DCE-9A63-F99AA37FE29C}" destId="{63046E9C-FECD-4C45-89A9-E7B0E06F9553}" srcOrd="1" destOrd="0" presId="urn:microsoft.com/office/officeart/2005/8/layout/hierarchy3"/>
    <dgm:cxn modelId="{770B3233-AA33-4B78-9188-A03B742D258F}" type="presParOf" srcId="{63046E9C-FECD-4C45-89A9-E7B0E06F9553}" destId="{B8D6EB06-A3B3-4506-A624-26A5E6EEE55D}" srcOrd="0" destOrd="0" presId="urn:microsoft.com/office/officeart/2005/8/layout/hierarchy3"/>
    <dgm:cxn modelId="{8A45795D-1AF9-48C0-8711-C76052ECF41F}" type="presParOf" srcId="{63046E9C-FECD-4C45-89A9-E7B0E06F9553}" destId="{C15DA8AF-CF34-4260-962C-96B2B2B82AF4}" srcOrd="1" destOrd="0" presId="urn:microsoft.com/office/officeart/2005/8/layout/hierarchy3"/>
    <dgm:cxn modelId="{182D961F-9E38-41F5-BE75-75BF4C407267}" type="presParOf" srcId="{63046E9C-FECD-4C45-89A9-E7B0E06F9553}" destId="{AD8F6D74-8DF8-42A5-AE98-46C5119F5699}" srcOrd="2" destOrd="0" presId="urn:microsoft.com/office/officeart/2005/8/layout/hierarchy3"/>
    <dgm:cxn modelId="{E40DF1F6-581E-49F2-956D-06721AB5A457}" type="presParOf" srcId="{63046E9C-FECD-4C45-89A9-E7B0E06F9553}" destId="{D939654A-51F6-488A-8BA1-A903855A37AD}" srcOrd="3" destOrd="0" presId="urn:microsoft.com/office/officeart/2005/8/layout/hierarchy3"/>
    <dgm:cxn modelId="{8F6CBA04-CB1D-4A72-BFB8-50F48D22E503}" type="presParOf" srcId="{63046E9C-FECD-4C45-89A9-E7B0E06F9553}" destId="{0194E69E-889E-467B-A1D2-8C8EE387863C}" srcOrd="4" destOrd="0" presId="urn:microsoft.com/office/officeart/2005/8/layout/hierarchy3"/>
    <dgm:cxn modelId="{C4707BBA-CA05-4C09-A2DD-3FE62F7E7BEB}" type="presParOf" srcId="{63046E9C-FECD-4C45-89A9-E7B0E06F9553}" destId="{19F95572-0B68-4518-A624-469B98388303}" srcOrd="5" destOrd="0" presId="urn:microsoft.com/office/officeart/2005/8/layout/hierarchy3"/>
    <dgm:cxn modelId="{E7A07109-2EDA-48F1-B628-74E115EA8B09}" type="presParOf" srcId="{63046E9C-FECD-4C45-89A9-E7B0E06F9553}" destId="{E8F102E0-B832-4B9E-932F-E9361CC7C8E1}" srcOrd="6" destOrd="0" presId="urn:microsoft.com/office/officeart/2005/8/layout/hierarchy3"/>
    <dgm:cxn modelId="{F7546659-AC73-43F5-A76E-829EE82304D8}" type="presParOf" srcId="{63046E9C-FECD-4C45-89A9-E7B0E06F9553}" destId="{2ADCB42D-F9B3-493D-80D6-091FF7C67C9B}" srcOrd="7" destOrd="0" presId="urn:microsoft.com/office/officeart/2005/8/layout/hierarchy3"/>
    <dgm:cxn modelId="{2880B668-9DBD-480B-80EB-C842CC415224}" type="presParOf" srcId="{7E57E038-0C32-4486-8B8B-BBBFF670E9EE}" destId="{8C6B5CA2-8942-458E-9486-87F5284ED034}" srcOrd="3" destOrd="0" presId="urn:microsoft.com/office/officeart/2005/8/layout/hierarchy3"/>
    <dgm:cxn modelId="{6EA2CDD3-CFAC-49B8-9DF4-4C5530050716}" type="presParOf" srcId="{8C6B5CA2-8942-458E-9486-87F5284ED034}" destId="{0CB6AEFF-1E5B-438E-9824-3C891029C6FF}" srcOrd="0" destOrd="0" presId="urn:microsoft.com/office/officeart/2005/8/layout/hierarchy3"/>
    <dgm:cxn modelId="{B49223B4-5E8C-439D-96D6-BFFBBCFA0F11}" type="presParOf" srcId="{0CB6AEFF-1E5B-438E-9824-3C891029C6FF}" destId="{FBCEF55B-AA2E-4EC7-98C0-D73BD5584528}" srcOrd="0" destOrd="0" presId="urn:microsoft.com/office/officeart/2005/8/layout/hierarchy3"/>
    <dgm:cxn modelId="{DDF4793B-E696-489F-AEF3-2C925AF117C4}" type="presParOf" srcId="{0CB6AEFF-1E5B-438E-9824-3C891029C6FF}" destId="{540A3F62-14B2-4C84-87F8-2CD36F6785E4}" srcOrd="1" destOrd="0" presId="urn:microsoft.com/office/officeart/2005/8/layout/hierarchy3"/>
    <dgm:cxn modelId="{D7B8D316-6C71-4978-A7C9-8FB1142A73E2}" type="presParOf" srcId="{8C6B5CA2-8942-458E-9486-87F5284ED034}" destId="{9DFA5652-1863-4E77-97B4-2FF4B43BBA85}" srcOrd="1" destOrd="0" presId="urn:microsoft.com/office/officeart/2005/8/layout/hierarchy3"/>
    <dgm:cxn modelId="{FC16F011-E526-4CDF-B6E0-6A32E8CB2ABF}" type="presParOf" srcId="{9DFA5652-1863-4E77-97B4-2FF4B43BBA85}" destId="{99102225-FFE6-46BC-8A9B-8B85FE73CBA1}" srcOrd="0" destOrd="0" presId="urn:microsoft.com/office/officeart/2005/8/layout/hierarchy3"/>
    <dgm:cxn modelId="{2159474B-6EB1-44E4-B792-ED09F04D2959}" type="presParOf" srcId="{9DFA5652-1863-4E77-97B4-2FF4B43BBA85}" destId="{5D28C076-CCDE-4BF6-AEF4-6447CE46BDE4}" srcOrd="1" destOrd="0" presId="urn:microsoft.com/office/officeart/2005/8/layout/hierarchy3"/>
    <dgm:cxn modelId="{421308F0-81C3-4C04-A1A9-273950BF9B38}" type="presParOf" srcId="{9DFA5652-1863-4E77-97B4-2FF4B43BBA85}" destId="{1646D228-2BDD-4224-B160-D9964C791AFC}" srcOrd="2" destOrd="0" presId="urn:microsoft.com/office/officeart/2005/8/layout/hierarchy3"/>
    <dgm:cxn modelId="{790C4DBF-0DB3-4DE1-B0A0-5CC8F7106ADB}" type="presParOf" srcId="{9DFA5652-1863-4E77-97B4-2FF4B43BBA85}" destId="{8F5CE4AD-CC7E-40C2-B336-83191A4ACFC5}" srcOrd="3" destOrd="0" presId="urn:microsoft.com/office/officeart/2005/8/layout/hierarchy3"/>
    <dgm:cxn modelId="{012A4E8F-C3F6-4828-ADFC-472D938B85C0}" type="presParOf" srcId="{9DFA5652-1863-4E77-97B4-2FF4B43BBA85}" destId="{847D7D84-F66D-4E11-AB23-ED25FD8A6A58}" srcOrd="4" destOrd="0" presId="urn:microsoft.com/office/officeart/2005/8/layout/hierarchy3"/>
    <dgm:cxn modelId="{959A2159-6876-4F2A-BC81-324EEABB8860}" type="presParOf" srcId="{9DFA5652-1863-4E77-97B4-2FF4B43BBA85}" destId="{484EF116-6C98-4C7C-A424-EC9BDE21B3B9}" srcOrd="5" destOrd="0" presId="urn:microsoft.com/office/officeart/2005/8/layout/hierarchy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C11039CB-5391-4DAC-B428-3323D03611A6}" type="doc">
      <dgm:prSet loTypeId="urn:microsoft.com/office/officeart/2005/8/layout/hierarchy5" loCatId="hierarchy" qsTypeId="urn:microsoft.com/office/officeart/2005/8/quickstyle/simple2" qsCatId="simple" csTypeId="urn:microsoft.com/office/officeart/2005/8/colors/accent1_5" csCatId="accent1" phldr="1"/>
      <dgm:spPr/>
      <dgm:t>
        <a:bodyPr/>
        <a:lstStyle/>
        <a:p>
          <a:endParaRPr lang="pt-BR"/>
        </a:p>
      </dgm:t>
    </dgm:pt>
    <dgm:pt modelId="{9CC0D577-683C-4163-A8C1-96E95A9E9B8D}">
      <dgm:prSet phldrT="[Texto]" custT="1"/>
      <dgm:spPr/>
      <dgm:t>
        <a:bodyPr/>
        <a:lstStyle/>
        <a:p>
          <a:r>
            <a:rPr lang="pt-BR" sz="1400" b="1"/>
            <a:t>TRÁFEGO</a:t>
          </a:r>
        </a:p>
      </dgm:t>
    </dgm:pt>
    <dgm:pt modelId="{132C41DC-F69C-46E9-9806-5A98F28C4941}" type="parTrans" cxnId="{34025DB0-4C90-4552-896B-594AB6A83E7E}">
      <dgm:prSet/>
      <dgm:spPr/>
      <dgm:t>
        <a:bodyPr/>
        <a:lstStyle/>
        <a:p>
          <a:endParaRPr lang="pt-BR"/>
        </a:p>
      </dgm:t>
    </dgm:pt>
    <dgm:pt modelId="{A009B611-41ED-40E5-9D8E-C8BAB164BCD8}" type="sibTrans" cxnId="{34025DB0-4C90-4552-896B-594AB6A83E7E}">
      <dgm:prSet/>
      <dgm:spPr/>
      <dgm:t>
        <a:bodyPr/>
        <a:lstStyle/>
        <a:p>
          <a:endParaRPr lang="pt-BR"/>
        </a:p>
      </dgm:t>
    </dgm:pt>
    <dgm:pt modelId="{A3D7D067-F756-4812-A0D1-E6A13A0709C2}">
      <dgm:prSet phldrT="[Texto]" custT="1"/>
      <dgm:spPr/>
      <dgm:t>
        <a:bodyPr/>
        <a:lstStyle/>
        <a:p>
          <a:r>
            <a:rPr lang="pt-BR" sz="1000" b="1"/>
            <a:t>PLANO DE TRABALHO</a:t>
          </a:r>
        </a:p>
      </dgm:t>
    </dgm:pt>
    <dgm:pt modelId="{42108B6B-07A8-48A9-A629-49EDA8CDC266}" type="parTrans" cxnId="{273730D3-FE40-41C9-B594-571C7160ADC9}">
      <dgm:prSet/>
      <dgm:spPr/>
      <dgm:t>
        <a:bodyPr/>
        <a:lstStyle/>
        <a:p>
          <a:endParaRPr lang="pt-BR"/>
        </a:p>
      </dgm:t>
    </dgm:pt>
    <dgm:pt modelId="{7D820B5A-2A9A-4D7B-A829-2C6C212613BA}" type="sibTrans" cxnId="{273730D3-FE40-41C9-B594-571C7160ADC9}">
      <dgm:prSet/>
      <dgm:spPr/>
      <dgm:t>
        <a:bodyPr/>
        <a:lstStyle/>
        <a:p>
          <a:endParaRPr lang="pt-BR"/>
        </a:p>
      </dgm:t>
    </dgm:pt>
    <dgm:pt modelId="{B4DCB976-F344-4057-B173-A443D070D245}">
      <dgm:prSet phldrT="[Texto]" custT="1"/>
      <dgm:spPr/>
      <dgm:t>
        <a:bodyPr/>
        <a:lstStyle/>
        <a:p>
          <a:r>
            <a:rPr lang="pt-BR" sz="1000" b="1"/>
            <a:t>LEVANTAMENTO DADOS PRIMÁRIOS E SECUNDÁRIOS</a:t>
          </a:r>
        </a:p>
      </dgm:t>
    </dgm:pt>
    <dgm:pt modelId="{7C324882-5935-4A8B-AB61-F7AF94505C5B}" type="parTrans" cxnId="{11CDD337-D576-4929-B2CD-78B39B56D0C5}">
      <dgm:prSet/>
      <dgm:spPr/>
      <dgm:t>
        <a:bodyPr/>
        <a:lstStyle/>
        <a:p>
          <a:endParaRPr lang="pt-BR"/>
        </a:p>
      </dgm:t>
    </dgm:pt>
    <dgm:pt modelId="{B922D993-45F2-451E-B0FF-2245342D0EBE}" type="sibTrans" cxnId="{11CDD337-D576-4929-B2CD-78B39B56D0C5}">
      <dgm:prSet/>
      <dgm:spPr/>
      <dgm:t>
        <a:bodyPr/>
        <a:lstStyle/>
        <a:p>
          <a:endParaRPr lang="pt-BR"/>
        </a:p>
      </dgm:t>
    </dgm:pt>
    <dgm:pt modelId="{1624B93D-1DCF-4680-A811-1E7122FAC614}">
      <dgm:prSet phldrT="[Texto]" custT="1"/>
      <dgm:spPr/>
      <dgm:t>
        <a:bodyPr/>
        <a:lstStyle/>
        <a:p>
          <a:pPr>
            <a:buFont typeface="+mj-lt"/>
            <a:buAutoNum type="arabicPeriod"/>
          </a:pPr>
          <a:r>
            <a:rPr lang="pt-BR" sz="500" b="0" i="1" kern="1200" cap="none" spc="0">
              <a:ln w="0"/>
              <a:solidFill>
                <a:srgbClr val="FFFFFF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Arial"/>
              <a:ea typeface="Arial"/>
              <a:cs typeface="Arial"/>
            </a:rPr>
            <a:t>Definição</a:t>
          </a:r>
          <a:r>
            <a:rPr lang="pt-BR" sz="500" b="1" i="1" kern="1200"/>
            <a:t> de Segmentos Homogêneos (SHs)</a:t>
          </a:r>
          <a:endParaRPr lang="pt-BR" sz="500" kern="1200"/>
        </a:p>
      </dgm:t>
    </dgm:pt>
    <dgm:pt modelId="{DE471B79-0149-49B5-AB4E-F60E71877848}" type="parTrans" cxnId="{7CBF786A-2FA1-4113-B6B2-F5350C6D9028}">
      <dgm:prSet/>
      <dgm:spPr/>
      <dgm:t>
        <a:bodyPr/>
        <a:lstStyle/>
        <a:p>
          <a:endParaRPr lang="pt-BR"/>
        </a:p>
      </dgm:t>
    </dgm:pt>
    <dgm:pt modelId="{AFCA3BD1-A62E-44B1-B58E-92814C7E1C3C}" type="sibTrans" cxnId="{7CBF786A-2FA1-4113-B6B2-F5350C6D9028}">
      <dgm:prSet/>
      <dgm:spPr/>
      <dgm:t>
        <a:bodyPr/>
        <a:lstStyle/>
        <a:p>
          <a:endParaRPr lang="pt-BR"/>
        </a:p>
      </dgm:t>
    </dgm:pt>
    <dgm:pt modelId="{ADAA8F4C-4215-4E81-B9AF-C2F0F0BFE34B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Definição do sistema de arrecadação</a:t>
          </a:r>
        </a:p>
      </dgm:t>
    </dgm:pt>
    <dgm:pt modelId="{A1E5B417-A259-4C8B-92A4-15D6ABEEBADE}" type="parTrans" cxnId="{07417AF4-6017-4E98-B9FA-E281CA985154}">
      <dgm:prSet/>
      <dgm:spPr/>
      <dgm:t>
        <a:bodyPr/>
        <a:lstStyle/>
        <a:p>
          <a:endParaRPr lang="pt-BR"/>
        </a:p>
      </dgm:t>
    </dgm:pt>
    <dgm:pt modelId="{80303E78-7C17-4F88-A857-C9AE6294425E}" type="sibTrans" cxnId="{07417AF4-6017-4E98-B9FA-E281CA985154}">
      <dgm:prSet/>
      <dgm:spPr/>
      <dgm:t>
        <a:bodyPr/>
        <a:lstStyle/>
        <a:p>
          <a:endParaRPr lang="pt-BR"/>
        </a:p>
      </dgm:t>
    </dgm:pt>
    <dgm:pt modelId="{DA36F7B2-32F9-462E-A02F-BAC94C96C22E}">
      <dgm:prSet/>
      <dgm:spPr/>
      <dgm:t>
        <a:bodyPr/>
        <a:lstStyle/>
        <a:p>
          <a:pPr>
            <a:buFont typeface="+mj-lt"/>
            <a:buNone/>
          </a:pPr>
          <a:r>
            <a:rPr lang="pt-BR" b="1" i="1"/>
            <a:t>Contagens classificatórias (CVC)</a:t>
          </a:r>
        </a:p>
      </dgm:t>
    </dgm:pt>
    <dgm:pt modelId="{3D6682C8-0B8F-44C4-9ED5-B8AC0C5DD613}" type="parTrans" cxnId="{5FA7E945-A0A5-48FE-A5E0-EBB4E4CCA5BE}">
      <dgm:prSet/>
      <dgm:spPr/>
      <dgm:t>
        <a:bodyPr/>
        <a:lstStyle/>
        <a:p>
          <a:endParaRPr lang="pt-BR"/>
        </a:p>
      </dgm:t>
    </dgm:pt>
    <dgm:pt modelId="{C7097FE2-56C3-4547-96FF-9E60B8EC8B4E}" type="sibTrans" cxnId="{5FA7E945-A0A5-48FE-A5E0-EBB4E4CCA5BE}">
      <dgm:prSet/>
      <dgm:spPr/>
      <dgm:t>
        <a:bodyPr/>
        <a:lstStyle/>
        <a:p>
          <a:endParaRPr lang="pt-BR"/>
        </a:p>
      </dgm:t>
    </dgm:pt>
    <dgm:pt modelId="{440C4AAB-5CC2-4B30-AE00-EE629749CA80}">
      <dgm:prSet/>
      <dgm:spPr/>
      <dgm:t>
        <a:bodyPr/>
        <a:lstStyle/>
        <a:p>
          <a:r>
            <a:rPr lang="pt-BR" b="1" i="1"/>
            <a:t>Pesquisa de origem-destino (POD)</a:t>
          </a:r>
          <a:endParaRPr lang="pt-BR"/>
        </a:p>
      </dgm:t>
    </dgm:pt>
    <dgm:pt modelId="{71B1B6A2-C59C-45D3-A08A-EE4C80A4269C}" type="parTrans" cxnId="{8C81FD07-38C7-4B45-AC83-9EA3E710D818}">
      <dgm:prSet/>
      <dgm:spPr/>
      <dgm:t>
        <a:bodyPr/>
        <a:lstStyle/>
        <a:p>
          <a:endParaRPr lang="pt-BR"/>
        </a:p>
      </dgm:t>
    </dgm:pt>
    <dgm:pt modelId="{9CA1CA7A-8EA0-4BC8-BA73-797B5873EBF2}" type="sibTrans" cxnId="{8C81FD07-38C7-4B45-AC83-9EA3E710D818}">
      <dgm:prSet/>
      <dgm:spPr/>
      <dgm:t>
        <a:bodyPr/>
        <a:lstStyle/>
        <a:p>
          <a:endParaRPr lang="pt-BR"/>
        </a:p>
      </dgm:t>
    </dgm:pt>
    <dgm:pt modelId="{4914F506-2A9A-4F29-9A37-6672D8907602}">
      <dgm:prSet custT="1"/>
      <dgm:spPr/>
      <dgm:t>
        <a:bodyPr/>
        <a:lstStyle/>
        <a:p>
          <a:pPr>
            <a:buFont typeface="+mj-lt"/>
            <a:buAutoNum type="arabicPeriod"/>
          </a:pPr>
          <a:r>
            <a:rPr lang="pt-BR" sz="1000" b="1" i="1"/>
            <a:t>DIAGNÓSTICO DA SITUAÇÃO ATUAL E CONSOLIDAÇÃO DE DADOS DO ANO BASE</a:t>
          </a:r>
        </a:p>
      </dgm:t>
    </dgm:pt>
    <dgm:pt modelId="{29A0ACAE-FAB9-40A6-8F1F-9CFD641F0737}" type="parTrans" cxnId="{698128FC-3196-4861-9341-D9DF9124E9FA}">
      <dgm:prSet/>
      <dgm:spPr/>
      <dgm:t>
        <a:bodyPr/>
        <a:lstStyle/>
        <a:p>
          <a:endParaRPr lang="pt-BR"/>
        </a:p>
      </dgm:t>
    </dgm:pt>
    <dgm:pt modelId="{7F563444-BFD8-4055-B1EC-C08877020EE3}" type="sibTrans" cxnId="{698128FC-3196-4861-9341-D9DF9124E9FA}">
      <dgm:prSet/>
      <dgm:spPr/>
      <dgm:t>
        <a:bodyPr/>
        <a:lstStyle/>
        <a:p>
          <a:endParaRPr lang="pt-BR"/>
        </a:p>
      </dgm:t>
    </dgm:pt>
    <dgm:pt modelId="{E20AB710-DE6C-4ADD-9242-CE57AE2967A0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Caracterização da concessão e da região de inserção do lote</a:t>
          </a:r>
        </a:p>
      </dgm:t>
    </dgm:pt>
    <dgm:pt modelId="{44C21B2C-1CBD-45BE-B62A-87AC9DA5C0E5}" type="parTrans" cxnId="{F522DB86-BF28-4B6C-8156-52B6E2DB03F9}">
      <dgm:prSet/>
      <dgm:spPr/>
      <dgm:t>
        <a:bodyPr/>
        <a:lstStyle/>
        <a:p>
          <a:endParaRPr lang="pt-BR"/>
        </a:p>
      </dgm:t>
    </dgm:pt>
    <dgm:pt modelId="{9A478B55-C52C-4C29-99C4-309C16DF5643}" type="sibTrans" cxnId="{F522DB86-BF28-4B6C-8156-52B6E2DB03F9}">
      <dgm:prSet/>
      <dgm:spPr/>
      <dgm:t>
        <a:bodyPr/>
        <a:lstStyle/>
        <a:p>
          <a:endParaRPr lang="pt-BR"/>
        </a:p>
      </dgm:t>
    </dgm:pt>
    <dgm:pt modelId="{584F4932-C167-4EC2-9D3C-FD87401800C4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Determinação do Volume Diário Médio Anual no ano base</a:t>
          </a:r>
        </a:p>
      </dgm:t>
    </dgm:pt>
    <dgm:pt modelId="{178E72BB-87DD-4A4F-92F6-A0159B52AA6A}" type="parTrans" cxnId="{265C533A-D781-4E4D-80BF-0D07340360A1}">
      <dgm:prSet/>
      <dgm:spPr/>
      <dgm:t>
        <a:bodyPr/>
        <a:lstStyle/>
        <a:p>
          <a:endParaRPr lang="pt-BR"/>
        </a:p>
      </dgm:t>
    </dgm:pt>
    <dgm:pt modelId="{002667E7-134E-45AD-93DA-FE6FF44388BF}" type="sibTrans" cxnId="{265C533A-D781-4E4D-80BF-0D07340360A1}">
      <dgm:prSet/>
      <dgm:spPr/>
      <dgm:t>
        <a:bodyPr/>
        <a:lstStyle/>
        <a:p>
          <a:endParaRPr lang="pt-BR"/>
        </a:p>
      </dgm:t>
    </dgm:pt>
    <dgm:pt modelId="{716D635B-6B16-4515-ADE8-A3E25AA8A57D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Determinação do custo de viagem</a:t>
          </a:r>
        </a:p>
      </dgm:t>
    </dgm:pt>
    <dgm:pt modelId="{E70DB145-34EF-49B5-9183-1B5CC095CA9A}" type="parTrans" cxnId="{E40A4A9B-8044-4FA7-A1F8-BA81CC8E7EFA}">
      <dgm:prSet/>
      <dgm:spPr/>
      <dgm:t>
        <a:bodyPr/>
        <a:lstStyle/>
        <a:p>
          <a:endParaRPr lang="pt-BR"/>
        </a:p>
      </dgm:t>
    </dgm:pt>
    <dgm:pt modelId="{F2AE30E6-4E89-47C7-A51F-C85159810110}" type="sibTrans" cxnId="{E40A4A9B-8044-4FA7-A1F8-BA81CC8E7EFA}">
      <dgm:prSet/>
      <dgm:spPr/>
      <dgm:t>
        <a:bodyPr/>
        <a:lstStyle/>
        <a:p>
          <a:endParaRPr lang="pt-BR"/>
        </a:p>
      </dgm:t>
    </dgm:pt>
    <dgm:pt modelId="{1780D96B-ADD6-44BC-951E-989576260682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Localização dos pontos de arrecadação</a:t>
          </a:r>
        </a:p>
      </dgm:t>
    </dgm:pt>
    <dgm:pt modelId="{A4A062F9-B6CA-494D-9052-7D068C0E816E}" type="parTrans" cxnId="{20D47C22-C266-40CE-9CA5-9FD3F4CE6A6D}">
      <dgm:prSet/>
      <dgm:spPr/>
      <dgm:t>
        <a:bodyPr/>
        <a:lstStyle/>
        <a:p>
          <a:endParaRPr lang="pt-BR"/>
        </a:p>
      </dgm:t>
    </dgm:pt>
    <dgm:pt modelId="{89FD237D-C163-494F-942E-1ED89086F062}" type="sibTrans" cxnId="{20D47C22-C266-40CE-9CA5-9FD3F4CE6A6D}">
      <dgm:prSet/>
      <dgm:spPr/>
      <dgm:t>
        <a:bodyPr/>
        <a:lstStyle/>
        <a:p>
          <a:endParaRPr lang="pt-BR"/>
        </a:p>
      </dgm:t>
    </dgm:pt>
    <dgm:pt modelId="{4D70ECC0-5D03-4F3C-B783-1210981B7864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Sistema de transporte e rede georreferenciada</a:t>
          </a:r>
        </a:p>
      </dgm:t>
    </dgm:pt>
    <dgm:pt modelId="{51C65A87-F971-4487-BD95-7C9CCE7220E3}" type="parTrans" cxnId="{665306B6-040B-4F5A-9375-FF018C999238}">
      <dgm:prSet/>
      <dgm:spPr/>
      <dgm:t>
        <a:bodyPr/>
        <a:lstStyle/>
        <a:p>
          <a:endParaRPr lang="pt-BR"/>
        </a:p>
      </dgm:t>
    </dgm:pt>
    <dgm:pt modelId="{5D4B39BA-8264-45E5-B232-01FF2B1385DF}" type="sibTrans" cxnId="{665306B6-040B-4F5A-9375-FF018C999238}">
      <dgm:prSet/>
      <dgm:spPr/>
      <dgm:t>
        <a:bodyPr/>
        <a:lstStyle/>
        <a:p>
          <a:endParaRPr lang="pt-BR"/>
        </a:p>
      </dgm:t>
    </dgm:pt>
    <dgm:pt modelId="{05679851-F05C-40FB-BDC6-9742B1831B28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Zoneamento</a:t>
          </a:r>
        </a:p>
      </dgm:t>
    </dgm:pt>
    <dgm:pt modelId="{913FB18D-74AE-45DC-BC3D-F96491A54814}" type="parTrans" cxnId="{638549E5-5A44-463C-8E11-C8EEDBFC6127}">
      <dgm:prSet/>
      <dgm:spPr/>
      <dgm:t>
        <a:bodyPr/>
        <a:lstStyle/>
        <a:p>
          <a:endParaRPr lang="pt-BR"/>
        </a:p>
      </dgm:t>
    </dgm:pt>
    <dgm:pt modelId="{67CF3570-2E25-4852-BA2C-B6C7EFCC4245}" type="sibTrans" cxnId="{638549E5-5A44-463C-8E11-C8EEDBFC6127}">
      <dgm:prSet/>
      <dgm:spPr/>
      <dgm:t>
        <a:bodyPr/>
        <a:lstStyle/>
        <a:p>
          <a:endParaRPr lang="pt-BR"/>
        </a:p>
      </dgm:t>
    </dgm:pt>
    <dgm:pt modelId="{9ED5280D-1745-4BE5-9BA4-522E62CD4439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Matriz Origem-Destino no ano base</a:t>
          </a:r>
        </a:p>
      </dgm:t>
    </dgm:pt>
    <dgm:pt modelId="{0ED9D91A-350F-4575-BBE7-8E9701674581}" type="parTrans" cxnId="{9A89087D-65D6-4B4E-9822-46863E7BC677}">
      <dgm:prSet/>
      <dgm:spPr/>
      <dgm:t>
        <a:bodyPr/>
        <a:lstStyle/>
        <a:p>
          <a:endParaRPr lang="pt-BR"/>
        </a:p>
      </dgm:t>
    </dgm:pt>
    <dgm:pt modelId="{4EF420AF-36FD-49DD-9C50-E51AAF32A528}" type="sibTrans" cxnId="{9A89087D-65D6-4B4E-9822-46863E7BC677}">
      <dgm:prSet/>
      <dgm:spPr/>
      <dgm:t>
        <a:bodyPr/>
        <a:lstStyle/>
        <a:p>
          <a:endParaRPr lang="pt-BR"/>
        </a:p>
      </dgm:t>
    </dgm:pt>
    <dgm:pt modelId="{740303E4-5D73-43D9-8B5B-624E0719BA86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Alocação de viagens</a:t>
          </a:r>
        </a:p>
      </dgm:t>
    </dgm:pt>
    <dgm:pt modelId="{F1131D80-CB1C-4231-AE49-2A5BF609D25C}" type="parTrans" cxnId="{2213AD01-2CC5-48BD-91E9-37D0C60AE470}">
      <dgm:prSet/>
      <dgm:spPr/>
      <dgm:t>
        <a:bodyPr/>
        <a:lstStyle/>
        <a:p>
          <a:endParaRPr lang="pt-BR"/>
        </a:p>
      </dgm:t>
    </dgm:pt>
    <dgm:pt modelId="{6B6844ED-97BC-4DAE-8B9A-4C1D50F9CB85}" type="sibTrans" cxnId="{2213AD01-2CC5-48BD-91E9-37D0C60AE470}">
      <dgm:prSet/>
      <dgm:spPr/>
      <dgm:t>
        <a:bodyPr/>
        <a:lstStyle/>
        <a:p>
          <a:endParaRPr lang="pt-BR"/>
        </a:p>
      </dgm:t>
    </dgm:pt>
    <dgm:pt modelId="{9523A621-AFAD-4F67-A9CA-5A74574BB31B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Carregamento do sistema no ano base</a:t>
          </a:r>
        </a:p>
      </dgm:t>
    </dgm:pt>
    <dgm:pt modelId="{4BEF92FD-8F8C-4DF9-8BE8-A7A29D3CCD9E}" type="parTrans" cxnId="{C62BD2D6-11C2-4979-9BC7-CE92ED14A154}">
      <dgm:prSet/>
      <dgm:spPr/>
      <dgm:t>
        <a:bodyPr/>
        <a:lstStyle/>
        <a:p>
          <a:endParaRPr lang="pt-BR"/>
        </a:p>
      </dgm:t>
    </dgm:pt>
    <dgm:pt modelId="{4748BD88-157E-4396-BC48-59C8A482AD40}" type="sibTrans" cxnId="{C62BD2D6-11C2-4979-9BC7-CE92ED14A154}">
      <dgm:prSet/>
      <dgm:spPr/>
      <dgm:t>
        <a:bodyPr/>
        <a:lstStyle/>
        <a:p>
          <a:endParaRPr lang="pt-BR"/>
        </a:p>
      </dgm:t>
    </dgm:pt>
    <dgm:pt modelId="{4C56B299-F8F5-4991-B4A9-7FFAC6782A65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0" i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Auxílio para o cálculo do Desconto Básico de Tarifa (DBT) e Desconto de Usuário Frequente (DUF)</a:t>
          </a:r>
        </a:p>
      </dgm:t>
    </dgm:pt>
    <dgm:pt modelId="{8634D93D-F9BB-4B86-82C5-BDD034ABF161}" type="parTrans" cxnId="{95756338-6022-4D10-80BE-1D0216DD127B}">
      <dgm:prSet/>
      <dgm:spPr/>
      <dgm:t>
        <a:bodyPr/>
        <a:lstStyle/>
        <a:p>
          <a:endParaRPr lang="pt-BR"/>
        </a:p>
      </dgm:t>
    </dgm:pt>
    <dgm:pt modelId="{3D3F43A6-4C63-49A1-8CAB-F26D961D80E5}" type="sibTrans" cxnId="{95756338-6022-4D10-80BE-1D0216DD127B}">
      <dgm:prSet/>
      <dgm:spPr/>
      <dgm:t>
        <a:bodyPr/>
        <a:lstStyle/>
        <a:p>
          <a:endParaRPr lang="pt-BR"/>
        </a:p>
      </dgm:t>
    </dgm:pt>
    <dgm:pt modelId="{4C9EFF46-43CA-47B5-BD9F-F0F91DD156ED}">
      <dgm:prSet custT="1"/>
      <dgm:spPr/>
      <dgm:t>
        <a:bodyPr/>
        <a:lstStyle/>
        <a:p>
          <a:pPr>
            <a:buFont typeface="+mj-lt"/>
            <a:buAutoNum type="arabicPeriod"/>
          </a:pPr>
          <a:r>
            <a:rPr lang="pt-BR" sz="1000" b="1" i="1"/>
            <a:t>APRESENTAÇÃO DE MODELO DE CRESCIMENTO E TRÁFEGO ESTIMADO PARA CONCESSÃO</a:t>
          </a:r>
        </a:p>
      </dgm:t>
    </dgm:pt>
    <dgm:pt modelId="{C7409CF7-7ACD-4D5E-914F-FE705A8E8271}" type="parTrans" cxnId="{6BDD02C5-4466-416A-AAC4-64ABEEF36C40}">
      <dgm:prSet/>
      <dgm:spPr/>
      <dgm:t>
        <a:bodyPr/>
        <a:lstStyle/>
        <a:p>
          <a:endParaRPr lang="pt-BR"/>
        </a:p>
      </dgm:t>
    </dgm:pt>
    <dgm:pt modelId="{1D89C292-CD8D-4D2D-9BF2-F21A86BB047F}" type="sibTrans" cxnId="{6BDD02C5-4466-416A-AAC4-64ABEEF36C40}">
      <dgm:prSet/>
      <dgm:spPr/>
      <dgm:t>
        <a:bodyPr/>
        <a:lstStyle/>
        <a:p>
          <a:endParaRPr lang="pt-BR"/>
        </a:p>
      </dgm:t>
    </dgm:pt>
    <dgm:pt modelId="{D07ED058-2A3B-46B5-A049-603D64CB0772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Modelo de projeção</a:t>
          </a:r>
        </a:p>
      </dgm:t>
    </dgm:pt>
    <dgm:pt modelId="{3481DD30-0747-433F-98AA-F2CB69E9666C}" type="parTrans" cxnId="{555DFF7D-E2FE-49BB-AAD6-434E5E848952}">
      <dgm:prSet/>
      <dgm:spPr/>
      <dgm:t>
        <a:bodyPr/>
        <a:lstStyle/>
        <a:p>
          <a:endParaRPr lang="pt-BR"/>
        </a:p>
      </dgm:t>
    </dgm:pt>
    <dgm:pt modelId="{92BBF1D3-F795-4536-9ED3-4020A1E16F23}" type="sibTrans" cxnId="{555DFF7D-E2FE-49BB-AAD6-434E5E848952}">
      <dgm:prSet/>
      <dgm:spPr/>
      <dgm:t>
        <a:bodyPr/>
        <a:lstStyle/>
        <a:p>
          <a:endParaRPr lang="pt-BR"/>
        </a:p>
      </dgm:t>
    </dgm:pt>
    <dgm:pt modelId="{0044F79F-3562-49D2-92CB-8A7BE9E7E340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Previsão de intervenções no sistema</a:t>
          </a:r>
        </a:p>
      </dgm:t>
    </dgm:pt>
    <dgm:pt modelId="{66D2F14C-EBA0-4DD8-9754-1221C2D4E90C}" type="parTrans" cxnId="{3C3C3F0A-DE89-4D5C-B924-6FF035B73237}">
      <dgm:prSet/>
      <dgm:spPr/>
      <dgm:t>
        <a:bodyPr/>
        <a:lstStyle/>
        <a:p>
          <a:endParaRPr lang="pt-BR"/>
        </a:p>
      </dgm:t>
    </dgm:pt>
    <dgm:pt modelId="{B1F93713-41AF-4939-A715-A563363BC3A8}" type="sibTrans" cxnId="{3C3C3F0A-DE89-4D5C-B924-6FF035B73237}">
      <dgm:prSet/>
      <dgm:spPr/>
      <dgm:t>
        <a:bodyPr/>
        <a:lstStyle/>
        <a:p>
          <a:endParaRPr lang="pt-BR"/>
        </a:p>
      </dgm:t>
    </dgm:pt>
    <dgm:pt modelId="{1AB49FFA-31EB-4BF9-A74F-96CFAA720059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Carregamento do sistema ao longo da concessão</a:t>
          </a:r>
        </a:p>
      </dgm:t>
    </dgm:pt>
    <dgm:pt modelId="{E851F0B7-2F1F-43CD-90CA-8C4AA424301E}" type="parTrans" cxnId="{059C752C-071C-4F60-BAA3-F0E66DC3C033}">
      <dgm:prSet/>
      <dgm:spPr/>
      <dgm:t>
        <a:bodyPr/>
        <a:lstStyle/>
        <a:p>
          <a:endParaRPr lang="pt-BR"/>
        </a:p>
      </dgm:t>
    </dgm:pt>
    <dgm:pt modelId="{1B13356A-C113-490B-88B1-803676F8F7B5}" type="sibTrans" cxnId="{059C752C-071C-4F60-BAA3-F0E66DC3C033}">
      <dgm:prSet/>
      <dgm:spPr/>
      <dgm:t>
        <a:bodyPr/>
        <a:lstStyle/>
        <a:p>
          <a:endParaRPr lang="pt-BR"/>
        </a:p>
      </dgm:t>
    </dgm:pt>
    <dgm:pt modelId="{6CA4F698-58B4-4753-B58D-EC85510F3A3D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Receita Tarifária Obtida pelo Sistema de Arrecadação</a:t>
          </a:r>
        </a:p>
      </dgm:t>
    </dgm:pt>
    <dgm:pt modelId="{21C9993A-6DEB-44BA-8021-B0B7AFE74DBA}" type="parTrans" cxnId="{808BCE63-AE62-4C13-96ED-0D5830019A1F}">
      <dgm:prSet/>
      <dgm:spPr/>
      <dgm:t>
        <a:bodyPr/>
        <a:lstStyle/>
        <a:p>
          <a:endParaRPr lang="pt-BR"/>
        </a:p>
      </dgm:t>
    </dgm:pt>
    <dgm:pt modelId="{9A378787-EB0C-42A8-9C68-CA56831BB90F}" type="sibTrans" cxnId="{808BCE63-AE62-4C13-96ED-0D5830019A1F}">
      <dgm:prSet/>
      <dgm:spPr/>
      <dgm:t>
        <a:bodyPr/>
        <a:lstStyle/>
        <a:p>
          <a:endParaRPr lang="pt-BR"/>
        </a:p>
      </dgm:t>
    </dgm:pt>
    <dgm:pt modelId="{DB663C6B-D570-4681-BBD0-751074219634}">
      <dgm:prSet custT="1"/>
      <dgm:spPr/>
      <dgm:t>
        <a:bodyPr/>
        <a:lstStyle/>
        <a:p>
          <a:pPr>
            <a:buFont typeface="+mj-lt"/>
            <a:buAutoNum type="arabicPeriod"/>
          </a:pPr>
          <a:r>
            <a:rPr lang="pt-BR" sz="1000" b="1" i="1"/>
            <a:t>AVALIAÇÃO DE CAPACIDADE VIÁRIA E PROPOSIÇÃO DE OBRAS DE AMPLIAÇÃO DE CAPACIDADE</a:t>
          </a:r>
        </a:p>
      </dgm:t>
    </dgm:pt>
    <dgm:pt modelId="{159A409E-E2FF-4705-AEF5-2B3F5AC55702}" type="parTrans" cxnId="{BD88FA64-D377-4672-ACC8-58D882E00D6C}">
      <dgm:prSet/>
      <dgm:spPr/>
      <dgm:t>
        <a:bodyPr/>
        <a:lstStyle/>
        <a:p>
          <a:endParaRPr lang="pt-BR"/>
        </a:p>
      </dgm:t>
    </dgm:pt>
    <dgm:pt modelId="{C7998FEB-A465-4FC3-AB3E-6456A4CBF43E}" type="sibTrans" cxnId="{BD88FA64-D377-4672-ACC8-58D882E00D6C}">
      <dgm:prSet/>
      <dgm:spPr/>
      <dgm:t>
        <a:bodyPr/>
        <a:lstStyle/>
        <a:p>
          <a:endParaRPr lang="pt-BR"/>
        </a:p>
      </dgm:t>
    </dgm:pt>
    <dgm:pt modelId="{73A71416-0DF2-420E-BBCC-474D9C800016}">
      <dgm:prSet/>
      <dgm:spPr/>
      <dgm:t>
        <a:bodyPr/>
        <a:lstStyle/>
        <a:p>
          <a:pPr>
            <a:buFont typeface="+mj-lt"/>
            <a:buAutoNum type="arabicPeriod"/>
          </a:pPr>
          <a:r>
            <a:rPr lang="pt-BR" b="1" i="1"/>
            <a:t>Avaliação de obras de melhorias e ampliação de capacidade;</a:t>
          </a:r>
        </a:p>
      </dgm:t>
    </dgm:pt>
    <dgm:pt modelId="{3E2BBDA9-6578-46AE-A6CC-8F7C78D68F19}" type="parTrans" cxnId="{66E4E2F6-3F28-46E2-8EC7-E971B10AB8B9}">
      <dgm:prSet/>
      <dgm:spPr/>
      <dgm:t>
        <a:bodyPr/>
        <a:lstStyle/>
        <a:p>
          <a:endParaRPr lang="pt-BR"/>
        </a:p>
      </dgm:t>
    </dgm:pt>
    <dgm:pt modelId="{6E36D4E2-A3DF-4D64-AE2A-9903A7364E8C}" type="sibTrans" cxnId="{66E4E2F6-3F28-46E2-8EC7-E971B10AB8B9}">
      <dgm:prSet/>
      <dgm:spPr/>
      <dgm:t>
        <a:bodyPr/>
        <a:lstStyle/>
        <a:p>
          <a:endParaRPr lang="pt-BR"/>
        </a:p>
      </dgm:t>
    </dgm:pt>
    <dgm:pt modelId="{BAD919A4-DC97-4D8F-A925-595D929E7E2C}">
      <dgm:prSet custT="1"/>
      <dgm:spPr/>
      <dgm:t>
        <a:bodyPr/>
        <a:lstStyle/>
        <a:p>
          <a:pPr>
            <a:buFont typeface="+mj-lt"/>
            <a:buAutoNum type="arabicPeriod"/>
          </a:pPr>
          <a:r>
            <a:rPr lang="pt-BR" sz="1000" b="1" i="1"/>
            <a:t>RELATÓRIO DE ESTUDO DE TRÁFEGO</a:t>
          </a:r>
        </a:p>
      </dgm:t>
    </dgm:pt>
    <dgm:pt modelId="{A4326BE7-D7F1-44B9-A4CE-0F862DE980F4}" type="parTrans" cxnId="{2071E259-28ED-45E2-953E-465159A1BCD0}">
      <dgm:prSet/>
      <dgm:spPr/>
      <dgm:t>
        <a:bodyPr/>
        <a:lstStyle/>
        <a:p>
          <a:endParaRPr lang="pt-BR"/>
        </a:p>
      </dgm:t>
    </dgm:pt>
    <dgm:pt modelId="{7214E797-9604-48DA-B162-D02E75BBE776}" type="sibTrans" cxnId="{2071E259-28ED-45E2-953E-465159A1BCD0}">
      <dgm:prSet/>
      <dgm:spPr/>
      <dgm:t>
        <a:bodyPr/>
        <a:lstStyle/>
        <a:p>
          <a:endParaRPr lang="pt-BR"/>
        </a:p>
      </dgm:t>
    </dgm:pt>
    <dgm:pt modelId="{43E6F1D1-57DA-44FB-9245-6C5FFCEBF9A4}" type="pres">
      <dgm:prSet presAssocID="{C11039CB-5391-4DAC-B428-3323D03611A6}" presName="mainComposite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78F361B2-F110-4CB0-8A25-5C718A9719C0}" type="pres">
      <dgm:prSet presAssocID="{C11039CB-5391-4DAC-B428-3323D03611A6}" presName="hierFlow" presStyleCnt="0"/>
      <dgm:spPr/>
    </dgm:pt>
    <dgm:pt modelId="{E2671267-5DAF-423E-9EB2-9959A40BAD4F}" type="pres">
      <dgm:prSet presAssocID="{C11039CB-5391-4DAC-B428-3323D03611A6}" presName="hierChild1" presStyleCnt="0">
        <dgm:presLayoutVars>
          <dgm:chPref val="1"/>
          <dgm:animOne val="branch"/>
          <dgm:animLvl val="lvl"/>
        </dgm:presLayoutVars>
      </dgm:prSet>
      <dgm:spPr/>
    </dgm:pt>
    <dgm:pt modelId="{2C03C69C-E8C8-4AFC-A0F7-1F57D1E8BD93}" type="pres">
      <dgm:prSet presAssocID="{9CC0D577-683C-4163-A8C1-96E95A9E9B8D}" presName="Name17" presStyleCnt="0"/>
      <dgm:spPr/>
    </dgm:pt>
    <dgm:pt modelId="{4D8D7707-2F29-4411-90CC-6A76F35A3767}" type="pres">
      <dgm:prSet presAssocID="{9CC0D577-683C-4163-A8C1-96E95A9E9B8D}" presName="level1Shape" presStyleLbl="node0" presStyleIdx="0" presStyleCnt="1" custScaleX="439437" custScaleY="451354" custLinFactX="-400000" custLinFactY="-91288" custLinFactNeighborX="-423688" custLinFactNeighborY="-100000">
        <dgm:presLayoutVars>
          <dgm:chPref val="3"/>
        </dgm:presLayoutVars>
      </dgm:prSet>
      <dgm:spPr/>
    </dgm:pt>
    <dgm:pt modelId="{9A3B1CA0-005C-476C-A85A-02C8E5F026B5}" type="pres">
      <dgm:prSet presAssocID="{9CC0D577-683C-4163-A8C1-96E95A9E9B8D}" presName="hierChild2" presStyleCnt="0"/>
      <dgm:spPr/>
    </dgm:pt>
    <dgm:pt modelId="{39B09FE9-CAFA-4D46-BB57-784FDE72454D}" type="pres">
      <dgm:prSet presAssocID="{42108B6B-07A8-48A9-A629-49EDA8CDC266}" presName="Name25" presStyleLbl="parChTrans1D2" presStyleIdx="0" presStyleCnt="6"/>
      <dgm:spPr/>
    </dgm:pt>
    <dgm:pt modelId="{B8A60FA3-1580-433B-B1B3-35C7E5F7A973}" type="pres">
      <dgm:prSet presAssocID="{42108B6B-07A8-48A9-A629-49EDA8CDC266}" presName="connTx" presStyleLbl="parChTrans1D2" presStyleIdx="0" presStyleCnt="6"/>
      <dgm:spPr/>
    </dgm:pt>
    <dgm:pt modelId="{7D978502-160C-447A-AB6B-A31ADAF47F0C}" type="pres">
      <dgm:prSet presAssocID="{A3D7D067-F756-4812-A0D1-E6A13A0709C2}" presName="Name30" presStyleCnt="0"/>
      <dgm:spPr/>
    </dgm:pt>
    <dgm:pt modelId="{627CABA7-C8B6-4B58-A87B-8BAEA01BB929}" type="pres">
      <dgm:prSet presAssocID="{A3D7D067-F756-4812-A0D1-E6A13A0709C2}" presName="level2Shape" presStyleLbl="node2" presStyleIdx="0" presStyleCnt="6" custScaleX="369892" custScaleY="377713" custLinFactX="-400000" custLinFactNeighborX="-431667" custLinFactNeighborY="1285"/>
      <dgm:spPr/>
    </dgm:pt>
    <dgm:pt modelId="{F04E767F-5B2E-447A-8867-1D1D144FF2DC}" type="pres">
      <dgm:prSet presAssocID="{A3D7D067-F756-4812-A0D1-E6A13A0709C2}" presName="hierChild3" presStyleCnt="0"/>
      <dgm:spPr/>
    </dgm:pt>
    <dgm:pt modelId="{A5AF00C4-E1C2-41EF-B264-712559EFC364}" type="pres">
      <dgm:prSet presAssocID="{7C324882-5935-4A8B-AB61-F7AF94505C5B}" presName="Name25" presStyleLbl="parChTrans1D2" presStyleIdx="1" presStyleCnt="6"/>
      <dgm:spPr/>
    </dgm:pt>
    <dgm:pt modelId="{D7DA54B5-7D79-4F12-8F52-FC0F9E2D868E}" type="pres">
      <dgm:prSet presAssocID="{7C324882-5935-4A8B-AB61-F7AF94505C5B}" presName="connTx" presStyleLbl="parChTrans1D2" presStyleIdx="1" presStyleCnt="6"/>
      <dgm:spPr/>
    </dgm:pt>
    <dgm:pt modelId="{E33264F9-4338-49EE-B111-75D2FADA7B15}" type="pres">
      <dgm:prSet presAssocID="{B4DCB976-F344-4057-B173-A443D070D245}" presName="Name30" presStyleCnt="0"/>
      <dgm:spPr/>
    </dgm:pt>
    <dgm:pt modelId="{F30ACF5E-5A4D-4C23-9A55-0820E05588C4}" type="pres">
      <dgm:prSet presAssocID="{B4DCB976-F344-4057-B173-A443D070D245}" presName="level2Shape" presStyleLbl="node2" presStyleIdx="1" presStyleCnt="6" custScaleX="369892" custScaleY="377714" custLinFactX="-400000" custLinFactY="56396" custLinFactNeighborX="-427927" custLinFactNeighborY="100000"/>
      <dgm:spPr/>
    </dgm:pt>
    <dgm:pt modelId="{000F1ED4-87DE-46A3-A1AB-5C3A29817E87}" type="pres">
      <dgm:prSet presAssocID="{B4DCB976-F344-4057-B173-A443D070D245}" presName="hierChild3" presStyleCnt="0"/>
      <dgm:spPr/>
    </dgm:pt>
    <dgm:pt modelId="{55D6AA46-50F2-4733-A2B6-2D5149187D18}" type="pres">
      <dgm:prSet presAssocID="{DE471B79-0149-49B5-AB4E-F60E71877848}" presName="Name25" presStyleLbl="parChTrans1D3" presStyleIdx="0" presStyleCnt="19"/>
      <dgm:spPr/>
    </dgm:pt>
    <dgm:pt modelId="{AF8759A4-229C-4099-9F48-F0FB8CB1AE86}" type="pres">
      <dgm:prSet presAssocID="{DE471B79-0149-49B5-AB4E-F60E71877848}" presName="connTx" presStyleLbl="parChTrans1D3" presStyleIdx="0" presStyleCnt="19"/>
      <dgm:spPr/>
    </dgm:pt>
    <dgm:pt modelId="{1CB4D754-7FC7-417B-B5FF-C10680C433D5}" type="pres">
      <dgm:prSet presAssocID="{1624B93D-1DCF-4680-A811-1E7122FAC614}" presName="Name30" presStyleCnt="0"/>
      <dgm:spPr/>
    </dgm:pt>
    <dgm:pt modelId="{2F751B75-EE3D-4D95-8D70-4D873CBD41B0}" type="pres">
      <dgm:prSet presAssocID="{1624B93D-1DCF-4680-A811-1E7122FAC614}" presName="level2Shape" presStyleLbl="node3" presStyleIdx="0" presStyleCnt="19" custScaleX="135923" custScaleY="134355" custLinFactX="-378768" custLinFactY="100000" custLinFactNeighborX="-400000" custLinFactNeighborY="107048"/>
      <dgm:spPr/>
    </dgm:pt>
    <dgm:pt modelId="{456F88B6-BE23-4A77-83A8-D2D9BD1B1E2E}" type="pres">
      <dgm:prSet presAssocID="{1624B93D-1DCF-4680-A811-1E7122FAC614}" presName="hierChild3" presStyleCnt="0"/>
      <dgm:spPr/>
    </dgm:pt>
    <dgm:pt modelId="{D6A45AF1-7601-4DBF-96AA-8A2F6CDD7DE3}" type="pres">
      <dgm:prSet presAssocID="{A1E5B417-A259-4C8B-92A4-15D6ABEEBADE}" presName="Name25" presStyleLbl="parChTrans1D3" presStyleIdx="1" presStyleCnt="19"/>
      <dgm:spPr/>
    </dgm:pt>
    <dgm:pt modelId="{AB550F35-4125-493F-8D3D-EBEFE1000C1A}" type="pres">
      <dgm:prSet presAssocID="{A1E5B417-A259-4C8B-92A4-15D6ABEEBADE}" presName="connTx" presStyleLbl="parChTrans1D3" presStyleIdx="1" presStyleCnt="19"/>
      <dgm:spPr/>
    </dgm:pt>
    <dgm:pt modelId="{2C7E1A94-F6B1-4462-B957-AD70E3A46919}" type="pres">
      <dgm:prSet presAssocID="{ADAA8F4C-4215-4E81-B9AF-C2F0F0BFE34B}" presName="Name30" presStyleCnt="0"/>
      <dgm:spPr/>
    </dgm:pt>
    <dgm:pt modelId="{C5302BE3-D5EB-4A2B-B398-88C00E224F71}" type="pres">
      <dgm:prSet presAssocID="{ADAA8F4C-4215-4E81-B9AF-C2F0F0BFE34B}" presName="level2Shape" presStyleLbl="node3" presStyleIdx="1" presStyleCnt="19" custScaleX="128311" custScaleY="142141" custLinFactX="-375654" custLinFactY="99537" custLinFactNeighborX="-400000" custLinFactNeighborY="100000"/>
      <dgm:spPr/>
    </dgm:pt>
    <dgm:pt modelId="{30FB2929-18F6-4AB6-B772-DB796DF78DB5}" type="pres">
      <dgm:prSet presAssocID="{ADAA8F4C-4215-4E81-B9AF-C2F0F0BFE34B}" presName="hierChild3" presStyleCnt="0"/>
      <dgm:spPr/>
    </dgm:pt>
    <dgm:pt modelId="{759E9A13-4844-4FDA-95DA-653463EDE48B}" type="pres">
      <dgm:prSet presAssocID="{3D6682C8-0B8F-44C4-9ED5-B8AC0C5DD613}" presName="Name25" presStyleLbl="parChTrans1D3" presStyleIdx="2" presStyleCnt="19"/>
      <dgm:spPr/>
    </dgm:pt>
    <dgm:pt modelId="{EE8867AC-C9B7-46C5-88B3-7026D7F21370}" type="pres">
      <dgm:prSet presAssocID="{3D6682C8-0B8F-44C4-9ED5-B8AC0C5DD613}" presName="connTx" presStyleLbl="parChTrans1D3" presStyleIdx="2" presStyleCnt="19"/>
      <dgm:spPr/>
    </dgm:pt>
    <dgm:pt modelId="{45410C57-98BD-4DAD-93B3-6C9FE91E87EF}" type="pres">
      <dgm:prSet presAssocID="{DA36F7B2-32F9-462E-A02F-BAC94C96C22E}" presName="Name30" presStyleCnt="0"/>
      <dgm:spPr/>
    </dgm:pt>
    <dgm:pt modelId="{E5E51C17-8712-42AF-9E2C-3AE74208C286}" type="pres">
      <dgm:prSet presAssocID="{DA36F7B2-32F9-462E-A02F-BAC94C96C22E}" presName="level2Shape" presStyleLbl="node3" presStyleIdx="2" presStyleCnt="19" custScaleX="129688" custScaleY="110651" custLinFactX="-374373" custLinFactY="87388" custLinFactNeighborX="-400000" custLinFactNeighborY="100000"/>
      <dgm:spPr/>
    </dgm:pt>
    <dgm:pt modelId="{2DBD4966-0FF3-4311-A34F-D8190F87451C}" type="pres">
      <dgm:prSet presAssocID="{DA36F7B2-32F9-462E-A02F-BAC94C96C22E}" presName="hierChild3" presStyleCnt="0"/>
      <dgm:spPr/>
    </dgm:pt>
    <dgm:pt modelId="{30D1AB0C-9E0C-4E6B-959E-12729A106CEB}" type="pres">
      <dgm:prSet presAssocID="{71B1B6A2-C59C-45D3-A08A-EE4C80A4269C}" presName="Name25" presStyleLbl="parChTrans1D3" presStyleIdx="3" presStyleCnt="19"/>
      <dgm:spPr/>
    </dgm:pt>
    <dgm:pt modelId="{E8E85CA2-218F-4971-BA57-416E84701A5E}" type="pres">
      <dgm:prSet presAssocID="{71B1B6A2-C59C-45D3-A08A-EE4C80A4269C}" presName="connTx" presStyleLbl="parChTrans1D3" presStyleIdx="3" presStyleCnt="19"/>
      <dgm:spPr/>
    </dgm:pt>
    <dgm:pt modelId="{4B649966-6FC5-41C6-BAF8-A7714C315A7B}" type="pres">
      <dgm:prSet presAssocID="{440C4AAB-5CC2-4B30-AE00-EE629749CA80}" presName="Name30" presStyleCnt="0"/>
      <dgm:spPr/>
    </dgm:pt>
    <dgm:pt modelId="{5BF635BA-DFFF-49F9-A4B2-73D02536399E}" type="pres">
      <dgm:prSet presAssocID="{440C4AAB-5CC2-4B30-AE00-EE629749CA80}" presName="level2Shape" presStyleLbl="node3" presStyleIdx="3" presStyleCnt="19" custScaleX="136540" custScaleY="111135" custLinFactX="-376449" custLinFactY="88668" custLinFactNeighborX="-400000" custLinFactNeighborY="100000"/>
      <dgm:spPr/>
    </dgm:pt>
    <dgm:pt modelId="{0244332C-7523-47B4-A0D8-93E2365969CC}" type="pres">
      <dgm:prSet presAssocID="{440C4AAB-5CC2-4B30-AE00-EE629749CA80}" presName="hierChild3" presStyleCnt="0"/>
      <dgm:spPr/>
    </dgm:pt>
    <dgm:pt modelId="{44DE5CF9-8663-456B-881E-5D67BCBDCFD4}" type="pres">
      <dgm:prSet presAssocID="{29A0ACAE-FAB9-40A6-8F1F-9CFD641F0737}" presName="Name25" presStyleLbl="parChTrans1D2" presStyleIdx="2" presStyleCnt="6"/>
      <dgm:spPr/>
    </dgm:pt>
    <dgm:pt modelId="{245C6F66-61B3-4B5F-9963-4978276C09F7}" type="pres">
      <dgm:prSet presAssocID="{29A0ACAE-FAB9-40A6-8F1F-9CFD641F0737}" presName="connTx" presStyleLbl="parChTrans1D2" presStyleIdx="2" presStyleCnt="6"/>
      <dgm:spPr/>
    </dgm:pt>
    <dgm:pt modelId="{AA0D6969-09D2-46F4-A1A6-1DF0C385D51B}" type="pres">
      <dgm:prSet presAssocID="{4914F506-2A9A-4F29-9A37-6672D8907602}" presName="Name30" presStyleCnt="0"/>
      <dgm:spPr/>
    </dgm:pt>
    <dgm:pt modelId="{B492AB7E-13ED-4379-8D7C-31CB05FDC14F}" type="pres">
      <dgm:prSet presAssocID="{4914F506-2A9A-4F29-9A37-6672D8907602}" presName="level2Shape" presStyleLbl="node2" presStyleIdx="2" presStyleCnt="6" custScaleX="369892" custScaleY="377714" custLinFactX="-300000" custLinFactNeighborX="-381398" custLinFactNeighborY="5643"/>
      <dgm:spPr/>
    </dgm:pt>
    <dgm:pt modelId="{1DA79D3C-4408-410F-82FD-9AEFD4043AA8}" type="pres">
      <dgm:prSet presAssocID="{4914F506-2A9A-4F29-9A37-6672D8907602}" presName="hierChild3" presStyleCnt="0"/>
      <dgm:spPr/>
    </dgm:pt>
    <dgm:pt modelId="{F4FFD52E-62AF-490C-A2D2-CE2110E8E86E}" type="pres">
      <dgm:prSet presAssocID="{44C21B2C-1CBD-45BE-B62A-87AC9DA5C0E5}" presName="Name25" presStyleLbl="parChTrans1D3" presStyleIdx="4" presStyleCnt="19"/>
      <dgm:spPr/>
    </dgm:pt>
    <dgm:pt modelId="{BD0D4552-8D86-44F8-919D-2C85158D1982}" type="pres">
      <dgm:prSet presAssocID="{44C21B2C-1CBD-45BE-B62A-87AC9DA5C0E5}" presName="connTx" presStyleLbl="parChTrans1D3" presStyleIdx="4" presStyleCnt="19"/>
      <dgm:spPr/>
    </dgm:pt>
    <dgm:pt modelId="{E403AA35-45EA-4963-B667-2F7D61898361}" type="pres">
      <dgm:prSet presAssocID="{E20AB710-DE6C-4ADD-9242-CE57AE2967A0}" presName="Name30" presStyleCnt="0"/>
      <dgm:spPr/>
    </dgm:pt>
    <dgm:pt modelId="{4D4A1071-7904-48F6-AF77-F8EF74363950}" type="pres">
      <dgm:prSet presAssocID="{E20AB710-DE6C-4ADD-9242-CE57AE2967A0}" presName="level2Shape" presStyleLbl="node3" presStyleIdx="4" presStyleCnt="19" custScaleX="193434" custScaleY="135378" custLinFactX="-208781" custLinFactY="-253601" custLinFactNeighborX="-300000" custLinFactNeighborY="-300000"/>
      <dgm:spPr/>
    </dgm:pt>
    <dgm:pt modelId="{7EC42346-6EE1-4D21-A824-6BEC0DBBFE20}" type="pres">
      <dgm:prSet presAssocID="{E20AB710-DE6C-4ADD-9242-CE57AE2967A0}" presName="hierChild3" presStyleCnt="0"/>
      <dgm:spPr/>
    </dgm:pt>
    <dgm:pt modelId="{D40A48B8-3AE6-4D21-9D0C-E29247D0E9F9}" type="pres">
      <dgm:prSet presAssocID="{178E72BB-87DD-4A4F-92F6-A0159B52AA6A}" presName="Name25" presStyleLbl="parChTrans1D3" presStyleIdx="5" presStyleCnt="19"/>
      <dgm:spPr/>
    </dgm:pt>
    <dgm:pt modelId="{B71E27F1-F29A-4E23-9B30-6C61A18B5F0F}" type="pres">
      <dgm:prSet presAssocID="{178E72BB-87DD-4A4F-92F6-A0159B52AA6A}" presName="connTx" presStyleLbl="parChTrans1D3" presStyleIdx="5" presStyleCnt="19"/>
      <dgm:spPr/>
    </dgm:pt>
    <dgm:pt modelId="{4385C278-A12E-46B7-8B4F-51632CFC570E}" type="pres">
      <dgm:prSet presAssocID="{584F4932-C167-4EC2-9D3C-FD87401800C4}" presName="Name30" presStyleCnt="0"/>
      <dgm:spPr/>
    </dgm:pt>
    <dgm:pt modelId="{A0C2C76F-EA0C-4600-A686-B4477F7E4BD4}" type="pres">
      <dgm:prSet presAssocID="{584F4932-C167-4EC2-9D3C-FD87401800C4}" presName="level2Shape" presStyleLbl="node3" presStyleIdx="5" presStyleCnt="19" custScaleX="193434" custScaleY="136084" custLinFactX="-207547" custLinFactY="-255654" custLinFactNeighborX="-300000" custLinFactNeighborY="-300000"/>
      <dgm:spPr/>
    </dgm:pt>
    <dgm:pt modelId="{5B52CBBB-FF0B-456C-B0A7-3313F27533BF}" type="pres">
      <dgm:prSet presAssocID="{584F4932-C167-4EC2-9D3C-FD87401800C4}" presName="hierChild3" presStyleCnt="0"/>
      <dgm:spPr/>
    </dgm:pt>
    <dgm:pt modelId="{13D15221-6060-464A-B3CC-AD3F6213B9F2}" type="pres">
      <dgm:prSet presAssocID="{E70DB145-34EF-49B5-9183-1B5CC095CA9A}" presName="Name25" presStyleLbl="parChTrans1D3" presStyleIdx="6" presStyleCnt="19"/>
      <dgm:spPr/>
    </dgm:pt>
    <dgm:pt modelId="{ECD9D53F-034A-4284-AE48-0A3A11543CD0}" type="pres">
      <dgm:prSet presAssocID="{E70DB145-34EF-49B5-9183-1B5CC095CA9A}" presName="connTx" presStyleLbl="parChTrans1D3" presStyleIdx="6" presStyleCnt="19"/>
      <dgm:spPr/>
    </dgm:pt>
    <dgm:pt modelId="{2C02F280-0309-4929-AFAF-CF02F96C5317}" type="pres">
      <dgm:prSet presAssocID="{716D635B-6B16-4515-ADE8-A3E25AA8A57D}" presName="Name30" presStyleCnt="0"/>
      <dgm:spPr/>
    </dgm:pt>
    <dgm:pt modelId="{7E5249D4-F0F3-47A2-9A9F-B669A4304E53}" type="pres">
      <dgm:prSet presAssocID="{716D635B-6B16-4515-ADE8-A3E25AA8A57D}" presName="level2Shape" presStyleLbl="node3" presStyleIdx="6" presStyleCnt="19" custScaleX="193434" custScaleY="137519" custLinFactX="-207681" custLinFactY="-251439" custLinFactNeighborX="-300000" custLinFactNeighborY="-300000"/>
      <dgm:spPr/>
    </dgm:pt>
    <dgm:pt modelId="{40C297DA-F6DA-431B-94D3-DF268C3DDFB9}" type="pres">
      <dgm:prSet presAssocID="{716D635B-6B16-4515-ADE8-A3E25AA8A57D}" presName="hierChild3" presStyleCnt="0"/>
      <dgm:spPr/>
    </dgm:pt>
    <dgm:pt modelId="{28C04FA2-3F72-4D2F-9724-9822A1DBCCBA}" type="pres">
      <dgm:prSet presAssocID="{A4A062F9-B6CA-494D-9052-7D068C0E816E}" presName="Name25" presStyleLbl="parChTrans1D3" presStyleIdx="7" presStyleCnt="19"/>
      <dgm:spPr/>
    </dgm:pt>
    <dgm:pt modelId="{810CB05C-F080-4A71-8602-DB44088D3C55}" type="pres">
      <dgm:prSet presAssocID="{A4A062F9-B6CA-494D-9052-7D068C0E816E}" presName="connTx" presStyleLbl="parChTrans1D3" presStyleIdx="7" presStyleCnt="19"/>
      <dgm:spPr/>
    </dgm:pt>
    <dgm:pt modelId="{BD4B8809-9110-49CE-8A1F-2DA4975FDC90}" type="pres">
      <dgm:prSet presAssocID="{1780D96B-ADD6-44BC-951E-989576260682}" presName="Name30" presStyleCnt="0"/>
      <dgm:spPr/>
    </dgm:pt>
    <dgm:pt modelId="{381B049F-6671-445E-8ABD-CF2059CEE20C}" type="pres">
      <dgm:prSet presAssocID="{1780D96B-ADD6-44BC-951E-989576260682}" presName="level2Shape" presStyleLbl="node3" presStyleIdx="7" presStyleCnt="19" custScaleX="193434" custScaleY="138739" custLinFactX="-208300" custLinFactY="-253669" custLinFactNeighborX="-300000" custLinFactNeighborY="-300000"/>
      <dgm:spPr/>
    </dgm:pt>
    <dgm:pt modelId="{56173501-6728-4D5C-A972-4AA64CFC5747}" type="pres">
      <dgm:prSet presAssocID="{1780D96B-ADD6-44BC-951E-989576260682}" presName="hierChild3" presStyleCnt="0"/>
      <dgm:spPr/>
    </dgm:pt>
    <dgm:pt modelId="{80265D92-281D-4AA7-AE1C-033192BE3CC0}" type="pres">
      <dgm:prSet presAssocID="{51C65A87-F971-4487-BD95-7C9CCE7220E3}" presName="Name25" presStyleLbl="parChTrans1D3" presStyleIdx="8" presStyleCnt="19"/>
      <dgm:spPr/>
    </dgm:pt>
    <dgm:pt modelId="{BA962876-BD69-4B0D-BCD4-D8ADD9E2F86E}" type="pres">
      <dgm:prSet presAssocID="{51C65A87-F971-4487-BD95-7C9CCE7220E3}" presName="connTx" presStyleLbl="parChTrans1D3" presStyleIdx="8" presStyleCnt="19"/>
      <dgm:spPr/>
    </dgm:pt>
    <dgm:pt modelId="{8802F88B-FC86-48FD-9787-213447BA02C0}" type="pres">
      <dgm:prSet presAssocID="{4D70ECC0-5D03-4F3C-B783-1210981B7864}" presName="Name30" presStyleCnt="0"/>
      <dgm:spPr/>
    </dgm:pt>
    <dgm:pt modelId="{EAAC9995-25F4-46B6-BF7B-A070F89FCEF4}" type="pres">
      <dgm:prSet presAssocID="{4D70ECC0-5D03-4F3C-B783-1210981B7864}" presName="level2Shape" presStyleLbl="node3" presStyleIdx="8" presStyleCnt="19" custScaleX="193434" custScaleY="139480" custLinFactX="-208683" custLinFactY="-249332" custLinFactNeighborX="-300000" custLinFactNeighborY="-300000"/>
      <dgm:spPr/>
    </dgm:pt>
    <dgm:pt modelId="{A0DEA90C-A35B-4C88-ABFB-1ABA9E4B50F8}" type="pres">
      <dgm:prSet presAssocID="{4D70ECC0-5D03-4F3C-B783-1210981B7864}" presName="hierChild3" presStyleCnt="0"/>
      <dgm:spPr/>
    </dgm:pt>
    <dgm:pt modelId="{4555B2E4-B937-4B5E-B0D7-99EFE52A7E1B}" type="pres">
      <dgm:prSet presAssocID="{913FB18D-74AE-45DC-BC3D-F96491A54814}" presName="Name25" presStyleLbl="parChTrans1D3" presStyleIdx="9" presStyleCnt="19"/>
      <dgm:spPr/>
    </dgm:pt>
    <dgm:pt modelId="{063F7766-5D6F-463F-B32B-D33B3C01D97D}" type="pres">
      <dgm:prSet presAssocID="{913FB18D-74AE-45DC-BC3D-F96491A54814}" presName="connTx" presStyleLbl="parChTrans1D3" presStyleIdx="9" presStyleCnt="19"/>
      <dgm:spPr/>
    </dgm:pt>
    <dgm:pt modelId="{BB6E075A-2B72-4242-A6EA-10700F844433}" type="pres">
      <dgm:prSet presAssocID="{05679851-F05C-40FB-BDC6-9742B1831B28}" presName="Name30" presStyleCnt="0"/>
      <dgm:spPr/>
    </dgm:pt>
    <dgm:pt modelId="{6E192BD6-E636-4417-84B5-F091B74B95D2}" type="pres">
      <dgm:prSet presAssocID="{05679851-F05C-40FB-BDC6-9742B1831B28}" presName="level2Shape" presStyleLbl="node3" presStyleIdx="9" presStyleCnt="19" custScaleX="193434" custScaleY="141754" custLinFactX="-207464" custLinFactY="-251705" custLinFactNeighborX="-300000" custLinFactNeighborY="-300000"/>
      <dgm:spPr/>
    </dgm:pt>
    <dgm:pt modelId="{EEE02F52-0AAD-4FB7-A755-81AD28E68E48}" type="pres">
      <dgm:prSet presAssocID="{05679851-F05C-40FB-BDC6-9742B1831B28}" presName="hierChild3" presStyleCnt="0"/>
      <dgm:spPr/>
    </dgm:pt>
    <dgm:pt modelId="{EAF1839A-31EA-4FB8-B099-C2F56F9F4778}" type="pres">
      <dgm:prSet presAssocID="{0ED9D91A-350F-4575-BBE7-8E9701674581}" presName="Name25" presStyleLbl="parChTrans1D3" presStyleIdx="10" presStyleCnt="19"/>
      <dgm:spPr/>
    </dgm:pt>
    <dgm:pt modelId="{F5828A93-4714-4958-AE2D-F86B141439E6}" type="pres">
      <dgm:prSet presAssocID="{0ED9D91A-350F-4575-BBE7-8E9701674581}" presName="connTx" presStyleLbl="parChTrans1D3" presStyleIdx="10" presStyleCnt="19"/>
      <dgm:spPr/>
    </dgm:pt>
    <dgm:pt modelId="{857FBBBC-C156-425F-8781-653FDABC4523}" type="pres">
      <dgm:prSet presAssocID="{9ED5280D-1745-4BE5-9BA4-522E62CD4439}" presName="Name30" presStyleCnt="0"/>
      <dgm:spPr/>
    </dgm:pt>
    <dgm:pt modelId="{B484E45A-2A4B-4468-A498-553149156576}" type="pres">
      <dgm:prSet presAssocID="{9ED5280D-1745-4BE5-9BA4-522E62CD4439}" presName="level2Shape" presStyleLbl="node3" presStyleIdx="10" presStyleCnt="19" custScaleX="193434" custScaleY="116268" custLinFactX="-209944" custLinFactY="-256144" custLinFactNeighborX="-300000" custLinFactNeighborY="-300000"/>
      <dgm:spPr/>
    </dgm:pt>
    <dgm:pt modelId="{9AC691F4-75BA-4C9A-8806-64AC6917A1FC}" type="pres">
      <dgm:prSet presAssocID="{9ED5280D-1745-4BE5-9BA4-522E62CD4439}" presName="hierChild3" presStyleCnt="0"/>
      <dgm:spPr/>
    </dgm:pt>
    <dgm:pt modelId="{474B5097-0E35-41D4-9448-085E29D9BDE2}" type="pres">
      <dgm:prSet presAssocID="{F1131D80-CB1C-4231-AE49-2A5BF609D25C}" presName="Name25" presStyleLbl="parChTrans1D3" presStyleIdx="11" presStyleCnt="19"/>
      <dgm:spPr/>
    </dgm:pt>
    <dgm:pt modelId="{D6134E53-FDDA-43F5-BF8A-70A2BB1F72B3}" type="pres">
      <dgm:prSet presAssocID="{F1131D80-CB1C-4231-AE49-2A5BF609D25C}" presName="connTx" presStyleLbl="parChTrans1D3" presStyleIdx="11" presStyleCnt="19"/>
      <dgm:spPr/>
    </dgm:pt>
    <dgm:pt modelId="{7352D539-E4D0-4CBE-AD35-5FF2FB5122AB}" type="pres">
      <dgm:prSet presAssocID="{740303E4-5D73-43D9-8B5B-624E0719BA86}" presName="Name30" presStyleCnt="0"/>
      <dgm:spPr/>
    </dgm:pt>
    <dgm:pt modelId="{AA5CCDBA-D7DC-450F-BC83-BF2DD9855AB9}" type="pres">
      <dgm:prSet presAssocID="{740303E4-5D73-43D9-8B5B-624E0719BA86}" presName="level2Shape" presStyleLbl="node3" presStyleIdx="11" presStyleCnt="19" custScaleX="193434" custScaleY="116789" custLinFactX="-205316" custLinFactY="-250998" custLinFactNeighborX="-300000" custLinFactNeighborY="-300000"/>
      <dgm:spPr/>
    </dgm:pt>
    <dgm:pt modelId="{56B3D093-6B17-466F-856A-D43CDE913B2B}" type="pres">
      <dgm:prSet presAssocID="{740303E4-5D73-43D9-8B5B-624E0719BA86}" presName="hierChild3" presStyleCnt="0"/>
      <dgm:spPr/>
    </dgm:pt>
    <dgm:pt modelId="{158BE97E-F9B1-4177-8DCE-877258C0B268}" type="pres">
      <dgm:prSet presAssocID="{4BEF92FD-8F8C-4DF9-8BE8-A7A29D3CCD9E}" presName="Name25" presStyleLbl="parChTrans1D3" presStyleIdx="12" presStyleCnt="19"/>
      <dgm:spPr/>
    </dgm:pt>
    <dgm:pt modelId="{385651F0-0EBE-42B1-9AD5-29A23035CDD9}" type="pres">
      <dgm:prSet presAssocID="{4BEF92FD-8F8C-4DF9-8BE8-A7A29D3CCD9E}" presName="connTx" presStyleLbl="parChTrans1D3" presStyleIdx="12" presStyleCnt="19"/>
      <dgm:spPr/>
    </dgm:pt>
    <dgm:pt modelId="{5DC05E61-7BD3-4693-93CE-E6A3587E6822}" type="pres">
      <dgm:prSet presAssocID="{9523A621-AFAD-4F67-A9CA-5A74574BB31B}" presName="Name30" presStyleCnt="0"/>
      <dgm:spPr/>
    </dgm:pt>
    <dgm:pt modelId="{EFC2555A-A3F4-4F34-9555-153C83D30CD2}" type="pres">
      <dgm:prSet presAssocID="{9523A621-AFAD-4F67-A9CA-5A74574BB31B}" presName="level2Shape" presStyleLbl="node3" presStyleIdx="12" presStyleCnt="19" custScaleX="193434" custScaleY="116441" custLinFactX="-203810" custLinFactY="-250063" custLinFactNeighborX="-300000" custLinFactNeighborY="-300000"/>
      <dgm:spPr/>
    </dgm:pt>
    <dgm:pt modelId="{0DBF7B10-11DC-4807-ADB5-D85A2E8B44D6}" type="pres">
      <dgm:prSet presAssocID="{9523A621-AFAD-4F67-A9CA-5A74574BB31B}" presName="hierChild3" presStyleCnt="0"/>
      <dgm:spPr/>
    </dgm:pt>
    <dgm:pt modelId="{520AE88E-D1CF-49DD-B199-D9A704919092}" type="pres">
      <dgm:prSet presAssocID="{8634D93D-F9BB-4B86-82C5-BDD034ABF161}" presName="Name25" presStyleLbl="parChTrans1D3" presStyleIdx="13" presStyleCnt="19"/>
      <dgm:spPr/>
    </dgm:pt>
    <dgm:pt modelId="{386D6FBE-52BD-4C54-8940-43CD41091B89}" type="pres">
      <dgm:prSet presAssocID="{8634D93D-F9BB-4B86-82C5-BDD034ABF161}" presName="connTx" presStyleLbl="parChTrans1D3" presStyleIdx="13" presStyleCnt="19"/>
      <dgm:spPr/>
    </dgm:pt>
    <dgm:pt modelId="{3B3CA8AB-A31C-497D-9F1A-341D7BCAA0A8}" type="pres">
      <dgm:prSet presAssocID="{4C56B299-F8F5-4991-B4A9-7FFAC6782A65}" presName="Name30" presStyleCnt="0"/>
      <dgm:spPr/>
    </dgm:pt>
    <dgm:pt modelId="{A755392C-C007-4778-B14A-6A8CBFAD18FF}" type="pres">
      <dgm:prSet presAssocID="{4C56B299-F8F5-4991-B4A9-7FFAC6782A65}" presName="level2Shape" presStyleLbl="node3" presStyleIdx="13" presStyleCnt="19" custScaleX="193434" custScaleY="181759" custLinFactX="-200000" custLinFactY="-247434" custLinFactNeighborX="-299861" custLinFactNeighborY="-300000"/>
      <dgm:spPr/>
    </dgm:pt>
    <dgm:pt modelId="{F0488956-AB44-4ECC-A7E2-3E6CC813BC37}" type="pres">
      <dgm:prSet presAssocID="{4C56B299-F8F5-4991-B4A9-7FFAC6782A65}" presName="hierChild3" presStyleCnt="0"/>
      <dgm:spPr/>
    </dgm:pt>
    <dgm:pt modelId="{CE849693-D33B-4555-A594-D09006645830}" type="pres">
      <dgm:prSet presAssocID="{C7409CF7-7ACD-4D5E-914F-FE705A8E8271}" presName="Name25" presStyleLbl="parChTrans1D2" presStyleIdx="3" presStyleCnt="6"/>
      <dgm:spPr/>
    </dgm:pt>
    <dgm:pt modelId="{F2A0188B-4C28-469A-89B1-CE53D6A2E8F7}" type="pres">
      <dgm:prSet presAssocID="{C7409CF7-7ACD-4D5E-914F-FE705A8E8271}" presName="connTx" presStyleLbl="parChTrans1D2" presStyleIdx="3" presStyleCnt="6"/>
      <dgm:spPr/>
    </dgm:pt>
    <dgm:pt modelId="{9B8BF7BE-CD13-4F2F-9628-80EDAC316232}" type="pres">
      <dgm:prSet presAssocID="{4C9EFF46-43CA-47B5-BD9F-F0F91DD156ED}" presName="Name30" presStyleCnt="0"/>
      <dgm:spPr/>
    </dgm:pt>
    <dgm:pt modelId="{2CA4806B-4A99-46B2-BF20-9200E3A96280}" type="pres">
      <dgm:prSet presAssocID="{4C9EFF46-43CA-47B5-BD9F-F0F91DD156ED}" presName="level2Shape" presStyleLbl="node2" presStyleIdx="3" presStyleCnt="6" custScaleX="369892" custScaleY="377713" custLinFactX="-252463" custLinFactY="-195918" custLinFactNeighborX="-300000" custLinFactNeighborY="-200000"/>
      <dgm:spPr/>
    </dgm:pt>
    <dgm:pt modelId="{8082AB9D-8F54-4F37-A66F-7BCE9288815F}" type="pres">
      <dgm:prSet presAssocID="{4C9EFF46-43CA-47B5-BD9F-F0F91DD156ED}" presName="hierChild3" presStyleCnt="0"/>
      <dgm:spPr/>
    </dgm:pt>
    <dgm:pt modelId="{9B8BD08F-0366-44F6-8A38-71033D626EA6}" type="pres">
      <dgm:prSet presAssocID="{3481DD30-0747-433F-98AA-F2CB69E9666C}" presName="Name25" presStyleLbl="parChTrans1D3" presStyleIdx="14" presStyleCnt="19"/>
      <dgm:spPr/>
    </dgm:pt>
    <dgm:pt modelId="{18F7A634-8DF0-43F0-BA64-2AE7AD23C081}" type="pres">
      <dgm:prSet presAssocID="{3481DD30-0747-433F-98AA-F2CB69E9666C}" presName="connTx" presStyleLbl="parChTrans1D3" presStyleIdx="14" presStyleCnt="19"/>
      <dgm:spPr/>
    </dgm:pt>
    <dgm:pt modelId="{3E29E14E-30F3-47B7-AF6C-846A473648DB}" type="pres">
      <dgm:prSet presAssocID="{D07ED058-2A3B-46B5-A049-603D64CB0772}" presName="Name30" presStyleCnt="0"/>
      <dgm:spPr/>
    </dgm:pt>
    <dgm:pt modelId="{D0485FE0-3127-48A9-BB47-76A73BC11725}" type="pres">
      <dgm:prSet presAssocID="{D07ED058-2A3B-46B5-A049-603D64CB0772}" presName="level2Shape" presStyleLbl="node3" presStyleIdx="14" presStyleCnt="19" custScaleX="172607" custScaleY="143839" custLinFactX="-216629" custLinFactY="-148456" custLinFactNeighborX="-300000" custLinFactNeighborY="-200000"/>
      <dgm:spPr/>
    </dgm:pt>
    <dgm:pt modelId="{5D849E2B-650C-41A5-9423-252791B96251}" type="pres">
      <dgm:prSet presAssocID="{D07ED058-2A3B-46B5-A049-603D64CB0772}" presName="hierChild3" presStyleCnt="0"/>
      <dgm:spPr/>
    </dgm:pt>
    <dgm:pt modelId="{A6E509E0-385D-4407-8DDE-C9B90E37E21F}" type="pres">
      <dgm:prSet presAssocID="{66D2F14C-EBA0-4DD8-9754-1221C2D4E90C}" presName="Name25" presStyleLbl="parChTrans1D3" presStyleIdx="15" presStyleCnt="19"/>
      <dgm:spPr/>
    </dgm:pt>
    <dgm:pt modelId="{4AA1D947-87C0-4A01-BB53-84F434B142F7}" type="pres">
      <dgm:prSet presAssocID="{66D2F14C-EBA0-4DD8-9754-1221C2D4E90C}" presName="connTx" presStyleLbl="parChTrans1D3" presStyleIdx="15" presStyleCnt="19"/>
      <dgm:spPr/>
    </dgm:pt>
    <dgm:pt modelId="{E0327E60-83D0-4556-875E-6E284725BE74}" type="pres">
      <dgm:prSet presAssocID="{0044F79F-3562-49D2-92CB-8A7BE9E7E340}" presName="Name30" presStyleCnt="0"/>
      <dgm:spPr/>
    </dgm:pt>
    <dgm:pt modelId="{C44A686E-E96D-4921-8318-8F3EEF23917E}" type="pres">
      <dgm:prSet presAssocID="{0044F79F-3562-49D2-92CB-8A7BE9E7E340}" presName="level2Shape" presStyleLbl="node3" presStyleIdx="15" presStyleCnt="19" custScaleX="172607" custScaleY="143839" custLinFactX="-216629" custLinFactY="-148456" custLinFactNeighborX="-300000" custLinFactNeighborY="-200000"/>
      <dgm:spPr/>
    </dgm:pt>
    <dgm:pt modelId="{5CBA2689-29D3-4FFB-BA19-5B6D2448380A}" type="pres">
      <dgm:prSet presAssocID="{0044F79F-3562-49D2-92CB-8A7BE9E7E340}" presName="hierChild3" presStyleCnt="0"/>
      <dgm:spPr/>
    </dgm:pt>
    <dgm:pt modelId="{442181EF-8465-49D8-A3F2-2CE3E57D35C1}" type="pres">
      <dgm:prSet presAssocID="{E851F0B7-2F1F-43CD-90CA-8C4AA424301E}" presName="Name25" presStyleLbl="parChTrans1D3" presStyleIdx="16" presStyleCnt="19"/>
      <dgm:spPr/>
    </dgm:pt>
    <dgm:pt modelId="{94E4E4D8-94FB-4D51-BE34-AB402E2026B6}" type="pres">
      <dgm:prSet presAssocID="{E851F0B7-2F1F-43CD-90CA-8C4AA424301E}" presName="connTx" presStyleLbl="parChTrans1D3" presStyleIdx="16" presStyleCnt="19"/>
      <dgm:spPr/>
    </dgm:pt>
    <dgm:pt modelId="{D95AFC49-EC75-4AB0-849C-CCBAA8BFDA5B}" type="pres">
      <dgm:prSet presAssocID="{1AB49FFA-31EB-4BF9-A74F-96CFAA720059}" presName="Name30" presStyleCnt="0"/>
      <dgm:spPr/>
    </dgm:pt>
    <dgm:pt modelId="{39AFBBD1-52BC-4BF9-AE11-A7615E45D194}" type="pres">
      <dgm:prSet presAssocID="{1AB49FFA-31EB-4BF9-A74F-96CFAA720059}" presName="level2Shape" presStyleLbl="node3" presStyleIdx="16" presStyleCnt="19" custScaleX="172607" custScaleY="143839" custLinFactX="-216629" custLinFactY="-148456" custLinFactNeighborX="-300000" custLinFactNeighborY="-200000"/>
      <dgm:spPr/>
    </dgm:pt>
    <dgm:pt modelId="{368A034E-CBE0-4F51-8DEA-DC377A53FC36}" type="pres">
      <dgm:prSet presAssocID="{1AB49FFA-31EB-4BF9-A74F-96CFAA720059}" presName="hierChild3" presStyleCnt="0"/>
      <dgm:spPr/>
    </dgm:pt>
    <dgm:pt modelId="{C3E10D64-6DC7-4F64-BF03-B5FC5101C833}" type="pres">
      <dgm:prSet presAssocID="{21C9993A-6DEB-44BA-8021-B0B7AFE74DBA}" presName="Name25" presStyleLbl="parChTrans1D3" presStyleIdx="17" presStyleCnt="19"/>
      <dgm:spPr/>
    </dgm:pt>
    <dgm:pt modelId="{7AFAE3EF-8C3D-411F-B67A-B3EA98071CEA}" type="pres">
      <dgm:prSet presAssocID="{21C9993A-6DEB-44BA-8021-B0B7AFE74DBA}" presName="connTx" presStyleLbl="parChTrans1D3" presStyleIdx="17" presStyleCnt="19"/>
      <dgm:spPr/>
    </dgm:pt>
    <dgm:pt modelId="{25CDE56D-228C-430F-9C21-0F4F3C12D10D}" type="pres">
      <dgm:prSet presAssocID="{6CA4F698-58B4-4753-B58D-EC85510F3A3D}" presName="Name30" presStyleCnt="0"/>
      <dgm:spPr/>
    </dgm:pt>
    <dgm:pt modelId="{8CD8AF88-6F50-43FE-BB50-11332B9B1FCD}" type="pres">
      <dgm:prSet presAssocID="{6CA4F698-58B4-4753-B58D-EC85510F3A3D}" presName="level2Shape" presStyleLbl="node3" presStyleIdx="17" presStyleCnt="19" custScaleX="172607" custScaleY="143839" custLinFactX="-216629" custLinFactY="-148456" custLinFactNeighborX="-300000" custLinFactNeighborY="-200000"/>
      <dgm:spPr/>
    </dgm:pt>
    <dgm:pt modelId="{7231F981-6A52-4F7F-A37F-6C680EC39537}" type="pres">
      <dgm:prSet presAssocID="{6CA4F698-58B4-4753-B58D-EC85510F3A3D}" presName="hierChild3" presStyleCnt="0"/>
      <dgm:spPr/>
    </dgm:pt>
    <dgm:pt modelId="{B1285888-D054-450A-957E-C0ECD44D21C2}" type="pres">
      <dgm:prSet presAssocID="{159A409E-E2FF-4705-AEF5-2B3F5AC55702}" presName="Name25" presStyleLbl="parChTrans1D2" presStyleIdx="4" presStyleCnt="6"/>
      <dgm:spPr/>
    </dgm:pt>
    <dgm:pt modelId="{465C6395-9BE1-4DEC-983A-363E02115BC5}" type="pres">
      <dgm:prSet presAssocID="{159A409E-E2FF-4705-AEF5-2B3F5AC55702}" presName="connTx" presStyleLbl="parChTrans1D2" presStyleIdx="4" presStyleCnt="6"/>
      <dgm:spPr/>
    </dgm:pt>
    <dgm:pt modelId="{95927CBF-33D8-4C1F-93E4-AEEAAC819E4A}" type="pres">
      <dgm:prSet presAssocID="{DB663C6B-D570-4681-BBD0-751074219634}" presName="Name30" presStyleCnt="0"/>
      <dgm:spPr/>
    </dgm:pt>
    <dgm:pt modelId="{1D6D7C4A-808F-4097-B759-7AA5084CC073}" type="pres">
      <dgm:prSet presAssocID="{DB663C6B-D570-4681-BBD0-751074219634}" presName="level2Shape" presStyleLbl="node2" presStyleIdx="4" presStyleCnt="6" custScaleX="369892" custScaleY="377713" custLinFactX="-400000" custLinFactY="-100000" custLinFactNeighborX="-401547" custLinFactNeighborY="-105573"/>
      <dgm:spPr/>
    </dgm:pt>
    <dgm:pt modelId="{5598C9DA-B71E-4E5D-BBA6-F84DF6122374}" type="pres">
      <dgm:prSet presAssocID="{DB663C6B-D570-4681-BBD0-751074219634}" presName="hierChild3" presStyleCnt="0"/>
      <dgm:spPr/>
    </dgm:pt>
    <dgm:pt modelId="{243F6A95-17B5-48C3-97FA-829EC8F28ACD}" type="pres">
      <dgm:prSet presAssocID="{3E2BBDA9-6578-46AE-A6CC-8F7C78D68F19}" presName="Name25" presStyleLbl="parChTrans1D3" presStyleIdx="18" presStyleCnt="19"/>
      <dgm:spPr/>
    </dgm:pt>
    <dgm:pt modelId="{6CF59FC0-78B4-4E42-BF9D-75A19DE6BB71}" type="pres">
      <dgm:prSet presAssocID="{3E2BBDA9-6578-46AE-A6CC-8F7C78D68F19}" presName="connTx" presStyleLbl="parChTrans1D3" presStyleIdx="18" presStyleCnt="19"/>
      <dgm:spPr/>
    </dgm:pt>
    <dgm:pt modelId="{533572CF-1D48-4992-B585-913A3F4356B7}" type="pres">
      <dgm:prSet presAssocID="{73A71416-0DF2-420E-BBCC-474D9C800016}" presName="Name30" presStyleCnt="0"/>
      <dgm:spPr/>
    </dgm:pt>
    <dgm:pt modelId="{C455DE20-9BEC-4839-ADB1-A03B7427312D}" type="pres">
      <dgm:prSet presAssocID="{73A71416-0DF2-420E-BBCC-474D9C800016}" presName="level2Shape" presStyleLbl="node3" presStyleIdx="18" presStyleCnt="19" custScaleX="183041" custScaleY="242155" custLinFactX="-300000" custLinFactY="-87603" custLinFactNeighborX="-387402" custLinFactNeighborY="-100000"/>
      <dgm:spPr/>
    </dgm:pt>
    <dgm:pt modelId="{8607ADF3-905D-4E61-B7FC-7CAB064A9FBC}" type="pres">
      <dgm:prSet presAssocID="{73A71416-0DF2-420E-BBCC-474D9C800016}" presName="hierChild3" presStyleCnt="0"/>
      <dgm:spPr/>
    </dgm:pt>
    <dgm:pt modelId="{68DF84E6-2104-4F2C-8385-37CF5AB0B2B6}" type="pres">
      <dgm:prSet presAssocID="{A4326BE7-D7F1-44B9-A4CE-0F862DE980F4}" presName="Name25" presStyleLbl="parChTrans1D2" presStyleIdx="5" presStyleCnt="6"/>
      <dgm:spPr/>
    </dgm:pt>
    <dgm:pt modelId="{B4982C6C-38A1-4F81-938E-0F560C648163}" type="pres">
      <dgm:prSet presAssocID="{A4326BE7-D7F1-44B9-A4CE-0F862DE980F4}" presName="connTx" presStyleLbl="parChTrans1D2" presStyleIdx="5" presStyleCnt="6"/>
      <dgm:spPr/>
    </dgm:pt>
    <dgm:pt modelId="{6B4F1359-19A5-44E7-B1BA-FC76D05CCB00}" type="pres">
      <dgm:prSet presAssocID="{BAD919A4-DC97-4D8F-A925-595D929E7E2C}" presName="Name30" presStyleCnt="0"/>
      <dgm:spPr/>
    </dgm:pt>
    <dgm:pt modelId="{40C33C61-E290-4CBA-8087-BC4D253BC7B3}" type="pres">
      <dgm:prSet presAssocID="{BAD919A4-DC97-4D8F-A925-595D929E7E2C}" presName="level2Shape" presStyleLbl="node2" presStyleIdx="5" presStyleCnt="6" custScaleX="369892" custScaleY="377713" custLinFactX="-400000" custLinFactNeighborX="-471859" custLinFactNeighborY="-72769"/>
      <dgm:spPr/>
    </dgm:pt>
    <dgm:pt modelId="{6BB08500-7966-40ED-B46F-0AD35A625946}" type="pres">
      <dgm:prSet presAssocID="{BAD919A4-DC97-4D8F-A925-595D929E7E2C}" presName="hierChild3" presStyleCnt="0"/>
      <dgm:spPr/>
    </dgm:pt>
    <dgm:pt modelId="{9A4A6657-D8A3-45AF-B9D0-93DD6B60F567}" type="pres">
      <dgm:prSet presAssocID="{C11039CB-5391-4DAC-B428-3323D03611A6}" presName="bgShapesFlow" presStyleCnt="0"/>
      <dgm:spPr/>
    </dgm:pt>
  </dgm:ptLst>
  <dgm:cxnLst>
    <dgm:cxn modelId="{8B471000-E547-4E34-8A97-446F1EC4A4EA}" type="presOf" srcId="{66D2F14C-EBA0-4DD8-9754-1221C2D4E90C}" destId="{A6E509E0-385D-4407-8DDE-C9B90E37E21F}" srcOrd="0" destOrd="0" presId="urn:microsoft.com/office/officeart/2005/8/layout/hierarchy5"/>
    <dgm:cxn modelId="{2213AD01-2CC5-48BD-91E9-37D0C60AE470}" srcId="{4914F506-2A9A-4F29-9A37-6672D8907602}" destId="{740303E4-5D73-43D9-8B5B-624E0719BA86}" srcOrd="7" destOrd="0" parTransId="{F1131D80-CB1C-4231-AE49-2A5BF609D25C}" sibTransId="{6B6844ED-97BC-4DAE-8B9A-4C1D50F9CB85}"/>
    <dgm:cxn modelId="{B868E504-EAEE-45CC-BC5E-A9BF86E9AE11}" type="presOf" srcId="{DE471B79-0149-49B5-AB4E-F60E71877848}" destId="{AF8759A4-229C-4099-9F48-F0FB8CB1AE86}" srcOrd="1" destOrd="0" presId="urn:microsoft.com/office/officeart/2005/8/layout/hierarchy5"/>
    <dgm:cxn modelId="{71BBB407-EF1F-4615-984B-8EED64A08FAB}" type="presOf" srcId="{71B1B6A2-C59C-45D3-A08A-EE4C80A4269C}" destId="{30D1AB0C-9E0C-4E6B-959E-12729A106CEB}" srcOrd="0" destOrd="0" presId="urn:microsoft.com/office/officeart/2005/8/layout/hierarchy5"/>
    <dgm:cxn modelId="{8C81FD07-38C7-4B45-AC83-9EA3E710D818}" srcId="{B4DCB976-F344-4057-B173-A443D070D245}" destId="{440C4AAB-5CC2-4B30-AE00-EE629749CA80}" srcOrd="3" destOrd="0" parTransId="{71B1B6A2-C59C-45D3-A08A-EE4C80A4269C}" sibTransId="{9CA1CA7A-8EA0-4BC8-BA73-797B5873EBF2}"/>
    <dgm:cxn modelId="{3C3C3F0A-DE89-4D5C-B924-6FF035B73237}" srcId="{4C9EFF46-43CA-47B5-BD9F-F0F91DD156ED}" destId="{0044F79F-3562-49D2-92CB-8A7BE9E7E340}" srcOrd="1" destOrd="0" parTransId="{66D2F14C-EBA0-4DD8-9754-1221C2D4E90C}" sibTransId="{B1F93713-41AF-4939-A715-A563363BC3A8}"/>
    <dgm:cxn modelId="{048F960C-D7DA-4FA3-A7EB-9A384003E16F}" type="presOf" srcId="{1780D96B-ADD6-44BC-951E-989576260682}" destId="{381B049F-6671-445E-8ABD-CF2059CEE20C}" srcOrd="0" destOrd="0" presId="urn:microsoft.com/office/officeart/2005/8/layout/hierarchy5"/>
    <dgm:cxn modelId="{2FAC210E-2A1C-47E6-9665-AED77F537D9B}" type="presOf" srcId="{3481DD30-0747-433F-98AA-F2CB69E9666C}" destId="{9B8BD08F-0366-44F6-8A38-71033D626EA6}" srcOrd="0" destOrd="0" presId="urn:microsoft.com/office/officeart/2005/8/layout/hierarchy5"/>
    <dgm:cxn modelId="{C514FD0F-F7F9-46F5-A1B7-8B03244F5227}" type="presOf" srcId="{0ED9D91A-350F-4575-BBE7-8E9701674581}" destId="{EAF1839A-31EA-4FB8-B099-C2F56F9F4778}" srcOrd="0" destOrd="0" presId="urn:microsoft.com/office/officeart/2005/8/layout/hierarchy5"/>
    <dgm:cxn modelId="{D5E72810-DE0F-4542-8A82-5008127938D2}" type="presOf" srcId="{BAD919A4-DC97-4D8F-A925-595D929E7E2C}" destId="{40C33C61-E290-4CBA-8087-BC4D253BC7B3}" srcOrd="0" destOrd="0" presId="urn:microsoft.com/office/officeart/2005/8/layout/hierarchy5"/>
    <dgm:cxn modelId="{BBCDD310-5BEF-41B0-8A26-E09CB0AE3A7C}" type="presOf" srcId="{A4326BE7-D7F1-44B9-A4CE-0F862DE980F4}" destId="{68DF84E6-2104-4F2C-8385-37CF5AB0B2B6}" srcOrd="0" destOrd="0" presId="urn:microsoft.com/office/officeart/2005/8/layout/hierarchy5"/>
    <dgm:cxn modelId="{BD782D13-53B3-4A4E-915B-5F9F37FD449F}" type="presOf" srcId="{3481DD30-0747-433F-98AA-F2CB69E9666C}" destId="{18F7A634-8DF0-43F0-BA64-2AE7AD23C081}" srcOrd="1" destOrd="0" presId="urn:microsoft.com/office/officeart/2005/8/layout/hierarchy5"/>
    <dgm:cxn modelId="{9FB03E15-BB0C-4650-B376-9B5EB1059BB1}" type="presOf" srcId="{4BEF92FD-8F8C-4DF9-8BE8-A7A29D3CCD9E}" destId="{385651F0-0EBE-42B1-9AD5-29A23035CDD9}" srcOrd="1" destOrd="0" presId="urn:microsoft.com/office/officeart/2005/8/layout/hierarchy5"/>
    <dgm:cxn modelId="{8298C616-F06E-4C9F-B946-90298690A120}" type="presOf" srcId="{4C56B299-F8F5-4991-B4A9-7FFAC6782A65}" destId="{A755392C-C007-4778-B14A-6A8CBFAD18FF}" srcOrd="0" destOrd="0" presId="urn:microsoft.com/office/officeart/2005/8/layout/hierarchy5"/>
    <dgm:cxn modelId="{88FF1518-A86B-428C-B564-096AA0AB74E6}" type="presOf" srcId="{F1131D80-CB1C-4231-AE49-2A5BF609D25C}" destId="{D6134E53-FDDA-43F5-BF8A-70A2BB1F72B3}" srcOrd="1" destOrd="0" presId="urn:microsoft.com/office/officeart/2005/8/layout/hierarchy5"/>
    <dgm:cxn modelId="{81E04A18-7F31-412B-ACE9-ED52701B4EB5}" type="presOf" srcId="{1624B93D-1DCF-4680-A811-1E7122FAC614}" destId="{2F751B75-EE3D-4D95-8D70-4D873CBD41B0}" srcOrd="0" destOrd="0" presId="urn:microsoft.com/office/officeart/2005/8/layout/hierarchy5"/>
    <dgm:cxn modelId="{4D617519-DE1E-40E2-8625-0E95F7196DD2}" type="presOf" srcId="{E70DB145-34EF-49B5-9183-1B5CC095CA9A}" destId="{13D15221-6060-464A-B3CC-AD3F6213B9F2}" srcOrd="0" destOrd="0" presId="urn:microsoft.com/office/officeart/2005/8/layout/hierarchy5"/>
    <dgm:cxn modelId="{20D47C22-C266-40CE-9CA5-9FD3F4CE6A6D}" srcId="{4914F506-2A9A-4F29-9A37-6672D8907602}" destId="{1780D96B-ADD6-44BC-951E-989576260682}" srcOrd="3" destOrd="0" parTransId="{A4A062F9-B6CA-494D-9052-7D068C0E816E}" sibTransId="{89FD237D-C163-494F-942E-1ED89086F062}"/>
    <dgm:cxn modelId="{8AB5E325-D09C-4C2C-B96F-82CBAE8A0DE7}" type="presOf" srcId="{ADAA8F4C-4215-4E81-B9AF-C2F0F0BFE34B}" destId="{C5302BE3-D5EB-4A2B-B398-88C00E224F71}" srcOrd="0" destOrd="0" presId="urn:microsoft.com/office/officeart/2005/8/layout/hierarchy5"/>
    <dgm:cxn modelId="{A3F1E42B-ABEE-4EA3-8276-91310180B1BF}" type="presOf" srcId="{42108B6B-07A8-48A9-A629-49EDA8CDC266}" destId="{39B09FE9-CAFA-4D46-BB57-784FDE72454D}" srcOrd="0" destOrd="0" presId="urn:microsoft.com/office/officeart/2005/8/layout/hierarchy5"/>
    <dgm:cxn modelId="{059C752C-071C-4F60-BAA3-F0E66DC3C033}" srcId="{4C9EFF46-43CA-47B5-BD9F-F0F91DD156ED}" destId="{1AB49FFA-31EB-4BF9-A74F-96CFAA720059}" srcOrd="2" destOrd="0" parTransId="{E851F0B7-2F1F-43CD-90CA-8C4AA424301E}" sibTransId="{1B13356A-C113-490B-88B1-803676F8F7B5}"/>
    <dgm:cxn modelId="{6E8C922D-4BAC-403B-A08B-39D88FBBB0AA}" type="presOf" srcId="{159A409E-E2FF-4705-AEF5-2B3F5AC55702}" destId="{465C6395-9BE1-4DEC-983A-363E02115BC5}" srcOrd="1" destOrd="0" presId="urn:microsoft.com/office/officeart/2005/8/layout/hierarchy5"/>
    <dgm:cxn modelId="{14DE1034-A0F8-4990-A238-940A1BE10F19}" type="presOf" srcId="{913FB18D-74AE-45DC-BC3D-F96491A54814}" destId="{063F7766-5D6F-463F-B32B-D33B3C01D97D}" srcOrd="1" destOrd="0" presId="urn:microsoft.com/office/officeart/2005/8/layout/hierarchy5"/>
    <dgm:cxn modelId="{78247634-1AB8-49D3-B1A8-BD62AE9756BE}" type="presOf" srcId="{51C65A87-F971-4487-BD95-7C9CCE7220E3}" destId="{BA962876-BD69-4B0D-BCD4-D8ADD9E2F86E}" srcOrd="1" destOrd="0" presId="urn:microsoft.com/office/officeart/2005/8/layout/hierarchy5"/>
    <dgm:cxn modelId="{11CDD337-D576-4929-B2CD-78B39B56D0C5}" srcId="{9CC0D577-683C-4163-A8C1-96E95A9E9B8D}" destId="{B4DCB976-F344-4057-B173-A443D070D245}" srcOrd="1" destOrd="0" parTransId="{7C324882-5935-4A8B-AB61-F7AF94505C5B}" sibTransId="{B922D993-45F2-451E-B0FF-2245342D0EBE}"/>
    <dgm:cxn modelId="{BD0CEE37-F748-46B4-B017-2E00BF18F2BE}" type="presOf" srcId="{9CC0D577-683C-4163-A8C1-96E95A9E9B8D}" destId="{4D8D7707-2F29-4411-90CC-6A76F35A3767}" srcOrd="0" destOrd="0" presId="urn:microsoft.com/office/officeart/2005/8/layout/hierarchy5"/>
    <dgm:cxn modelId="{95756338-6022-4D10-80BE-1D0216DD127B}" srcId="{4914F506-2A9A-4F29-9A37-6672D8907602}" destId="{4C56B299-F8F5-4991-B4A9-7FFAC6782A65}" srcOrd="9" destOrd="0" parTransId="{8634D93D-F9BB-4B86-82C5-BDD034ABF161}" sibTransId="{3D3F43A6-4C63-49A1-8CAB-F26D961D80E5}"/>
    <dgm:cxn modelId="{DA3E393A-8E73-468A-90E7-E636D28B452A}" type="presOf" srcId="{3E2BBDA9-6578-46AE-A6CC-8F7C78D68F19}" destId="{6CF59FC0-78B4-4E42-BF9D-75A19DE6BB71}" srcOrd="1" destOrd="0" presId="urn:microsoft.com/office/officeart/2005/8/layout/hierarchy5"/>
    <dgm:cxn modelId="{265C533A-D781-4E4D-80BF-0D07340360A1}" srcId="{4914F506-2A9A-4F29-9A37-6672D8907602}" destId="{584F4932-C167-4EC2-9D3C-FD87401800C4}" srcOrd="1" destOrd="0" parTransId="{178E72BB-87DD-4A4F-92F6-A0159B52AA6A}" sibTransId="{002667E7-134E-45AD-93DA-FE6FF44388BF}"/>
    <dgm:cxn modelId="{B334E23B-2D91-4066-B80C-C02DE15E21CF}" type="presOf" srcId="{42108B6B-07A8-48A9-A629-49EDA8CDC266}" destId="{B8A60FA3-1580-433B-B1B3-35C7E5F7A973}" srcOrd="1" destOrd="0" presId="urn:microsoft.com/office/officeart/2005/8/layout/hierarchy5"/>
    <dgm:cxn modelId="{9F5CB45F-ED7F-4E14-B950-E4BC8BD6CC75}" type="presOf" srcId="{29A0ACAE-FAB9-40A6-8F1F-9CFD641F0737}" destId="{44DE5CF9-8663-456B-881E-5D67BCBDCFD4}" srcOrd="0" destOrd="0" presId="urn:microsoft.com/office/officeart/2005/8/layout/hierarchy5"/>
    <dgm:cxn modelId="{FF585F43-1090-4165-9200-AEAE17204E59}" type="presOf" srcId="{4D70ECC0-5D03-4F3C-B783-1210981B7864}" destId="{EAAC9995-25F4-46B6-BF7B-A070F89FCEF4}" srcOrd="0" destOrd="0" presId="urn:microsoft.com/office/officeart/2005/8/layout/hierarchy5"/>
    <dgm:cxn modelId="{808BCE63-AE62-4C13-96ED-0D5830019A1F}" srcId="{4C9EFF46-43CA-47B5-BD9F-F0F91DD156ED}" destId="{6CA4F698-58B4-4753-B58D-EC85510F3A3D}" srcOrd="3" destOrd="0" parTransId="{21C9993A-6DEB-44BA-8021-B0B7AFE74DBA}" sibTransId="{9A378787-EB0C-42A8-9C68-CA56831BB90F}"/>
    <dgm:cxn modelId="{C37B7944-116A-4B91-B339-07A4F3A1E573}" type="presOf" srcId="{B4DCB976-F344-4057-B173-A443D070D245}" destId="{F30ACF5E-5A4D-4C23-9A55-0820E05588C4}" srcOrd="0" destOrd="0" presId="urn:microsoft.com/office/officeart/2005/8/layout/hierarchy5"/>
    <dgm:cxn modelId="{BD88FA64-D377-4672-ACC8-58D882E00D6C}" srcId="{9CC0D577-683C-4163-A8C1-96E95A9E9B8D}" destId="{DB663C6B-D570-4681-BBD0-751074219634}" srcOrd="4" destOrd="0" parTransId="{159A409E-E2FF-4705-AEF5-2B3F5AC55702}" sibTransId="{C7998FEB-A465-4FC3-AB3E-6456A4CBF43E}"/>
    <dgm:cxn modelId="{978E7365-80F4-48D1-A3ED-204F467C27AF}" type="presOf" srcId="{9523A621-AFAD-4F67-A9CA-5A74574BB31B}" destId="{EFC2555A-A3F4-4F34-9555-153C83D30CD2}" srcOrd="0" destOrd="0" presId="urn:microsoft.com/office/officeart/2005/8/layout/hierarchy5"/>
    <dgm:cxn modelId="{5FA7E945-A0A5-48FE-A5E0-EBB4E4CCA5BE}" srcId="{B4DCB976-F344-4057-B173-A443D070D245}" destId="{DA36F7B2-32F9-462E-A02F-BAC94C96C22E}" srcOrd="2" destOrd="0" parTransId="{3D6682C8-0B8F-44C4-9ED5-B8AC0C5DD613}" sibTransId="{C7097FE2-56C3-4547-96FF-9E60B8EC8B4E}"/>
    <dgm:cxn modelId="{3619DC46-A906-4B84-B1F2-6DD61C20E684}" type="presOf" srcId="{A4A062F9-B6CA-494D-9052-7D068C0E816E}" destId="{28C04FA2-3F72-4D2F-9724-9822A1DBCCBA}" srcOrd="0" destOrd="0" presId="urn:microsoft.com/office/officeart/2005/8/layout/hierarchy5"/>
    <dgm:cxn modelId="{9DC1B968-1DC8-496F-A1AA-518B780A4C94}" type="presOf" srcId="{A1E5B417-A259-4C8B-92A4-15D6ABEEBADE}" destId="{D6A45AF1-7601-4DBF-96AA-8A2F6CDD7DE3}" srcOrd="0" destOrd="0" presId="urn:microsoft.com/office/officeart/2005/8/layout/hierarchy5"/>
    <dgm:cxn modelId="{9572436A-622B-415A-9F5C-5790F7B0A12E}" type="presOf" srcId="{21C9993A-6DEB-44BA-8021-B0B7AFE74DBA}" destId="{C3E10D64-6DC7-4F64-BF03-B5FC5101C833}" srcOrd="0" destOrd="0" presId="urn:microsoft.com/office/officeart/2005/8/layout/hierarchy5"/>
    <dgm:cxn modelId="{7CBF786A-2FA1-4113-B6B2-F5350C6D9028}" srcId="{B4DCB976-F344-4057-B173-A443D070D245}" destId="{1624B93D-1DCF-4680-A811-1E7122FAC614}" srcOrd="0" destOrd="0" parTransId="{DE471B79-0149-49B5-AB4E-F60E71877848}" sibTransId="{AFCA3BD1-A62E-44B1-B58E-92814C7E1C3C}"/>
    <dgm:cxn modelId="{3707D34A-209C-4171-9E47-F152D3490262}" type="presOf" srcId="{7C324882-5935-4A8B-AB61-F7AF94505C5B}" destId="{D7DA54B5-7D79-4F12-8F52-FC0F9E2D868E}" srcOrd="1" destOrd="0" presId="urn:microsoft.com/office/officeart/2005/8/layout/hierarchy5"/>
    <dgm:cxn modelId="{BA46BC6C-1917-405E-919E-4D641A3F762B}" type="presOf" srcId="{440C4AAB-5CC2-4B30-AE00-EE629749CA80}" destId="{5BF635BA-DFFF-49F9-A4B2-73D02536399E}" srcOrd="0" destOrd="0" presId="urn:microsoft.com/office/officeart/2005/8/layout/hierarchy5"/>
    <dgm:cxn modelId="{053CC44C-955F-462F-8F0B-224AC62B70AF}" type="presOf" srcId="{0044F79F-3562-49D2-92CB-8A7BE9E7E340}" destId="{C44A686E-E96D-4921-8318-8F3EEF23917E}" srcOrd="0" destOrd="0" presId="urn:microsoft.com/office/officeart/2005/8/layout/hierarchy5"/>
    <dgm:cxn modelId="{56FC6C4D-7F1C-4613-B246-F2B28C866590}" type="presOf" srcId="{178E72BB-87DD-4A4F-92F6-A0159B52AA6A}" destId="{B71E27F1-F29A-4E23-9B30-6C61A18B5F0F}" srcOrd="1" destOrd="0" presId="urn:microsoft.com/office/officeart/2005/8/layout/hierarchy5"/>
    <dgm:cxn modelId="{258D7F6D-2ACF-4E50-AAD4-D6DB027657FA}" type="presOf" srcId="{73A71416-0DF2-420E-BBCC-474D9C800016}" destId="{C455DE20-9BEC-4839-ADB1-A03B7427312D}" srcOrd="0" destOrd="0" presId="urn:microsoft.com/office/officeart/2005/8/layout/hierarchy5"/>
    <dgm:cxn modelId="{8893804D-5F34-4814-BA6A-A7B8C53F1C51}" type="presOf" srcId="{8634D93D-F9BB-4B86-82C5-BDD034ABF161}" destId="{520AE88E-D1CF-49DD-B199-D9A704919092}" srcOrd="0" destOrd="0" presId="urn:microsoft.com/office/officeart/2005/8/layout/hierarchy5"/>
    <dgm:cxn modelId="{4F55C84D-EF8A-4BC4-8C4A-D4DF834FC5D0}" type="presOf" srcId="{8634D93D-F9BB-4B86-82C5-BDD034ABF161}" destId="{386D6FBE-52BD-4C54-8940-43CD41091B89}" srcOrd="1" destOrd="0" presId="urn:microsoft.com/office/officeart/2005/8/layout/hierarchy5"/>
    <dgm:cxn modelId="{67BF8951-8F90-47B1-AF82-067E0D72EBE2}" type="presOf" srcId="{51C65A87-F971-4487-BD95-7C9CCE7220E3}" destId="{80265D92-281D-4AA7-AE1C-033192BE3CC0}" srcOrd="0" destOrd="0" presId="urn:microsoft.com/office/officeart/2005/8/layout/hierarchy5"/>
    <dgm:cxn modelId="{E3B5D371-6997-49A0-88C1-430C76ECD9E0}" type="presOf" srcId="{F1131D80-CB1C-4231-AE49-2A5BF609D25C}" destId="{474B5097-0E35-41D4-9448-085E29D9BDE2}" srcOrd="0" destOrd="0" presId="urn:microsoft.com/office/officeart/2005/8/layout/hierarchy5"/>
    <dgm:cxn modelId="{14080372-4E5E-4023-BDBE-32F2D6C1CDAE}" type="presOf" srcId="{E70DB145-34EF-49B5-9183-1B5CC095CA9A}" destId="{ECD9D53F-034A-4284-AE48-0A3A11543CD0}" srcOrd="1" destOrd="0" presId="urn:microsoft.com/office/officeart/2005/8/layout/hierarchy5"/>
    <dgm:cxn modelId="{E2009475-7D38-4B17-A5B3-345DACFE47EE}" type="presOf" srcId="{E851F0B7-2F1F-43CD-90CA-8C4AA424301E}" destId="{442181EF-8465-49D8-A3F2-2CE3E57D35C1}" srcOrd="0" destOrd="0" presId="urn:microsoft.com/office/officeart/2005/8/layout/hierarchy5"/>
    <dgm:cxn modelId="{526BC555-ADA7-42D2-8A9B-1D8497B9504A}" type="presOf" srcId="{3D6682C8-0B8F-44C4-9ED5-B8AC0C5DD613}" destId="{EE8867AC-C9B7-46C5-88B3-7026D7F21370}" srcOrd="1" destOrd="0" presId="urn:microsoft.com/office/officeart/2005/8/layout/hierarchy5"/>
    <dgm:cxn modelId="{80591556-D3C5-47DA-8C5F-7E30208B57E1}" type="presOf" srcId="{44C21B2C-1CBD-45BE-B62A-87AC9DA5C0E5}" destId="{F4FFD52E-62AF-490C-A2D2-CE2110E8E86E}" srcOrd="0" destOrd="0" presId="urn:microsoft.com/office/officeart/2005/8/layout/hierarchy5"/>
    <dgm:cxn modelId="{1456C876-19B8-4165-8032-D0E96E5E19B6}" type="presOf" srcId="{4BEF92FD-8F8C-4DF9-8BE8-A7A29D3CCD9E}" destId="{158BE97E-F9B1-4177-8DCE-877258C0B268}" srcOrd="0" destOrd="0" presId="urn:microsoft.com/office/officeart/2005/8/layout/hierarchy5"/>
    <dgm:cxn modelId="{2071E259-28ED-45E2-953E-465159A1BCD0}" srcId="{9CC0D577-683C-4163-A8C1-96E95A9E9B8D}" destId="{BAD919A4-DC97-4D8F-A925-595D929E7E2C}" srcOrd="5" destOrd="0" parTransId="{A4326BE7-D7F1-44B9-A4CE-0F862DE980F4}" sibTransId="{7214E797-9604-48DA-B162-D02E75BBE776}"/>
    <dgm:cxn modelId="{D9CAEA79-D61F-4748-8FC4-E9A552F0B6E8}" type="presOf" srcId="{C7409CF7-7ACD-4D5E-914F-FE705A8E8271}" destId="{F2A0188B-4C28-469A-89B1-CE53D6A2E8F7}" srcOrd="1" destOrd="0" presId="urn:microsoft.com/office/officeart/2005/8/layout/hierarchy5"/>
    <dgm:cxn modelId="{9A89087D-65D6-4B4E-9822-46863E7BC677}" srcId="{4914F506-2A9A-4F29-9A37-6672D8907602}" destId="{9ED5280D-1745-4BE5-9BA4-522E62CD4439}" srcOrd="6" destOrd="0" parTransId="{0ED9D91A-350F-4575-BBE7-8E9701674581}" sibTransId="{4EF420AF-36FD-49DD-9C50-E51AAF32A528}"/>
    <dgm:cxn modelId="{1CEECF7D-6FDB-495E-8C20-94256CFA2E3F}" type="presOf" srcId="{0ED9D91A-350F-4575-BBE7-8E9701674581}" destId="{F5828A93-4714-4958-AE2D-F86B141439E6}" srcOrd="1" destOrd="0" presId="urn:microsoft.com/office/officeart/2005/8/layout/hierarchy5"/>
    <dgm:cxn modelId="{555DFF7D-E2FE-49BB-AAD6-434E5E848952}" srcId="{4C9EFF46-43CA-47B5-BD9F-F0F91DD156ED}" destId="{D07ED058-2A3B-46B5-A049-603D64CB0772}" srcOrd="0" destOrd="0" parTransId="{3481DD30-0747-433F-98AA-F2CB69E9666C}" sibTransId="{92BBF1D3-F795-4536-9ED3-4020A1E16F23}"/>
    <dgm:cxn modelId="{8ADEC481-CAA1-43CB-9CD7-5236F93B71EF}" type="presOf" srcId="{21C9993A-6DEB-44BA-8021-B0B7AFE74DBA}" destId="{7AFAE3EF-8C3D-411F-B67A-B3EA98071CEA}" srcOrd="1" destOrd="0" presId="urn:microsoft.com/office/officeart/2005/8/layout/hierarchy5"/>
    <dgm:cxn modelId="{F522DB86-BF28-4B6C-8156-52B6E2DB03F9}" srcId="{4914F506-2A9A-4F29-9A37-6672D8907602}" destId="{E20AB710-DE6C-4ADD-9242-CE57AE2967A0}" srcOrd="0" destOrd="0" parTransId="{44C21B2C-1CBD-45BE-B62A-87AC9DA5C0E5}" sibTransId="{9A478B55-C52C-4C29-99C4-309C16DF5643}"/>
    <dgm:cxn modelId="{111BC58E-0927-473C-AB66-0381C148E9C8}" type="presOf" srcId="{3E2BBDA9-6578-46AE-A6CC-8F7C78D68F19}" destId="{243F6A95-17B5-48C3-97FA-829EC8F28ACD}" srcOrd="0" destOrd="0" presId="urn:microsoft.com/office/officeart/2005/8/layout/hierarchy5"/>
    <dgm:cxn modelId="{19433D8F-2480-4B8F-9A3B-36D7E06121BA}" type="presOf" srcId="{44C21B2C-1CBD-45BE-B62A-87AC9DA5C0E5}" destId="{BD0D4552-8D86-44F8-919D-2C85158D1982}" srcOrd="1" destOrd="0" presId="urn:microsoft.com/office/officeart/2005/8/layout/hierarchy5"/>
    <dgm:cxn modelId="{8A219390-7259-4E46-870D-12734856B611}" type="presOf" srcId="{913FB18D-74AE-45DC-BC3D-F96491A54814}" destId="{4555B2E4-B937-4B5E-B0D7-99EFE52A7E1B}" srcOrd="0" destOrd="0" presId="urn:microsoft.com/office/officeart/2005/8/layout/hierarchy5"/>
    <dgm:cxn modelId="{DAE19390-074A-4A8A-9027-D925FAE3F770}" type="presOf" srcId="{178E72BB-87DD-4A4F-92F6-A0159B52AA6A}" destId="{D40A48B8-3AE6-4D21-9D0C-E29247D0E9F9}" srcOrd="0" destOrd="0" presId="urn:microsoft.com/office/officeart/2005/8/layout/hierarchy5"/>
    <dgm:cxn modelId="{971C8596-92DB-4EB1-B4F4-B79F15ADA04B}" type="presOf" srcId="{4914F506-2A9A-4F29-9A37-6672D8907602}" destId="{B492AB7E-13ED-4379-8D7C-31CB05FDC14F}" srcOrd="0" destOrd="0" presId="urn:microsoft.com/office/officeart/2005/8/layout/hierarchy5"/>
    <dgm:cxn modelId="{E40A4A9B-8044-4FA7-A1F8-BA81CC8E7EFA}" srcId="{4914F506-2A9A-4F29-9A37-6672D8907602}" destId="{716D635B-6B16-4515-ADE8-A3E25AA8A57D}" srcOrd="2" destOrd="0" parTransId="{E70DB145-34EF-49B5-9183-1B5CC095CA9A}" sibTransId="{F2AE30E6-4E89-47C7-A51F-C85159810110}"/>
    <dgm:cxn modelId="{11B548A4-B56A-4156-81DF-3CBD5E6BAD71}" type="presOf" srcId="{E20AB710-DE6C-4ADD-9242-CE57AE2967A0}" destId="{4D4A1071-7904-48F6-AF77-F8EF74363950}" srcOrd="0" destOrd="0" presId="urn:microsoft.com/office/officeart/2005/8/layout/hierarchy5"/>
    <dgm:cxn modelId="{FA6C89A8-98A5-42FA-8E7F-581DE5F9BCF7}" type="presOf" srcId="{29A0ACAE-FAB9-40A6-8F1F-9CFD641F0737}" destId="{245C6F66-61B3-4B5F-9963-4978276C09F7}" srcOrd="1" destOrd="0" presId="urn:microsoft.com/office/officeart/2005/8/layout/hierarchy5"/>
    <dgm:cxn modelId="{95B0CFA8-C6A5-4130-9579-A7D58DCF66DF}" type="presOf" srcId="{E851F0B7-2F1F-43CD-90CA-8C4AA424301E}" destId="{94E4E4D8-94FB-4D51-BE34-AB402E2026B6}" srcOrd="1" destOrd="0" presId="urn:microsoft.com/office/officeart/2005/8/layout/hierarchy5"/>
    <dgm:cxn modelId="{96C716AF-8C44-44AD-9FD4-BF14A72344A1}" type="presOf" srcId="{DB663C6B-D570-4681-BBD0-751074219634}" destId="{1D6D7C4A-808F-4097-B759-7AA5084CC073}" srcOrd="0" destOrd="0" presId="urn:microsoft.com/office/officeart/2005/8/layout/hierarchy5"/>
    <dgm:cxn modelId="{C3E7F8AF-5D0C-447B-A58A-8FDFA9890BF0}" type="presOf" srcId="{1AB49FFA-31EB-4BF9-A74F-96CFAA720059}" destId="{39AFBBD1-52BC-4BF9-AE11-A7615E45D194}" srcOrd="0" destOrd="0" presId="urn:microsoft.com/office/officeart/2005/8/layout/hierarchy5"/>
    <dgm:cxn modelId="{34025DB0-4C90-4552-896B-594AB6A83E7E}" srcId="{C11039CB-5391-4DAC-B428-3323D03611A6}" destId="{9CC0D577-683C-4163-A8C1-96E95A9E9B8D}" srcOrd="0" destOrd="0" parTransId="{132C41DC-F69C-46E9-9806-5A98F28C4941}" sibTransId="{A009B611-41ED-40E5-9D8E-C8BAB164BCD8}"/>
    <dgm:cxn modelId="{CD2191B0-A4FA-459C-9C83-EBFF183B547E}" type="presOf" srcId="{7C324882-5935-4A8B-AB61-F7AF94505C5B}" destId="{A5AF00C4-E1C2-41EF-B264-712559EFC364}" srcOrd="0" destOrd="0" presId="urn:microsoft.com/office/officeart/2005/8/layout/hierarchy5"/>
    <dgm:cxn modelId="{A226D8B2-103F-4DB9-AFA6-529C03C60F4A}" type="presOf" srcId="{05679851-F05C-40FB-BDC6-9742B1831B28}" destId="{6E192BD6-E636-4417-84B5-F091B74B95D2}" srcOrd="0" destOrd="0" presId="urn:microsoft.com/office/officeart/2005/8/layout/hierarchy5"/>
    <dgm:cxn modelId="{665306B6-040B-4F5A-9375-FF018C999238}" srcId="{4914F506-2A9A-4F29-9A37-6672D8907602}" destId="{4D70ECC0-5D03-4F3C-B783-1210981B7864}" srcOrd="4" destOrd="0" parTransId="{51C65A87-F971-4487-BD95-7C9CCE7220E3}" sibTransId="{5D4B39BA-8264-45E5-B232-01FF2B1385DF}"/>
    <dgm:cxn modelId="{024A81B9-5258-4DAD-A684-FC28E44EB793}" type="presOf" srcId="{6CA4F698-58B4-4753-B58D-EC85510F3A3D}" destId="{8CD8AF88-6F50-43FE-BB50-11332B9B1FCD}" srcOrd="0" destOrd="0" presId="urn:microsoft.com/office/officeart/2005/8/layout/hierarchy5"/>
    <dgm:cxn modelId="{ED0CC5B9-B1D4-4443-8B3F-346C527441DE}" type="presOf" srcId="{71B1B6A2-C59C-45D3-A08A-EE4C80A4269C}" destId="{E8E85CA2-218F-4971-BA57-416E84701A5E}" srcOrd="1" destOrd="0" presId="urn:microsoft.com/office/officeart/2005/8/layout/hierarchy5"/>
    <dgm:cxn modelId="{1B4766C0-BC69-42E8-945B-21A9A2B9CF03}" type="presOf" srcId="{9ED5280D-1745-4BE5-9BA4-522E62CD4439}" destId="{B484E45A-2A4B-4468-A498-553149156576}" srcOrd="0" destOrd="0" presId="urn:microsoft.com/office/officeart/2005/8/layout/hierarchy5"/>
    <dgm:cxn modelId="{6BDD02C5-4466-416A-AAC4-64ABEEF36C40}" srcId="{9CC0D577-683C-4163-A8C1-96E95A9E9B8D}" destId="{4C9EFF46-43CA-47B5-BD9F-F0F91DD156ED}" srcOrd="3" destOrd="0" parTransId="{C7409CF7-7ACD-4D5E-914F-FE705A8E8271}" sibTransId="{1D89C292-CD8D-4D2D-9BF2-F21A86BB047F}"/>
    <dgm:cxn modelId="{170AC9CE-7CB9-4D05-B3E6-39643CBBD2DA}" type="presOf" srcId="{A4326BE7-D7F1-44B9-A4CE-0F862DE980F4}" destId="{B4982C6C-38A1-4F81-938E-0F560C648163}" srcOrd="1" destOrd="0" presId="urn:microsoft.com/office/officeart/2005/8/layout/hierarchy5"/>
    <dgm:cxn modelId="{F13FEBD2-6435-481C-8D7B-411DF32D80EB}" type="presOf" srcId="{C7409CF7-7ACD-4D5E-914F-FE705A8E8271}" destId="{CE849693-D33B-4555-A594-D09006645830}" srcOrd="0" destOrd="0" presId="urn:microsoft.com/office/officeart/2005/8/layout/hierarchy5"/>
    <dgm:cxn modelId="{273730D3-FE40-41C9-B594-571C7160ADC9}" srcId="{9CC0D577-683C-4163-A8C1-96E95A9E9B8D}" destId="{A3D7D067-F756-4812-A0D1-E6A13A0709C2}" srcOrd="0" destOrd="0" parTransId="{42108B6B-07A8-48A9-A629-49EDA8CDC266}" sibTransId="{7D820B5A-2A9A-4D7B-A829-2C6C212613BA}"/>
    <dgm:cxn modelId="{C62BD2D6-11C2-4979-9BC7-CE92ED14A154}" srcId="{4914F506-2A9A-4F29-9A37-6672D8907602}" destId="{9523A621-AFAD-4F67-A9CA-5A74574BB31B}" srcOrd="8" destOrd="0" parTransId="{4BEF92FD-8F8C-4DF9-8BE8-A7A29D3CCD9E}" sibTransId="{4748BD88-157E-4396-BC48-59C8A482AD40}"/>
    <dgm:cxn modelId="{2A8AC1D9-321C-405F-95BC-35DEA04552F9}" type="presOf" srcId="{A4A062F9-B6CA-494D-9052-7D068C0E816E}" destId="{810CB05C-F080-4A71-8602-DB44088D3C55}" srcOrd="1" destOrd="0" presId="urn:microsoft.com/office/officeart/2005/8/layout/hierarchy5"/>
    <dgm:cxn modelId="{E68A51DD-9ACF-498B-A1D1-2632C80AFC60}" type="presOf" srcId="{DA36F7B2-32F9-462E-A02F-BAC94C96C22E}" destId="{E5E51C17-8712-42AF-9E2C-3AE74208C286}" srcOrd="0" destOrd="0" presId="urn:microsoft.com/office/officeart/2005/8/layout/hierarchy5"/>
    <dgm:cxn modelId="{438244DF-C7A4-4268-B79B-65D38B252894}" type="presOf" srcId="{584F4932-C167-4EC2-9D3C-FD87401800C4}" destId="{A0C2C76F-EA0C-4600-A686-B4477F7E4BD4}" srcOrd="0" destOrd="0" presId="urn:microsoft.com/office/officeart/2005/8/layout/hierarchy5"/>
    <dgm:cxn modelId="{78009EE1-E273-48EE-9ACA-22CFAA3625E6}" type="presOf" srcId="{DE471B79-0149-49B5-AB4E-F60E71877848}" destId="{55D6AA46-50F2-4733-A2B6-2D5149187D18}" srcOrd="0" destOrd="0" presId="urn:microsoft.com/office/officeart/2005/8/layout/hierarchy5"/>
    <dgm:cxn modelId="{791B24E2-79BC-4850-97F5-9029EF4DC5AE}" type="presOf" srcId="{A3D7D067-F756-4812-A0D1-E6A13A0709C2}" destId="{627CABA7-C8B6-4B58-A87B-8BAEA01BB929}" srcOrd="0" destOrd="0" presId="urn:microsoft.com/office/officeart/2005/8/layout/hierarchy5"/>
    <dgm:cxn modelId="{638549E5-5A44-463C-8E11-C8EEDBFC6127}" srcId="{4914F506-2A9A-4F29-9A37-6672D8907602}" destId="{05679851-F05C-40FB-BDC6-9742B1831B28}" srcOrd="5" destOrd="0" parTransId="{913FB18D-74AE-45DC-BC3D-F96491A54814}" sibTransId="{67CF3570-2E25-4852-BA2C-B6C7EFCC4245}"/>
    <dgm:cxn modelId="{0A178CEA-A3CA-4E98-86B4-3BD9122CDC0F}" type="presOf" srcId="{66D2F14C-EBA0-4DD8-9754-1221C2D4E90C}" destId="{4AA1D947-87C0-4A01-BB53-84F434B142F7}" srcOrd="1" destOrd="0" presId="urn:microsoft.com/office/officeart/2005/8/layout/hierarchy5"/>
    <dgm:cxn modelId="{3F6876ED-9026-49C5-A1FB-A07DDA2D56A4}" type="presOf" srcId="{4C9EFF46-43CA-47B5-BD9F-F0F91DD156ED}" destId="{2CA4806B-4A99-46B2-BF20-9200E3A96280}" srcOrd="0" destOrd="0" presId="urn:microsoft.com/office/officeart/2005/8/layout/hierarchy5"/>
    <dgm:cxn modelId="{210359EE-55DD-4CEB-88F5-B618272A6631}" type="presOf" srcId="{716D635B-6B16-4515-ADE8-A3E25AA8A57D}" destId="{7E5249D4-F0F3-47A2-9A9F-B669A4304E53}" srcOrd="0" destOrd="0" presId="urn:microsoft.com/office/officeart/2005/8/layout/hierarchy5"/>
    <dgm:cxn modelId="{A4BB42EF-3BC9-44E0-A028-E5338AFA8C9A}" type="presOf" srcId="{C11039CB-5391-4DAC-B428-3323D03611A6}" destId="{43E6F1D1-57DA-44FB-9245-6C5FFCEBF9A4}" srcOrd="0" destOrd="0" presId="urn:microsoft.com/office/officeart/2005/8/layout/hierarchy5"/>
    <dgm:cxn modelId="{38E3C2F3-8554-4527-B7D4-52CFA69A759C}" type="presOf" srcId="{D07ED058-2A3B-46B5-A049-603D64CB0772}" destId="{D0485FE0-3127-48A9-BB47-76A73BC11725}" srcOrd="0" destOrd="0" presId="urn:microsoft.com/office/officeart/2005/8/layout/hierarchy5"/>
    <dgm:cxn modelId="{07417AF4-6017-4E98-B9FA-E281CA985154}" srcId="{B4DCB976-F344-4057-B173-A443D070D245}" destId="{ADAA8F4C-4215-4E81-B9AF-C2F0F0BFE34B}" srcOrd="1" destOrd="0" parTransId="{A1E5B417-A259-4C8B-92A4-15D6ABEEBADE}" sibTransId="{80303E78-7C17-4F88-A857-C9AE6294425E}"/>
    <dgm:cxn modelId="{66E4E2F6-3F28-46E2-8EC7-E971B10AB8B9}" srcId="{DB663C6B-D570-4681-BBD0-751074219634}" destId="{73A71416-0DF2-420E-BBCC-474D9C800016}" srcOrd="0" destOrd="0" parTransId="{3E2BBDA9-6578-46AE-A6CC-8F7C78D68F19}" sibTransId="{6E36D4E2-A3DF-4D64-AE2A-9903A7364E8C}"/>
    <dgm:cxn modelId="{B72A61F8-5E70-4F86-8915-71D1E00994BD}" type="presOf" srcId="{159A409E-E2FF-4705-AEF5-2B3F5AC55702}" destId="{B1285888-D054-450A-957E-C0ECD44D21C2}" srcOrd="0" destOrd="0" presId="urn:microsoft.com/office/officeart/2005/8/layout/hierarchy5"/>
    <dgm:cxn modelId="{6BCA73FB-032D-4E32-967E-B825E689739C}" type="presOf" srcId="{3D6682C8-0B8F-44C4-9ED5-B8AC0C5DD613}" destId="{759E9A13-4844-4FDA-95DA-653463EDE48B}" srcOrd="0" destOrd="0" presId="urn:microsoft.com/office/officeart/2005/8/layout/hierarchy5"/>
    <dgm:cxn modelId="{698128FC-3196-4861-9341-D9DF9124E9FA}" srcId="{9CC0D577-683C-4163-A8C1-96E95A9E9B8D}" destId="{4914F506-2A9A-4F29-9A37-6672D8907602}" srcOrd="2" destOrd="0" parTransId="{29A0ACAE-FAB9-40A6-8F1F-9CFD641F0737}" sibTransId="{7F563444-BFD8-4055-B1EC-C08877020EE3}"/>
    <dgm:cxn modelId="{7983A2FC-74EC-4F85-B790-5721405D01FB}" type="presOf" srcId="{A1E5B417-A259-4C8B-92A4-15D6ABEEBADE}" destId="{AB550F35-4125-493F-8D3D-EBEFE1000C1A}" srcOrd="1" destOrd="0" presId="urn:microsoft.com/office/officeart/2005/8/layout/hierarchy5"/>
    <dgm:cxn modelId="{4133C7FF-7CA3-4A2A-8222-90583735854F}" type="presOf" srcId="{740303E4-5D73-43D9-8B5B-624E0719BA86}" destId="{AA5CCDBA-D7DC-450F-BC83-BF2DD9855AB9}" srcOrd="0" destOrd="0" presId="urn:microsoft.com/office/officeart/2005/8/layout/hierarchy5"/>
    <dgm:cxn modelId="{1315DD2B-120D-4572-9387-8EC5910B53EE}" type="presParOf" srcId="{43E6F1D1-57DA-44FB-9245-6C5FFCEBF9A4}" destId="{78F361B2-F110-4CB0-8A25-5C718A9719C0}" srcOrd="0" destOrd="0" presId="urn:microsoft.com/office/officeart/2005/8/layout/hierarchy5"/>
    <dgm:cxn modelId="{83ACF7F8-7DD1-45AE-BA4D-AAABF03BB8EB}" type="presParOf" srcId="{78F361B2-F110-4CB0-8A25-5C718A9719C0}" destId="{E2671267-5DAF-423E-9EB2-9959A40BAD4F}" srcOrd="0" destOrd="0" presId="urn:microsoft.com/office/officeart/2005/8/layout/hierarchy5"/>
    <dgm:cxn modelId="{B3FD5775-D309-4063-B434-D2D5509A9C3F}" type="presParOf" srcId="{E2671267-5DAF-423E-9EB2-9959A40BAD4F}" destId="{2C03C69C-E8C8-4AFC-A0F7-1F57D1E8BD93}" srcOrd="0" destOrd="0" presId="urn:microsoft.com/office/officeart/2005/8/layout/hierarchy5"/>
    <dgm:cxn modelId="{33B89A43-AEB0-417B-8931-88737315EA61}" type="presParOf" srcId="{2C03C69C-E8C8-4AFC-A0F7-1F57D1E8BD93}" destId="{4D8D7707-2F29-4411-90CC-6A76F35A3767}" srcOrd="0" destOrd="0" presId="urn:microsoft.com/office/officeart/2005/8/layout/hierarchy5"/>
    <dgm:cxn modelId="{E91AA521-99EE-4269-B431-D99A98C2F4C4}" type="presParOf" srcId="{2C03C69C-E8C8-4AFC-A0F7-1F57D1E8BD93}" destId="{9A3B1CA0-005C-476C-A85A-02C8E5F026B5}" srcOrd="1" destOrd="0" presId="urn:microsoft.com/office/officeart/2005/8/layout/hierarchy5"/>
    <dgm:cxn modelId="{7C228E51-5708-4EEA-8C19-CDE8689E4E8D}" type="presParOf" srcId="{9A3B1CA0-005C-476C-A85A-02C8E5F026B5}" destId="{39B09FE9-CAFA-4D46-BB57-784FDE72454D}" srcOrd="0" destOrd="0" presId="urn:microsoft.com/office/officeart/2005/8/layout/hierarchy5"/>
    <dgm:cxn modelId="{6DA29710-D7E6-4BE2-8BA5-B0CF0C1C121F}" type="presParOf" srcId="{39B09FE9-CAFA-4D46-BB57-784FDE72454D}" destId="{B8A60FA3-1580-433B-B1B3-35C7E5F7A973}" srcOrd="0" destOrd="0" presId="urn:microsoft.com/office/officeart/2005/8/layout/hierarchy5"/>
    <dgm:cxn modelId="{CB27F76E-708F-4DB9-B27D-BEBC70F3FAA1}" type="presParOf" srcId="{9A3B1CA0-005C-476C-A85A-02C8E5F026B5}" destId="{7D978502-160C-447A-AB6B-A31ADAF47F0C}" srcOrd="1" destOrd="0" presId="urn:microsoft.com/office/officeart/2005/8/layout/hierarchy5"/>
    <dgm:cxn modelId="{00AB8AA4-B1F7-422A-A430-E1C5B607CF7C}" type="presParOf" srcId="{7D978502-160C-447A-AB6B-A31ADAF47F0C}" destId="{627CABA7-C8B6-4B58-A87B-8BAEA01BB929}" srcOrd="0" destOrd="0" presId="urn:microsoft.com/office/officeart/2005/8/layout/hierarchy5"/>
    <dgm:cxn modelId="{E323BD97-2618-475B-929D-2015F93F8204}" type="presParOf" srcId="{7D978502-160C-447A-AB6B-A31ADAF47F0C}" destId="{F04E767F-5B2E-447A-8867-1D1D144FF2DC}" srcOrd="1" destOrd="0" presId="urn:microsoft.com/office/officeart/2005/8/layout/hierarchy5"/>
    <dgm:cxn modelId="{D131108F-5FEC-48E0-8996-EB606AEA21DC}" type="presParOf" srcId="{9A3B1CA0-005C-476C-A85A-02C8E5F026B5}" destId="{A5AF00C4-E1C2-41EF-B264-712559EFC364}" srcOrd="2" destOrd="0" presId="urn:microsoft.com/office/officeart/2005/8/layout/hierarchy5"/>
    <dgm:cxn modelId="{74881152-AD41-485F-AE99-3C8DF0B143C1}" type="presParOf" srcId="{A5AF00C4-E1C2-41EF-B264-712559EFC364}" destId="{D7DA54B5-7D79-4F12-8F52-FC0F9E2D868E}" srcOrd="0" destOrd="0" presId="urn:microsoft.com/office/officeart/2005/8/layout/hierarchy5"/>
    <dgm:cxn modelId="{A6FF8E37-8191-4BDA-9ADD-837B885B1BCA}" type="presParOf" srcId="{9A3B1CA0-005C-476C-A85A-02C8E5F026B5}" destId="{E33264F9-4338-49EE-B111-75D2FADA7B15}" srcOrd="3" destOrd="0" presId="urn:microsoft.com/office/officeart/2005/8/layout/hierarchy5"/>
    <dgm:cxn modelId="{7C032836-E9F7-4856-84DA-4ABD4A94CC04}" type="presParOf" srcId="{E33264F9-4338-49EE-B111-75D2FADA7B15}" destId="{F30ACF5E-5A4D-4C23-9A55-0820E05588C4}" srcOrd="0" destOrd="0" presId="urn:microsoft.com/office/officeart/2005/8/layout/hierarchy5"/>
    <dgm:cxn modelId="{B803B9E1-0BA1-43A8-8868-5E7CF08C41A2}" type="presParOf" srcId="{E33264F9-4338-49EE-B111-75D2FADA7B15}" destId="{000F1ED4-87DE-46A3-A1AB-5C3A29817E87}" srcOrd="1" destOrd="0" presId="urn:microsoft.com/office/officeart/2005/8/layout/hierarchy5"/>
    <dgm:cxn modelId="{85F63BEF-542C-4D16-89B1-694A0788E076}" type="presParOf" srcId="{000F1ED4-87DE-46A3-A1AB-5C3A29817E87}" destId="{55D6AA46-50F2-4733-A2B6-2D5149187D18}" srcOrd="0" destOrd="0" presId="urn:microsoft.com/office/officeart/2005/8/layout/hierarchy5"/>
    <dgm:cxn modelId="{B4F85D0C-7B33-4564-A487-CA20CED05FF0}" type="presParOf" srcId="{55D6AA46-50F2-4733-A2B6-2D5149187D18}" destId="{AF8759A4-229C-4099-9F48-F0FB8CB1AE86}" srcOrd="0" destOrd="0" presId="urn:microsoft.com/office/officeart/2005/8/layout/hierarchy5"/>
    <dgm:cxn modelId="{C0AAA146-1DAF-4202-AAE5-93DCF504B5DB}" type="presParOf" srcId="{000F1ED4-87DE-46A3-A1AB-5C3A29817E87}" destId="{1CB4D754-7FC7-417B-B5FF-C10680C433D5}" srcOrd="1" destOrd="0" presId="urn:microsoft.com/office/officeart/2005/8/layout/hierarchy5"/>
    <dgm:cxn modelId="{65146027-02DC-46AF-BF9C-171D35F26388}" type="presParOf" srcId="{1CB4D754-7FC7-417B-B5FF-C10680C433D5}" destId="{2F751B75-EE3D-4D95-8D70-4D873CBD41B0}" srcOrd="0" destOrd="0" presId="urn:microsoft.com/office/officeart/2005/8/layout/hierarchy5"/>
    <dgm:cxn modelId="{3AFFBFC6-B146-4E22-9E99-AE36214A374E}" type="presParOf" srcId="{1CB4D754-7FC7-417B-B5FF-C10680C433D5}" destId="{456F88B6-BE23-4A77-83A8-D2D9BD1B1E2E}" srcOrd="1" destOrd="0" presId="urn:microsoft.com/office/officeart/2005/8/layout/hierarchy5"/>
    <dgm:cxn modelId="{D3837E77-079C-450F-9C9F-CCFABE7B99BC}" type="presParOf" srcId="{000F1ED4-87DE-46A3-A1AB-5C3A29817E87}" destId="{D6A45AF1-7601-4DBF-96AA-8A2F6CDD7DE3}" srcOrd="2" destOrd="0" presId="urn:microsoft.com/office/officeart/2005/8/layout/hierarchy5"/>
    <dgm:cxn modelId="{B2479D22-CCCF-4948-86FD-149025AFF04C}" type="presParOf" srcId="{D6A45AF1-7601-4DBF-96AA-8A2F6CDD7DE3}" destId="{AB550F35-4125-493F-8D3D-EBEFE1000C1A}" srcOrd="0" destOrd="0" presId="urn:microsoft.com/office/officeart/2005/8/layout/hierarchy5"/>
    <dgm:cxn modelId="{9A8BCDAE-1873-4498-8222-D6B7DD248565}" type="presParOf" srcId="{000F1ED4-87DE-46A3-A1AB-5C3A29817E87}" destId="{2C7E1A94-F6B1-4462-B957-AD70E3A46919}" srcOrd="3" destOrd="0" presId="urn:microsoft.com/office/officeart/2005/8/layout/hierarchy5"/>
    <dgm:cxn modelId="{260F3C30-CFD3-452D-A281-8DA0AB1B827D}" type="presParOf" srcId="{2C7E1A94-F6B1-4462-B957-AD70E3A46919}" destId="{C5302BE3-D5EB-4A2B-B398-88C00E224F71}" srcOrd="0" destOrd="0" presId="urn:microsoft.com/office/officeart/2005/8/layout/hierarchy5"/>
    <dgm:cxn modelId="{CCFCE167-E766-4CFC-8A4D-8936CB81E9F3}" type="presParOf" srcId="{2C7E1A94-F6B1-4462-B957-AD70E3A46919}" destId="{30FB2929-18F6-4AB6-B772-DB796DF78DB5}" srcOrd="1" destOrd="0" presId="urn:microsoft.com/office/officeart/2005/8/layout/hierarchy5"/>
    <dgm:cxn modelId="{36E239F7-D5FA-4C0F-AD04-782DF967D159}" type="presParOf" srcId="{000F1ED4-87DE-46A3-A1AB-5C3A29817E87}" destId="{759E9A13-4844-4FDA-95DA-653463EDE48B}" srcOrd="4" destOrd="0" presId="urn:microsoft.com/office/officeart/2005/8/layout/hierarchy5"/>
    <dgm:cxn modelId="{927624E0-4A0A-45F4-84FD-D84907BC58B7}" type="presParOf" srcId="{759E9A13-4844-4FDA-95DA-653463EDE48B}" destId="{EE8867AC-C9B7-46C5-88B3-7026D7F21370}" srcOrd="0" destOrd="0" presId="urn:microsoft.com/office/officeart/2005/8/layout/hierarchy5"/>
    <dgm:cxn modelId="{B77CCECA-63D5-4E67-8F36-2FC440D0CEB5}" type="presParOf" srcId="{000F1ED4-87DE-46A3-A1AB-5C3A29817E87}" destId="{45410C57-98BD-4DAD-93B3-6C9FE91E87EF}" srcOrd="5" destOrd="0" presId="urn:microsoft.com/office/officeart/2005/8/layout/hierarchy5"/>
    <dgm:cxn modelId="{C17C201D-1CF0-472E-A43A-59A440B461C3}" type="presParOf" srcId="{45410C57-98BD-4DAD-93B3-6C9FE91E87EF}" destId="{E5E51C17-8712-42AF-9E2C-3AE74208C286}" srcOrd="0" destOrd="0" presId="urn:microsoft.com/office/officeart/2005/8/layout/hierarchy5"/>
    <dgm:cxn modelId="{EFB66684-031B-4984-9B4A-2DDB079EE63F}" type="presParOf" srcId="{45410C57-98BD-4DAD-93B3-6C9FE91E87EF}" destId="{2DBD4966-0FF3-4311-A34F-D8190F87451C}" srcOrd="1" destOrd="0" presId="urn:microsoft.com/office/officeart/2005/8/layout/hierarchy5"/>
    <dgm:cxn modelId="{9652269E-21EE-4255-8824-CFAD5039669B}" type="presParOf" srcId="{000F1ED4-87DE-46A3-A1AB-5C3A29817E87}" destId="{30D1AB0C-9E0C-4E6B-959E-12729A106CEB}" srcOrd="6" destOrd="0" presId="urn:microsoft.com/office/officeart/2005/8/layout/hierarchy5"/>
    <dgm:cxn modelId="{A01ED3F4-954A-4AA6-922C-5AE634354D1C}" type="presParOf" srcId="{30D1AB0C-9E0C-4E6B-959E-12729A106CEB}" destId="{E8E85CA2-218F-4971-BA57-416E84701A5E}" srcOrd="0" destOrd="0" presId="urn:microsoft.com/office/officeart/2005/8/layout/hierarchy5"/>
    <dgm:cxn modelId="{E7580B4D-0B1E-4D2E-B67D-81072491A1A6}" type="presParOf" srcId="{000F1ED4-87DE-46A3-A1AB-5C3A29817E87}" destId="{4B649966-6FC5-41C6-BAF8-A7714C315A7B}" srcOrd="7" destOrd="0" presId="urn:microsoft.com/office/officeart/2005/8/layout/hierarchy5"/>
    <dgm:cxn modelId="{D4F489B8-885F-4421-A02C-8A69A405ECBA}" type="presParOf" srcId="{4B649966-6FC5-41C6-BAF8-A7714C315A7B}" destId="{5BF635BA-DFFF-49F9-A4B2-73D02536399E}" srcOrd="0" destOrd="0" presId="urn:microsoft.com/office/officeart/2005/8/layout/hierarchy5"/>
    <dgm:cxn modelId="{8523C37F-95A7-4CA1-A17F-3436F9ED985B}" type="presParOf" srcId="{4B649966-6FC5-41C6-BAF8-A7714C315A7B}" destId="{0244332C-7523-47B4-A0D8-93E2365969CC}" srcOrd="1" destOrd="0" presId="urn:microsoft.com/office/officeart/2005/8/layout/hierarchy5"/>
    <dgm:cxn modelId="{063CCD83-B760-439E-A0DA-F2CA59422CBA}" type="presParOf" srcId="{9A3B1CA0-005C-476C-A85A-02C8E5F026B5}" destId="{44DE5CF9-8663-456B-881E-5D67BCBDCFD4}" srcOrd="4" destOrd="0" presId="urn:microsoft.com/office/officeart/2005/8/layout/hierarchy5"/>
    <dgm:cxn modelId="{AE8515CD-0CED-472D-B35C-22CAB9711D67}" type="presParOf" srcId="{44DE5CF9-8663-456B-881E-5D67BCBDCFD4}" destId="{245C6F66-61B3-4B5F-9963-4978276C09F7}" srcOrd="0" destOrd="0" presId="urn:microsoft.com/office/officeart/2005/8/layout/hierarchy5"/>
    <dgm:cxn modelId="{5B835D80-9B20-4E40-8B6C-0787AE8A114A}" type="presParOf" srcId="{9A3B1CA0-005C-476C-A85A-02C8E5F026B5}" destId="{AA0D6969-09D2-46F4-A1A6-1DF0C385D51B}" srcOrd="5" destOrd="0" presId="urn:microsoft.com/office/officeart/2005/8/layout/hierarchy5"/>
    <dgm:cxn modelId="{1937A3E2-92A1-403F-BD37-EC86E1168D0D}" type="presParOf" srcId="{AA0D6969-09D2-46F4-A1A6-1DF0C385D51B}" destId="{B492AB7E-13ED-4379-8D7C-31CB05FDC14F}" srcOrd="0" destOrd="0" presId="urn:microsoft.com/office/officeart/2005/8/layout/hierarchy5"/>
    <dgm:cxn modelId="{FC025ED7-51E2-4B41-A237-B11BE7F906DD}" type="presParOf" srcId="{AA0D6969-09D2-46F4-A1A6-1DF0C385D51B}" destId="{1DA79D3C-4408-410F-82FD-9AEFD4043AA8}" srcOrd="1" destOrd="0" presId="urn:microsoft.com/office/officeart/2005/8/layout/hierarchy5"/>
    <dgm:cxn modelId="{F89DBD94-83D1-442F-9A77-9E1000499FCF}" type="presParOf" srcId="{1DA79D3C-4408-410F-82FD-9AEFD4043AA8}" destId="{F4FFD52E-62AF-490C-A2D2-CE2110E8E86E}" srcOrd="0" destOrd="0" presId="urn:microsoft.com/office/officeart/2005/8/layout/hierarchy5"/>
    <dgm:cxn modelId="{435B4B3C-5552-4D47-9DB8-9C016C9A6DFB}" type="presParOf" srcId="{F4FFD52E-62AF-490C-A2D2-CE2110E8E86E}" destId="{BD0D4552-8D86-44F8-919D-2C85158D1982}" srcOrd="0" destOrd="0" presId="urn:microsoft.com/office/officeart/2005/8/layout/hierarchy5"/>
    <dgm:cxn modelId="{D1E00E69-0A8B-4409-B01A-E7C013912215}" type="presParOf" srcId="{1DA79D3C-4408-410F-82FD-9AEFD4043AA8}" destId="{E403AA35-45EA-4963-B667-2F7D61898361}" srcOrd="1" destOrd="0" presId="urn:microsoft.com/office/officeart/2005/8/layout/hierarchy5"/>
    <dgm:cxn modelId="{0E63C9C4-FC58-4DF1-83D9-986885050E77}" type="presParOf" srcId="{E403AA35-45EA-4963-B667-2F7D61898361}" destId="{4D4A1071-7904-48F6-AF77-F8EF74363950}" srcOrd="0" destOrd="0" presId="urn:microsoft.com/office/officeart/2005/8/layout/hierarchy5"/>
    <dgm:cxn modelId="{04E34496-A92C-4240-86A5-24DBE0087C09}" type="presParOf" srcId="{E403AA35-45EA-4963-B667-2F7D61898361}" destId="{7EC42346-6EE1-4D21-A824-6BEC0DBBFE20}" srcOrd="1" destOrd="0" presId="urn:microsoft.com/office/officeart/2005/8/layout/hierarchy5"/>
    <dgm:cxn modelId="{52FCFC80-EA67-4DD5-BE6D-9E5ECDA9810D}" type="presParOf" srcId="{1DA79D3C-4408-410F-82FD-9AEFD4043AA8}" destId="{D40A48B8-3AE6-4D21-9D0C-E29247D0E9F9}" srcOrd="2" destOrd="0" presId="urn:microsoft.com/office/officeart/2005/8/layout/hierarchy5"/>
    <dgm:cxn modelId="{F93205F3-59A0-4808-95AF-51FA53CB07CE}" type="presParOf" srcId="{D40A48B8-3AE6-4D21-9D0C-E29247D0E9F9}" destId="{B71E27F1-F29A-4E23-9B30-6C61A18B5F0F}" srcOrd="0" destOrd="0" presId="urn:microsoft.com/office/officeart/2005/8/layout/hierarchy5"/>
    <dgm:cxn modelId="{C914B77D-236C-4E65-B3E6-29769E2F5464}" type="presParOf" srcId="{1DA79D3C-4408-410F-82FD-9AEFD4043AA8}" destId="{4385C278-A12E-46B7-8B4F-51632CFC570E}" srcOrd="3" destOrd="0" presId="urn:microsoft.com/office/officeart/2005/8/layout/hierarchy5"/>
    <dgm:cxn modelId="{A2B76EB9-518D-4D5B-B9EF-6C0A8DDBBDD3}" type="presParOf" srcId="{4385C278-A12E-46B7-8B4F-51632CFC570E}" destId="{A0C2C76F-EA0C-4600-A686-B4477F7E4BD4}" srcOrd="0" destOrd="0" presId="urn:microsoft.com/office/officeart/2005/8/layout/hierarchy5"/>
    <dgm:cxn modelId="{C3CFA778-9442-4424-B8FA-EF8D8D33F65A}" type="presParOf" srcId="{4385C278-A12E-46B7-8B4F-51632CFC570E}" destId="{5B52CBBB-FF0B-456C-B0A7-3313F27533BF}" srcOrd="1" destOrd="0" presId="urn:microsoft.com/office/officeart/2005/8/layout/hierarchy5"/>
    <dgm:cxn modelId="{D637F275-F3AD-480B-A5D8-6EBCC4094251}" type="presParOf" srcId="{1DA79D3C-4408-410F-82FD-9AEFD4043AA8}" destId="{13D15221-6060-464A-B3CC-AD3F6213B9F2}" srcOrd="4" destOrd="0" presId="urn:microsoft.com/office/officeart/2005/8/layout/hierarchy5"/>
    <dgm:cxn modelId="{7D8ECCFA-BFC4-421B-9C19-E74A45F60613}" type="presParOf" srcId="{13D15221-6060-464A-B3CC-AD3F6213B9F2}" destId="{ECD9D53F-034A-4284-AE48-0A3A11543CD0}" srcOrd="0" destOrd="0" presId="urn:microsoft.com/office/officeart/2005/8/layout/hierarchy5"/>
    <dgm:cxn modelId="{20136F69-E22D-4830-9F0D-B76B0851897E}" type="presParOf" srcId="{1DA79D3C-4408-410F-82FD-9AEFD4043AA8}" destId="{2C02F280-0309-4929-AFAF-CF02F96C5317}" srcOrd="5" destOrd="0" presId="urn:microsoft.com/office/officeart/2005/8/layout/hierarchy5"/>
    <dgm:cxn modelId="{321CCD1B-0C89-4AD6-8012-7FEC60550B64}" type="presParOf" srcId="{2C02F280-0309-4929-AFAF-CF02F96C5317}" destId="{7E5249D4-F0F3-47A2-9A9F-B669A4304E53}" srcOrd="0" destOrd="0" presId="urn:microsoft.com/office/officeart/2005/8/layout/hierarchy5"/>
    <dgm:cxn modelId="{F8349E24-9566-419C-89D6-2CAC1AC521A5}" type="presParOf" srcId="{2C02F280-0309-4929-AFAF-CF02F96C5317}" destId="{40C297DA-F6DA-431B-94D3-DF268C3DDFB9}" srcOrd="1" destOrd="0" presId="urn:microsoft.com/office/officeart/2005/8/layout/hierarchy5"/>
    <dgm:cxn modelId="{6382C66A-0A75-4F14-A819-44B5698BC5C8}" type="presParOf" srcId="{1DA79D3C-4408-410F-82FD-9AEFD4043AA8}" destId="{28C04FA2-3F72-4D2F-9724-9822A1DBCCBA}" srcOrd="6" destOrd="0" presId="urn:microsoft.com/office/officeart/2005/8/layout/hierarchy5"/>
    <dgm:cxn modelId="{D731996F-95F9-43F7-9F74-B3BD5C8A9C37}" type="presParOf" srcId="{28C04FA2-3F72-4D2F-9724-9822A1DBCCBA}" destId="{810CB05C-F080-4A71-8602-DB44088D3C55}" srcOrd="0" destOrd="0" presId="urn:microsoft.com/office/officeart/2005/8/layout/hierarchy5"/>
    <dgm:cxn modelId="{C751155B-A65E-4287-856A-EE2664CFB52B}" type="presParOf" srcId="{1DA79D3C-4408-410F-82FD-9AEFD4043AA8}" destId="{BD4B8809-9110-49CE-8A1F-2DA4975FDC90}" srcOrd="7" destOrd="0" presId="urn:microsoft.com/office/officeart/2005/8/layout/hierarchy5"/>
    <dgm:cxn modelId="{5BCDF2C3-5807-4452-A6CF-7A23DCD71DAB}" type="presParOf" srcId="{BD4B8809-9110-49CE-8A1F-2DA4975FDC90}" destId="{381B049F-6671-445E-8ABD-CF2059CEE20C}" srcOrd="0" destOrd="0" presId="urn:microsoft.com/office/officeart/2005/8/layout/hierarchy5"/>
    <dgm:cxn modelId="{BCD5D037-EE00-4DC9-9DE1-ABDBABB6299C}" type="presParOf" srcId="{BD4B8809-9110-49CE-8A1F-2DA4975FDC90}" destId="{56173501-6728-4D5C-A972-4AA64CFC5747}" srcOrd="1" destOrd="0" presId="urn:microsoft.com/office/officeart/2005/8/layout/hierarchy5"/>
    <dgm:cxn modelId="{97C767C5-B397-43A6-9500-183628BDB3BA}" type="presParOf" srcId="{1DA79D3C-4408-410F-82FD-9AEFD4043AA8}" destId="{80265D92-281D-4AA7-AE1C-033192BE3CC0}" srcOrd="8" destOrd="0" presId="urn:microsoft.com/office/officeart/2005/8/layout/hierarchy5"/>
    <dgm:cxn modelId="{5B3C55BB-431C-41A2-953F-E4E301A5DBFC}" type="presParOf" srcId="{80265D92-281D-4AA7-AE1C-033192BE3CC0}" destId="{BA962876-BD69-4B0D-BCD4-D8ADD9E2F86E}" srcOrd="0" destOrd="0" presId="urn:microsoft.com/office/officeart/2005/8/layout/hierarchy5"/>
    <dgm:cxn modelId="{69E303E6-B72B-4429-96EF-970DD2764F37}" type="presParOf" srcId="{1DA79D3C-4408-410F-82FD-9AEFD4043AA8}" destId="{8802F88B-FC86-48FD-9787-213447BA02C0}" srcOrd="9" destOrd="0" presId="urn:microsoft.com/office/officeart/2005/8/layout/hierarchy5"/>
    <dgm:cxn modelId="{763DC56A-B5C4-4B64-8F46-ABB094EA3864}" type="presParOf" srcId="{8802F88B-FC86-48FD-9787-213447BA02C0}" destId="{EAAC9995-25F4-46B6-BF7B-A070F89FCEF4}" srcOrd="0" destOrd="0" presId="urn:microsoft.com/office/officeart/2005/8/layout/hierarchy5"/>
    <dgm:cxn modelId="{04E7AFA1-8F85-4785-9913-4F642BBB9868}" type="presParOf" srcId="{8802F88B-FC86-48FD-9787-213447BA02C0}" destId="{A0DEA90C-A35B-4C88-ABFB-1ABA9E4B50F8}" srcOrd="1" destOrd="0" presId="urn:microsoft.com/office/officeart/2005/8/layout/hierarchy5"/>
    <dgm:cxn modelId="{B9AFFDDC-E180-45D4-B5D8-7DC718B7C114}" type="presParOf" srcId="{1DA79D3C-4408-410F-82FD-9AEFD4043AA8}" destId="{4555B2E4-B937-4B5E-B0D7-99EFE52A7E1B}" srcOrd="10" destOrd="0" presId="urn:microsoft.com/office/officeart/2005/8/layout/hierarchy5"/>
    <dgm:cxn modelId="{5D1C5573-DD0E-4435-8C1A-C9E75B48D96C}" type="presParOf" srcId="{4555B2E4-B937-4B5E-B0D7-99EFE52A7E1B}" destId="{063F7766-5D6F-463F-B32B-D33B3C01D97D}" srcOrd="0" destOrd="0" presId="urn:microsoft.com/office/officeart/2005/8/layout/hierarchy5"/>
    <dgm:cxn modelId="{E677AFC0-BD41-4C39-907C-3E1AEF5BFDD1}" type="presParOf" srcId="{1DA79D3C-4408-410F-82FD-9AEFD4043AA8}" destId="{BB6E075A-2B72-4242-A6EA-10700F844433}" srcOrd="11" destOrd="0" presId="urn:microsoft.com/office/officeart/2005/8/layout/hierarchy5"/>
    <dgm:cxn modelId="{A7AB7987-4AD5-4933-8FF3-DF9E9F0DEB8E}" type="presParOf" srcId="{BB6E075A-2B72-4242-A6EA-10700F844433}" destId="{6E192BD6-E636-4417-84B5-F091B74B95D2}" srcOrd="0" destOrd="0" presId="urn:microsoft.com/office/officeart/2005/8/layout/hierarchy5"/>
    <dgm:cxn modelId="{9D8F3F1E-F9CA-4108-A534-8ED38D6EFDEC}" type="presParOf" srcId="{BB6E075A-2B72-4242-A6EA-10700F844433}" destId="{EEE02F52-0AAD-4FB7-A755-81AD28E68E48}" srcOrd="1" destOrd="0" presId="urn:microsoft.com/office/officeart/2005/8/layout/hierarchy5"/>
    <dgm:cxn modelId="{63085C02-2527-497E-84DD-867F47FADF5E}" type="presParOf" srcId="{1DA79D3C-4408-410F-82FD-9AEFD4043AA8}" destId="{EAF1839A-31EA-4FB8-B099-C2F56F9F4778}" srcOrd="12" destOrd="0" presId="urn:microsoft.com/office/officeart/2005/8/layout/hierarchy5"/>
    <dgm:cxn modelId="{786E0F9C-739B-4654-B88D-6DEB7C493308}" type="presParOf" srcId="{EAF1839A-31EA-4FB8-B099-C2F56F9F4778}" destId="{F5828A93-4714-4958-AE2D-F86B141439E6}" srcOrd="0" destOrd="0" presId="urn:microsoft.com/office/officeart/2005/8/layout/hierarchy5"/>
    <dgm:cxn modelId="{DD762D0B-2BE0-470A-88A0-5EFE8F8C05A8}" type="presParOf" srcId="{1DA79D3C-4408-410F-82FD-9AEFD4043AA8}" destId="{857FBBBC-C156-425F-8781-653FDABC4523}" srcOrd="13" destOrd="0" presId="urn:microsoft.com/office/officeart/2005/8/layout/hierarchy5"/>
    <dgm:cxn modelId="{51600E28-BA48-4C1E-899E-60E3BB6BCED7}" type="presParOf" srcId="{857FBBBC-C156-425F-8781-653FDABC4523}" destId="{B484E45A-2A4B-4468-A498-553149156576}" srcOrd="0" destOrd="0" presId="urn:microsoft.com/office/officeart/2005/8/layout/hierarchy5"/>
    <dgm:cxn modelId="{FAEB2664-8657-4C01-BEFB-24D814FE4DF8}" type="presParOf" srcId="{857FBBBC-C156-425F-8781-653FDABC4523}" destId="{9AC691F4-75BA-4C9A-8806-64AC6917A1FC}" srcOrd="1" destOrd="0" presId="urn:microsoft.com/office/officeart/2005/8/layout/hierarchy5"/>
    <dgm:cxn modelId="{BE58CE50-BB20-4A9F-845A-97C3699EE38B}" type="presParOf" srcId="{1DA79D3C-4408-410F-82FD-9AEFD4043AA8}" destId="{474B5097-0E35-41D4-9448-085E29D9BDE2}" srcOrd="14" destOrd="0" presId="urn:microsoft.com/office/officeart/2005/8/layout/hierarchy5"/>
    <dgm:cxn modelId="{C74840B5-C9C9-415B-B15E-2C59067C2D21}" type="presParOf" srcId="{474B5097-0E35-41D4-9448-085E29D9BDE2}" destId="{D6134E53-FDDA-43F5-BF8A-70A2BB1F72B3}" srcOrd="0" destOrd="0" presId="urn:microsoft.com/office/officeart/2005/8/layout/hierarchy5"/>
    <dgm:cxn modelId="{71A63CB0-C228-4728-9683-9175A940A1EE}" type="presParOf" srcId="{1DA79D3C-4408-410F-82FD-9AEFD4043AA8}" destId="{7352D539-E4D0-4CBE-AD35-5FF2FB5122AB}" srcOrd="15" destOrd="0" presId="urn:microsoft.com/office/officeart/2005/8/layout/hierarchy5"/>
    <dgm:cxn modelId="{62FADE6F-1F9D-4F54-B79A-8B7FD1190FAC}" type="presParOf" srcId="{7352D539-E4D0-4CBE-AD35-5FF2FB5122AB}" destId="{AA5CCDBA-D7DC-450F-BC83-BF2DD9855AB9}" srcOrd="0" destOrd="0" presId="urn:microsoft.com/office/officeart/2005/8/layout/hierarchy5"/>
    <dgm:cxn modelId="{31257760-A5F0-4253-951B-8FD83290910F}" type="presParOf" srcId="{7352D539-E4D0-4CBE-AD35-5FF2FB5122AB}" destId="{56B3D093-6B17-466F-856A-D43CDE913B2B}" srcOrd="1" destOrd="0" presId="urn:microsoft.com/office/officeart/2005/8/layout/hierarchy5"/>
    <dgm:cxn modelId="{5DE6E07D-9A91-47DE-B0D5-566BC629A26D}" type="presParOf" srcId="{1DA79D3C-4408-410F-82FD-9AEFD4043AA8}" destId="{158BE97E-F9B1-4177-8DCE-877258C0B268}" srcOrd="16" destOrd="0" presId="urn:microsoft.com/office/officeart/2005/8/layout/hierarchy5"/>
    <dgm:cxn modelId="{7B28ED8F-17DE-479E-9371-CA233AFFD54E}" type="presParOf" srcId="{158BE97E-F9B1-4177-8DCE-877258C0B268}" destId="{385651F0-0EBE-42B1-9AD5-29A23035CDD9}" srcOrd="0" destOrd="0" presId="urn:microsoft.com/office/officeart/2005/8/layout/hierarchy5"/>
    <dgm:cxn modelId="{0DD37340-602D-45CB-86BE-9630F385EB5A}" type="presParOf" srcId="{1DA79D3C-4408-410F-82FD-9AEFD4043AA8}" destId="{5DC05E61-7BD3-4693-93CE-E6A3587E6822}" srcOrd="17" destOrd="0" presId="urn:microsoft.com/office/officeart/2005/8/layout/hierarchy5"/>
    <dgm:cxn modelId="{D6FBCFD9-0376-4532-8DAB-0881259E30CA}" type="presParOf" srcId="{5DC05E61-7BD3-4693-93CE-E6A3587E6822}" destId="{EFC2555A-A3F4-4F34-9555-153C83D30CD2}" srcOrd="0" destOrd="0" presId="urn:microsoft.com/office/officeart/2005/8/layout/hierarchy5"/>
    <dgm:cxn modelId="{81501CFC-918F-422F-A4EB-75F2D549F8FF}" type="presParOf" srcId="{5DC05E61-7BD3-4693-93CE-E6A3587E6822}" destId="{0DBF7B10-11DC-4807-ADB5-D85A2E8B44D6}" srcOrd="1" destOrd="0" presId="urn:microsoft.com/office/officeart/2005/8/layout/hierarchy5"/>
    <dgm:cxn modelId="{82CF8768-79AA-44D4-A270-0D63C9A681B0}" type="presParOf" srcId="{1DA79D3C-4408-410F-82FD-9AEFD4043AA8}" destId="{520AE88E-D1CF-49DD-B199-D9A704919092}" srcOrd="18" destOrd="0" presId="urn:microsoft.com/office/officeart/2005/8/layout/hierarchy5"/>
    <dgm:cxn modelId="{58783C96-7ED3-4876-835F-42D20F141D3C}" type="presParOf" srcId="{520AE88E-D1CF-49DD-B199-D9A704919092}" destId="{386D6FBE-52BD-4C54-8940-43CD41091B89}" srcOrd="0" destOrd="0" presId="urn:microsoft.com/office/officeart/2005/8/layout/hierarchy5"/>
    <dgm:cxn modelId="{573FA8DA-B780-4EA9-B9DE-55D750701D03}" type="presParOf" srcId="{1DA79D3C-4408-410F-82FD-9AEFD4043AA8}" destId="{3B3CA8AB-A31C-497D-9F1A-341D7BCAA0A8}" srcOrd="19" destOrd="0" presId="urn:microsoft.com/office/officeart/2005/8/layout/hierarchy5"/>
    <dgm:cxn modelId="{BDD342FA-D03B-4801-928D-58A567A215E2}" type="presParOf" srcId="{3B3CA8AB-A31C-497D-9F1A-341D7BCAA0A8}" destId="{A755392C-C007-4778-B14A-6A8CBFAD18FF}" srcOrd="0" destOrd="0" presId="urn:microsoft.com/office/officeart/2005/8/layout/hierarchy5"/>
    <dgm:cxn modelId="{55A37EAE-B296-429C-9596-3C2D4C5742F7}" type="presParOf" srcId="{3B3CA8AB-A31C-497D-9F1A-341D7BCAA0A8}" destId="{F0488956-AB44-4ECC-A7E2-3E6CC813BC37}" srcOrd="1" destOrd="0" presId="urn:microsoft.com/office/officeart/2005/8/layout/hierarchy5"/>
    <dgm:cxn modelId="{52FA8C06-0FF6-4037-8103-7C48D1D78D40}" type="presParOf" srcId="{9A3B1CA0-005C-476C-A85A-02C8E5F026B5}" destId="{CE849693-D33B-4555-A594-D09006645830}" srcOrd="6" destOrd="0" presId="urn:microsoft.com/office/officeart/2005/8/layout/hierarchy5"/>
    <dgm:cxn modelId="{B12249F9-A337-4A16-BBF4-8396D6465811}" type="presParOf" srcId="{CE849693-D33B-4555-A594-D09006645830}" destId="{F2A0188B-4C28-469A-89B1-CE53D6A2E8F7}" srcOrd="0" destOrd="0" presId="urn:microsoft.com/office/officeart/2005/8/layout/hierarchy5"/>
    <dgm:cxn modelId="{33A86B31-E575-4FB3-801A-6B424A54CAA4}" type="presParOf" srcId="{9A3B1CA0-005C-476C-A85A-02C8E5F026B5}" destId="{9B8BF7BE-CD13-4F2F-9628-80EDAC316232}" srcOrd="7" destOrd="0" presId="urn:microsoft.com/office/officeart/2005/8/layout/hierarchy5"/>
    <dgm:cxn modelId="{30B4D2D2-EBBC-4BF4-BD1D-7FAA438A3A8C}" type="presParOf" srcId="{9B8BF7BE-CD13-4F2F-9628-80EDAC316232}" destId="{2CA4806B-4A99-46B2-BF20-9200E3A96280}" srcOrd="0" destOrd="0" presId="urn:microsoft.com/office/officeart/2005/8/layout/hierarchy5"/>
    <dgm:cxn modelId="{9CCC64D6-9B49-4329-A3DF-CF8BFCC0659F}" type="presParOf" srcId="{9B8BF7BE-CD13-4F2F-9628-80EDAC316232}" destId="{8082AB9D-8F54-4F37-A66F-7BCE9288815F}" srcOrd="1" destOrd="0" presId="urn:microsoft.com/office/officeart/2005/8/layout/hierarchy5"/>
    <dgm:cxn modelId="{26BA3EB3-E6BF-4661-BE65-FE8CEF160F74}" type="presParOf" srcId="{8082AB9D-8F54-4F37-A66F-7BCE9288815F}" destId="{9B8BD08F-0366-44F6-8A38-71033D626EA6}" srcOrd="0" destOrd="0" presId="urn:microsoft.com/office/officeart/2005/8/layout/hierarchy5"/>
    <dgm:cxn modelId="{E43EEE07-FCB7-41F3-8C84-9919911FEAD1}" type="presParOf" srcId="{9B8BD08F-0366-44F6-8A38-71033D626EA6}" destId="{18F7A634-8DF0-43F0-BA64-2AE7AD23C081}" srcOrd="0" destOrd="0" presId="urn:microsoft.com/office/officeart/2005/8/layout/hierarchy5"/>
    <dgm:cxn modelId="{EE1F34BA-D909-4F51-867F-07964B806BBB}" type="presParOf" srcId="{8082AB9D-8F54-4F37-A66F-7BCE9288815F}" destId="{3E29E14E-30F3-47B7-AF6C-846A473648DB}" srcOrd="1" destOrd="0" presId="urn:microsoft.com/office/officeart/2005/8/layout/hierarchy5"/>
    <dgm:cxn modelId="{27FC54DC-269A-4B7B-A818-6D835E343B61}" type="presParOf" srcId="{3E29E14E-30F3-47B7-AF6C-846A473648DB}" destId="{D0485FE0-3127-48A9-BB47-76A73BC11725}" srcOrd="0" destOrd="0" presId="urn:microsoft.com/office/officeart/2005/8/layout/hierarchy5"/>
    <dgm:cxn modelId="{017EA49C-D09C-4648-B98E-5B23E2A3DF11}" type="presParOf" srcId="{3E29E14E-30F3-47B7-AF6C-846A473648DB}" destId="{5D849E2B-650C-41A5-9423-252791B96251}" srcOrd="1" destOrd="0" presId="urn:microsoft.com/office/officeart/2005/8/layout/hierarchy5"/>
    <dgm:cxn modelId="{1FD5F742-73F5-45E5-B94B-1F64F3FDD29E}" type="presParOf" srcId="{8082AB9D-8F54-4F37-A66F-7BCE9288815F}" destId="{A6E509E0-385D-4407-8DDE-C9B90E37E21F}" srcOrd="2" destOrd="0" presId="urn:microsoft.com/office/officeart/2005/8/layout/hierarchy5"/>
    <dgm:cxn modelId="{63D982F0-1525-4A16-9410-D8475B0C1353}" type="presParOf" srcId="{A6E509E0-385D-4407-8DDE-C9B90E37E21F}" destId="{4AA1D947-87C0-4A01-BB53-84F434B142F7}" srcOrd="0" destOrd="0" presId="urn:microsoft.com/office/officeart/2005/8/layout/hierarchy5"/>
    <dgm:cxn modelId="{0E16AEF9-199E-4A37-82C7-10CA0937D6C9}" type="presParOf" srcId="{8082AB9D-8F54-4F37-A66F-7BCE9288815F}" destId="{E0327E60-83D0-4556-875E-6E284725BE74}" srcOrd="3" destOrd="0" presId="urn:microsoft.com/office/officeart/2005/8/layout/hierarchy5"/>
    <dgm:cxn modelId="{8C75AF89-9EDE-41C6-B8FF-FEA3EB3B3CD2}" type="presParOf" srcId="{E0327E60-83D0-4556-875E-6E284725BE74}" destId="{C44A686E-E96D-4921-8318-8F3EEF23917E}" srcOrd="0" destOrd="0" presId="urn:microsoft.com/office/officeart/2005/8/layout/hierarchy5"/>
    <dgm:cxn modelId="{D1D1BA83-63EF-4F9C-A683-32EFC61822FE}" type="presParOf" srcId="{E0327E60-83D0-4556-875E-6E284725BE74}" destId="{5CBA2689-29D3-4FFB-BA19-5B6D2448380A}" srcOrd="1" destOrd="0" presId="urn:microsoft.com/office/officeart/2005/8/layout/hierarchy5"/>
    <dgm:cxn modelId="{86364223-1102-404B-89A4-DC72922FDA27}" type="presParOf" srcId="{8082AB9D-8F54-4F37-A66F-7BCE9288815F}" destId="{442181EF-8465-49D8-A3F2-2CE3E57D35C1}" srcOrd="4" destOrd="0" presId="urn:microsoft.com/office/officeart/2005/8/layout/hierarchy5"/>
    <dgm:cxn modelId="{1362FA9F-5315-4B9B-AB66-3E576094F39E}" type="presParOf" srcId="{442181EF-8465-49D8-A3F2-2CE3E57D35C1}" destId="{94E4E4D8-94FB-4D51-BE34-AB402E2026B6}" srcOrd="0" destOrd="0" presId="urn:microsoft.com/office/officeart/2005/8/layout/hierarchy5"/>
    <dgm:cxn modelId="{C7E3E971-A7B0-48CB-9EE7-CB09968D69D7}" type="presParOf" srcId="{8082AB9D-8F54-4F37-A66F-7BCE9288815F}" destId="{D95AFC49-EC75-4AB0-849C-CCBAA8BFDA5B}" srcOrd="5" destOrd="0" presId="urn:microsoft.com/office/officeart/2005/8/layout/hierarchy5"/>
    <dgm:cxn modelId="{3EFE7C03-9DBC-4D2E-9A4D-133F68655B69}" type="presParOf" srcId="{D95AFC49-EC75-4AB0-849C-CCBAA8BFDA5B}" destId="{39AFBBD1-52BC-4BF9-AE11-A7615E45D194}" srcOrd="0" destOrd="0" presId="urn:microsoft.com/office/officeart/2005/8/layout/hierarchy5"/>
    <dgm:cxn modelId="{0DFC22EC-EEAE-4F48-B535-CA3C8DE039B3}" type="presParOf" srcId="{D95AFC49-EC75-4AB0-849C-CCBAA8BFDA5B}" destId="{368A034E-CBE0-4F51-8DEA-DC377A53FC36}" srcOrd="1" destOrd="0" presId="urn:microsoft.com/office/officeart/2005/8/layout/hierarchy5"/>
    <dgm:cxn modelId="{18679D92-DB15-4546-ABA8-A08C58BE41BE}" type="presParOf" srcId="{8082AB9D-8F54-4F37-A66F-7BCE9288815F}" destId="{C3E10D64-6DC7-4F64-BF03-B5FC5101C833}" srcOrd="6" destOrd="0" presId="urn:microsoft.com/office/officeart/2005/8/layout/hierarchy5"/>
    <dgm:cxn modelId="{EE865A44-72F2-4CA1-9280-DCE6D7077AA3}" type="presParOf" srcId="{C3E10D64-6DC7-4F64-BF03-B5FC5101C833}" destId="{7AFAE3EF-8C3D-411F-B67A-B3EA98071CEA}" srcOrd="0" destOrd="0" presId="urn:microsoft.com/office/officeart/2005/8/layout/hierarchy5"/>
    <dgm:cxn modelId="{D6F17D84-E334-462B-A1FB-0294DF058592}" type="presParOf" srcId="{8082AB9D-8F54-4F37-A66F-7BCE9288815F}" destId="{25CDE56D-228C-430F-9C21-0F4F3C12D10D}" srcOrd="7" destOrd="0" presId="urn:microsoft.com/office/officeart/2005/8/layout/hierarchy5"/>
    <dgm:cxn modelId="{93E4CECF-DE69-49D8-8482-EBEEC8B511B4}" type="presParOf" srcId="{25CDE56D-228C-430F-9C21-0F4F3C12D10D}" destId="{8CD8AF88-6F50-43FE-BB50-11332B9B1FCD}" srcOrd="0" destOrd="0" presId="urn:microsoft.com/office/officeart/2005/8/layout/hierarchy5"/>
    <dgm:cxn modelId="{D1378E7F-DD0D-4F55-943E-C2E77A4B4AFA}" type="presParOf" srcId="{25CDE56D-228C-430F-9C21-0F4F3C12D10D}" destId="{7231F981-6A52-4F7F-A37F-6C680EC39537}" srcOrd="1" destOrd="0" presId="urn:microsoft.com/office/officeart/2005/8/layout/hierarchy5"/>
    <dgm:cxn modelId="{AF3FA5D8-4BFE-4177-9943-5F8C307AA507}" type="presParOf" srcId="{9A3B1CA0-005C-476C-A85A-02C8E5F026B5}" destId="{B1285888-D054-450A-957E-C0ECD44D21C2}" srcOrd="8" destOrd="0" presId="urn:microsoft.com/office/officeart/2005/8/layout/hierarchy5"/>
    <dgm:cxn modelId="{7ABECF0D-FA05-414F-AB25-394B4E25FF77}" type="presParOf" srcId="{B1285888-D054-450A-957E-C0ECD44D21C2}" destId="{465C6395-9BE1-4DEC-983A-363E02115BC5}" srcOrd="0" destOrd="0" presId="urn:microsoft.com/office/officeart/2005/8/layout/hierarchy5"/>
    <dgm:cxn modelId="{06327737-9C15-45ED-AE1D-CE12BAE42E19}" type="presParOf" srcId="{9A3B1CA0-005C-476C-A85A-02C8E5F026B5}" destId="{95927CBF-33D8-4C1F-93E4-AEEAAC819E4A}" srcOrd="9" destOrd="0" presId="urn:microsoft.com/office/officeart/2005/8/layout/hierarchy5"/>
    <dgm:cxn modelId="{066605BF-5680-4F00-BB9A-98FF557E9AFA}" type="presParOf" srcId="{95927CBF-33D8-4C1F-93E4-AEEAAC819E4A}" destId="{1D6D7C4A-808F-4097-B759-7AA5084CC073}" srcOrd="0" destOrd="0" presId="urn:microsoft.com/office/officeart/2005/8/layout/hierarchy5"/>
    <dgm:cxn modelId="{0C0BCD52-43AE-4EE9-A1E6-BD6291FB5B76}" type="presParOf" srcId="{95927CBF-33D8-4C1F-93E4-AEEAAC819E4A}" destId="{5598C9DA-B71E-4E5D-BBA6-F84DF6122374}" srcOrd="1" destOrd="0" presId="urn:microsoft.com/office/officeart/2005/8/layout/hierarchy5"/>
    <dgm:cxn modelId="{6CED8ACF-C69C-46C4-9812-039DCC6D7716}" type="presParOf" srcId="{5598C9DA-B71E-4E5D-BBA6-F84DF6122374}" destId="{243F6A95-17B5-48C3-97FA-829EC8F28ACD}" srcOrd="0" destOrd="0" presId="urn:microsoft.com/office/officeart/2005/8/layout/hierarchy5"/>
    <dgm:cxn modelId="{1E61FA44-D31B-4D1F-9494-39EE2AEDDAED}" type="presParOf" srcId="{243F6A95-17B5-48C3-97FA-829EC8F28ACD}" destId="{6CF59FC0-78B4-4E42-BF9D-75A19DE6BB71}" srcOrd="0" destOrd="0" presId="urn:microsoft.com/office/officeart/2005/8/layout/hierarchy5"/>
    <dgm:cxn modelId="{D0850BAD-AF04-4696-A85D-5B1F5348FC1F}" type="presParOf" srcId="{5598C9DA-B71E-4E5D-BBA6-F84DF6122374}" destId="{533572CF-1D48-4992-B585-913A3F4356B7}" srcOrd="1" destOrd="0" presId="urn:microsoft.com/office/officeart/2005/8/layout/hierarchy5"/>
    <dgm:cxn modelId="{7F87424E-C212-47FA-89D9-AE424A64B2A9}" type="presParOf" srcId="{533572CF-1D48-4992-B585-913A3F4356B7}" destId="{C455DE20-9BEC-4839-ADB1-A03B7427312D}" srcOrd="0" destOrd="0" presId="urn:microsoft.com/office/officeart/2005/8/layout/hierarchy5"/>
    <dgm:cxn modelId="{7E6E6F27-5B5B-4F4F-AA2C-CD729F37BA5B}" type="presParOf" srcId="{533572CF-1D48-4992-B585-913A3F4356B7}" destId="{8607ADF3-905D-4E61-B7FC-7CAB064A9FBC}" srcOrd="1" destOrd="0" presId="urn:microsoft.com/office/officeart/2005/8/layout/hierarchy5"/>
    <dgm:cxn modelId="{AF1FCF16-AC29-4E3C-B065-5664D8629B61}" type="presParOf" srcId="{9A3B1CA0-005C-476C-A85A-02C8E5F026B5}" destId="{68DF84E6-2104-4F2C-8385-37CF5AB0B2B6}" srcOrd="10" destOrd="0" presId="urn:microsoft.com/office/officeart/2005/8/layout/hierarchy5"/>
    <dgm:cxn modelId="{242CA816-5455-4530-86F2-559CBE744949}" type="presParOf" srcId="{68DF84E6-2104-4F2C-8385-37CF5AB0B2B6}" destId="{B4982C6C-38A1-4F81-938E-0F560C648163}" srcOrd="0" destOrd="0" presId="urn:microsoft.com/office/officeart/2005/8/layout/hierarchy5"/>
    <dgm:cxn modelId="{E3A3B485-A348-4613-82C9-39EC91FC1DB9}" type="presParOf" srcId="{9A3B1CA0-005C-476C-A85A-02C8E5F026B5}" destId="{6B4F1359-19A5-44E7-B1BA-FC76D05CCB00}" srcOrd="11" destOrd="0" presId="urn:microsoft.com/office/officeart/2005/8/layout/hierarchy5"/>
    <dgm:cxn modelId="{F9DFB1AB-9AF7-4B35-80BA-57ED1B6903A8}" type="presParOf" srcId="{6B4F1359-19A5-44E7-B1BA-FC76D05CCB00}" destId="{40C33C61-E290-4CBA-8087-BC4D253BC7B3}" srcOrd="0" destOrd="0" presId="urn:microsoft.com/office/officeart/2005/8/layout/hierarchy5"/>
    <dgm:cxn modelId="{BA296F1A-4817-4250-845C-115DB5ECC575}" type="presParOf" srcId="{6B4F1359-19A5-44E7-B1BA-FC76D05CCB00}" destId="{6BB08500-7966-40ED-B46F-0AD35A625946}" srcOrd="1" destOrd="0" presId="urn:microsoft.com/office/officeart/2005/8/layout/hierarchy5"/>
    <dgm:cxn modelId="{9CA53C16-6674-4100-8592-0A2EDC1FBB97}" type="presParOf" srcId="{43E6F1D1-57DA-44FB-9245-6C5FFCEBF9A4}" destId="{9A4A6657-D8A3-45AF-B9D0-93DD6B60F567}" srcOrd="1" destOrd="0" presId="urn:microsoft.com/office/officeart/2005/8/layout/hierarchy5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9D9B0520-0D26-499B-97ED-C6087C2DE51B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pt-BR"/>
        </a:p>
      </dgm:t>
    </dgm:pt>
    <dgm:pt modelId="{F7564E91-B7E5-4B75-BF6C-729948B35336}">
      <dgm:prSet phldrT="[Texto]"/>
      <dgm:spPr/>
      <dgm:t>
        <a:bodyPr/>
        <a:lstStyle/>
        <a:p>
          <a:r>
            <a:rPr lang="pt-BR" b="0" i="0" u="none"/>
            <a:t>CADASTRO</a:t>
          </a:r>
          <a:endParaRPr lang="pt-BR"/>
        </a:p>
      </dgm:t>
    </dgm:pt>
    <dgm:pt modelId="{0759CF0A-3872-4DB2-97FF-2892BA0A16ED}" type="parTrans" cxnId="{C2AD07BC-5036-4B9E-BA44-CC7DA789E221}">
      <dgm:prSet/>
      <dgm:spPr/>
      <dgm:t>
        <a:bodyPr/>
        <a:lstStyle/>
        <a:p>
          <a:endParaRPr lang="pt-BR"/>
        </a:p>
      </dgm:t>
    </dgm:pt>
    <dgm:pt modelId="{3BD38E49-9979-4893-B55E-54E687DB4D2F}" type="sibTrans" cxnId="{C2AD07BC-5036-4B9E-BA44-CC7DA789E221}">
      <dgm:prSet/>
      <dgm:spPr/>
      <dgm:t>
        <a:bodyPr/>
        <a:lstStyle/>
        <a:p>
          <a:endParaRPr lang="pt-BR"/>
        </a:p>
      </dgm:t>
    </dgm:pt>
    <dgm:pt modelId="{4F84E076-4DDB-4D17-9A50-2B52658E1151}" type="asst">
      <dgm:prSet phldrT="[Texto]"/>
      <dgm:spPr/>
      <dgm:t>
        <a:bodyPr/>
        <a:lstStyle/>
        <a:p>
          <a:r>
            <a:rPr lang="pt-BR"/>
            <a:t>COMPILAÇÃO DOS DADOS GERAIS EXISTENTES</a:t>
          </a:r>
        </a:p>
        <a:p>
          <a:r>
            <a:rPr lang="pt-BR" b="1">
              <a:solidFill>
                <a:srgbClr val="FF0000"/>
              </a:solidFill>
            </a:rPr>
            <a:t>ENTREGA</a:t>
          </a:r>
          <a:r>
            <a:rPr lang="pt-BR"/>
            <a:t>  </a:t>
          </a:r>
          <a:r>
            <a:rPr lang="pt-BR" b="1">
              <a:solidFill>
                <a:srgbClr val="FF0000"/>
              </a:solidFill>
            </a:rPr>
            <a:t>COMO</a:t>
          </a:r>
          <a:r>
            <a:rPr lang="pt-BR"/>
            <a:t>?</a:t>
          </a:r>
        </a:p>
      </dgm:t>
    </dgm:pt>
    <dgm:pt modelId="{7B384959-0440-4324-8C4C-CB93C6F1ADBB}" type="parTrans" cxnId="{5F20224A-AE3E-420C-BC10-C1A4BED9296F}">
      <dgm:prSet/>
      <dgm:spPr/>
      <dgm:t>
        <a:bodyPr/>
        <a:lstStyle/>
        <a:p>
          <a:endParaRPr lang="pt-BR"/>
        </a:p>
      </dgm:t>
    </dgm:pt>
    <dgm:pt modelId="{5F55E51C-0C31-43F3-B689-E8466D2B4BDA}" type="sibTrans" cxnId="{5F20224A-AE3E-420C-BC10-C1A4BED9296F}">
      <dgm:prSet/>
      <dgm:spPr/>
      <dgm:t>
        <a:bodyPr/>
        <a:lstStyle/>
        <a:p>
          <a:endParaRPr lang="pt-BR"/>
        </a:p>
      </dgm:t>
    </dgm:pt>
    <dgm:pt modelId="{C341F072-FE87-4B11-86ED-D0D052EFD8A1}" type="asst">
      <dgm:prSet/>
      <dgm:spPr/>
      <dgm:t>
        <a:bodyPr/>
        <a:lstStyle/>
        <a:p>
          <a:r>
            <a:rPr lang="pt-BR"/>
            <a:t>LEVANTAMENTO CADASTRAL</a:t>
          </a:r>
        </a:p>
      </dgm:t>
    </dgm:pt>
    <dgm:pt modelId="{9F1EA33C-9E0F-4F46-8111-49DD15F23284}" type="parTrans" cxnId="{99701C2C-5E5D-45B1-AC6B-DC18DFD18D70}">
      <dgm:prSet/>
      <dgm:spPr/>
      <dgm:t>
        <a:bodyPr/>
        <a:lstStyle/>
        <a:p>
          <a:endParaRPr lang="pt-BR"/>
        </a:p>
      </dgm:t>
    </dgm:pt>
    <dgm:pt modelId="{C30436A2-E993-4BC0-B1AA-7B0A4D72DEE6}" type="sibTrans" cxnId="{99701C2C-5E5D-45B1-AC6B-DC18DFD18D70}">
      <dgm:prSet/>
      <dgm:spPr/>
      <dgm:t>
        <a:bodyPr/>
        <a:lstStyle/>
        <a:p>
          <a:endParaRPr lang="pt-BR"/>
        </a:p>
      </dgm:t>
    </dgm:pt>
    <dgm:pt modelId="{98954C06-684A-443F-A3C5-754F3D8BAFF3}">
      <dgm:prSet/>
      <dgm:spPr/>
      <dgm:t>
        <a:bodyPr/>
        <a:lstStyle/>
        <a:p>
          <a:r>
            <a:rPr lang="pt-BR"/>
            <a:t>LEVANTAMENTO TOPOGRÁFICO</a:t>
          </a:r>
        </a:p>
      </dgm:t>
    </dgm:pt>
    <dgm:pt modelId="{04AEF592-0E35-4F89-A4A2-327C2BBB27D9}" type="parTrans" cxnId="{B65C70C2-D074-46EF-A188-05F75DA03990}">
      <dgm:prSet/>
      <dgm:spPr/>
      <dgm:t>
        <a:bodyPr/>
        <a:lstStyle/>
        <a:p>
          <a:endParaRPr lang="pt-BR"/>
        </a:p>
      </dgm:t>
    </dgm:pt>
    <dgm:pt modelId="{5D260EFC-D35C-4837-A0AF-5D02563614A5}" type="sibTrans" cxnId="{B65C70C2-D074-46EF-A188-05F75DA03990}">
      <dgm:prSet/>
      <dgm:spPr/>
      <dgm:t>
        <a:bodyPr/>
        <a:lstStyle/>
        <a:p>
          <a:endParaRPr lang="pt-BR"/>
        </a:p>
      </dgm:t>
    </dgm:pt>
    <dgm:pt modelId="{EB871C4E-CD43-4193-A1A4-E9B4A0AF57D5}">
      <dgm:prSet/>
      <dgm:spPr/>
      <dgm:t>
        <a:bodyPr/>
        <a:lstStyle/>
        <a:p>
          <a:r>
            <a:rPr lang="pt-BR"/>
            <a:t>Levantamento dos Elementos que compõem o Sistema Rodoviário</a:t>
          </a:r>
        </a:p>
      </dgm:t>
    </dgm:pt>
    <dgm:pt modelId="{00181E41-B2F0-4090-BC50-159EBBB62717}" type="parTrans" cxnId="{C56DAB7A-5A57-4A71-AF27-60324445FD52}">
      <dgm:prSet/>
      <dgm:spPr/>
      <dgm:t>
        <a:bodyPr/>
        <a:lstStyle/>
        <a:p>
          <a:endParaRPr lang="pt-BR"/>
        </a:p>
      </dgm:t>
    </dgm:pt>
    <dgm:pt modelId="{BBCB3392-7A52-42A8-8EC9-8A984A3AEAD6}" type="sibTrans" cxnId="{C56DAB7A-5A57-4A71-AF27-60324445FD52}">
      <dgm:prSet/>
      <dgm:spPr/>
      <dgm:t>
        <a:bodyPr/>
        <a:lstStyle/>
        <a:p>
          <a:endParaRPr lang="pt-BR"/>
        </a:p>
      </dgm:t>
    </dgm:pt>
    <dgm:pt modelId="{BE09197A-A491-4481-8743-4BE73E95D124}">
      <dgm:prSet/>
      <dgm:spPr/>
      <dgm:t>
        <a:bodyPr/>
        <a:lstStyle/>
        <a:p>
          <a:r>
            <a:rPr lang="pt-BR"/>
            <a:t>Vídeo Registro</a:t>
          </a:r>
        </a:p>
        <a:p>
          <a:r>
            <a:rPr lang="pt-BR" b="1">
              <a:solidFill>
                <a:srgbClr val="FF0000"/>
              </a:solidFill>
            </a:rPr>
            <a:t>recebe o que?</a:t>
          </a:r>
        </a:p>
      </dgm:t>
    </dgm:pt>
    <dgm:pt modelId="{E5685413-EF9F-4A52-8B01-9430B1511DAD}" type="parTrans" cxnId="{65FBC81D-416D-4B89-AA05-AB98A28825A2}">
      <dgm:prSet/>
      <dgm:spPr/>
      <dgm:t>
        <a:bodyPr/>
        <a:lstStyle/>
        <a:p>
          <a:endParaRPr lang="pt-BR"/>
        </a:p>
      </dgm:t>
    </dgm:pt>
    <dgm:pt modelId="{891E5C44-252E-46B2-96C1-6266E7EAE4E8}" type="sibTrans" cxnId="{65FBC81D-416D-4B89-AA05-AB98A28825A2}">
      <dgm:prSet/>
      <dgm:spPr/>
      <dgm:t>
        <a:bodyPr/>
        <a:lstStyle/>
        <a:p>
          <a:endParaRPr lang="pt-BR"/>
        </a:p>
      </dgm:t>
    </dgm:pt>
    <dgm:pt modelId="{673107BB-6EEE-4F6F-BC22-6088C6B8BD50}">
      <dgm:prSet/>
      <dgm:spPr/>
      <dgm:t>
        <a:bodyPr/>
        <a:lstStyle/>
        <a:p>
          <a:r>
            <a:rPr lang="pt-BR"/>
            <a:t>Dados do sistema Rodoviário</a:t>
          </a:r>
        </a:p>
      </dgm:t>
    </dgm:pt>
    <dgm:pt modelId="{F3D542DF-38A5-4306-B067-497C7B46D4D0}" type="parTrans" cxnId="{6FECE6A1-4AB9-458B-8E53-FBEA8B256385}">
      <dgm:prSet/>
      <dgm:spPr/>
      <dgm:t>
        <a:bodyPr/>
        <a:lstStyle/>
        <a:p>
          <a:endParaRPr lang="pt-BR"/>
        </a:p>
      </dgm:t>
    </dgm:pt>
    <dgm:pt modelId="{9FA4AFE1-8A30-4A33-B06A-87FEB9D79119}" type="sibTrans" cxnId="{6FECE6A1-4AB9-458B-8E53-FBEA8B256385}">
      <dgm:prSet/>
      <dgm:spPr/>
      <dgm:t>
        <a:bodyPr/>
        <a:lstStyle/>
        <a:p>
          <a:endParaRPr lang="pt-BR"/>
        </a:p>
      </dgm:t>
    </dgm:pt>
    <dgm:pt modelId="{91B2F4E8-8F21-43BB-A854-411669123047}">
      <dgm:prSet/>
      <dgm:spPr/>
      <dgm:t>
        <a:bodyPr/>
        <a:lstStyle/>
        <a:p>
          <a:r>
            <a:rPr lang="pt-BR"/>
            <a:t>Escaneamento com Laser móvel e aerofotogramétrico</a:t>
          </a:r>
        </a:p>
      </dgm:t>
    </dgm:pt>
    <dgm:pt modelId="{805D9F5E-195B-40DC-8844-B717E6643C65}" type="parTrans" cxnId="{AA54C18F-BE43-4FA9-8E76-75EE770C8932}">
      <dgm:prSet/>
      <dgm:spPr/>
      <dgm:t>
        <a:bodyPr/>
        <a:lstStyle/>
        <a:p>
          <a:endParaRPr lang="pt-BR"/>
        </a:p>
      </dgm:t>
    </dgm:pt>
    <dgm:pt modelId="{6B490FC1-0520-46EC-93D5-414540DD3D0E}" type="sibTrans" cxnId="{AA54C18F-BE43-4FA9-8E76-75EE770C8932}">
      <dgm:prSet/>
      <dgm:spPr/>
      <dgm:t>
        <a:bodyPr/>
        <a:lstStyle/>
        <a:p>
          <a:endParaRPr lang="pt-BR"/>
        </a:p>
      </dgm:t>
    </dgm:pt>
    <dgm:pt modelId="{7442FD50-ECE7-4604-A6ED-C4921D7233BA}">
      <dgm:prSet/>
      <dgm:spPr/>
      <dgm:t>
        <a:bodyPr/>
        <a:lstStyle/>
        <a:p>
          <a:r>
            <a:rPr lang="pt-BR"/>
            <a:t>AVALIAÇÃO DAS VELOCIDADES DAS VIAS EXISTENTES</a:t>
          </a:r>
        </a:p>
      </dgm:t>
    </dgm:pt>
    <dgm:pt modelId="{BC9839AF-C5CF-4BC3-9ED8-C26A8F50E7A1}" type="parTrans" cxnId="{ED7D95D1-A101-46A6-AD83-C620ABFD7767}">
      <dgm:prSet/>
      <dgm:spPr/>
      <dgm:t>
        <a:bodyPr/>
        <a:lstStyle/>
        <a:p>
          <a:endParaRPr lang="pt-BR"/>
        </a:p>
      </dgm:t>
    </dgm:pt>
    <dgm:pt modelId="{3F669568-4323-4F71-9FD6-08180917D280}" type="sibTrans" cxnId="{ED7D95D1-A101-46A6-AD83-C620ABFD7767}">
      <dgm:prSet/>
      <dgm:spPr/>
      <dgm:t>
        <a:bodyPr/>
        <a:lstStyle/>
        <a:p>
          <a:endParaRPr lang="pt-BR"/>
        </a:p>
      </dgm:t>
    </dgm:pt>
    <dgm:pt modelId="{308CB017-B23D-467F-B436-BD8FF26D02E1}">
      <dgm:prSet/>
      <dgm:spPr/>
      <dgm:t>
        <a:bodyPr/>
        <a:lstStyle/>
        <a:p>
          <a:r>
            <a:rPr lang="pt-BR"/>
            <a:t>GEOLOGIA E GEOTECNIA</a:t>
          </a:r>
        </a:p>
      </dgm:t>
    </dgm:pt>
    <dgm:pt modelId="{D171B6CC-CB6D-4903-88B1-3D3273FC9E03}" type="parTrans" cxnId="{42F2ED06-766E-4BAA-9B92-F12F78AC3300}">
      <dgm:prSet/>
      <dgm:spPr/>
      <dgm:t>
        <a:bodyPr/>
        <a:lstStyle/>
        <a:p>
          <a:endParaRPr lang="pt-BR"/>
        </a:p>
      </dgm:t>
    </dgm:pt>
    <dgm:pt modelId="{C966AD44-C13E-4D52-8EE6-796D63E2377F}" type="sibTrans" cxnId="{42F2ED06-766E-4BAA-9B92-F12F78AC3300}">
      <dgm:prSet/>
      <dgm:spPr/>
      <dgm:t>
        <a:bodyPr/>
        <a:lstStyle/>
        <a:p>
          <a:endParaRPr lang="pt-BR"/>
        </a:p>
      </dgm:t>
    </dgm:pt>
    <dgm:pt modelId="{28E3FCD2-1A38-42C8-98D6-B91960315B4E}">
      <dgm:prSet/>
      <dgm:spPr/>
      <dgm:t>
        <a:bodyPr/>
        <a:lstStyle/>
        <a:p>
          <a:r>
            <a:rPr lang="pt-BR"/>
            <a:t>RELATÓRIO FINAL</a:t>
          </a:r>
        </a:p>
      </dgm:t>
    </dgm:pt>
    <dgm:pt modelId="{097040B9-A77C-42F8-BA77-365E9BED5347}" type="parTrans" cxnId="{15145C9F-600B-44CE-9D73-97E938EAFF1F}">
      <dgm:prSet/>
      <dgm:spPr/>
      <dgm:t>
        <a:bodyPr/>
        <a:lstStyle/>
        <a:p>
          <a:endParaRPr lang="pt-BR"/>
        </a:p>
      </dgm:t>
    </dgm:pt>
    <dgm:pt modelId="{747BC49E-039E-4FCC-BEC1-ECA8FAD7E882}" type="sibTrans" cxnId="{15145C9F-600B-44CE-9D73-97E938EAFF1F}">
      <dgm:prSet/>
      <dgm:spPr/>
      <dgm:t>
        <a:bodyPr/>
        <a:lstStyle/>
        <a:p>
          <a:endParaRPr lang="pt-BR"/>
        </a:p>
      </dgm:t>
    </dgm:pt>
    <dgm:pt modelId="{1145EE22-CB85-4B11-9A34-8B55758E2E66}">
      <dgm:prSet/>
      <dgm:spPr/>
      <dgm:t>
        <a:bodyPr/>
        <a:lstStyle/>
        <a:p>
          <a:r>
            <a:rPr lang="pt-BR"/>
            <a:t>LEVANTAMENTO DO PAVIMENTO</a:t>
          </a:r>
        </a:p>
      </dgm:t>
    </dgm:pt>
    <dgm:pt modelId="{B666EEE7-64AE-4800-B4BD-D8C2DFEA8A23}" type="parTrans" cxnId="{13B6C7DA-B846-4DC1-A02C-F3B4C30C43E5}">
      <dgm:prSet/>
      <dgm:spPr/>
      <dgm:t>
        <a:bodyPr/>
        <a:lstStyle/>
        <a:p>
          <a:endParaRPr lang="pt-BR"/>
        </a:p>
      </dgm:t>
    </dgm:pt>
    <dgm:pt modelId="{A065073D-2A2F-41A0-A788-033D58D90C6E}" type="sibTrans" cxnId="{13B6C7DA-B846-4DC1-A02C-F3B4C30C43E5}">
      <dgm:prSet/>
      <dgm:spPr/>
      <dgm:t>
        <a:bodyPr/>
        <a:lstStyle/>
        <a:p>
          <a:endParaRPr lang="pt-BR"/>
        </a:p>
      </dgm:t>
    </dgm:pt>
    <dgm:pt modelId="{3AF6004D-96A2-4B0C-BA8E-E05B1AEE13EE}">
      <dgm:prSet/>
      <dgm:spPr/>
      <dgm:t>
        <a:bodyPr/>
        <a:lstStyle/>
        <a:p>
          <a:r>
            <a:rPr lang="pt-BR"/>
            <a:t>PLANO DE TRABALHO</a:t>
          </a:r>
        </a:p>
      </dgm:t>
    </dgm:pt>
    <dgm:pt modelId="{8E1C2898-841A-480B-A88B-EE29A0DFE010}" type="parTrans" cxnId="{B3214322-18BE-453F-BD80-64C23B493CBB}">
      <dgm:prSet/>
      <dgm:spPr/>
      <dgm:t>
        <a:bodyPr/>
        <a:lstStyle/>
        <a:p>
          <a:endParaRPr lang="pt-BR"/>
        </a:p>
      </dgm:t>
    </dgm:pt>
    <dgm:pt modelId="{3CB689C3-B1E5-4860-AF9C-4039104EE8B4}" type="sibTrans" cxnId="{B3214322-18BE-453F-BD80-64C23B493CBB}">
      <dgm:prSet/>
      <dgm:spPr/>
      <dgm:t>
        <a:bodyPr/>
        <a:lstStyle/>
        <a:p>
          <a:endParaRPr lang="pt-BR"/>
        </a:p>
      </dgm:t>
    </dgm:pt>
    <dgm:pt modelId="{B8AED53F-0CA9-4E64-86F4-AF05E84DD7FB}">
      <dgm:prSet/>
      <dgm:spPr/>
      <dgm:t>
        <a:bodyPr/>
        <a:lstStyle/>
        <a:p>
          <a:r>
            <a:rPr lang="pt-BR"/>
            <a:t>SONDAGENS DE PAVIMENTO</a:t>
          </a:r>
        </a:p>
      </dgm:t>
    </dgm:pt>
    <dgm:pt modelId="{964A83C3-DF21-4727-861A-07A39558DF22}" type="parTrans" cxnId="{67E84FAB-E3B8-4769-A930-31DB5878F448}">
      <dgm:prSet/>
      <dgm:spPr/>
      <dgm:t>
        <a:bodyPr/>
        <a:lstStyle/>
        <a:p>
          <a:endParaRPr lang="pt-BR"/>
        </a:p>
      </dgm:t>
    </dgm:pt>
    <dgm:pt modelId="{A962B6EE-275E-4FFA-8E51-B9669E5FB19B}" type="sibTrans" cxnId="{67E84FAB-E3B8-4769-A930-31DB5878F448}">
      <dgm:prSet/>
      <dgm:spPr/>
      <dgm:t>
        <a:bodyPr/>
        <a:lstStyle/>
        <a:p>
          <a:endParaRPr lang="pt-BR"/>
        </a:p>
      </dgm:t>
    </dgm:pt>
    <dgm:pt modelId="{EB6D661F-F58F-45C7-85F7-69679E4FE6EE}">
      <dgm:prSet/>
      <dgm:spPr/>
      <dgm:t>
        <a:bodyPr/>
        <a:lstStyle/>
        <a:p>
          <a:r>
            <a:rPr lang="pt-BR"/>
            <a:t>LEVANTAMENTO FUNCIONAL </a:t>
          </a:r>
          <a:r>
            <a:rPr lang="pt-BR">
              <a:solidFill>
                <a:srgbClr val="FF0000"/>
              </a:solidFill>
            </a:rPr>
            <a:t>CAMPO</a:t>
          </a:r>
        </a:p>
      </dgm:t>
    </dgm:pt>
    <dgm:pt modelId="{773B2DEA-E65C-45A1-9481-92AF820154B2}" type="parTrans" cxnId="{D20137C2-8A65-4011-8D9C-89B234685C17}">
      <dgm:prSet/>
      <dgm:spPr/>
      <dgm:t>
        <a:bodyPr/>
        <a:lstStyle/>
        <a:p>
          <a:endParaRPr lang="pt-BR"/>
        </a:p>
      </dgm:t>
    </dgm:pt>
    <dgm:pt modelId="{B0FA3096-F140-4964-9A0E-514B6ED9CE17}" type="sibTrans" cxnId="{D20137C2-8A65-4011-8D9C-89B234685C17}">
      <dgm:prSet/>
      <dgm:spPr/>
      <dgm:t>
        <a:bodyPr/>
        <a:lstStyle/>
        <a:p>
          <a:endParaRPr lang="pt-BR"/>
        </a:p>
      </dgm:t>
    </dgm:pt>
    <dgm:pt modelId="{EE8CED59-40F9-4B47-B0D4-552224F61659}">
      <dgm:prSet/>
      <dgm:spPr/>
      <dgm:t>
        <a:bodyPr/>
        <a:lstStyle/>
        <a:p>
          <a:r>
            <a:rPr lang="pt-BR"/>
            <a:t>RELATÓRIO CONSOLIDADO</a:t>
          </a:r>
        </a:p>
      </dgm:t>
    </dgm:pt>
    <dgm:pt modelId="{047AAEE6-A37C-4E71-B073-CE7CD8E82D10}" type="parTrans" cxnId="{C1999B30-0C8D-42FF-A898-91797C8983E9}">
      <dgm:prSet/>
      <dgm:spPr/>
      <dgm:t>
        <a:bodyPr/>
        <a:lstStyle/>
        <a:p>
          <a:endParaRPr lang="pt-BR"/>
        </a:p>
      </dgm:t>
    </dgm:pt>
    <dgm:pt modelId="{44E11E82-E1A6-4C51-8E17-C1784C48CD11}" type="sibTrans" cxnId="{C1999B30-0C8D-42FF-A898-91797C8983E9}">
      <dgm:prSet/>
      <dgm:spPr/>
      <dgm:t>
        <a:bodyPr/>
        <a:lstStyle/>
        <a:p>
          <a:endParaRPr lang="pt-BR"/>
        </a:p>
      </dgm:t>
    </dgm:pt>
    <dgm:pt modelId="{561A3275-146E-4B3E-9C53-4E7A3C8CB805}">
      <dgm:prSet/>
      <dgm:spPr>
        <a:solidFill>
          <a:schemeClr val="accent2"/>
        </a:solidFill>
      </dgm:spPr>
      <dgm:t>
        <a:bodyPr/>
        <a:lstStyle/>
        <a:p>
          <a:pPr>
            <a:buFont typeface="+mj-lt"/>
            <a:buAutoNum type="arabicPeriod"/>
          </a:pPr>
          <a:r>
            <a:rPr lang="pt-BR" b="1" i="0"/>
            <a:t>RELATÓRIO FINAL CONSOLIDADO DE CADASTRO - </a:t>
          </a:r>
          <a:r>
            <a:rPr lang="pt-BR" b="1" i="0">
              <a:solidFill>
                <a:sysClr val="windowText" lastClr="000000"/>
              </a:solidFill>
            </a:rPr>
            <a:t>DUPLICIDADE</a:t>
          </a:r>
        </a:p>
      </dgm:t>
    </dgm:pt>
    <dgm:pt modelId="{D723ED56-8CA8-45BB-9F91-44C8D67DB5C1}" type="parTrans" cxnId="{1A209BB5-36F3-4532-8834-AD9F91BA926C}">
      <dgm:prSet/>
      <dgm:spPr/>
      <dgm:t>
        <a:bodyPr/>
        <a:lstStyle/>
        <a:p>
          <a:endParaRPr lang="pt-BR"/>
        </a:p>
      </dgm:t>
    </dgm:pt>
    <dgm:pt modelId="{608236B9-A0AE-4B48-AFE0-4D6A3078A8FA}" type="sibTrans" cxnId="{1A209BB5-36F3-4532-8834-AD9F91BA926C}">
      <dgm:prSet/>
      <dgm:spPr/>
      <dgm:t>
        <a:bodyPr/>
        <a:lstStyle/>
        <a:p>
          <a:endParaRPr lang="pt-BR"/>
        </a:p>
      </dgm:t>
    </dgm:pt>
    <dgm:pt modelId="{6E5D22B8-9779-490D-B62D-24F4291FADAF}">
      <dgm:prSet/>
      <dgm:spPr/>
      <dgm:t>
        <a:bodyPr/>
        <a:lstStyle/>
        <a:p>
          <a:pPr>
            <a:buFont typeface="+mj-lt"/>
            <a:buAutoNum type="alphaLcParenR"/>
          </a:pPr>
          <a:r>
            <a:rPr lang="pt-BR"/>
            <a:t>Memorial de cálculo, apresentado em planilhas eletrônicas editáveis em formato “.xls”.</a:t>
          </a:r>
        </a:p>
      </dgm:t>
    </dgm:pt>
    <dgm:pt modelId="{6ADE0838-0A0B-4860-B5D7-BB8DC2A1719A}" type="parTrans" cxnId="{3D4E52F7-D1F6-4F2D-B57F-6549893C1A95}">
      <dgm:prSet/>
      <dgm:spPr/>
      <dgm:t>
        <a:bodyPr/>
        <a:lstStyle/>
        <a:p>
          <a:endParaRPr lang="pt-BR"/>
        </a:p>
      </dgm:t>
    </dgm:pt>
    <dgm:pt modelId="{14479EB5-725A-4FF9-B267-7ED4C8B3ED94}" type="sibTrans" cxnId="{3D4E52F7-D1F6-4F2D-B57F-6549893C1A95}">
      <dgm:prSet/>
      <dgm:spPr/>
      <dgm:t>
        <a:bodyPr/>
        <a:lstStyle/>
        <a:p>
          <a:endParaRPr lang="pt-BR"/>
        </a:p>
      </dgm:t>
    </dgm:pt>
    <dgm:pt modelId="{D49409A6-6DE8-405D-9218-8F89ECA3962E}">
      <dgm:prSet/>
      <dgm:spPr/>
      <dgm:t>
        <a:bodyPr/>
        <a:lstStyle/>
        <a:p>
          <a:pPr>
            <a:buFont typeface="+mj-lt"/>
            <a:buAutoNum type="alphaLcParenR"/>
          </a:pPr>
          <a:r>
            <a:rPr lang="pt-BR"/>
            <a:t>Arquivo georreferenciado em formato shapefile (ArcGIS) e em formato “.kmz” com a plotagem dos locais com necessidade de intervenção geométrica.</a:t>
          </a:r>
        </a:p>
      </dgm:t>
    </dgm:pt>
    <dgm:pt modelId="{741EF849-8FF6-4D52-BA71-FDEBAE98CD8B}" type="parTrans" cxnId="{3A1C2D32-73C2-4D80-B280-C517C8ED5954}">
      <dgm:prSet/>
      <dgm:spPr/>
      <dgm:t>
        <a:bodyPr/>
        <a:lstStyle/>
        <a:p>
          <a:endParaRPr lang="pt-BR"/>
        </a:p>
      </dgm:t>
    </dgm:pt>
    <dgm:pt modelId="{4C2593BE-5361-4B3F-A8DE-469AE1B9777A}" type="sibTrans" cxnId="{3A1C2D32-73C2-4D80-B280-C517C8ED5954}">
      <dgm:prSet/>
      <dgm:spPr/>
      <dgm:t>
        <a:bodyPr/>
        <a:lstStyle/>
        <a:p>
          <a:endParaRPr lang="pt-BR"/>
        </a:p>
      </dgm:t>
    </dgm:pt>
    <dgm:pt modelId="{F385182D-17F3-431E-A05B-46F1130130E4}">
      <dgm:prSet/>
      <dgm:spPr/>
      <dgm:t>
        <a:bodyPr/>
        <a:lstStyle/>
        <a:p>
          <a:r>
            <a:rPr lang="pt-BR"/>
            <a:t>Fotos aéreas ortorretificadas na escala 1.2000 </a:t>
          </a:r>
        </a:p>
      </dgm:t>
    </dgm:pt>
    <dgm:pt modelId="{6FF1456D-2B59-47CC-8FB1-F0918D850F2D}" type="parTrans" cxnId="{C0D04628-3693-4BA0-9BBA-9E2B23F3C6D1}">
      <dgm:prSet/>
      <dgm:spPr/>
      <dgm:t>
        <a:bodyPr/>
        <a:lstStyle/>
        <a:p>
          <a:endParaRPr lang="pt-BR"/>
        </a:p>
      </dgm:t>
    </dgm:pt>
    <dgm:pt modelId="{CA1C5EE1-E468-47C6-B14B-D7F375C9BB7F}" type="sibTrans" cxnId="{C0D04628-3693-4BA0-9BBA-9E2B23F3C6D1}">
      <dgm:prSet/>
      <dgm:spPr/>
      <dgm:t>
        <a:bodyPr/>
        <a:lstStyle/>
        <a:p>
          <a:endParaRPr lang="pt-BR"/>
        </a:p>
      </dgm:t>
    </dgm:pt>
    <dgm:pt modelId="{B3241F1A-7EAE-43DC-A6B1-DEDD9AA5C6DE}">
      <dgm:prSet/>
      <dgm:spPr/>
      <dgm:t>
        <a:bodyPr/>
        <a:lstStyle/>
        <a:p>
          <a:r>
            <a:rPr lang="pt-BR"/>
            <a:t>Nuvem de pontos</a:t>
          </a:r>
        </a:p>
      </dgm:t>
    </dgm:pt>
    <dgm:pt modelId="{0E1EF002-7D60-4C0C-8486-C7A755C1B532}" type="parTrans" cxnId="{C6F1E8A8-6CA3-4F16-A0AC-0D9DE8F95923}">
      <dgm:prSet/>
      <dgm:spPr/>
      <dgm:t>
        <a:bodyPr/>
        <a:lstStyle/>
        <a:p>
          <a:endParaRPr lang="pt-BR"/>
        </a:p>
      </dgm:t>
    </dgm:pt>
    <dgm:pt modelId="{7DF8FC51-1049-4406-A32E-2E44D9D67003}" type="sibTrans" cxnId="{C6F1E8A8-6CA3-4F16-A0AC-0D9DE8F95923}">
      <dgm:prSet/>
      <dgm:spPr/>
      <dgm:t>
        <a:bodyPr/>
        <a:lstStyle/>
        <a:p>
          <a:endParaRPr lang="pt-BR"/>
        </a:p>
      </dgm:t>
    </dgm:pt>
    <dgm:pt modelId="{AB96891F-2F40-462C-B183-C50172BBFCA5}">
      <dgm:prSet/>
      <dgm:spPr/>
      <dgm:t>
        <a:bodyPr/>
        <a:lstStyle/>
        <a:p>
          <a:r>
            <a:rPr lang="pt-BR"/>
            <a:t>MDT – Modelo Digital do Terreno</a:t>
          </a:r>
        </a:p>
      </dgm:t>
    </dgm:pt>
    <dgm:pt modelId="{C710B683-9A8A-4DF1-84BD-317771B964B1}" type="parTrans" cxnId="{74341BA2-B4B2-406C-B800-580E3FA5628B}">
      <dgm:prSet/>
      <dgm:spPr/>
      <dgm:t>
        <a:bodyPr/>
        <a:lstStyle/>
        <a:p>
          <a:endParaRPr lang="pt-BR"/>
        </a:p>
      </dgm:t>
    </dgm:pt>
    <dgm:pt modelId="{DDD8E8E1-27B8-44EE-BFA0-BE4F2502CACF}" type="sibTrans" cxnId="{74341BA2-B4B2-406C-B800-580E3FA5628B}">
      <dgm:prSet/>
      <dgm:spPr/>
      <dgm:t>
        <a:bodyPr/>
        <a:lstStyle/>
        <a:p>
          <a:endParaRPr lang="pt-BR"/>
        </a:p>
      </dgm:t>
    </dgm:pt>
    <dgm:pt modelId="{F76E806F-A1FE-495E-AA5B-041F82211360}">
      <dgm:prSet/>
      <dgm:spPr/>
      <dgm:t>
        <a:bodyPr/>
        <a:lstStyle/>
        <a:p>
          <a:r>
            <a:rPr lang="pt-BR"/>
            <a:t>Relatórios obtidos por software especializado em tratamento e manipulação de dados oriundos de nuvens de pontos</a:t>
          </a:r>
        </a:p>
      </dgm:t>
    </dgm:pt>
    <dgm:pt modelId="{10D47378-FAAA-4D4E-A141-95E2E542A5C9}" type="parTrans" cxnId="{41C6193E-29A4-4228-8685-143B835BF3DB}">
      <dgm:prSet/>
      <dgm:spPr/>
      <dgm:t>
        <a:bodyPr/>
        <a:lstStyle/>
        <a:p>
          <a:endParaRPr lang="pt-BR"/>
        </a:p>
      </dgm:t>
    </dgm:pt>
    <dgm:pt modelId="{768AF581-7CAE-4C46-B263-F724856BAE73}" type="sibTrans" cxnId="{41C6193E-29A4-4228-8685-143B835BF3DB}">
      <dgm:prSet/>
      <dgm:spPr/>
      <dgm:t>
        <a:bodyPr/>
        <a:lstStyle/>
        <a:p>
          <a:endParaRPr lang="pt-BR"/>
        </a:p>
      </dgm:t>
    </dgm:pt>
    <dgm:pt modelId="{C196E53D-3953-46A0-981F-3F7A41A39BA4}">
      <dgm:prSet/>
      <dgm:spPr/>
      <dgm:t>
        <a:bodyPr/>
        <a:lstStyle/>
        <a:p>
          <a:r>
            <a:rPr lang="pt-BR"/>
            <a:t>Relatório topográfico com a monografia dos marcos utilizados</a:t>
          </a:r>
        </a:p>
      </dgm:t>
    </dgm:pt>
    <dgm:pt modelId="{E4125700-1191-424D-AB2C-E5DB09B5C324}" type="parTrans" cxnId="{5E205BC8-79E2-48F8-81EA-8AF4A20EE388}">
      <dgm:prSet/>
      <dgm:spPr/>
      <dgm:t>
        <a:bodyPr/>
        <a:lstStyle/>
        <a:p>
          <a:endParaRPr lang="pt-BR"/>
        </a:p>
      </dgm:t>
    </dgm:pt>
    <dgm:pt modelId="{7062C5D2-52AC-44C0-BD47-779169B0E3DE}" type="sibTrans" cxnId="{5E205BC8-79E2-48F8-81EA-8AF4A20EE388}">
      <dgm:prSet/>
      <dgm:spPr/>
      <dgm:t>
        <a:bodyPr/>
        <a:lstStyle/>
        <a:p>
          <a:endParaRPr lang="pt-BR"/>
        </a:p>
      </dgm:t>
    </dgm:pt>
    <dgm:pt modelId="{7123DBBD-12D6-4130-9B07-12D51E0C15AC}">
      <dgm:prSet/>
      <dgm:spPr/>
      <dgm:t>
        <a:bodyPr/>
        <a:lstStyle/>
        <a:p>
          <a:r>
            <a:rPr lang="pt-BR"/>
            <a:t>Ao final da geração dos produtos resultantes do levantamento topográfico, deve ser entregue o arquivo LandXML</a:t>
          </a:r>
        </a:p>
      </dgm:t>
    </dgm:pt>
    <dgm:pt modelId="{31452177-0A59-4300-B090-B0F134D134AE}" type="parTrans" cxnId="{87A0C7FF-C829-4A4A-BAED-8C7017D2FB29}">
      <dgm:prSet/>
      <dgm:spPr/>
      <dgm:t>
        <a:bodyPr/>
        <a:lstStyle/>
        <a:p>
          <a:endParaRPr lang="pt-BR"/>
        </a:p>
      </dgm:t>
    </dgm:pt>
    <dgm:pt modelId="{570A57D3-C29F-4A00-8143-784058BF907C}" type="sibTrans" cxnId="{87A0C7FF-C829-4A4A-BAED-8C7017D2FB29}">
      <dgm:prSet/>
      <dgm:spPr/>
      <dgm:t>
        <a:bodyPr/>
        <a:lstStyle/>
        <a:p>
          <a:endParaRPr lang="pt-BR"/>
        </a:p>
      </dgm:t>
    </dgm:pt>
    <dgm:pt modelId="{8325D3DA-A926-48A9-8B90-56352152E4B1}">
      <dgm:prSet/>
      <dgm:spPr/>
      <dgm:t>
        <a:bodyPr/>
        <a:lstStyle/>
        <a:p>
          <a:r>
            <a:rPr lang="pt-BR"/>
            <a:t>PLANO DE TRABALHO</a:t>
          </a:r>
        </a:p>
      </dgm:t>
    </dgm:pt>
    <dgm:pt modelId="{51C5A122-2403-4989-A944-A6AC938D23D8}" type="parTrans" cxnId="{0F10732D-4227-4D50-B8DB-65654A494DB4}">
      <dgm:prSet/>
      <dgm:spPr/>
      <dgm:t>
        <a:bodyPr/>
        <a:lstStyle/>
        <a:p>
          <a:endParaRPr lang="pt-BR"/>
        </a:p>
      </dgm:t>
    </dgm:pt>
    <dgm:pt modelId="{241CDC4E-CDB9-4ACB-B119-AB40BA7F23C0}" type="sibTrans" cxnId="{0F10732D-4227-4D50-B8DB-65654A494DB4}">
      <dgm:prSet/>
      <dgm:spPr/>
      <dgm:t>
        <a:bodyPr/>
        <a:lstStyle/>
        <a:p>
          <a:endParaRPr lang="pt-BR"/>
        </a:p>
      </dgm:t>
    </dgm:pt>
    <dgm:pt modelId="{79AD5517-2D00-4D5B-B68A-A30846ED289E}">
      <dgm:prSet/>
      <dgm:spPr/>
      <dgm:t>
        <a:bodyPr/>
        <a:lstStyle/>
        <a:p>
          <a:r>
            <a:rPr lang="pt-BR"/>
            <a:t>SONDAGENS DE CAMPO</a:t>
          </a:r>
        </a:p>
      </dgm:t>
    </dgm:pt>
    <dgm:pt modelId="{E297489C-A1E7-4A0E-9F2A-DEDAADE21AB9}" type="parTrans" cxnId="{3CD8EF2C-2633-4A3E-BBC0-15D4A6AD9BA8}">
      <dgm:prSet/>
      <dgm:spPr/>
      <dgm:t>
        <a:bodyPr/>
        <a:lstStyle/>
        <a:p>
          <a:endParaRPr lang="pt-BR"/>
        </a:p>
      </dgm:t>
    </dgm:pt>
    <dgm:pt modelId="{158AA9AD-6409-46CF-92FF-CE3D5DDF5853}" type="sibTrans" cxnId="{3CD8EF2C-2633-4A3E-BBC0-15D4A6AD9BA8}">
      <dgm:prSet/>
      <dgm:spPr/>
      <dgm:t>
        <a:bodyPr/>
        <a:lstStyle/>
        <a:p>
          <a:endParaRPr lang="pt-BR"/>
        </a:p>
      </dgm:t>
    </dgm:pt>
    <dgm:pt modelId="{AEC29802-3019-4B78-87E3-D3EA34E31158}" type="pres">
      <dgm:prSet presAssocID="{9D9B0520-0D26-499B-97ED-C6087C2DE51B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ABFE6130-FA17-4839-86F2-8231FE6AFC40}" type="pres">
      <dgm:prSet presAssocID="{F7564E91-B7E5-4B75-BF6C-729948B35336}" presName="hierRoot1" presStyleCnt="0">
        <dgm:presLayoutVars>
          <dgm:hierBranch val="init"/>
        </dgm:presLayoutVars>
      </dgm:prSet>
      <dgm:spPr/>
    </dgm:pt>
    <dgm:pt modelId="{9259DFB6-C7DD-4EA8-A488-463E115A2FBF}" type="pres">
      <dgm:prSet presAssocID="{F7564E91-B7E5-4B75-BF6C-729948B35336}" presName="rootComposite1" presStyleCnt="0"/>
      <dgm:spPr/>
    </dgm:pt>
    <dgm:pt modelId="{989D73EE-4A82-4E3A-8CB8-7A4C1A17EEF1}" type="pres">
      <dgm:prSet presAssocID="{F7564E91-B7E5-4B75-BF6C-729948B35336}" presName="rootText1" presStyleLbl="node0" presStyleIdx="0" presStyleCnt="1" custLinFactX="47129" custLinFactNeighborX="100000" custLinFactNeighborY="11983">
        <dgm:presLayoutVars>
          <dgm:chPref val="3"/>
        </dgm:presLayoutVars>
      </dgm:prSet>
      <dgm:spPr/>
    </dgm:pt>
    <dgm:pt modelId="{ECA4165D-E647-4B36-96E4-3B48CF2D889D}" type="pres">
      <dgm:prSet presAssocID="{F7564E91-B7E5-4B75-BF6C-729948B35336}" presName="rootConnector1" presStyleLbl="node1" presStyleIdx="0" presStyleCnt="0"/>
      <dgm:spPr/>
    </dgm:pt>
    <dgm:pt modelId="{E0365A60-FEA4-4F09-B0A6-D099F1D93659}" type="pres">
      <dgm:prSet presAssocID="{F7564E91-B7E5-4B75-BF6C-729948B35336}" presName="hierChild2" presStyleCnt="0"/>
      <dgm:spPr/>
    </dgm:pt>
    <dgm:pt modelId="{6A87DE4C-1D40-4B34-B11C-C5D64402F95D}" type="pres">
      <dgm:prSet presAssocID="{F7564E91-B7E5-4B75-BF6C-729948B35336}" presName="hierChild3" presStyleCnt="0"/>
      <dgm:spPr/>
    </dgm:pt>
    <dgm:pt modelId="{2D6D98D4-0534-439E-BB3C-C7994F63D733}" type="pres">
      <dgm:prSet presAssocID="{7B384959-0440-4324-8C4C-CB93C6F1ADBB}" presName="Name111" presStyleLbl="parChTrans1D2" presStyleIdx="0" presStyleCnt="2"/>
      <dgm:spPr/>
    </dgm:pt>
    <dgm:pt modelId="{DB5BF647-A1D4-4650-A677-2C0A47378CEE}" type="pres">
      <dgm:prSet presAssocID="{4F84E076-4DDB-4D17-9A50-2B52658E1151}" presName="hierRoot3" presStyleCnt="0">
        <dgm:presLayoutVars>
          <dgm:hierBranch val="init"/>
        </dgm:presLayoutVars>
      </dgm:prSet>
      <dgm:spPr/>
    </dgm:pt>
    <dgm:pt modelId="{5F8B237E-0762-4259-ADE7-1CD99D276C3B}" type="pres">
      <dgm:prSet presAssocID="{4F84E076-4DDB-4D17-9A50-2B52658E1151}" presName="rootComposite3" presStyleCnt="0"/>
      <dgm:spPr/>
    </dgm:pt>
    <dgm:pt modelId="{C4972B8F-70D6-435A-9143-DBD2F22A10C7}" type="pres">
      <dgm:prSet presAssocID="{4F84E076-4DDB-4D17-9A50-2B52658E1151}" presName="rootText3" presStyleLbl="asst1" presStyleIdx="0" presStyleCnt="2">
        <dgm:presLayoutVars>
          <dgm:chPref val="3"/>
        </dgm:presLayoutVars>
      </dgm:prSet>
      <dgm:spPr/>
    </dgm:pt>
    <dgm:pt modelId="{A261F681-B37F-4F76-A0BE-F6498336BD4F}" type="pres">
      <dgm:prSet presAssocID="{4F84E076-4DDB-4D17-9A50-2B52658E1151}" presName="rootConnector3" presStyleLbl="asst1" presStyleIdx="0" presStyleCnt="2"/>
      <dgm:spPr/>
    </dgm:pt>
    <dgm:pt modelId="{DE76290A-1BFC-440A-B7F6-BE05B5260823}" type="pres">
      <dgm:prSet presAssocID="{4F84E076-4DDB-4D17-9A50-2B52658E1151}" presName="hierChild6" presStyleCnt="0"/>
      <dgm:spPr/>
    </dgm:pt>
    <dgm:pt modelId="{7D5C568B-34FD-48EB-A504-821B8DE6EDA6}" type="pres">
      <dgm:prSet presAssocID="{4F84E076-4DDB-4D17-9A50-2B52658E1151}" presName="hierChild7" presStyleCnt="0"/>
      <dgm:spPr/>
    </dgm:pt>
    <dgm:pt modelId="{7C63E12D-5757-4764-8EF2-036525D2C269}" type="pres">
      <dgm:prSet presAssocID="{9F1EA33C-9E0F-4F46-8111-49DD15F23284}" presName="Name111" presStyleLbl="parChTrans1D2" presStyleIdx="1" presStyleCnt="2"/>
      <dgm:spPr/>
    </dgm:pt>
    <dgm:pt modelId="{F67F00CF-5794-4210-9907-4A4155031A86}" type="pres">
      <dgm:prSet presAssocID="{C341F072-FE87-4B11-86ED-D0D052EFD8A1}" presName="hierRoot3" presStyleCnt="0">
        <dgm:presLayoutVars>
          <dgm:hierBranch val="init"/>
        </dgm:presLayoutVars>
      </dgm:prSet>
      <dgm:spPr/>
    </dgm:pt>
    <dgm:pt modelId="{8FF3F8E9-DB5E-4D4E-BA4F-57AA0D1D6C25}" type="pres">
      <dgm:prSet presAssocID="{C341F072-FE87-4B11-86ED-D0D052EFD8A1}" presName="rootComposite3" presStyleCnt="0"/>
      <dgm:spPr/>
    </dgm:pt>
    <dgm:pt modelId="{ADC184E7-B427-4A46-AA31-7ED56A3A744A}" type="pres">
      <dgm:prSet presAssocID="{C341F072-FE87-4B11-86ED-D0D052EFD8A1}" presName="rootText3" presStyleLbl="asst1" presStyleIdx="1" presStyleCnt="2">
        <dgm:presLayoutVars>
          <dgm:chPref val="3"/>
        </dgm:presLayoutVars>
      </dgm:prSet>
      <dgm:spPr/>
    </dgm:pt>
    <dgm:pt modelId="{E888DB65-71E0-4662-8FA7-E0B23E598527}" type="pres">
      <dgm:prSet presAssocID="{C341F072-FE87-4B11-86ED-D0D052EFD8A1}" presName="rootConnector3" presStyleLbl="asst1" presStyleIdx="1" presStyleCnt="2"/>
      <dgm:spPr/>
    </dgm:pt>
    <dgm:pt modelId="{DE8BF031-6E7B-4E90-AF41-16DBC344197F}" type="pres">
      <dgm:prSet presAssocID="{C341F072-FE87-4B11-86ED-D0D052EFD8A1}" presName="hierChild6" presStyleCnt="0"/>
      <dgm:spPr/>
    </dgm:pt>
    <dgm:pt modelId="{AAEC8BC9-911C-4EAA-A77B-C5F47FAD55B1}" type="pres">
      <dgm:prSet presAssocID="{04AEF592-0E35-4F89-A4A2-327C2BBB27D9}" presName="Name37" presStyleLbl="parChTrans1D3" presStyleIdx="0" presStyleCnt="6"/>
      <dgm:spPr/>
    </dgm:pt>
    <dgm:pt modelId="{0AA53DDB-C0F9-40CE-B282-F190BDC7487D}" type="pres">
      <dgm:prSet presAssocID="{98954C06-684A-443F-A3C5-754F3D8BAFF3}" presName="hierRoot2" presStyleCnt="0">
        <dgm:presLayoutVars>
          <dgm:hierBranch val="init"/>
        </dgm:presLayoutVars>
      </dgm:prSet>
      <dgm:spPr/>
    </dgm:pt>
    <dgm:pt modelId="{8D228808-6101-49A3-9708-BAA733C64C2E}" type="pres">
      <dgm:prSet presAssocID="{98954C06-684A-443F-A3C5-754F3D8BAFF3}" presName="rootComposite" presStyleCnt="0"/>
      <dgm:spPr/>
    </dgm:pt>
    <dgm:pt modelId="{7C773A43-992B-4DA4-A240-9DF411AD63A5}" type="pres">
      <dgm:prSet presAssocID="{98954C06-684A-443F-A3C5-754F3D8BAFF3}" presName="rootText" presStyleLbl="node3" presStyleIdx="0" presStyleCnt="6">
        <dgm:presLayoutVars>
          <dgm:chPref val="3"/>
        </dgm:presLayoutVars>
      </dgm:prSet>
      <dgm:spPr/>
    </dgm:pt>
    <dgm:pt modelId="{AC1B02DE-271C-43C3-8249-02FE98A624C6}" type="pres">
      <dgm:prSet presAssocID="{98954C06-684A-443F-A3C5-754F3D8BAFF3}" presName="rootConnector" presStyleLbl="node3" presStyleIdx="0" presStyleCnt="6"/>
      <dgm:spPr/>
    </dgm:pt>
    <dgm:pt modelId="{28F5315B-B6F0-4790-8F33-697C61C9A8A0}" type="pres">
      <dgm:prSet presAssocID="{98954C06-684A-443F-A3C5-754F3D8BAFF3}" presName="hierChild4" presStyleCnt="0"/>
      <dgm:spPr/>
    </dgm:pt>
    <dgm:pt modelId="{1B9C3A59-8AE6-4A52-8A0E-3F77501CB311}" type="pres">
      <dgm:prSet presAssocID="{805D9F5E-195B-40DC-8844-B717E6643C65}" presName="Name37" presStyleLbl="parChTrans1D4" presStyleIdx="0" presStyleCnt="18"/>
      <dgm:spPr/>
    </dgm:pt>
    <dgm:pt modelId="{633906F6-5C17-46C4-BF76-3CB47A2A486B}" type="pres">
      <dgm:prSet presAssocID="{91B2F4E8-8F21-43BB-A854-411669123047}" presName="hierRoot2" presStyleCnt="0">
        <dgm:presLayoutVars>
          <dgm:hierBranch val="init"/>
        </dgm:presLayoutVars>
      </dgm:prSet>
      <dgm:spPr/>
    </dgm:pt>
    <dgm:pt modelId="{B2943A00-1C3B-4DA2-97F0-30C4EDBC813F}" type="pres">
      <dgm:prSet presAssocID="{91B2F4E8-8F21-43BB-A854-411669123047}" presName="rootComposite" presStyleCnt="0"/>
      <dgm:spPr/>
    </dgm:pt>
    <dgm:pt modelId="{C468DC68-7C30-4A4D-BFAB-5F3F199775BF}" type="pres">
      <dgm:prSet presAssocID="{91B2F4E8-8F21-43BB-A854-411669123047}" presName="rootText" presStyleLbl="node4" presStyleIdx="0" presStyleCnt="18" custLinFactX="-24456" custLinFactNeighborX="-100000" custLinFactNeighborY="-12847">
        <dgm:presLayoutVars>
          <dgm:chPref val="3"/>
        </dgm:presLayoutVars>
      </dgm:prSet>
      <dgm:spPr/>
    </dgm:pt>
    <dgm:pt modelId="{6FD8343D-F9AF-4E00-A789-05194B484B52}" type="pres">
      <dgm:prSet presAssocID="{91B2F4E8-8F21-43BB-A854-411669123047}" presName="rootConnector" presStyleLbl="node4" presStyleIdx="0" presStyleCnt="18"/>
      <dgm:spPr/>
    </dgm:pt>
    <dgm:pt modelId="{F7FE1E59-A490-4AB5-ADB1-3B1F96B91B6F}" type="pres">
      <dgm:prSet presAssocID="{91B2F4E8-8F21-43BB-A854-411669123047}" presName="hierChild4" presStyleCnt="0"/>
      <dgm:spPr/>
    </dgm:pt>
    <dgm:pt modelId="{0078B22E-AE55-40B9-AA9A-9EE8E7AFFA21}" type="pres">
      <dgm:prSet presAssocID="{6FF1456D-2B59-47CC-8FB1-F0918D850F2D}" presName="Name37" presStyleLbl="parChTrans1D4" presStyleIdx="1" presStyleCnt="18"/>
      <dgm:spPr/>
    </dgm:pt>
    <dgm:pt modelId="{67B39013-3BCF-4420-B59D-3F83B36486E5}" type="pres">
      <dgm:prSet presAssocID="{F385182D-17F3-431E-A05B-46F1130130E4}" presName="hierRoot2" presStyleCnt="0">
        <dgm:presLayoutVars>
          <dgm:hierBranch val="init"/>
        </dgm:presLayoutVars>
      </dgm:prSet>
      <dgm:spPr/>
    </dgm:pt>
    <dgm:pt modelId="{809D9AB5-1B31-4791-BACF-A5E186F974D8}" type="pres">
      <dgm:prSet presAssocID="{F385182D-17F3-431E-A05B-46F1130130E4}" presName="rootComposite" presStyleCnt="0"/>
      <dgm:spPr/>
    </dgm:pt>
    <dgm:pt modelId="{46AA9E98-0D02-4B9F-A65A-9A5468EA44D5}" type="pres">
      <dgm:prSet presAssocID="{F385182D-17F3-431E-A05B-46F1130130E4}" presName="rootText" presStyleLbl="node4" presStyleIdx="1" presStyleCnt="18" custLinFactX="-2048" custLinFactNeighborX="-100000" custLinFactNeighborY="-26956">
        <dgm:presLayoutVars>
          <dgm:chPref val="3"/>
        </dgm:presLayoutVars>
      </dgm:prSet>
      <dgm:spPr/>
    </dgm:pt>
    <dgm:pt modelId="{2B7C6F39-E76F-4DCF-B10A-6E723D071508}" type="pres">
      <dgm:prSet presAssocID="{F385182D-17F3-431E-A05B-46F1130130E4}" presName="rootConnector" presStyleLbl="node4" presStyleIdx="1" presStyleCnt="18"/>
      <dgm:spPr/>
    </dgm:pt>
    <dgm:pt modelId="{084788A7-CC96-4CA3-B08F-9E54A9B465D6}" type="pres">
      <dgm:prSet presAssocID="{F385182D-17F3-431E-A05B-46F1130130E4}" presName="hierChild4" presStyleCnt="0"/>
      <dgm:spPr/>
    </dgm:pt>
    <dgm:pt modelId="{1AF9E9F1-9348-435F-94D2-85A3BAD27F1E}" type="pres">
      <dgm:prSet presAssocID="{F385182D-17F3-431E-A05B-46F1130130E4}" presName="hierChild5" presStyleCnt="0"/>
      <dgm:spPr/>
    </dgm:pt>
    <dgm:pt modelId="{21406D52-86C5-4A2D-8CC5-4EF9C54AD3CC}" type="pres">
      <dgm:prSet presAssocID="{31452177-0A59-4300-B090-B0F134D134AE}" presName="Name37" presStyleLbl="parChTrans1D4" presStyleIdx="2" presStyleCnt="18"/>
      <dgm:spPr/>
    </dgm:pt>
    <dgm:pt modelId="{A510F752-5ED8-43BC-80B4-5F601761DD9D}" type="pres">
      <dgm:prSet presAssocID="{7123DBBD-12D6-4130-9B07-12D51E0C15AC}" presName="hierRoot2" presStyleCnt="0">
        <dgm:presLayoutVars>
          <dgm:hierBranch val="init"/>
        </dgm:presLayoutVars>
      </dgm:prSet>
      <dgm:spPr/>
    </dgm:pt>
    <dgm:pt modelId="{D43032EB-1542-44B0-BD90-6E9BD5CF7C7E}" type="pres">
      <dgm:prSet presAssocID="{7123DBBD-12D6-4130-9B07-12D51E0C15AC}" presName="rootComposite" presStyleCnt="0"/>
      <dgm:spPr/>
    </dgm:pt>
    <dgm:pt modelId="{4F056C0E-2343-4C99-B4CC-63FE428B1411}" type="pres">
      <dgm:prSet presAssocID="{7123DBBD-12D6-4130-9B07-12D51E0C15AC}" presName="rootText" presStyleLbl="node4" presStyleIdx="2" presStyleCnt="18" custLinFactY="200000" custLinFactNeighborX="-96272" custLinFactNeighborY="225824">
        <dgm:presLayoutVars>
          <dgm:chPref val="3"/>
        </dgm:presLayoutVars>
      </dgm:prSet>
      <dgm:spPr/>
    </dgm:pt>
    <dgm:pt modelId="{28B978EC-60E6-4460-812D-A29311087B39}" type="pres">
      <dgm:prSet presAssocID="{7123DBBD-12D6-4130-9B07-12D51E0C15AC}" presName="rootConnector" presStyleLbl="node4" presStyleIdx="2" presStyleCnt="18"/>
      <dgm:spPr/>
    </dgm:pt>
    <dgm:pt modelId="{C6AB080F-333B-46B4-A968-84AF6CD6448C}" type="pres">
      <dgm:prSet presAssocID="{7123DBBD-12D6-4130-9B07-12D51E0C15AC}" presName="hierChild4" presStyleCnt="0"/>
      <dgm:spPr/>
    </dgm:pt>
    <dgm:pt modelId="{5AF34700-9F71-4DAB-9718-6183D369EE90}" type="pres">
      <dgm:prSet presAssocID="{7123DBBD-12D6-4130-9B07-12D51E0C15AC}" presName="hierChild5" presStyleCnt="0"/>
      <dgm:spPr/>
    </dgm:pt>
    <dgm:pt modelId="{EDDFD1ED-3623-4913-A611-2DE478E2533F}" type="pres">
      <dgm:prSet presAssocID="{E4125700-1191-424D-AB2C-E5DB09B5C324}" presName="Name37" presStyleLbl="parChTrans1D4" presStyleIdx="3" presStyleCnt="18"/>
      <dgm:spPr/>
    </dgm:pt>
    <dgm:pt modelId="{23217360-C1AC-455D-8870-A5DDD8AF55E1}" type="pres">
      <dgm:prSet presAssocID="{C196E53D-3953-46A0-981F-3F7A41A39BA4}" presName="hierRoot2" presStyleCnt="0">
        <dgm:presLayoutVars>
          <dgm:hierBranch val="init"/>
        </dgm:presLayoutVars>
      </dgm:prSet>
      <dgm:spPr/>
    </dgm:pt>
    <dgm:pt modelId="{06E0A237-FC8B-4385-AF22-518EFBD1610A}" type="pres">
      <dgm:prSet presAssocID="{C196E53D-3953-46A0-981F-3F7A41A39BA4}" presName="rootComposite" presStyleCnt="0"/>
      <dgm:spPr/>
    </dgm:pt>
    <dgm:pt modelId="{7DC004E0-66D6-4DA1-BD02-35F417FEDA22}" type="pres">
      <dgm:prSet presAssocID="{C196E53D-3953-46A0-981F-3F7A41A39BA4}" presName="rootText" presStyleLbl="node4" presStyleIdx="3" presStyleCnt="18" custLinFactX="-123" custLinFactY="57885" custLinFactNeighborX="-100000" custLinFactNeighborY="100000">
        <dgm:presLayoutVars>
          <dgm:chPref val="3"/>
        </dgm:presLayoutVars>
      </dgm:prSet>
      <dgm:spPr/>
    </dgm:pt>
    <dgm:pt modelId="{805E2E2A-BC42-49C8-B49F-717453527DFC}" type="pres">
      <dgm:prSet presAssocID="{C196E53D-3953-46A0-981F-3F7A41A39BA4}" presName="rootConnector" presStyleLbl="node4" presStyleIdx="3" presStyleCnt="18"/>
      <dgm:spPr/>
    </dgm:pt>
    <dgm:pt modelId="{B0CAD09E-8A2E-44BB-B5AA-AA17CBF00975}" type="pres">
      <dgm:prSet presAssocID="{C196E53D-3953-46A0-981F-3F7A41A39BA4}" presName="hierChild4" presStyleCnt="0"/>
      <dgm:spPr/>
    </dgm:pt>
    <dgm:pt modelId="{B636F18D-66A4-4EC4-8E93-0551EFB7AC5B}" type="pres">
      <dgm:prSet presAssocID="{C196E53D-3953-46A0-981F-3F7A41A39BA4}" presName="hierChild5" presStyleCnt="0"/>
      <dgm:spPr/>
    </dgm:pt>
    <dgm:pt modelId="{C5289634-8695-4EF7-90E7-9AB9A4C16A9F}" type="pres">
      <dgm:prSet presAssocID="{10D47378-FAAA-4D4E-A141-95E2E542A5C9}" presName="Name37" presStyleLbl="parChTrans1D4" presStyleIdx="4" presStyleCnt="18"/>
      <dgm:spPr/>
    </dgm:pt>
    <dgm:pt modelId="{16DB2591-36A5-4034-84AC-D6A554252FB5}" type="pres">
      <dgm:prSet presAssocID="{F76E806F-A1FE-495E-AA5B-041F82211360}" presName="hierRoot2" presStyleCnt="0">
        <dgm:presLayoutVars>
          <dgm:hierBranch val="init"/>
        </dgm:presLayoutVars>
      </dgm:prSet>
      <dgm:spPr/>
    </dgm:pt>
    <dgm:pt modelId="{27EE4065-EC40-4BBE-9466-3DD2D89C592E}" type="pres">
      <dgm:prSet presAssocID="{F76E806F-A1FE-495E-AA5B-041F82211360}" presName="rootComposite" presStyleCnt="0"/>
      <dgm:spPr/>
    </dgm:pt>
    <dgm:pt modelId="{6AFB4517-F982-4ACA-B458-2D53E34C3EDC}" type="pres">
      <dgm:prSet presAssocID="{F76E806F-A1FE-495E-AA5B-041F82211360}" presName="rootText" presStyleLbl="node4" presStyleIdx="4" presStyleCnt="18" custLinFactX="-1085" custLinFactNeighborX="-100000" custLinFactNeighborY="-98197">
        <dgm:presLayoutVars>
          <dgm:chPref val="3"/>
        </dgm:presLayoutVars>
      </dgm:prSet>
      <dgm:spPr/>
    </dgm:pt>
    <dgm:pt modelId="{9C884E23-05FE-4ADB-83A3-5C863D455C1A}" type="pres">
      <dgm:prSet presAssocID="{F76E806F-A1FE-495E-AA5B-041F82211360}" presName="rootConnector" presStyleLbl="node4" presStyleIdx="4" presStyleCnt="18"/>
      <dgm:spPr/>
    </dgm:pt>
    <dgm:pt modelId="{A22B712F-C8E0-4603-8523-6B526DBF990B}" type="pres">
      <dgm:prSet presAssocID="{F76E806F-A1FE-495E-AA5B-041F82211360}" presName="hierChild4" presStyleCnt="0"/>
      <dgm:spPr/>
    </dgm:pt>
    <dgm:pt modelId="{06AC69E0-C06B-401B-A10A-AD279BD3D157}" type="pres">
      <dgm:prSet presAssocID="{F76E806F-A1FE-495E-AA5B-041F82211360}" presName="hierChild5" presStyleCnt="0"/>
      <dgm:spPr/>
    </dgm:pt>
    <dgm:pt modelId="{0D1FEE89-6449-43DE-B48F-0194557727F0}" type="pres">
      <dgm:prSet presAssocID="{C710B683-9A8A-4DF1-84BD-317771B964B1}" presName="Name37" presStyleLbl="parChTrans1D4" presStyleIdx="5" presStyleCnt="18"/>
      <dgm:spPr/>
    </dgm:pt>
    <dgm:pt modelId="{80DD1712-6D27-4698-BB8C-C9890AAD7688}" type="pres">
      <dgm:prSet presAssocID="{AB96891F-2F40-462C-B183-C50172BBFCA5}" presName="hierRoot2" presStyleCnt="0">
        <dgm:presLayoutVars>
          <dgm:hierBranch val="init"/>
        </dgm:presLayoutVars>
      </dgm:prSet>
      <dgm:spPr/>
    </dgm:pt>
    <dgm:pt modelId="{94076BE8-5ABC-43E7-891F-664EBF9033DB}" type="pres">
      <dgm:prSet presAssocID="{AB96891F-2F40-462C-B183-C50172BBFCA5}" presName="rootComposite" presStyleCnt="0"/>
      <dgm:spPr/>
    </dgm:pt>
    <dgm:pt modelId="{CD130F5D-CC7C-42C1-B0BF-5E9151EE973E}" type="pres">
      <dgm:prSet presAssocID="{AB96891F-2F40-462C-B183-C50172BBFCA5}" presName="rootText" presStyleLbl="node4" presStyleIdx="5" presStyleCnt="18" custLinFactX="-1085" custLinFactY="-158131" custLinFactNeighborX="-100000" custLinFactNeighborY="-200000">
        <dgm:presLayoutVars>
          <dgm:chPref val="3"/>
        </dgm:presLayoutVars>
      </dgm:prSet>
      <dgm:spPr/>
    </dgm:pt>
    <dgm:pt modelId="{CDDB6206-41C4-4057-B64C-8D9CA3DB63A2}" type="pres">
      <dgm:prSet presAssocID="{AB96891F-2F40-462C-B183-C50172BBFCA5}" presName="rootConnector" presStyleLbl="node4" presStyleIdx="5" presStyleCnt="18"/>
      <dgm:spPr/>
    </dgm:pt>
    <dgm:pt modelId="{8F2E1BA1-C991-4FFC-ACC7-10FED08BED3C}" type="pres">
      <dgm:prSet presAssocID="{AB96891F-2F40-462C-B183-C50172BBFCA5}" presName="hierChild4" presStyleCnt="0"/>
      <dgm:spPr/>
    </dgm:pt>
    <dgm:pt modelId="{D9B7824B-332B-4990-8C70-B63806F18329}" type="pres">
      <dgm:prSet presAssocID="{AB96891F-2F40-462C-B183-C50172BBFCA5}" presName="hierChild5" presStyleCnt="0"/>
      <dgm:spPr/>
    </dgm:pt>
    <dgm:pt modelId="{30A655E2-1478-4445-983B-8D3034019767}" type="pres">
      <dgm:prSet presAssocID="{0E1EF002-7D60-4C0C-8486-C7A755C1B532}" presName="Name37" presStyleLbl="parChTrans1D4" presStyleIdx="6" presStyleCnt="18"/>
      <dgm:spPr/>
    </dgm:pt>
    <dgm:pt modelId="{D63FD0B4-23C5-4330-8053-2E31520C1690}" type="pres">
      <dgm:prSet presAssocID="{B3241F1A-7EAE-43DC-A6B1-DEDD9AA5C6DE}" presName="hierRoot2" presStyleCnt="0">
        <dgm:presLayoutVars>
          <dgm:hierBranch val="init"/>
        </dgm:presLayoutVars>
      </dgm:prSet>
      <dgm:spPr/>
    </dgm:pt>
    <dgm:pt modelId="{8C991FF4-DDE1-4633-8AFB-FFF697104764}" type="pres">
      <dgm:prSet presAssocID="{B3241F1A-7EAE-43DC-A6B1-DEDD9AA5C6DE}" presName="rootComposite" presStyleCnt="0"/>
      <dgm:spPr/>
    </dgm:pt>
    <dgm:pt modelId="{DA2D3262-FC77-4644-9A99-1384FC6DD613}" type="pres">
      <dgm:prSet presAssocID="{B3241F1A-7EAE-43DC-A6B1-DEDD9AA5C6DE}" presName="rootText" presStyleLbl="node4" presStyleIdx="6" presStyleCnt="18" custLinFactX="-2048" custLinFactY="-300000" custLinFactNeighborX="-100000" custLinFactNeighborY="-317758">
        <dgm:presLayoutVars>
          <dgm:chPref val="3"/>
        </dgm:presLayoutVars>
      </dgm:prSet>
      <dgm:spPr/>
    </dgm:pt>
    <dgm:pt modelId="{42777110-CA09-4DDA-9496-29FAA1264C4A}" type="pres">
      <dgm:prSet presAssocID="{B3241F1A-7EAE-43DC-A6B1-DEDD9AA5C6DE}" presName="rootConnector" presStyleLbl="node4" presStyleIdx="6" presStyleCnt="18"/>
      <dgm:spPr/>
    </dgm:pt>
    <dgm:pt modelId="{F587E83F-2E62-4DE0-BD82-981DE58C4ECD}" type="pres">
      <dgm:prSet presAssocID="{B3241F1A-7EAE-43DC-A6B1-DEDD9AA5C6DE}" presName="hierChild4" presStyleCnt="0"/>
      <dgm:spPr/>
    </dgm:pt>
    <dgm:pt modelId="{EE2C48FA-C3DF-4DEB-835D-4EBCAD523DBA}" type="pres">
      <dgm:prSet presAssocID="{B3241F1A-7EAE-43DC-A6B1-DEDD9AA5C6DE}" presName="hierChild5" presStyleCnt="0"/>
      <dgm:spPr/>
    </dgm:pt>
    <dgm:pt modelId="{F6CE1828-11D9-4CFA-B29F-40D41CDA3294}" type="pres">
      <dgm:prSet presAssocID="{91B2F4E8-8F21-43BB-A854-411669123047}" presName="hierChild5" presStyleCnt="0"/>
      <dgm:spPr/>
    </dgm:pt>
    <dgm:pt modelId="{6E0D71BB-39DF-4F5C-A5E1-35C7EE6D9E45}" type="pres">
      <dgm:prSet presAssocID="{98954C06-684A-443F-A3C5-754F3D8BAFF3}" presName="hierChild5" presStyleCnt="0"/>
      <dgm:spPr/>
    </dgm:pt>
    <dgm:pt modelId="{9F38CE1B-C565-435E-9F99-DCCB899712C8}" type="pres">
      <dgm:prSet presAssocID="{00181E41-B2F0-4090-BC50-159EBBB62717}" presName="Name37" presStyleLbl="parChTrans1D3" presStyleIdx="1" presStyleCnt="6"/>
      <dgm:spPr/>
    </dgm:pt>
    <dgm:pt modelId="{652CFDBC-D6BF-4755-90A5-5F9599EEE327}" type="pres">
      <dgm:prSet presAssocID="{EB871C4E-CD43-4193-A1A4-E9B4A0AF57D5}" presName="hierRoot2" presStyleCnt="0">
        <dgm:presLayoutVars>
          <dgm:hierBranch val="init"/>
        </dgm:presLayoutVars>
      </dgm:prSet>
      <dgm:spPr/>
    </dgm:pt>
    <dgm:pt modelId="{609C9B20-1568-4D2B-8F14-F622D3F6C90D}" type="pres">
      <dgm:prSet presAssocID="{EB871C4E-CD43-4193-A1A4-E9B4A0AF57D5}" presName="rootComposite" presStyleCnt="0"/>
      <dgm:spPr/>
    </dgm:pt>
    <dgm:pt modelId="{96D9564D-B734-4AA5-B131-361CACA68375}" type="pres">
      <dgm:prSet presAssocID="{EB871C4E-CD43-4193-A1A4-E9B4A0AF57D5}" presName="rootText" presStyleLbl="node3" presStyleIdx="1" presStyleCnt="6" custLinFactNeighborX="10720" custLinFactNeighborY="1628">
        <dgm:presLayoutVars>
          <dgm:chPref val="3"/>
        </dgm:presLayoutVars>
      </dgm:prSet>
      <dgm:spPr/>
    </dgm:pt>
    <dgm:pt modelId="{89221D37-213A-4BAF-B47B-7DA3B9AB4913}" type="pres">
      <dgm:prSet presAssocID="{EB871C4E-CD43-4193-A1A4-E9B4A0AF57D5}" presName="rootConnector" presStyleLbl="node3" presStyleIdx="1" presStyleCnt="6"/>
      <dgm:spPr/>
    </dgm:pt>
    <dgm:pt modelId="{B88724E2-5E95-49CE-93F6-965CE064369C}" type="pres">
      <dgm:prSet presAssocID="{EB871C4E-CD43-4193-A1A4-E9B4A0AF57D5}" presName="hierChild4" presStyleCnt="0"/>
      <dgm:spPr/>
    </dgm:pt>
    <dgm:pt modelId="{5D82F78F-1880-4634-A8D5-E52B41AE4136}" type="pres">
      <dgm:prSet presAssocID="{E5685413-EF9F-4A52-8B01-9430B1511DAD}" presName="Name37" presStyleLbl="parChTrans1D4" presStyleIdx="7" presStyleCnt="18"/>
      <dgm:spPr/>
    </dgm:pt>
    <dgm:pt modelId="{76018A69-E95C-4883-8B45-0962D48358EB}" type="pres">
      <dgm:prSet presAssocID="{BE09197A-A491-4481-8743-4BE73E95D124}" presName="hierRoot2" presStyleCnt="0">
        <dgm:presLayoutVars>
          <dgm:hierBranch val="init"/>
        </dgm:presLayoutVars>
      </dgm:prSet>
      <dgm:spPr/>
    </dgm:pt>
    <dgm:pt modelId="{71AB11E5-065D-4A90-9170-C8AD3249173B}" type="pres">
      <dgm:prSet presAssocID="{BE09197A-A491-4481-8743-4BE73E95D124}" presName="rootComposite" presStyleCnt="0"/>
      <dgm:spPr/>
    </dgm:pt>
    <dgm:pt modelId="{FA9CB43F-C507-45F1-A0EA-7DB5CACF960D}" type="pres">
      <dgm:prSet presAssocID="{BE09197A-A491-4481-8743-4BE73E95D124}" presName="rootText" presStyleLbl="node4" presStyleIdx="7" presStyleCnt="18" custLinFactNeighborX="6350" custLinFactNeighborY="-15690">
        <dgm:presLayoutVars>
          <dgm:chPref val="3"/>
        </dgm:presLayoutVars>
      </dgm:prSet>
      <dgm:spPr/>
    </dgm:pt>
    <dgm:pt modelId="{517BBCBE-70F5-4EB4-806C-A205B1D42617}" type="pres">
      <dgm:prSet presAssocID="{BE09197A-A491-4481-8743-4BE73E95D124}" presName="rootConnector" presStyleLbl="node4" presStyleIdx="7" presStyleCnt="18"/>
      <dgm:spPr/>
    </dgm:pt>
    <dgm:pt modelId="{AC2EFDCC-D47F-4370-9B8D-242EC7E3943C}" type="pres">
      <dgm:prSet presAssocID="{BE09197A-A491-4481-8743-4BE73E95D124}" presName="hierChild4" presStyleCnt="0"/>
      <dgm:spPr/>
    </dgm:pt>
    <dgm:pt modelId="{911809F0-F978-4FD2-AC3C-E67322A135D7}" type="pres">
      <dgm:prSet presAssocID="{BE09197A-A491-4481-8743-4BE73E95D124}" presName="hierChild5" presStyleCnt="0"/>
      <dgm:spPr/>
    </dgm:pt>
    <dgm:pt modelId="{53658384-70A7-43CE-8F01-4084A5D2BA11}" type="pres">
      <dgm:prSet presAssocID="{F3D542DF-38A5-4306-B067-497C7B46D4D0}" presName="Name37" presStyleLbl="parChTrans1D4" presStyleIdx="8" presStyleCnt="18"/>
      <dgm:spPr/>
    </dgm:pt>
    <dgm:pt modelId="{AFFC177C-912F-4D7B-9E61-1B140AB42B5F}" type="pres">
      <dgm:prSet presAssocID="{673107BB-6EEE-4F6F-BC22-6088C6B8BD50}" presName="hierRoot2" presStyleCnt="0">
        <dgm:presLayoutVars>
          <dgm:hierBranch val="init"/>
        </dgm:presLayoutVars>
      </dgm:prSet>
      <dgm:spPr/>
    </dgm:pt>
    <dgm:pt modelId="{24EE50F6-06BA-4B39-852F-64F43D00EDD6}" type="pres">
      <dgm:prSet presAssocID="{673107BB-6EEE-4F6F-BC22-6088C6B8BD50}" presName="rootComposite" presStyleCnt="0"/>
      <dgm:spPr/>
    </dgm:pt>
    <dgm:pt modelId="{17CC605B-2856-4274-9B57-035B10C0FBCE}" type="pres">
      <dgm:prSet presAssocID="{673107BB-6EEE-4F6F-BC22-6088C6B8BD50}" presName="rootText" presStyleLbl="node4" presStyleIdx="8" presStyleCnt="18" custLinFactNeighborX="7726" custLinFactNeighborY="-24353">
        <dgm:presLayoutVars>
          <dgm:chPref val="3"/>
        </dgm:presLayoutVars>
      </dgm:prSet>
      <dgm:spPr/>
    </dgm:pt>
    <dgm:pt modelId="{A96E97CC-B93A-4F45-8BF5-61A40259D310}" type="pres">
      <dgm:prSet presAssocID="{673107BB-6EEE-4F6F-BC22-6088C6B8BD50}" presName="rootConnector" presStyleLbl="node4" presStyleIdx="8" presStyleCnt="18"/>
      <dgm:spPr/>
    </dgm:pt>
    <dgm:pt modelId="{DC461781-AC9F-4A8A-975E-394F319A330B}" type="pres">
      <dgm:prSet presAssocID="{673107BB-6EEE-4F6F-BC22-6088C6B8BD50}" presName="hierChild4" presStyleCnt="0"/>
      <dgm:spPr/>
    </dgm:pt>
    <dgm:pt modelId="{F9FB4F93-58B0-43B6-B425-55A0320F2C14}" type="pres">
      <dgm:prSet presAssocID="{673107BB-6EEE-4F6F-BC22-6088C6B8BD50}" presName="hierChild5" presStyleCnt="0"/>
      <dgm:spPr/>
    </dgm:pt>
    <dgm:pt modelId="{A4B7348D-BA6E-4D12-A0DD-65CF21A2FF3B}" type="pres">
      <dgm:prSet presAssocID="{EB871C4E-CD43-4193-A1A4-E9B4A0AF57D5}" presName="hierChild5" presStyleCnt="0"/>
      <dgm:spPr/>
    </dgm:pt>
    <dgm:pt modelId="{6F64B18D-20E9-47F0-BBB2-270F7B690AE5}" type="pres">
      <dgm:prSet presAssocID="{BC9839AF-C5CF-4BC3-9ED8-C26A8F50E7A1}" presName="Name37" presStyleLbl="parChTrans1D3" presStyleIdx="2" presStyleCnt="6"/>
      <dgm:spPr/>
    </dgm:pt>
    <dgm:pt modelId="{AC340C69-424B-4118-ACF9-05331FFEA84E}" type="pres">
      <dgm:prSet presAssocID="{7442FD50-ECE7-4604-A6ED-C4921D7233BA}" presName="hierRoot2" presStyleCnt="0">
        <dgm:presLayoutVars>
          <dgm:hierBranch val="init"/>
        </dgm:presLayoutVars>
      </dgm:prSet>
      <dgm:spPr/>
    </dgm:pt>
    <dgm:pt modelId="{3A0FB8F5-87A7-45D7-90C7-1EAAC71D2EFE}" type="pres">
      <dgm:prSet presAssocID="{7442FD50-ECE7-4604-A6ED-C4921D7233BA}" presName="rootComposite" presStyleCnt="0"/>
      <dgm:spPr/>
    </dgm:pt>
    <dgm:pt modelId="{19421756-4E74-4787-A435-074AAD44ED1D}" type="pres">
      <dgm:prSet presAssocID="{7442FD50-ECE7-4604-A6ED-C4921D7233BA}" presName="rootText" presStyleLbl="node3" presStyleIdx="2" presStyleCnt="6" custLinFactNeighborX="16673" custLinFactNeighborY="3361">
        <dgm:presLayoutVars>
          <dgm:chPref val="3"/>
        </dgm:presLayoutVars>
      </dgm:prSet>
      <dgm:spPr/>
    </dgm:pt>
    <dgm:pt modelId="{9F690620-5615-4C00-ACB5-586D8BB484E2}" type="pres">
      <dgm:prSet presAssocID="{7442FD50-ECE7-4604-A6ED-C4921D7233BA}" presName="rootConnector" presStyleLbl="node3" presStyleIdx="2" presStyleCnt="6"/>
      <dgm:spPr/>
    </dgm:pt>
    <dgm:pt modelId="{5AB4D4BE-74DC-478E-ACB2-C1CA0404D100}" type="pres">
      <dgm:prSet presAssocID="{7442FD50-ECE7-4604-A6ED-C4921D7233BA}" presName="hierChild4" presStyleCnt="0"/>
      <dgm:spPr/>
    </dgm:pt>
    <dgm:pt modelId="{7DCEF6A0-CB7C-44A1-A406-2E8614F12D0B}" type="pres">
      <dgm:prSet presAssocID="{6ADE0838-0A0B-4860-B5D7-BB8DC2A1719A}" presName="Name37" presStyleLbl="parChTrans1D4" presStyleIdx="9" presStyleCnt="18"/>
      <dgm:spPr/>
    </dgm:pt>
    <dgm:pt modelId="{74449434-E92C-474C-B802-AFAD9113B9C6}" type="pres">
      <dgm:prSet presAssocID="{6E5D22B8-9779-490D-B62D-24F4291FADAF}" presName="hierRoot2" presStyleCnt="0">
        <dgm:presLayoutVars>
          <dgm:hierBranch val="init"/>
        </dgm:presLayoutVars>
      </dgm:prSet>
      <dgm:spPr/>
    </dgm:pt>
    <dgm:pt modelId="{2118398C-D461-4674-B78A-CE9F3254052E}" type="pres">
      <dgm:prSet presAssocID="{6E5D22B8-9779-490D-B62D-24F4291FADAF}" presName="rootComposite" presStyleCnt="0"/>
      <dgm:spPr/>
    </dgm:pt>
    <dgm:pt modelId="{D382CBAB-D9B7-4B1F-B27C-C85D55735B29}" type="pres">
      <dgm:prSet presAssocID="{6E5D22B8-9779-490D-B62D-24F4291FADAF}" presName="rootText" presStyleLbl="node4" presStyleIdx="9" presStyleCnt="18" custLinFactNeighborX="8655" custLinFactNeighborY="-1331">
        <dgm:presLayoutVars>
          <dgm:chPref val="3"/>
        </dgm:presLayoutVars>
      </dgm:prSet>
      <dgm:spPr/>
    </dgm:pt>
    <dgm:pt modelId="{220F6D6B-CE4B-4254-AC7F-DFDD24318E56}" type="pres">
      <dgm:prSet presAssocID="{6E5D22B8-9779-490D-B62D-24F4291FADAF}" presName="rootConnector" presStyleLbl="node4" presStyleIdx="9" presStyleCnt="18"/>
      <dgm:spPr/>
    </dgm:pt>
    <dgm:pt modelId="{B7855EC1-CF7A-4BB9-B295-7FBFC979ADE9}" type="pres">
      <dgm:prSet presAssocID="{6E5D22B8-9779-490D-B62D-24F4291FADAF}" presName="hierChild4" presStyleCnt="0"/>
      <dgm:spPr/>
    </dgm:pt>
    <dgm:pt modelId="{D4EF8556-E460-4A9D-B042-7A8F7327F0C5}" type="pres">
      <dgm:prSet presAssocID="{6E5D22B8-9779-490D-B62D-24F4291FADAF}" presName="hierChild5" presStyleCnt="0"/>
      <dgm:spPr/>
    </dgm:pt>
    <dgm:pt modelId="{D8C68AC8-A66A-4C04-B3E7-1BA211DB237D}" type="pres">
      <dgm:prSet presAssocID="{741EF849-8FF6-4D52-BA71-FDEBAE98CD8B}" presName="Name37" presStyleLbl="parChTrans1D4" presStyleIdx="10" presStyleCnt="18"/>
      <dgm:spPr/>
    </dgm:pt>
    <dgm:pt modelId="{4D53FA7A-F1A2-4062-8124-AFB848D05636}" type="pres">
      <dgm:prSet presAssocID="{D49409A6-6DE8-405D-9218-8F89ECA3962E}" presName="hierRoot2" presStyleCnt="0">
        <dgm:presLayoutVars>
          <dgm:hierBranch val="init"/>
        </dgm:presLayoutVars>
      </dgm:prSet>
      <dgm:spPr/>
    </dgm:pt>
    <dgm:pt modelId="{D0790233-8B60-4ED8-99D0-FED4737C884C}" type="pres">
      <dgm:prSet presAssocID="{D49409A6-6DE8-405D-9218-8F89ECA3962E}" presName="rootComposite" presStyleCnt="0"/>
      <dgm:spPr/>
    </dgm:pt>
    <dgm:pt modelId="{66EF0A47-A17E-4645-B372-D7F64FF0B140}" type="pres">
      <dgm:prSet presAssocID="{D49409A6-6DE8-405D-9218-8F89ECA3962E}" presName="rootText" presStyleLbl="node4" presStyleIdx="10" presStyleCnt="18" custLinFactNeighborX="9320">
        <dgm:presLayoutVars>
          <dgm:chPref val="3"/>
        </dgm:presLayoutVars>
      </dgm:prSet>
      <dgm:spPr/>
    </dgm:pt>
    <dgm:pt modelId="{C872D65F-7854-4DAF-8BA9-FF6F790E4FD8}" type="pres">
      <dgm:prSet presAssocID="{D49409A6-6DE8-405D-9218-8F89ECA3962E}" presName="rootConnector" presStyleLbl="node4" presStyleIdx="10" presStyleCnt="18"/>
      <dgm:spPr/>
    </dgm:pt>
    <dgm:pt modelId="{04E2A3DB-2BAF-4C11-84EA-A35DAAA5593F}" type="pres">
      <dgm:prSet presAssocID="{D49409A6-6DE8-405D-9218-8F89ECA3962E}" presName="hierChild4" presStyleCnt="0"/>
      <dgm:spPr/>
    </dgm:pt>
    <dgm:pt modelId="{A4053526-4599-4CC2-BF99-9F2B5E43A6AE}" type="pres">
      <dgm:prSet presAssocID="{D49409A6-6DE8-405D-9218-8F89ECA3962E}" presName="hierChild5" presStyleCnt="0"/>
      <dgm:spPr/>
    </dgm:pt>
    <dgm:pt modelId="{12696B39-5DF3-4ABB-B7FA-031F2F8847B9}" type="pres">
      <dgm:prSet presAssocID="{7442FD50-ECE7-4604-A6ED-C4921D7233BA}" presName="hierChild5" presStyleCnt="0"/>
      <dgm:spPr/>
    </dgm:pt>
    <dgm:pt modelId="{11304F73-71B5-4C10-B18F-67793512D693}" type="pres">
      <dgm:prSet presAssocID="{D171B6CC-CB6D-4903-88B1-3D3273FC9E03}" presName="Name37" presStyleLbl="parChTrans1D3" presStyleIdx="3" presStyleCnt="6"/>
      <dgm:spPr/>
    </dgm:pt>
    <dgm:pt modelId="{0C0DB746-6B89-4CAE-BC1A-3D0E235AB77F}" type="pres">
      <dgm:prSet presAssocID="{308CB017-B23D-467F-B436-BD8FF26D02E1}" presName="hierRoot2" presStyleCnt="0">
        <dgm:presLayoutVars>
          <dgm:hierBranch val="init"/>
        </dgm:presLayoutVars>
      </dgm:prSet>
      <dgm:spPr/>
    </dgm:pt>
    <dgm:pt modelId="{7D8DB2DF-818B-45C9-B37A-4B0457D1E649}" type="pres">
      <dgm:prSet presAssocID="{308CB017-B23D-467F-B436-BD8FF26D02E1}" presName="rootComposite" presStyleCnt="0"/>
      <dgm:spPr/>
    </dgm:pt>
    <dgm:pt modelId="{B7DD6C5F-A8D7-4F6F-8D00-DEB573270C55}" type="pres">
      <dgm:prSet presAssocID="{308CB017-B23D-467F-B436-BD8FF26D02E1}" presName="rootText" presStyleLbl="node3" presStyleIdx="3" presStyleCnt="6" custLinFactNeighborX="7211" custLinFactNeighborY="3766">
        <dgm:presLayoutVars>
          <dgm:chPref val="3"/>
        </dgm:presLayoutVars>
      </dgm:prSet>
      <dgm:spPr/>
    </dgm:pt>
    <dgm:pt modelId="{995B0D93-2F13-4E94-998B-E3C4E383DB78}" type="pres">
      <dgm:prSet presAssocID="{308CB017-B23D-467F-B436-BD8FF26D02E1}" presName="rootConnector" presStyleLbl="node3" presStyleIdx="3" presStyleCnt="6"/>
      <dgm:spPr/>
    </dgm:pt>
    <dgm:pt modelId="{E931582A-845C-45C7-AA6A-E70E66C65DA0}" type="pres">
      <dgm:prSet presAssocID="{308CB017-B23D-467F-B436-BD8FF26D02E1}" presName="hierChild4" presStyleCnt="0"/>
      <dgm:spPr/>
    </dgm:pt>
    <dgm:pt modelId="{7165B435-7D0C-4C0B-AC40-9F812A05D06A}" type="pres">
      <dgm:prSet presAssocID="{097040B9-A77C-42F8-BA77-365E9BED5347}" presName="Name37" presStyleLbl="parChTrans1D4" presStyleIdx="11" presStyleCnt="18"/>
      <dgm:spPr/>
    </dgm:pt>
    <dgm:pt modelId="{807056AF-BD0B-49E0-837A-4761B746D806}" type="pres">
      <dgm:prSet presAssocID="{28E3FCD2-1A38-42C8-98D6-B91960315B4E}" presName="hierRoot2" presStyleCnt="0">
        <dgm:presLayoutVars>
          <dgm:hierBranch val="init"/>
        </dgm:presLayoutVars>
      </dgm:prSet>
      <dgm:spPr/>
    </dgm:pt>
    <dgm:pt modelId="{FDFA119F-B52E-4E47-95C8-20F7CE2430E3}" type="pres">
      <dgm:prSet presAssocID="{28E3FCD2-1A38-42C8-98D6-B91960315B4E}" presName="rootComposite" presStyleCnt="0"/>
      <dgm:spPr/>
    </dgm:pt>
    <dgm:pt modelId="{39F481F8-AB5B-45F2-8E44-8E2B9D7472B5}" type="pres">
      <dgm:prSet presAssocID="{28E3FCD2-1A38-42C8-98D6-B91960315B4E}" presName="rootText" presStyleLbl="node4" presStyleIdx="11" presStyleCnt="18" custLinFactY="100000" custLinFactNeighborX="-3900" custLinFactNeighborY="171710">
        <dgm:presLayoutVars>
          <dgm:chPref val="3"/>
        </dgm:presLayoutVars>
      </dgm:prSet>
      <dgm:spPr/>
    </dgm:pt>
    <dgm:pt modelId="{2F645BF0-F69D-49B9-9593-4D96892186B8}" type="pres">
      <dgm:prSet presAssocID="{28E3FCD2-1A38-42C8-98D6-B91960315B4E}" presName="rootConnector" presStyleLbl="node4" presStyleIdx="11" presStyleCnt="18"/>
      <dgm:spPr/>
    </dgm:pt>
    <dgm:pt modelId="{D2835795-C65C-4537-A75A-649135971C28}" type="pres">
      <dgm:prSet presAssocID="{28E3FCD2-1A38-42C8-98D6-B91960315B4E}" presName="hierChild4" presStyleCnt="0"/>
      <dgm:spPr/>
    </dgm:pt>
    <dgm:pt modelId="{8E86AD35-7279-46AB-9012-4D986FBD33C1}" type="pres">
      <dgm:prSet presAssocID="{28E3FCD2-1A38-42C8-98D6-B91960315B4E}" presName="hierChild5" presStyleCnt="0"/>
      <dgm:spPr/>
    </dgm:pt>
    <dgm:pt modelId="{89E613C0-0293-4AE6-9ADF-B0E04F09B301}" type="pres">
      <dgm:prSet presAssocID="{51C5A122-2403-4989-A944-A6AC938D23D8}" presName="Name37" presStyleLbl="parChTrans1D4" presStyleIdx="12" presStyleCnt="18"/>
      <dgm:spPr/>
    </dgm:pt>
    <dgm:pt modelId="{DD1E5E09-4F39-469B-BFC6-33B49560F7F1}" type="pres">
      <dgm:prSet presAssocID="{8325D3DA-A926-48A9-8B90-56352152E4B1}" presName="hierRoot2" presStyleCnt="0">
        <dgm:presLayoutVars>
          <dgm:hierBranch val="init"/>
        </dgm:presLayoutVars>
      </dgm:prSet>
      <dgm:spPr/>
    </dgm:pt>
    <dgm:pt modelId="{3049FB55-63FE-4634-9701-2D4612597CD8}" type="pres">
      <dgm:prSet presAssocID="{8325D3DA-A926-48A9-8B90-56352152E4B1}" presName="rootComposite" presStyleCnt="0"/>
      <dgm:spPr/>
    </dgm:pt>
    <dgm:pt modelId="{77473DB2-B37B-462D-A5D0-1BF688528372}" type="pres">
      <dgm:prSet presAssocID="{8325D3DA-A926-48A9-8B90-56352152E4B1}" presName="rootText" presStyleLbl="node4" presStyleIdx="12" presStyleCnt="18" custLinFactY="-59571" custLinFactNeighborX="-2864" custLinFactNeighborY="-100000">
        <dgm:presLayoutVars>
          <dgm:chPref val="3"/>
        </dgm:presLayoutVars>
      </dgm:prSet>
      <dgm:spPr/>
    </dgm:pt>
    <dgm:pt modelId="{0005D851-D115-4BE1-81A7-A8363D5CC608}" type="pres">
      <dgm:prSet presAssocID="{8325D3DA-A926-48A9-8B90-56352152E4B1}" presName="rootConnector" presStyleLbl="node4" presStyleIdx="12" presStyleCnt="18"/>
      <dgm:spPr/>
    </dgm:pt>
    <dgm:pt modelId="{6108AA30-7AED-4A02-A376-8E9A4AD7B9E6}" type="pres">
      <dgm:prSet presAssocID="{8325D3DA-A926-48A9-8B90-56352152E4B1}" presName="hierChild4" presStyleCnt="0"/>
      <dgm:spPr/>
    </dgm:pt>
    <dgm:pt modelId="{A695381C-1F5D-4E79-913C-B474CF944F1E}" type="pres">
      <dgm:prSet presAssocID="{8325D3DA-A926-48A9-8B90-56352152E4B1}" presName="hierChild5" presStyleCnt="0"/>
      <dgm:spPr/>
    </dgm:pt>
    <dgm:pt modelId="{EB295E77-CB5A-4F69-A41B-C8E91A9DDD6D}" type="pres">
      <dgm:prSet presAssocID="{E297489C-A1E7-4A0E-9F2A-DEDAADE21AB9}" presName="Name37" presStyleLbl="parChTrans1D4" presStyleIdx="13" presStyleCnt="18"/>
      <dgm:spPr/>
    </dgm:pt>
    <dgm:pt modelId="{3CE4FD17-51DA-4684-A18F-9A8D7EE602D0}" type="pres">
      <dgm:prSet presAssocID="{79AD5517-2D00-4D5B-B68A-A30846ED289E}" presName="hierRoot2" presStyleCnt="0">
        <dgm:presLayoutVars>
          <dgm:hierBranch val="init"/>
        </dgm:presLayoutVars>
      </dgm:prSet>
      <dgm:spPr/>
    </dgm:pt>
    <dgm:pt modelId="{124191B4-381D-4976-B44B-A47EDB95E93E}" type="pres">
      <dgm:prSet presAssocID="{79AD5517-2D00-4D5B-B68A-A30846ED289E}" presName="rootComposite" presStyleCnt="0"/>
      <dgm:spPr/>
    </dgm:pt>
    <dgm:pt modelId="{75DCEF42-C5E4-4ACC-ACFD-E1466D28D5C3}" type="pres">
      <dgm:prSet presAssocID="{79AD5517-2D00-4D5B-B68A-A30846ED289E}" presName="rootText" presStyleLbl="node4" presStyleIdx="13" presStyleCnt="18" custLinFactY="-55480" custLinFactNeighborX="-2046" custLinFactNeighborY="-100000">
        <dgm:presLayoutVars>
          <dgm:chPref val="3"/>
        </dgm:presLayoutVars>
      </dgm:prSet>
      <dgm:spPr/>
    </dgm:pt>
    <dgm:pt modelId="{4484A2EC-B80D-466F-A721-8B34A7FDF48A}" type="pres">
      <dgm:prSet presAssocID="{79AD5517-2D00-4D5B-B68A-A30846ED289E}" presName="rootConnector" presStyleLbl="node4" presStyleIdx="13" presStyleCnt="18"/>
      <dgm:spPr/>
    </dgm:pt>
    <dgm:pt modelId="{7010336F-A2DF-4CB9-A9EB-158301465AC6}" type="pres">
      <dgm:prSet presAssocID="{79AD5517-2D00-4D5B-B68A-A30846ED289E}" presName="hierChild4" presStyleCnt="0"/>
      <dgm:spPr/>
    </dgm:pt>
    <dgm:pt modelId="{5CBAD29C-D718-445E-90B3-D53CCE4AFB87}" type="pres">
      <dgm:prSet presAssocID="{79AD5517-2D00-4D5B-B68A-A30846ED289E}" presName="hierChild5" presStyleCnt="0"/>
      <dgm:spPr/>
    </dgm:pt>
    <dgm:pt modelId="{C5A95B1A-BFA2-4AAC-B7B1-799EEAD4C618}" type="pres">
      <dgm:prSet presAssocID="{308CB017-B23D-467F-B436-BD8FF26D02E1}" presName="hierChild5" presStyleCnt="0"/>
      <dgm:spPr/>
    </dgm:pt>
    <dgm:pt modelId="{29FACE1A-12D6-4EC9-AEF1-4D4BE1E1D084}" type="pres">
      <dgm:prSet presAssocID="{B666EEE7-64AE-4800-B4BD-D8C2DFEA8A23}" presName="Name37" presStyleLbl="parChTrans1D3" presStyleIdx="4" presStyleCnt="6"/>
      <dgm:spPr/>
    </dgm:pt>
    <dgm:pt modelId="{78757B30-CBF8-4921-ADE5-EB47DB57E579}" type="pres">
      <dgm:prSet presAssocID="{1145EE22-CB85-4B11-9A34-8B55758E2E66}" presName="hierRoot2" presStyleCnt="0">
        <dgm:presLayoutVars>
          <dgm:hierBranch val="init"/>
        </dgm:presLayoutVars>
      </dgm:prSet>
      <dgm:spPr/>
    </dgm:pt>
    <dgm:pt modelId="{A6564769-132F-41F7-A696-52DA43065247}" type="pres">
      <dgm:prSet presAssocID="{1145EE22-CB85-4B11-9A34-8B55758E2E66}" presName="rootComposite" presStyleCnt="0"/>
      <dgm:spPr/>
    </dgm:pt>
    <dgm:pt modelId="{5E414F62-8092-4D3F-A827-4BBB4123D068}" type="pres">
      <dgm:prSet presAssocID="{1145EE22-CB85-4B11-9A34-8B55758E2E66}" presName="rootText" presStyleLbl="node3" presStyleIdx="4" presStyleCnt="6" custLinFactNeighborX="9928" custLinFactNeighborY="2205">
        <dgm:presLayoutVars>
          <dgm:chPref val="3"/>
        </dgm:presLayoutVars>
      </dgm:prSet>
      <dgm:spPr/>
    </dgm:pt>
    <dgm:pt modelId="{77F29EA6-60DE-41DD-861F-3AD39919B3AB}" type="pres">
      <dgm:prSet presAssocID="{1145EE22-CB85-4B11-9A34-8B55758E2E66}" presName="rootConnector" presStyleLbl="node3" presStyleIdx="4" presStyleCnt="6"/>
      <dgm:spPr/>
    </dgm:pt>
    <dgm:pt modelId="{E5CF6A87-8A5E-4E1B-B7EF-8249D1A5F584}" type="pres">
      <dgm:prSet presAssocID="{1145EE22-CB85-4B11-9A34-8B55758E2E66}" presName="hierChild4" presStyleCnt="0"/>
      <dgm:spPr/>
    </dgm:pt>
    <dgm:pt modelId="{6CF19FAB-F53A-4994-9079-335EA8E9CAD1}" type="pres">
      <dgm:prSet presAssocID="{8E1C2898-841A-480B-A88B-EE29A0DFE010}" presName="Name37" presStyleLbl="parChTrans1D4" presStyleIdx="14" presStyleCnt="18"/>
      <dgm:spPr/>
    </dgm:pt>
    <dgm:pt modelId="{64E1D7AF-07A5-4847-ACA4-19D36C49A78A}" type="pres">
      <dgm:prSet presAssocID="{3AF6004D-96A2-4B0C-BA8E-E05B1AEE13EE}" presName="hierRoot2" presStyleCnt="0">
        <dgm:presLayoutVars>
          <dgm:hierBranch val="init"/>
        </dgm:presLayoutVars>
      </dgm:prSet>
      <dgm:spPr/>
    </dgm:pt>
    <dgm:pt modelId="{6ADD6EFE-5D39-4998-BF73-EB35739C01C4}" type="pres">
      <dgm:prSet presAssocID="{3AF6004D-96A2-4B0C-BA8E-E05B1AEE13EE}" presName="rootComposite" presStyleCnt="0"/>
      <dgm:spPr/>
    </dgm:pt>
    <dgm:pt modelId="{4A31C5D5-9EA3-4E38-B74D-37D31A29B3B7}" type="pres">
      <dgm:prSet presAssocID="{3AF6004D-96A2-4B0C-BA8E-E05B1AEE13EE}" presName="rootText" presStyleLbl="node4" presStyleIdx="14" presStyleCnt="18" custLinFactNeighborX="15763" custLinFactNeighborY="-19621">
        <dgm:presLayoutVars>
          <dgm:chPref val="3"/>
        </dgm:presLayoutVars>
      </dgm:prSet>
      <dgm:spPr/>
    </dgm:pt>
    <dgm:pt modelId="{0CB8792F-BB8F-47C9-9A74-EBFD0DA76B1B}" type="pres">
      <dgm:prSet presAssocID="{3AF6004D-96A2-4B0C-BA8E-E05B1AEE13EE}" presName="rootConnector" presStyleLbl="node4" presStyleIdx="14" presStyleCnt="18"/>
      <dgm:spPr/>
    </dgm:pt>
    <dgm:pt modelId="{6A95CBB1-9F5E-44D0-BAF4-0C4D4653C5D3}" type="pres">
      <dgm:prSet presAssocID="{3AF6004D-96A2-4B0C-BA8E-E05B1AEE13EE}" presName="hierChild4" presStyleCnt="0"/>
      <dgm:spPr/>
    </dgm:pt>
    <dgm:pt modelId="{484E8746-4422-4416-83A4-CC3586188419}" type="pres">
      <dgm:prSet presAssocID="{3AF6004D-96A2-4B0C-BA8E-E05B1AEE13EE}" presName="hierChild5" presStyleCnt="0"/>
      <dgm:spPr/>
    </dgm:pt>
    <dgm:pt modelId="{DD474750-2602-4DB4-BAA3-21893DA4A16A}" type="pres">
      <dgm:prSet presAssocID="{964A83C3-DF21-4727-861A-07A39558DF22}" presName="Name37" presStyleLbl="parChTrans1D4" presStyleIdx="15" presStyleCnt="18"/>
      <dgm:spPr/>
    </dgm:pt>
    <dgm:pt modelId="{F25993BE-82AA-4524-90BE-AEBFA0D84C28}" type="pres">
      <dgm:prSet presAssocID="{B8AED53F-0CA9-4E64-86F4-AF05E84DD7FB}" presName="hierRoot2" presStyleCnt="0">
        <dgm:presLayoutVars>
          <dgm:hierBranch val="init"/>
        </dgm:presLayoutVars>
      </dgm:prSet>
      <dgm:spPr/>
    </dgm:pt>
    <dgm:pt modelId="{E1D03BCF-90F2-4862-A2B5-75E00CDEF206}" type="pres">
      <dgm:prSet presAssocID="{B8AED53F-0CA9-4E64-86F4-AF05E84DD7FB}" presName="rootComposite" presStyleCnt="0"/>
      <dgm:spPr/>
    </dgm:pt>
    <dgm:pt modelId="{9BBDC101-68EA-4EA2-95C6-E3C50ACC48AF}" type="pres">
      <dgm:prSet presAssocID="{B8AED53F-0CA9-4E64-86F4-AF05E84DD7FB}" presName="rootText" presStyleLbl="node4" presStyleIdx="15" presStyleCnt="18" custLinFactNeighborX="17010" custLinFactNeighborY="-43153">
        <dgm:presLayoutVars>
          <dgm:chPref val="3"/>
        </dgm:presLayoutVars>
      </dgm:prSet>
      <dgm:spPr/>
    </dgm:pt>
    <dgm:pt modelId="{9099A3A0-7934-415C-9808-30DDCCC4C7F8}" type="pres">
      <dgm:prSet presAssocID="{B8AED53F-0CA9-4E64-86F4-AF05E84DD7FB}" presName="rootConnector" presStyleLbl="node4" presStyleIdx="15" presStyleCnt="18"/>
      <dgm:spPr/>
    </dgm:pt>
    <dgm:pt modelId="{36325013-85DD-423C-857C-BC284AA9A19A}" type="pres">
      <dgm:prSet presAssocID="{B8AED53F-0CA9-4E64-86F4-AF05E84DD7FB}" presName="hierChild4" presStyleCnt="0"/>
      <dgm:spPr/>
    </dgm:pt>
    <dgm:pt modelId="{0B64851C-5693-46E2-BF72-C47E13D4D438}" type="pres">
      <dgm:prSet presAssocID="{B8AED53F-0CA9-4E64-86F4-AF05E84DD7FB}" presName="hierChild5" presStyleCnt="0"/>
      <dgm:spPr/>
    </dgm:pt>
    <dgm:pt modelId="{D59AC4DC-BD86-440A-A8D8-B48F9CA964E0}" type="pres">
      <dgm:prSet presAssocID="{773B2DEA-E65C-45A1-9481-92AF820154B2}" presName="Name37" presStyleLbl="parChTrans1D4" presStyleIdx="16" presStyleCnt="18"/>
      <dgm:spPr/>
    </dgm:pt>
    <dgm:pt modelId="{4E3A43CF-8AEE-4DB8-90A3-76A9C617E7C2}" type="pres">
      <dgm:prSet presAssocID="{EB6D661F-F58F-45C7-85F7-69679E4FE6EE}" presName="hierRoot2" presStyleCnt="0">
        <dgm:presLayoutVars>
          <dgm:hierBranch val="init"/>
        </dgm:presLayoutVars>
      </dgm:prSet>
      <dgm:spPr/>
    </dgm:pt>
    <dgm:pt modelId="{8B3C1D20-8922-4584-ACB1-B7A988BC4558}" type="pres">
      <dgm:prSet presAssocID="{EB6D661F-F58F-45C7-85F7-69679E4FE6EE}" presName="rootComposite" presStyleCnt="0"/>
      <dgm:spPr/>
    </dgm:pt>
    <dgm:pt modelId="{C858C8DC-134B-431B-A0D2-6CF49442632D}" type="pres">
      <dgm:prSet presAssocID="{EB6D661F-F58F-45C7-85F7-69679E4FE6EE}" presName="rootText" presStyleLbl="node4" presStyleIdx="16" presStyleCnt="18" custLinFactNeighborX="18735" custLinFactNeighborY="-69033">
        <dgm:presLayoutVars>
          <dgm:chPref val="3"/>
        </dgm:presLayoutVars>
      </dgm:prSet>
      <dgm:spPr/>
    </dgm:pt>
    <dgm:pt modelId="{1D5E4A3A-99B8-469A-A1AA-19C3A9A9C4DC}" type="pres">
      <dgm:prSet presAssocID="{EB6D661F-F58F-45C7-85F7-69679E4FE6EE}" presName="rootConnector" presStyleLbl="node4" presStyleIdx="16" presStyleCnt="18"/>
      <dgm:spPr/>
    </dgm:pt>
    <dgm:pt modelId="{5A2859AF-FBAC-419B-A935-E7062947BDD3}" type="pres">
      <dgm:prSet presAssocID="{EB6D661F-F58F-45C7-85F7-69679E4FE6EE}" presName="hierChild4" presStyleCnt="0"/>
      <dgm:spPr/>
    </dgm:pt>
    <dgm:pt modelId="{794DFE85-847B-4765-A34A-CCA5580F9A37}" type="pres">
      <dgm:prSet presAssocID="{EB6D661F-F58F-45C7-85F7-69679E4FE6EE}" presName="hierChild5" presStyleCnt="0"/>
      <dgm:spPr/>
    </dgm:pt>
    <dgm:pt modelId="{3A3C3C19-1908-4E44-AF96-32779B8894D7}" type="pres">
      <dgm:prSet presAssocID="{047AAEE6-A37C-4E71-B073-CE7CD8E82D10}" presName="Name37" presStyleLbl="parChTrans1D4" presStyleIdx="17" presStyleCnt="18"/>
      <dgm:spPr/>
    </dgm:pt>
    <dgm:pt modelId="{A2DF5A70-7752-40E6-BBDB-045555B1BB9B}" type="pres">
      <dgm:prSet presAssocID="{EE8CED59-40F9-4B47-B0D4-552224F61659}" presName="hierRoot2" presStyleCnt="0">
        <dgm:presLayoutVars>
          <dgm:hierBranch val="init"/>
        </dgm:presLayoutVars>
      </dgm:prSet>
      <dgm:spPr/>
    </dgm:pt>
    <dgm:pt modelId="{9691BC3F-8C0B-40B5-9738-FD8ACC3539DE}" type="pres">
      <dgm:prSet presAssocID="{EE8CED59-40F9-4B47-B0D4-552224F61659}" presName="rootComposite" presStyleCnt="0"/>
      <dgm:spPr/>
    </dgm:pt>
    <dgm:pt modelId="{D4189A68-4D67-474C-97FC-FD3CCB4A6EFA}" type="pres">
      <dgm:prSet presAssocID="{EE8CED59-40F9-4B47-B0D4-552224F61659}" presName="rootText" presStyleLbl="node4" presStyleIdx="17" presStyleCnt="18" custLinFactNeighborX="21291" custLinFactNeighborY="-84543">
        <dgm:presLayoutVars>
          <dgm:chPref val="3"/>
        </dgm:presLayoutVars>
      </dgm:prSet>
      <dgm:spPr/>
    </dgm:pt>
    <dgm:pt modelId="{F6E4CD5E-3E69-4198-B14D-358A75496310}" type="pres">
      <dgm:prSet presAssocID="{EE8CED59-40F9-4B47-B0D4-552224F61659}" presName="rootConnector" presStyleLbl="node4" presStyleIdx="17" presStyleCnt="18"/>
      <dgm:spPr/>
    </dgm:pt>
    <dgm:pt modelId="{A737F98A-42D0-4630-A8CE-1448D59746C3}" type="pres">
      <dgm:prSet presAssocID="{EE8CED59-40F9-4B47-B0D4-552224F61659}" presName="hierChild4" presStyleCnt="0"/>
      <dgm:spPr/>
    </dgm:pt>
    <dgm:pt modelId="{7EB85ED4-EB87-4D04-84CF-DFC46DA81E0A}" type="pres">
      <dgm:prSet presAssocID="{EE8CED59-40F9-4B47-B0D4-552224F61659}" presName="hierChild5" presStyleCnt="0"/>
      <dgm:spPr/>
    </dgm:pt>
    <dgm:pt modelId="{8C733768-B853-4529-A20A-F28B855B1653}" type="pres">
      <dgm:prSet presAssocID="{1145EE22-CB85-4B11-9A34-8B55758E2E66}" presName="hierChild5" presStyleCnt="0"/>
      <dgm:spPr/>
    </dgm:pt>
    <dgm:pt modelId="{FAAFA6AC-1809-4E2F-90EB-657978CEEA32}" type="pres">
      <dgm:prSet presAssocID="{D723ED56-8CA8-45BB-9F91-44C8D67DB5C1}" presName="Name37" presStyleLbl="parChTrans1D3" presStyleIdx="5" presStyleCnt="6"/>
      <dgm:spPr/>
    </dgm:pt>
    <dgm:pt modelId="{100F4BB8-AE92-4300-9430-9945BB2117BF}" type="pres">
      <dgm:prSet presAssocID="{561A3275-146E-4B3E-9C53-4E7A3C8CB805}" presName="hierRoot2" presStyleCnt="0">
        <dgm:presLayoutVars>
          <dgm:hierBranch val="init"/>
        </dgm:presLayoutVars>
      </dgm:prSet>
      <dgm:spPr/>
    </dgm:pt>
    <dgm:pt modelId="{63650851-EC25-41AB-B903-C03C73DEC71B}" type="pres">
      <dgm:prSet presAssocID="{561A3275-146E-4B3E-9C53-4E7A3C8CB805}" presName="rootComposite" presStyleCnt="0"/>
      <dgm:spPr/>
    </dgm:pt>
    <dgm:pt modelId="{71DDDC13-741F-4BA9-B5A8-D94605A9296F}" type="pres">
      <dgm:prSet presAssocID="{561A3275-146E-4B3E-9C53-4E7A3C8CB805}" presName="rootText" presStyleLbl="node3" presStyleIdx="5" presStyleCnt="6" custLinFactNeighborX="18412" custLinFactNeighborY="0">
        <dgm:presLayoutVars>
          <dgm:chPref val="3"/>
        </dgm:presLayoutVars>
      </dgm:prSet>
      <dgm:spPr/>
    </dgm:pt>
    <dgm:pt modelId="{8B3E01FB-BE41-4955-917F-A8927A08706A}" type="pres">
      <dgm:prSet presAssocID="{561A3275-146E-4B3E-9C53-4E7A3C8CB805}" presName="rootConnector" presStyleLbl="node3" presStyleIdx="5" presStyleCnt="6"/>
      <dgm:spPr/>
    </dgm:pt>
    <dgm:pt modelId="{C087A259-B37D-4036-B3B2-3ADF3DE1E15E}" type="pres">
      <dgm:prSet presAssocID="{561A3275-146E-4B3E-9C53-4E7A3C8CB805}" presName="hierChild4" presStyleCnt="0"/>
      <dgm:spPr/>
    </dgm:pt>
    <dgm:pt modelId="{FA0DD706-39D9-4EAA-97DA-FAB678EDF84F}" type="pres">
      <dgm:prSet presAssocID="{561A3275-146E-4B3E-9C53-4E7A3C8CB805}" presName="hierChild5" presStyleCnt="0"/>
      <dgm:spPr/>
    </dgm:pt>
    <dgm:pt modelId="{55A471E6-8E1F-49CD-A60F-73A62EBCA68A}" type="pres">
      <dgm:prSet presAssocID="{C341F072-FE87-4B11-86ED-D0D052EFD8A1}" presName="hierChild7" presStyleCnt="0"/>
      <dgm:spPr/>
    </dgm:pt>
  </dgm:ptLst>
  <dgm:cxnLst>
    <dgm:cxn modelId="{37F06105-357E-47C0-B906-C7BEEE6ED87C}" type="presOf" srcId="{EE8CED59-40F9-4B47-B0D4-552224F61659}" destId="{F6E4CD5E-3E69-4198-B14D-358A75496310}" srcOrd="1" destOrd="0" presId="urn:microsoft.com/office/officeart/2005/8/layout/orgChart1"/>
    <dgm:cxn modelId="{42F2ED06-766E-4BAA-9B92-F12F78AC3300}" srcId="{C341F072-FE87-4B11-86ED-D0D052EFD8A1}" destId="{308CB017-B23D-467F-B436-BD8FF26D02E1}" srcOrd="3" destOrd="0" parTransId="{D171B6CC-CB6D-4903-88B1-3D3273FC9E03}" sibTransId="{C966AD44-C13E-4D52-8EE6-796D63E2377F}"/>
    <dgm:cxn modelId="{91B0110B-F698-40AB-B738-728D3961031E}" type="presOf" srcId="{00181E41-B2F0-4090-BC50-159EBBB62717}" destId="{9F38CE1B-C565-435E-9F99-DCCB899712C8}" srcOrd="0" destOrd="0" presId="urn:microsoft.com/office/officeart/2005/8/layout/orgChart1"/>
    <dgm:cxn modelId="{6F75D70B-7AEC-4CBB-99AD-1E59F51202A7}" type="presOf" srcId="{7123DBBD-12D6-4130-9B07-12D51E0C15AC}" destId="{28B978EC-60E6-4460-812D-A29311087B39}" srcOrd="1" destOrd="0" presId="urn:microsoft.com/office/officeart/2005/8/layout/orgChart1"/>
    <dgm:cxn modelId="{0B33BE0F-A1A8-4D0A-8D31-B011EE3DF2FF}" type="presOf" srcId="{1145EE22-CB85-4B11-9A34-8B55758E2E66}" destId="{5E414F62-8092-4D3F-A827-4BBB4123D068}" srcOrd="0" destOrd="0" presId="urn:microsoft.com/office/officeart/2005/8/layout/orgChart1"/>
    <dgm:cxn modelId="{E85E0510-4D7A-4E8F-B94E-972E3434B090}" type="presOf" srcId="{C196E53D-3953-46A0-981F-3F7A41A39BA4}" destId="{7DC004E0-66D6-4DA1-BD02-35F417FEDA22}" srcOrd="0" destOrd="0" presId="urn:microsoft.com/office/officeart/2005/8/layout/orgChart1"/>
    <dgm:cxn modelId="{FC116718-C704-493B-A7D4-40F699F49F7A}" type="presOf" srcId="{9D9B0520-0D26-499B-97ED-C6087C2DE51B}" destId="{AEC29802-3019-4B78-87E3-D3EA34E31158}" srcOrd="0" destOrd="0" presId="urn:microsoft.com/office/officeart/2005/8/layout/orgChart1"/>
    <dgm:cxn modelId="{796AE618-95CC-4E8A-AC99-234751BE3C40}" type="presOf" srcId="{F3D542DF-38A5-4306-B067-497C7B46D4D0}" destId="{53658384-70A7-43CE-8F01-4084A5D2BA11}" srcOrd="0" destOrd="0" presId="urn:microsoft.com/office/officeart/2005/8/layout/orgChart1"/>
    <dgm:cxn modelId="{C4C45D1B-2E62-43D0-9154-4A4576B0127A}" type="presOf" srcId="{B8AED53F-0CA9-4E64-86F4-AF05E84DD7FB}" destId="{9BBDC101-68EA-4EA2-95C6-E3C50ACC48AF}" srcOrd="0" destOrd="0" presId="urn:microsoft.com/office/officeart/2005/8/layout/orgChart1"/>
    <dgm:cxn modelId="{65FBC81D-416D-4B89-AA05-AB98A28825A2}" srcId="{EB871C4E-CD43-4193-A1A4-E9B4A0AF57D5}" destId="{BE09197A-A491-4481-8743-4BE73E95D124}" srcOrd="0" destOrd="0" parTransId="{E5685413-EF9F-4A52-8B01-9430B1511DAD}" sibTransId="{891E5C44-252E-46B2-96C1-6266E7EAE4E8}"/>
    <dgm:cxn modelId="{B1C2F81E-A522-43BA-9367-3E29998964FA}" type="presOf" srcId="{EB6D661F-F58F-45C7-85F7-69679E4FE6EE}" destId="{1D5E4A3A-99B8-469A-A1AA-19C3A9A9C4DC}" srcOrd="1" destOrd="0" presId="urn:microsoft.com/office/officeart/2005/8/layout/orgChart1"/>
    <dgm:cxn modelId="{8C80FD1F-E763-499C-BCEA-7D28019C7140}" type="presOf" srcId="{8325D3DA-A926-48A9-8B90-56352152E4B1}" destId="{0005D851-D115-4BE1-81A7-A8363D5CC608}" srcOrd="1" destOrd="0" presId="urn:microsoft.com/office/officeart/2005/8/layout/orgChart1"/>
    <dgm:cxn modelId="{B3214322-18BE-453F-BD80-64C23B493CBB}" srcId="{1145EE22-CB85-4B11-9A34-8B55758E2E66}" destId="{3AF6004D-96A2-4B0C-BA8E-E05B1AEE13EE}" srcOrd="0" destOrd="0" parTransId="{8E1C2898-841A-480B-A88B-EE29A0DFE010}" sibTransId="{3CB689C3-B1E5-4860-AF9C-4039104EE8B4}"/>
    <dgm:cxn modelId="{FED49425-E92B-42D4-8951-8B1181DCC23B}" type="presOf" srcId="{6FF1456D-2B59-47CC-8FB1-F0918D850F2D}" destId="{0078B22E-AE55-40B9-AA9A-9EE8E7AFFA21}" srcOrd="0" destOrd="0" presId="urn:microsoft.com/office/officeart/2005/8/layout/orgChart1"/>
    <dgm:cxn modelId="{DFA40B27-659C-478E-AC28-0E3CC31EA30A}" type="presOf" srcId="{C196E53D-3953-46A0-981F-3F7A41A39BA4}" destId="{805E2E2A-BC42-49C8-B49F-717453527DFC}" srcOrd="1" destOrd="0" presId="urn:microsoft.com/office/officeart/2005/8/layout/orgChart1"/>
    <dgm:cxn modelId="{C0D04628-3693-4BA0-9BBA-9E2B23F3C6D1}" srcId="{91B2F4E8-8F21-43BB-A854-411669123047}" destId="{F385182D-17F3-431E-A05B-46F1130130E4}" srcOrd="0" destOrd="0" parTransId="{6FF1456D-2B59-47CC-8FB1-F0918D850F2D}" sibTransId="{CA1C5EE1-E468-47C6-B14B-D7F375C9BB7F}"/>
    <dgm:cxn modelId="{0242BD29-75FE-4C05-AF37-C42CC8BDEAB1}" type="presOf" srcId="{28E3FCD2-1A38-42C8-98D6-B91960315B4E}" destId="{2F645BF0-F69D-49B9-9593-4D96892186B8}" srcOrd="1" destOrd="0" presId="urn:microsoft.com/office/officeart/2005/8/layout/orgChart1"/>
    <dgm:cxn modelId="{99701C2C-5E5D-45B1-AC6B-DC18DFD18D70}" srcId="{F7564E91-B7E5-4B75-BF6C-729948B35336}" destId="{C341F072-FE87-4B11-86ED-D0D052EFD8A1}" srcOrd="1" destOrd="0" parTransId="{9F1EA33C-9E0F-4F46-8111-49DD15F23284}" sibTransId="{C30436A2-E993-4BC0-B1AA-7B0A4D72DEE6}"/>
    <dgm:cxn modelId="{3CD8EF2C-2633-4A3E-BBC0-15D4A6AD9BA8}" srcId="{308CB017-B23D-467F-B436-BD8FF26D02E1}" destId="{79AD5517-2D00-4D5B-B68A-A30846ED289E}" srcOrd="2" destOrd="0" parTransId="{E297489C-A1E7-4A0E-9F2A-DEDAADE21AB9}" sibTransId="{158AA9AD-6409-46CF-92FF-CE3D5DDF5853}"/>
    <dgm:cxn modelId="{0F10732D-4227-4D50-B8DB-65654A494DB4}" srcId="{308CB017-B23D-467F-B436-BD8FF26D02E1}" destId="{8325D3DA-A926-48A9-8B90-56352152E4B1}" srcOrd="1" destOrd="0" parTransId="{51C5A122-2403-4989-A944-A6AC938D23D8}" sibTransId="{241CDC4E-CDB9-4ACB-B119-AB40BA7F23C0}"/>
    <dgm:cxn modelId="{C1999B30-0C8D-42FF-A898-91797C8983E9}" srcId="{1145EE22-CB85-4B11-9A34-8B55758E2E66}" destId="{EE8CED59-40F9-4B47-B0D4-552224F61659}" srcOrd="3" destOrd="0" parTransId="{047AAEE6-A37C-4E71-B073-CE7CD8E82D10}" sibTransId="{44E11E82-E1A6-4C51-8E17-C1784C48CD11}"/>
    <dgm:cxn modelId="{3DE32132-12D0-4881-A81A-62CE2C6900E1}" type="presOf" srcId="{BE09197A-A491-4481-8743-4BE73E95D124}" destId="{517BBCBE-70F5-4EB4-806C-A205B1D42617}" srcOrd="1" destOrd="0" presId="urn:microsoft.com/office/officeart/2005/8/layout/orgChart1"/>
    <dgm:cxn modelId="{3A1C2D32-73C2-4D80-B280-C517C8ED5954}" srcId="{7442FD50-ECE7-4604-A6ED-C4921D7233BA}" destId="{D49409A6-6DE8-405D-9218-8F89ECA3962E}" srcOrd="1" destOrd="0" parTransId="{741EF849-8FF6-4D52-BA71-FDEBAE98CD8B}" sibTransId="{4C2593BE-5361-4B3F-A8DE-469AE1B9777A}"/>
    <dgm:cxn modelId="{B7034338-384F-4F5D-B3E5-41F9B0D734CF}" type="presOf" srcId="{1145EE22-CB85-4B11-9A34-8B55758E2E66}" destId="{77F29EA6-60DE-41DD-861F-3AD39919B3AB}" srcOrd="1" destOrd="0" presId="urn:microsoft.com/office/officeart/2005/8/layout/orgChart1"/>
    <dgm:cxn modelId="{1221563B-7FE1-4105-84B4-12E879224059}" type="presOf" srcId="{673107BB-6EEE-4F6F-BC22-6088C6B8BD50}" destId="{17CC605B-2856-4274-9B57-035B10C0FBCE}" srcOrd="0" destOrd="0" presId="urn:microsoft.com/office/officeart/2005/8/layout/orgChart1"/>
    <dgm:cxn modelId="{27F4D93B-EA24-4503-BE6A-1FE857692A77}" type="presOf" srcId="{B3241F1A-7EAE-43DC-A6B1-DEDD9AA5C6DE}" destId="{42777110-CA09-4DDA-9496-29FAA1264C4A}" srcOrd="1" destOrd="0" presId="urn:microsoft.com/office/officeart/2005/8/layout/orgChart1"/>
    <dgm:cxn modelId="{348BE33C-976A-4028-92D9-9ADC25D66000}" type="presOf" srcId="{31452177-0A59-4300-B090-B0F134D134AE}" destId="{21406D52-86C5-4A2D-8CC5-4EF9C54AD3CC}" srcOrd="0" destOrd="0" presId="urn:microsoft.com/office/officeart/2005/8/layout/orgChart1"/>
    <dgm:cxn modelId="{41C6193E-29A4-4228-8685-143B835BF3DB}" srcId="{91B2F4E8-8F21-43BB-A854-411669123047}" destId="{F76E806F-A1FE-495E-AA5B-041F82211360}" srcOrd="3" destOrd="0" parTransId="{10D47378-FAAA-4D4E-A141-95E2E542A5C9}" sibTransId="{768AF581-7CAE-4C46-B263-F724856BAE73}"/>
    <dgm:cxn modelId="{1017F23F-AAAE-4EC7-968F-CF9A20E6D07D}" type="presOf" srcId="{F385182D-17F3-431E-A05B-46F1130130E4}" destId="{2B7C6F39-E76F-4DCF-B10A-6E723D071508}" srcOrd="1" destOrd="0" presId="urn:microsoft.com/office/officeart/2005/8/layout/orgChart1"/>
    <dgm:cxn modelId="{4F75C260-7C27-4F4C-AF3E-9975D6E40F10}" type="presOf" srcId="{7B384959-0440-4324-8C4C-CB93C6F1ADBB}" destId="{2D6D98D4-0534-439E-BB3C-C7994F63D733}" srcOrd="0" destOrd="0" presId="urn:microsoft.com/office/officeart/2005/8/layout/orgChart1"/>
    <dgm:cxn modelId="{7446FC42-88C4-4C55-81DA-C037CE780333}" type="presOf" srcId="{3AF6004D-96A2-4B0C-BA8E-E05B1AEE13EE}" destId="{4A31C5D5-9EA3-4E38-B74D-37D31A29B3B7}" srcOrd="0" destOrd="0" presId="urn:microsoft.com/office/officeart/2005/8/layout/orgChart1"/>
    <dgm:cxn modelId="{72C9DB43-D8CE-4588-A85A-F93CEBECC7FF}" type="presOf" srcId="{B8AED53F-0CA9-4E64-86F4-AF05E84DD7FB}" destId="{9099A3A0-7934-415C-9808-30DDCCC4C7F8}" srcOrd="1" destOrd="0" presId="urn:microsoft.com/office/officeart/2005/8/layout/orgChart1"/>
    <dgm:cxn modelId="{A8B8DB64-F6FE-4135-A5E2-0B5653122824}" type="presOf" srcId="{D49409A6-6DE8-405D-9218-8F89ECA3962E}" destId="{66EF0A47-A17E-4645-B372-D7F64FF0B140}" srcOrd="0" destOrd="0" presId="urn:microsoft.com/office/officeart/2005/8/layout/orgChart1"/>
    <dgm:cxn modelId="{8E52DD64-CE6A-462A-8659-E70B89D66B3C}" type="presOf" srcId="{F76E806F-A1FE-495E-AA5B-041F82211360}" destId="{9C884E23-05FE-4ADB-83A3-5C863D455C1A}" srcOrd="1" destOrd="0" presId="urn:microsoft.com/office/officeart/2005/8/layout/orgChart1"/>
    <dgm:cxn modelId="{2A7E5666-0AC3-4E74-A431-3896905259CC}" type="presOf" srcId="{047AAEE6-A37C-4E71-B073-CE7CD8E82D10}" destId="{3A3C3C19-1908-4E44-AF96-32779B8894D7}" srcOrd="0" destOrd="0" presId="urn:microsoft.com/office/officeart/2005/8/layout/orgChart1"/>
    <dgm:cxn modelId="{203BA746-034E-43D9-ABEC-14AAF539509B}" type="presOf" srcId="{F385182D-17F3-431E-A05B-46F1130130E4}" destId="{46AA9E98-0D02-4B9F-A65A-9A5468EA44D5}" srcOrd="0" destOrd="0" presId="urn:microsoft.com/office/officeart/2005/8/layout/orgChart1"/>
    <dgm:cxn modelId="{4B1D5767-79C2-45CE-B6EA-0A076B9A1090}" type="presOf" srcId="{D723ED56-8CA8-45BB-9F91-44C8D67DB5C1}" destId="{FAAFA6AC-1809-4E2F-90EB-657978CEEA32}" srcOrd="0" destOrd="0" presId="urn:microsoft.com/office/officeart/2005/8/layout/orgChart1"/>
    <dgm:cxn modelId="{15020E6A-1AE2-4113-9AB3-34D1C766F7F2}" type="presOf" srcId="{B666EEE7-64AE-4800-B4BD-D8C2DFEA8A23}" destId="{29FACE1A-12D6-4EC9-AEF1-4D4BE1E1D084}" srcOrd="0" destOrd="0" presId="urn:microsoft.com/office/officeart/2005/8/layout/orgChart1"/>
    <dgm:cxn modelId="{5F20224A-AE3E-420C-BC10-C1A4BED9296F}" srcId="{F7564E91-B7E5-4B75-BF6C-729948B35336}" destId="{4F84E076-4DDB-4D17-9A50-2B52658E1151}" srcOrd="0" destOrd="0" parTransId="{7B384959-0440-4324-8C4C-CB93C6F1ADBB}" sibTransId="{5F55E51C-0C31-43F3-B689-E8466D2B4BDA}"/>
    <dgm:cxn modelId="{806CEF6C-F0A2-4508-93B1-6FA355BB2986}" type="presOf" srcId="{097040B9-A77C-42F8-BA77-365E9BED5347}" destId="{7165B435-7D0C-4C0B-AC40-9F812A05D06A}" srcOrd="0" destOrd="0" presId="urn:microsoft.com/office/officeart/2005/8/layout/orgChart1"/>
    <dgm:cxn modelId="{65D9184D-3604-4745-80F7-3AF28D6A1A01}" type="presOf" srcId="{8325D3DA-A926-48A9-8B90-56352152E4B1}" destId="{77473DB2-B37B-462D-A5D0-1BF688528372}" srcOrd="0" destOrd="0" presId="urn:microsoft.com/office/officeart/2005/8/layout/orgChart1"/>
    <dgm:cxn modelId="{1EF24950-7E58-4DF5-96B7-1F29CFD61900}" type="presOf" srcId="{BC9839AF-C5CF-4BC3-9ED8-C26A8F50E7A1}" destId="{6F64B18D-20E9-47F0-BBB2-270F7B690AE5}" srcOrd="0" destOrd="0" presId="urn:microsoft.com/office/officeart/2005/8/layout/orgChart1"/>
    <dgm:cxn modelId="{3207AC50-6F4F-4B34-B3C3-3A6091C373FF}" type="presOf" srcId="{561A3275-146E-4B3E-9C53-4E7A3C8CB805}" destId="{71DDDC13-741F-4BA9-B5A8-D94605A9296F}" srcOrd="0" destOrd="0" presId="urn:microsoft.com/office/officeart/2005/8/layout/orgChart1"/>
    <dgm:cxn modelId="{A53CAE71-AE16-4878-9066-021A3CC648F0}" type="presOf" srcId="{C341F072-FE87-4B11-86ED-D0D052EFD8A1}" destId="{ADC184E7-B427-4A46-AA31-7ED56A3A744A}" srcOrd="0" destOrd="0" presId="urn:microsoft.com/office/officeart/2005/8/layout/orgChart1"/>
    <dgm:cxn modelId="{23578D52-8C88-4895-8E0D-E729D3300139}" type="presOf" srcId="{C341F072-FE87-4B11-86ED-D0D052EFD8A1}" destId="{E888DB65-71E0-4662-8FA7-E0B23E598527}" srcOrd="1" destOrd="0" presId="urn:microsoft.com/office/officeart/2005/8/layout/orgChart1"/>
    <dgm:cxn modelId="{EB390473-6225-450C-ADF5-3502AAF3BFBF}" type="presOf" srcId="{EE8CED59-40F9-4B47-B0D4-552224F61659}" destId="{D4189A68-4D67-474C-97FC-FD3CCB4A6EFA}" srcOrd="0" destOrd="0" presId="urn:microsoft.com/office/officeart/2005/8/layout/orgChart1"/>
    <dgm:cxn modelId="{76E44C56-F166-4A01-988F-84B1DBD91A4A}" type="presOf" srcId="{F76E806F-A1FE-495E-AA5B-041F82211360}" destId="{6AFB4517-F982-4ACA-B458-2D53E34C3EDC}" srcOrd="0" destOrd="0" presId="urn:microsoft.com/office/officeart/2005/8/layout/orgChart1"/>
    <dgm:cxn modelId="{22209456-9957-4666-B6A5-CE528B452E0E}" type="presOf" srcId="{E297489C-A1E7-4A0E-9F2A-DEDAADE21AB9}" destId="{EB295E77-CB5A-4F69-A41B-C8E91A9DDD6D}" srcOrd="0" destOrd="0" presId="urn:microsoft.com/office/officeart/2005/8/layout/orgChart1"/>
    <dgm:cxn modelId="{9B1A0478-61C0-4D47-B622-97D4FD688097}" type="presOf" srcId="{741EF849-8FF6-4D52-BA71-FDEBAE98CD8B}" destId="{D8C68AC8-A66A-4C04-B3E7-1BA211DB237D}" srcOrd="0" destOrd="0" presId="urn:microsoft.com/office/officeart/2005/8/layout/orgChart1"/>
    <dgm:cxn modelId="{1A133278-CFF1-4105-83C2-6671995D57EB}" type="presOf" srcId="{98954C06-684A-443F-A3C5-754F3D8BAFF3}" destId="{AC1B02DE-271C-43C3-8249-02FE98A624C6}" srcOrd="1" destOrd="0" presId="urn:microsoft.com/office/officeart/2005/8/layout/orgChart1"/>
    <dgm:cxn modelId="{C56DAB7A-5A57-4A71-AF27-60324445FD52}" srcId="{C341F072-FE87-4B11-86ED-D0D052EFD8A1}" destId="{EB871C4E-CD43-4193-A1A4-E9B4A0AF57D5}" srcOrd="1" destOrd="0" parTransId="{00181E41-B2F0-4090-BC50-159EBBB62717}" sibTransId="{BBCB3392-7A52-42A8-8EC9-8A984A3AEAD6}"/>
    <dgm:cxn modelId="{FA97857B-4ECA-4FD1-9B0C-BB6310C78A1C}" type="presOf" srcId="{F7564E91-B7E5-4B75-BF6C-729948B35336}" destId="{989D73EE-4A82-4E3A-8CB8-7A4C1A17EEF1}" srcOrd="0" destOrd="0" presId="urn:microsoft.com/office/officeart/2005/8/layout/orgChart1"/>
    <dgm:cxn modelId="{057F2181-CC86-4230-B293-4388488F164B}" type="presOf" srcId="{308CB017-B23D-467F-B436-BD8FF26D02E1}" destId="{995B0D93-2F13-4E94-998B-E3C4E383DB78}" srcOrd="1" destOrd="0" presId="urn:microsoft.com/office/officeart/2005/8/layout/orgChart1"/>
    <dgm:cxn modelId="{8E736485-2A6F-452D-A84F-263F105F3E68}" type="presOf" srcId="{805D9F5E-195B-40DC-8844-B717E6643C65}" destId="{1B9C3A59-8AE6-4A52-8A0E-3F77501CB311}" srcOrd="0" destOrd="0" presId="urn:microsoft.com/office/officeart/2005/8/layout/orgChart1"/>
    <dgm:cxn modelId="{2EF24488-AE18-444A-8E36-E14F684BF285}" type="presOf" srcId="{28E3FCD2-1A38-42C8-98D6-B91960315B4E}" destId="{39F481F8-AB5B-45F2-8E44-8E2B9D7472B5}" srcOrd="0" destOrd="0" presId="urn:microsoft.com/office/officeart/2005/8/layout/orgChart1"/>
    <dgm:cxn modelId="{CDBEAC8D-74CB-462C-848C-F455D06BC71F}" type="presOf" srcId="{964A83C3-DF21-4727-861A-07A39558DF22}" destId="{DD474750-2602-4DB4-BAA3-21893DA4A16A}" srcOrd="0" destOrd="0" presId="urn:microsoft.com/office/officeart/2005/8/layout/orgChart1"/>
    <dgm:cxn modelId="{C6EEB68D-0FA0-48B7-B2D4-E4909DA2F66F}" type="presOf" srcId="{6ADE0838-0A0B-4860-B5D7-BB8DC2A1719A}" destId="{7DCEF6A0-CB7C-44A1-A406-2E8614F12D0B}" srcOrd="0" destOrd="0" presId="urn:microsoft.com/office/officeart/2005/8/layout/orgChart1"/>
    <dgm:cxn modelId="{AA54C18F-BE43-4FA9-8E76-75EE770C8932}" srcId="{98954C06-684A-443F-A3C5-754F3D8BAFF3}" destId="{91B2F4E8-8F21-43BB-A854-411669123047}" srcOrd="0" destOrd="0" parTransId="{805D9F5E-195B-40DC-8844-B717E6643C65}" sibTransId="{6B490FC1-0520-46EC-93D5-414540DD3D0E}"/>
    <dgm:cxn modelId="{20ECDE9B-8226-4216-9252-95B105441F4F}" type="presOf" srcId="{AB96891F-2F40-462C-B183-C50172BBFCA5}" destId="{CDDB6206-41C4-4057-B64C-8D9CA3DB63A2}" srcOrd="1" destOrd="0" presId="urn:microsoft.com/office/officeart/2005/8/layout/orgChart1"/>
    <dgm:cxn modelId="{9DF7639E-6A71-4794-AAD9-651797850493}" type="presOf" srcId="{8E1C2898-841A-480B-A88B-EE29A0DFE010}" destId="{6CF19FAB-F53A-4994-9079-335EA8E9CAD1}" srcOrd="0" destOrd="0" presId="urn:microsoft.com/office/officeart/2005/8/layout/orgChart1"/>
    <dgm:cxn modelId="{EA4F3C9F-BEA9-4674-89BA-589503A69A98}" type="presOf" srcId="{3AF6004D-96A2-4B0C-BA8E-E05B1AEE13EE}" destId="{0CB8792F-BB8F-47C9-9A74-EBFD0DA76B1B}" srcOrd="1" destOrd="0" presId="urn:microsoft.com/office/officeart/2005/8/layout/orgChart1"/>
    <dgm:cxn modelId="{15145C9F-600B-44CE-9D73-97E938EAFF1F}" srcId="{308CB017-B23D-467F-B436-BD8FF26D02E1}" destId="{28E3FCD2-1A38-42C8-98D6-B91960315B4E}" srcOrd="0" destOrd="0" parTransId="{097040B9-A77C-42F8-BA77-365E9BED5347}" sibTransId="{747BC49E-039E-4FCC-BEC1-ECA8FAD7E882}"/>
    <dgm:cxn modelId="{6FECE6A1-4AB9-458B-8E53-FBEA8B256385}" srcId="{EB871C4E-CD43-4193-A1A4-E9B4A0AF57D5}" destId="{673107BB-6EEE-4F6F-BC22-6088C6B8BD50}" srcOrd="1" destOrd="0" parTransId="{F3D542DF-38A5-4306-B067-497C7B46D4D0}" sibTransId="{9FA4AFE1-8A30-4A33-B06A-87FEB9D79119}"/>
    <dgm:cxn modelId="{74341BA2-B4B2-406C-B800-580E3FA5628B}" srcId="{91B2F4E8-8F21-43BB-A854-411669123047}" destId="{AB96891F-2F40-462C-B183-C50172BBFCA5}" srcOrd="4" destOrd="0" parTransId="{C710B683-9A8A-4DF1-84BD-317771B964B1}" sibTransId="{DDD8E8E1-27B8-44EE-BFA0-BE4F2502CACF}"/>
    <dgm:cxn modelId="{C6F1E8A8-6CA3-4F16-A0AC-0D9DE8F95923}" srcId="{91B2F4E8-8F21-43BB-A854-411669123047}" destId="{B3241F1A-7EAE-43DC-A6B1-DEDD9AA5C6DE}" srcOrd="5" destOrd="0" parTransId="{0E1EF002-7D60-4C0C-8486-C7A755C1B532}" sibTransId="{7DF8FC51-1049-4406-A32E-2E44D9D67003}"/>
    <dgm:cxn modelId="{DAFDF0A8-D531-455A-9318-17C9641A2A50}" type="presOf" srcId="{D171B6CC-CB6D-4903-88B1-3D3273FC9E03}" destId="{11304F73-71B5-4C10-B18F-67793512D693}" srcOrd="0" destOrd="0" presId="urn:microsoft.com/office/officeart/2005/8/layout/orgChart1"/>
    <dgm:cxn modelId="{67E84FAB-E3B8-4769-A930-31DB5878F448}" srcId="{1145EE22-CB85-4B11-9A34-8B55758E2E66}" destId="{B8AED53F-0CA9-4E64-86F4-AF05E84DD7FB}" srcOrd="1" destOrd="0" parTransId="{964A83C3-DF21-4727-861A-07A39558DF22}" sibTransId="{A962B6EE-275E-4FFA-8E51-B9669E5FB19B}"/>
    <dgm:cxn modelId="{8F6179AB-136A-46DA-876D-018A8B8D6D8B}" type="presOf" srcId="{79AD5517-2D00-4D5B-B68A-A30846ED289E}" destId="{4484A2EC-B80D-466F-A721-8B34A7FDF48A}" srcOrd="1" destOrd="0" presId="urn:microsoft.com/office/officeart/2005/8/layout/orgChart1"/>
    <dgm:cxn modelId="{17E7F3AE-E777-492C-B8B8-D1619239B5AF}" type="presOf" srcId="{673107BB-6EEE-4F6F-BC22-6088C6B8BD50}" destId="{A96E97CC-B93A-4F45-8BF5-61A40259D310}" srcOrd="1" destOrd="0" presId="urn:microsoft.com/office/officeart/2005/8/layout/orgChart1"/>
    <dgm:cxn modelId="{9FB517B1-69F9-4D60-AEEE-2D4F133AA9F4}" type="presOf" srcId="{EB871C4E-CD43-4193-A1A4-E9B4A0AF57D5}" destId="{89221D37-213A-4BAF-B47B-7DA3B9AB4913}" srcOrd="1" destOrd="0" presId="urn:microsoft.com/office/officeart/2005/8/layout/orgChart1"/>
    <dgm:cxn modelId="{C6BA15B2-361D-4836-B6EF-8A43E16A9C58}" type="presOf" srcId="{4F84E076-4DDB-4D17-9A50-2B52658E1151}" destId="{C4972B8F-70D6-435A-9143-DBD2F22A10C7}" srcOrd="0" destOrd="0" presId="urn:microsoft.com/office/officeart/2005/8/layout/orgChart1"/>
    <dgm:cxn modelId="{E9FE72B2-D29C-49CF-9E8C-C3FA326C73EA}" type="presOf" srcId="{10D47378-FAAA-4D4E-A141-95E2E542A5C9}" destId="{C5289634-8695-4EF7-90E7-9AB9A4C16A9F}" srcOrd="0" destOrd="0" presId="urn:microsoft.com/office/officeart/2005/8/layout/orgChart1"/>
    <dgm:cxn modelId="{1A209BB5-36F3-4532-8834-AD9F91BA926C}" srcId="{C341F072-FE87-4B11-86ED-D0D052EFD8A1}" destId="{561A3275-146E-4B3E-9C53-4E7A3C8CB805}" srcOrd="5" destOrd="0" parTransId="{D723ED56-8CA8-45BB-9F91-44C8D67DB5C1}" sibTransId="{608236B9-A0AE-4B48-AFE0-4D6A3078A8FA}"/>
    <dgm:cxn modelId="{E5461FB6-44C5-4BD2-9AF4-74C652CFD41A}" type="presOf" srcId="{561A3275-146E-4B3E-9C53-4E7A3C8CB805}" destId="{8B3E01FB-BE41-4955-917F-A8927A08706A}" srcOrd="1" destOrd="0" presId="urn:microsoft.com/office/officeart/2005/8/layout/orgChart1"/>
    <dgm:cxn modelId="{19FF7FB6-6ABF-4CA3-9AD7-957FA2973705}" type="presOf" srcId="{9F1EA33C-9E0F-4F46-8111-49DD15F23284}" destId="{7C63E12D-5757-4764-8EF2-036525D2C269}" srcOrd="0" destOrd="0" presId="urn:microsoft.com/office/officeart/2005/8/layout/orgChart1"/>
    <dgm:cxn modelId="{A15069B7-7C34-40FB-AACD-02013124280A}" type="presOf" srcId="{AB96891F-2F40-462C-B183-C50172BBFCA5}" destId="{CD130F5D-CC7C-42C1-B0BF-5E9151EE973E}" srcOrd="0" destOrd="0" presId="urn:microsoft.com/office/officeart/2005/8/layout/orgChart1"/>
    <dgm:cxn modelId="{4B51F3B7-BA81-4EA4-BD1F-BE9E1DD17BB3}" type="presOf" srcId="{6E5D22B8-9779-490D-B62D-24F4291FADAF}" destId="{220F6D6B-CE4B-4254-AC7F-DFDD24318E56}" srcOrd="1" destOrd="0" presId="urn:microsoft.com/office/officeart/2005/8/layout/orgChart1"/>
    <dgm:cxn modelId="{C2AD07BC-5036-4B9E-BA44-CC7DA789E221}" srcId="{9D9B0520-0D26-499B-97ED-C6087C2DE51B}" destId="{F7564E91-B7E5-4B75-BF6C-729948B35336}" srcOrd="0" destOrd="0" parTransId="{0759CF0A-3872-4DB2-97FF-2892BA0A16ED}" sibTransId="{3BD38E49-9979-4893-B55E-54E687DB4D2F}"/>
    <dgm:cxn modelId="{4623E9C1-9DF7-46E2-BA07-F9B0E85A3FFD}" type="presOf" srcId="{04AEF592-0E35-4F89-A4A2-327C2BBB27D9}" destId="{AAEC8BC9-911C-4EAA-A77B-C5F47FAD55B1}" srcOrd="0" destOrd="0" presId="urn:microsoft.com/office/officeart/2005/8/layout/orgChart1"/>
    <dgm:cxn modelId="{D20137C2-8A65-4011-8D9C-89B234685C17}" srcId="{1145EE22-CB85-4B11-9A34-8B55758E2E66}" destId="{EB6D661F-F58F-45C7-85F7-69679E4FE6EE}" srcOrd="2" destOrd="0" parTransId="{773B2DEA-E65C-45A1-9481-92AF820154B2}" sibTransId="{B0FA3096-F140-4964-9A0E-514B6ED9CE17}"/>
    <dgm:cxn modelId="{B65C70C2-D074-46EF-A188-05F75DA03990}" srcId="{C341F072-FE87-4B11-86ED-D0D052EFD8A1}" destId="{98954C06-684A-443F-A3C5-754F3D8BAFF3}" srcOrd="0" destOrd="0" parTransId="{04AEF592-0E35-4F89-A4A2-327C2BBB27D9}" sibTransId="{5D260EFC-D35C-4837-A0AF-5D02563614A5}"/>
    <dgm:cxn modelId="{67C7C6C2-3E3B-4BA3-AD8E-70DB3001FA1E}" type="presOf" srcId="{7123DBBD-12D6-4130-9B07-12D51E0C15AC}" destId="{4F056C0E-2343-4C99-B4CC-63FE428B1411}" srcOrd="0" destOrd="0" presId="urn:microsoft.com/office/officeart/2005/8/layout/orgChart1"/>
    <dgm:cxn modelId="{DBE289C3-117E-452F-8EAA-245690935C91}" type="presOf" srcId="{E4125700-1191-424D-AB2C-E5DB09B5C324}" destId="{EDDFD1ED-3623-4913-A611-2DE478E2533F}" srcOrd="0" destOrd="0" presId="urn:microsoft.com/office/officeart/2005/8/layout/orgChart1"/>
    <dgm:cxn modelId="{C3BEC7C7-0922-4B0D-A1FB-11B18E4C3032}" type="presOf" srcId="{F7564E91-B7E5-4B75-BF6C-729948B35336}" destId="{ECA4165D-E647-4B36-96E4-3B48CF2D889D}" srcOrd="1" destOrd="0" presId="urn:microsoft.com/office/officeart/2005/8/layout/orgChart1"/>
    <dgm:cxn modelId="{5E205BC8-79E2-48F8-81EA-8AF4A20EE388}" srcId="{91B2F4E8-8F21-43BB-A854-411669123047}" destId="{C196E53D-3953-46A0-981F-3F7A41A39BA4}" srcOrd="2" destOrd="0" parTransId="{E4125700-1191-424D-AB2C-E5DB09B5C324}" sibTransId="{7062C5D2-52AC-44C0-BD47-779169B0E3DE}"/>
    <dgm:cxn modelId="{C5DD3CCA-4592-4ADE-A0DA-EC572A2BE48F}" type="presOf" srcId="{4F84E076-4DDB-4D17-9A50-2B52658E1151}" destId="{A261F681-B37F-4F76-A0BE-F6498336BD4F}" srcOrd="1" destOrd="0" presId="urn:microsoft.com/office/officeart/2005/8/layout/orgChart1"/>
    <dgm:cxn modelId="{2F2902D0-885A-4B14-BB74-7BEB1CEA9318}" type="presOf" srcId="{79AD5517-2D00-4D5B-B68A-A30846ED289E}" destId="{75DCEF42-C5E4-4ACC-ACFD-E1466D28D5C3}" srcOrd="0" destOrd="0" presId="urn:microsoft.com/office/officeart/2005/8/layout/orgChart1"/>
    <dgm:cxn modelId="{ED7D95D1-A101-46A6-AD83-C620ABFD7767}" srcId="{C341F072-FE87-4B11-86ED-D0D052EFD8A1}" destId="{7442FD50-ECE7-4604-A6ED-C4921D7233BA}" srcOrd="2" destOrd="0" parTransId="{BC9839AF-C5CF-4BC3-9ED8-C26A8F50E7A1}" sibTransId="{3F669568-4323-4F71-9FD6-08180917D280}"/>
    <dgm:cxn modelId="{0F1963DA-AAF7-46E3-B92F-63EB5C3CE951}" type="presOf" srcId="{E5685413-EF9F-4A52-8B01-9430B1511DAD}" destId="{5D82F78F-1880-4634-A8D5-E52B41AE4136}" srcOrd="0" destOrd="0" presId="urn:microsoft.com/office/officeart/2005/8/layout/orgChart1"/>
    <dgm:cxn modelId="{13B6C7DA-B846-4DC1-A02C-F3B4C30C43E5}" srcId="{C341F072-FE87-4B11-86ED-D0D052EFD8A1}" destId="{1145EE22-CB85-4B11-9A34-8B55758E2E66}" srcOrd="4" destOrd="0" parTransId="{B666EEE7-64AE-4800-B4BD-D8C2DFEA8A23}" sibTransId="{A065073D-2A2F-41A0-A788-033D58D90C6E}"/>
    <dgm:cxn modelId="{8B82AFDD-7521-438F-A369-4268C49EEC43}" type="presOf" srcId="{6E5D22B8-9779-490D-B62D-24F4291FADAF}" destId="{D382CBAB-D9B7-4B1F-B27C-C85D55735B29}" srcOrd="0" destOrd="0" presId="urn:microsoft.com/office/officeart/2005/8/layout/orgChart1"/>
    <dgm:cxn modelId="{9702C8DD-AB7A-4CFB-9967-A430A029CAAB}" type="presOf" srcId="{7442FD50-ECE7-4604-A6ED-C4921D7233BA}" destId="{9F690620-5615-4C00-ACB5-586D8BB484E2}" srcOrd="1" destOrd="0" presId="urn:microsoft.com/office/officeart/2005/8/layout/orgChart1"/>
    <dgm:cxn modelId="{DD6799DE-FFD5-4B62-98FA-8E2EF724CB10}" type="presOf" srcId="{EB6D661F-F58F-45C7-85F7-69679E4FE6EE}" destId="{C858C8DC-134B-431B-A0D2-6CF49442632D}" srcOrd="0" destOrd="0" presId="urn:microsoft.com/office/officeart/2005/8/layout/orgChart1"/>
    <dgm:cxn modelId="{21927EE0-3BCA-4601-A6EA-58D6D5A8D66C}" type="presOf" srcId="{B3241F1A-7EAE-43DC-A6B1-DEDD9AA5C6DE}" destId="{DA2D3262-FC77-4644-9A99-1384FC6DD613}" srcOrd="0" destOrd="0" presId="urn:microsoft.com/office/officeart/2005/8/layout/orgChart1"/>
    <dgm:cxn modelId="{A7C587E0-42A9-45DA-9F8A-EC7B970AE8C2}" type="presOf" srcId="{98954C06-684A-443F-A3C5-754F3D8BAFF3}" destId="{7C773A43-992B-4DA4-A240-9DF411AD63A5}" srcOrd="0" destOrd="0" presId="urn:microsoft.com/office/officeart/2005/8/layout/orgChart1"/>
    <dgm:cxn modelId="{615DB9E5-250B-4507-8776-DE317A5FA09A}" type="presOf" srcId="{0E1EF002-7D60-4C0C-8486-C7A755C1B532}" destId="{30A655E2-1478-4445-983B-8D3034019767}" srcOrd="0" destOrd="0" presId="urn:microsoft.com/office/officeart/2005/8/layout/orgChart1"/>
    <dgm:cxn modelId="{714AC3EA-4E2B-40A7-9A8F-206F8E9BFA2B}" type="presOf" srcId="{7442FD50-ECE7-4604-A6ED-C4921D7233BA}" destId="{19421756-4E74-4787-A435-074AAD44ED1D}" srcOrd="0" destOrd="0" presId="urn:microsoft.com/office/officeart/2005/8/layout/orgChart1"/>
    <dgm:cxn modelId="{CA4ACCEA-ADC9-4D11-B11E-BE10BCCDAA7D}" type="presOf" srcId="{308CB017-B23D-467F-B436-BD8FF26D02E1}" destId="{B7DD6C5F-A8D7-4F6F-8D00-DEB573270C55}" srcOrd="0" destOrd="0" presId="urn:microsoft.com/office/officeart/2005/8/layout/orgChart1"/>
    <dgm:cxn modelId="{FC35BEEC-9164-41A8-95E1-9017F5BFAEE5}" type="presOf" srcId="{91B2F4E8-8F21-43BB-A854-411669123047}" destId="{C468DC68-7C30-4A4D-BFAB-5F3F199775BF}" srcOrd="0" destOrd="0" presId="urn:microsoft.com/office/officeart/2005/8/layout/orgChart1"/>
    <dgm:cxn modelId="{4993BBEF-DBF0-4193-8C4F-102ECA8C6B94}" type="presOf" srcId="{EB871C4E-CD43-4193-A1A4-E9B4A0AF57D5}" destId="{96D9564D-B734-4AA5-B131-361CACA68375}" srcOrd="0" destOrd="0" presId="urn:microsoft.com/office/officeart/2005/8/layout/orgChart1"/>
    <dgm:cxn modelId="{71E902F1-231C-4E76-8A47-D8D018100218}" type="presOf" srcId="{51C5A122-2403-4989-A944-A6AC938D23D8}" destId="{89E613C0-0293-4AE6-9ADF-B0E04F09B301}" srcOrd="0" destOrd="0" presId="urn:microsoft.com/office/officeart/2005/8/layout/orgChart1"/>
    <dgm:cxn modelId="{9EB0A3F4-A05D-465F-976A-38019936E56E}" type="presOf" srcId="{C710B683-9A8A-4DF1-84BD-317771B964B1}" destId="{0D1FEE89-6449-43DE-B48F-0194557727F0}" srcOrd="0" destOrd="0" presId="urn:microsoft.com/office/officeart/2005/8/layout/orgChart1"/>
    <dgm:cxn modelId="{0774F1F4-41C0-45F1-8ABF-35D485BA6646}" type="presOf" srcId="{D49409A6-6DE8-405D-9218-8F89ECA3962E}" destId="{C872D65F-7854-4DAF-8BA9-FF6F790E4FD8}" srcOrd="1" destOrd="0" presId="urn:microsoft.com/office/officeart/2005/8/layout/orgChart1"/>
    <dgm:cxn modelId="{3D4E52F7-D1F6-4F2D-B57F-6549893C1A95}" srcId="{7442FD50-ECE7-4604-A6ED-C4921D7233BA}" destId="{6E5D22B8-9779-490D-B62D-24F4291FADAF}" srcOrd="0" destOrd="0" parTransId="{6ADE0838-0A0B-4860-B5D7-BB8DC2A1719A}" sibTransId="{14479EB5-725A-4FF9-B267-7ED4C8B3ED94}"/>
    <dgm:cxn modelId="{033921FA-563F-46C6-B083-B1CEA8174DB3}" type="presOf" srcId="{BE09197A-A491-4481-8743-4BE73E95D124}" destId="{FA9CB43F-C507-45F1-A0EA-7DB5CACF960D}" srcOrd="0" destOrd="0" presId="urn:microsoft.com/office/officeart/2005/8/layout/orgChart1"/>
    <dgm:cxn modelId="{6E8B39FB-E0AB-492F-9423-29781AB0896E}" type="presOf" srcId="{773B2DEA-E65C-45A1-9481-92AF820154B2}" destId="{D59AC4DC-BD86-440A-A8D8-B48F9CA964E0}" srcOrd="0" destOrd="0" presId="urn:microsoft.com/office/officeart/2005/8/layout/orgChart1"/>
    <dgm:cxn modelId="{135A8EFE-3061-4B59-B052-9F85477B4C60}" type="presOf" srcId="{91B2F4E8-8F21-43BB-A854-411669123047}" destId="{6FD8343D-F9AF-4E00-A789-05194B484B52}" srcOrd="1" destOrd="0" presId="urn:microsoft.com/office/officeart/2005/8/layout/orgChart1"/>
    <dgm:cxn modelId="{87A0C7FF-C829-4A4A-BAED-8C7017D2FB29}" srcId="{91B2F4E8-8F21-43BB-A854-411669123047}" destId="{7123DBBD-12D6-4130-9B07-12D51E0C15AC}" srcOrd="1" destOrd="0" parTransId="{31452177-0A59-4300-B090-B0F134D134AE}" sibTransId="{570A57D3-C29F-4A00-8143-784058BF907C}"/>
    <dgm:cxn modelId="{E8AD811E-13A9-430A-81AB-01CE98D559DC}" type="presParOf" srcId="{AEC29802-3019-4B78-87E3-D3EA34E31158}" destId="{ABFE6130-FA17-4839-86F2-8231FE6AFC40}" srcOrd="0" destOrd="0" presId="urn:microsoft.com/office/officeart/2005/8/layout/orgChart1"/>
    <dgm:cxn modelId="{DE44395C-5172-4808-8C5D-96B64BDFDAC1}" type="presParOf" srcId="{ABFE6130-FA17-4839-86F2-8231FE6AFC40}" destId="{9259DFB6-C7DD-4EA8-A488-463E115A2FBF}" srcOrd="0" destOrd="0" presId="urn:microsoft.com/office/officeart/2005/8/layout/orgChart1"/>
    <dgm:cxn modelId="{16E3193B-B411-464C-9367-A97083BED968}" type="presParOf" srcId="{9259DFB6-C7DD-4EA8-A488-463E115A2FBF}" destId="{989D73EE-4A82-4E3A-8CB8-7A4C1A17EEF1}" srcOrd="0" destOrd="0" presId="urn:microsoft.com/office/officeart/2005/8/layout/orgChart1"/>
    <dgm:cxn modelId="{4CE9413E-A6A7-407E-B4EE-68D620339576}" type="presParOf" srcId="{9259DFB6-C7DD-4EA8-A488-463E115A2FBF}" destId="{ECA4165D-E647-4B36-96E4-3B48CF2D889D}" srcOrd="1" destOrd="0" presId="urn:microsoft.com/office/officeart/2005/8/layout/orgChart1"/>
    <dgm:cxn modelId="{C84AAA67-EAE0-43A9-AF35-F6DAE8E8348C}" type="presParOf" srcId="{ABFE6130-FA17-4839-86F2-8231FE6AFC40}" destId="{E0365A60-FEA4-4F09-B0A6-D099F1D93659}" srcOrd="1" destOrd="0" presId="urn:microsoft.com/office/officeart/2005/8/layout/orgChart1"/>
    <dgm:cxn modelId="{A85F7D93-A0FB-4CA1-9B00-2955A4F9FF71}" type="presParOf" srcId="{ABFE6130-FA17-4839-86F2-8231FE6AFC40}" destId="{6A87DE4C-1D40-4B34-B11C-C5D64402F95D}" srcOrd="2" destOrd="0" presId="urn:microsoft.com/office/officeart/2005/8/layout/orgChart1"/>
    <dgm:cxn modelId="{D87F1A5B-E0CC-4FD6-AC48-AB08A055C5ED}" type="presParOf" srcId="{6A87DE4C-1D40-4B34-B11C-C5D64402F95D}" destId="{2D6D98D4-0534-439E-BB3C-C7994F63D733}" srcOrd="0" destOrd="0" presId="urn:microsoft.com/office/officeart/2005/8/layout/orgChart1"/>
    <dgm:cxn modelId="{EC001976-3A51-4FB2-A86B-FE4A68DFD565}" type="presParOf" srcId="{6A87DE4C-1D40-4B34-B11C-C5D64402F95D}" destId="{DB5BF647-A1D4-4650-A677-2C0A47378CEE}" srcOrd="1" destOrd="0" presId="urn:microsoft.com/office/officeart/2005/8/layout/orgChart1"/>
    <dgm:cxn modelId="{38FADDDE-80ED-4D07-B9F7-881C28880055}" type="presParOf" srcId="{DB5BF647-A1D4-4650-A677-2C0A47378CEE}" destId="{5F8B237E-0762-4259-ADE7-1CD99D276C3B}" srcOrd="0" destOrd="0" presId="urn:microsoft.com/office/officeart/2005/8/layout/orgChart1"/>
    <dgm:cxn modelId="{C9FEC01D-BE1B-4F24-BCF2-2C075A6A988C}" type="presParOf" srcId="{5F8B237E-0762-4259-ADE7-1CD99D276C3B}" destId="{C4972B8F-70D6-435A-9143-DBD2F22A10C7}" srcOrd="0" destOrd="0" presId="urn:microsoft.com/office/officeart/2005/8/layout/orgChart1"/>
    <dgm:cxn modelId="{CF5B3297-20B8-4277-8CD7-AC40DEF4F695}" type="presParOf" srcId="{5F8B237E-0762-4259-ADE7-1CD99D276C3B}" destId="{A261F681-B37F-4F76-A0BE-F6498336BD4F}" srcOrd="1" destOrd="0" presId="urn:microsoft.com/office/officeart/2005/8/layout/orgChart1"/>
    <dgm:cxn modelId="{24A42BF4-F8BC-4AE5-9370-BDD23983EA63}" type="presParOf" srcId="{DB5BF647-A1D4-4650-A677-2C0A47378CEE}" destId="{DE76290A-1BFC-440A-B7F6-BE05B5260823}" srcOrd="1" destOrd="0" presId="urn:microsoft.com/office/officeart/2005/8/layout/orgChart1"/>
    <dgm:cxn modelId="{00543C38-9AC0-4930-87F7-A01007D013BB}" type="presParOf" srcId="{DB5BF647-A1D4-4650-A677-2C0A47378CEE}" destId="{7D5C568B-34FD-48EB-A504-821B8DE6EDA6}" srcOrd="2" destOrd="0" presId="urn:microsoft.com/office/officeart/2005/8/layout/orgChart1"/>
    <dgm:cxn modelId="{8F19038F-607E-42C1-82E5-F3986E234CC6}" type="presParOf" srcId="{6A87DE4C-1D40-4B34-B11C-C5D64402F95D}" destId="{7C63E12D-5757-4764-8EF2-036525D2C269}" srcOrd="2" destOrd="0" presId="urn:microsoft.com/office/officeart/2005/8/layout/orgChart1"/>
    <dgm:cxn modelId="{621805F4-1AC4-4D4A-A81D-1E1614FD6B70}" type="presParOf" srcId="{6A87DE4C-1D40-4B34-B11C-C5D64402F95D}" destId="{F67F00CF-5794-4210-9907-4A4155031A86}" srcOrd="3" destOrd="0" presId="urn:microsoft.com/office/officeart/2005/8/layout/orgChart1"/>
    <dgm:cxn modelId="{2EC6AF33-FF45-4801-8C67-D39B22F45404}" type="presParOf" srcId="{F67F00CF-5794-4210-9907-4A4155031A86}" destId="{8FF3F8E9-DB5E-4D4E-BA4F-57AA0D1D6C25}" srcOrd="0" destOrd="0" presId="urn:microsoft.com/office/officeart/2005/8/layout/orgChart1"/>
    <dgm:cxn modelId="{E364D12A-35D3-41BB-925B-A9B869AC12E5}" type="presParOf" srcId="{8FF3F8E9-DB5E-4D4E-BA4F-57AA0D1D6C25}" destId="{ADC184E7-B427-4A46-AA31-7ED56A3A744A}" srcOrd="0" destOrd="0" presId="urn:microsoft.com/office/officeart/2005/8/layout/orgChart1"/>
    <dgm:cxn modelId="{23B24BA3-A315-4464-B2AA-536E7BBD879A}" type="presParOf" srcId="{8FF3F8E9-DB5E-4D4E-BA4F-57AA0D1D6C25}" destId="{E888DB65-71E0-4662-8FA7-E0B23E598527}" srcOrd="1" destOrd="0" presId="urn:microsoft.com/office/officeart/2005/8/layout/orgChart1"/>
    <dgm:cxn modelId="{B1BF5B57-8758-46CC-B93B-D98D0AE7117F}" type="presParOf" srcId="{F67F00CF-5794-4210-9907-4A4155031A86}" destId="{DE8BF031-6E7B-4E90-AF41-16DBC344197F}" srcOrd="1" destOrd="0" presId="urn:microsoft.com/office/officeart/2005/8/layout/orgChart1"/>
    <dgm:cxn modelId="{F1DC3E4D-10F9-4ECC-BE09-7289CC405120}" type="presParOf" srcId="{DE8BF031-6E7B-4E90-AF41-16DBC344197F}" destId="{AAEC8BC9-911C-4EAA-A77B-C5F47FAD55B1}" srcOrd="0" destOrd="0" presId="urn:microsoft.com/office/officeart/2005/8/layout/orgChart1"/>
    <dgm:cxn modelId="{2301569D-ED80-4EFD-A277-A66DF01D4F3D}" type="presParOf" srcId="{DE8BF031-6E7B-4E90-AF41-16DBC344197F}" destId="{0AA53DDB-C0F9-40CE-B282-F190BDC7487D}" srcOrd="1" destOrd="0" presId="urn:microsoft.com/office/officeart/2005/8/layout/orgChart1"/>
    <dgm:cxn modelId="{91128EDE-D1E6-41C5-A7A3-965E17CB65DB}" type="presParOf" srcId="{0AA53DDB-C0F9-40CE-B282-F190BDC7487D}" destId="{8D228808-6101-49A3-9708-BAA733C64C2E}" srcOrd="0" destOrd="0" presId="urn:microsoft.com/office/officeart/2005/8/layout/orgChart1"/>
    <dgm:cxn modelId="{4DE3E582-5362-4A0C-915C-3D9380C6E646}" type="presParOf" srcId="{8D228808-6101-49A3-9708-BAA733C64C2E}" destId="{7C773A43-992B-4DA4-A240-9DF411AD63A5}" srcOrd="0" destOrd="0" presId="urn:microsoft.com/office/officeart/2005/8/layout/orgChart1"/>
    <dgm:cxn modelId="{24B17A75-DAFF-47D2-9C27-A48CDAD8CC54}" type="presParOf" srcId="{8D228808-6101-49A3-9708-BAA733C64C2E}" destId="{AC1B02DE-271C-43C3-8249-02FE98A624C6}" srcOrd="1" destOrd="0" presId="urn:microsoft.com/office/officeart/2005/8/layout/orgChart1"/>
    <dgm:cxn modelId="{A3AF7DEE-6B50-49C5-B868-58A0E1303FB2}" type="presParOf" srcId="{0AA53DDB-C0F9-40CE-B282-F190BDC7487D}" destId="{28F5315B-B6F0-4790-8F33-697C61C9A8A0}" srcOrd="1" destOrd="0" presId="urn:microsoft.com/office/officeart/2005/8/layout/orgChart1"/>
    <dgm:cxn modelId="{6553EB9F-F1DB-498C-AE46-78557D8EA32A}" type="presParOf" srcId="{28F5315B-B6F0-4790-8F33-697C61C9A8A0}" destId="{1B9C3A59-8AE6-4A52-8A0E-3F77501CB311}" srcOrd="0" destOrd="0" presId="urn:microsoft.com/office/officeart/2005/8/layout/orgChart1"/>
    <dgm:cxn modelId="{9AAA0E15-ADF6-4796-AA95-3C0E3DEBE216}" type="presParOf" srcId="{28F5315B-B6F0-4790-8F33-697C61C9A8A0}" destId="{633906F6-5C17-46C4-BF76-3CB47A2A486B}" srcOrd="1" destOrd="0" presId="urn:microsoft.com/office/officeart/2005/8/layout/orgChart1"/>
    <dgm:cxn modelId="{AD6176DD-6AAF-440F-8A9D-4F3519017BDB}" type="presParOf" srcId="{633906F6-5C17-46C4-BF76-3CB47A2A486B}" destId="{B2943A00-1C3B-4DA2-97F0-30C4EDBC813F}" srcOrd="0" destOrd="0" presId="urn:microsoft.com/office/officeart/2005/8/layout/orgChart1"/>
    <dgm:cxn modelId="{27AE273E-B803-4F80-A972-87328A87CF05}" type="presParOf" srcId="{B2943A00-1C3B-4DA2-97F0-30C4EDBC813F}" destId="{C468DC68-7C30-4A4D-BFAB-5F3F199775BF}" srcOrd="0" destOrd="0" presId="urn:microsoft.com/office/officeart/2005/8/layout/orgChart1"/>
    <dgm:cxn modelId="{7C987EA2-35C8-4BA1-9A40-2CCB0B659F40}" type="presParOf" srcId="{B2943A00-1C3B-4DA2-97F0-30C4EDBC813F}" destId="{6FD8343D-F9AF-4E00-A789-05194B484B52}" srcOrd="1" destOrd="0" presId="urn:microsoft.com/office/officeart/2005/8/layout/orgChart1"/>
    <dgm:cxn modelId="{504C90DA-5A72-432C-8BA9-54DB6C230543}" type="presParOf" srcId="{633906F6-5C17-46C4-BF76-3CB47A2A486B}" destId="{F7FE1E59-A490-4AB5-ADB1-3B1F96B91B6F}" srcOrd="1" destOrd="0" presId="urn:microsoft.com/office/officeart/2005/8/layout/orgChart1"/>
    <dgm:cxn modelId="{6ECAF15C-33A4-4608-AA6E-4523BC7F1EE0}" type="presParOf" srcId="{F7FE1E59-A490-4AB5-ADB1-3B1F96B91B6F}" destId="{0078B22E-AE55-40B9-AA9A-9EE8E7AFFA21}" srcOrd="0" destOrd="0" presId="urn:microsoft.com/office/officeart/2005/8/layout/orgChart1"/>
    <dgm:cxn modelId="{CBA0C95E-130B-4B8E-A45B-95FFA6078E23}" type="presParOf" srcId="{F7FE1E59-A490-4AB5-ADB1-3B1F96B91B6F}" destId="{67B39013-3BCF-4420-B59D-3F83B36486E5}" srcOrd="1" destOrd="0" presId="urn:microsoft.com/office/officeart/2005/8/layout/orgChart1"/>
    <dgm:cxn modelId="{42B0E406-F4E3-4988-AF27-F42D1830762F}" type="presParOf" srcId="{67B39013-3BCF-4420-B59D-3F83B36486E5}" destId="{809D9AB5-1B31-4791-BACF-A5E186F974D8}" srcOrd="0" destOrd="0" presId="urn:microsoft.com/office/officeart/2005/8/layout/orgChart1"/>
    <dgm:cxn modelId="{2CC68501-B08D-4C9A-83C7-B4918FDB02EA}" type="presParOf" srcId="{809D9AB5-1B31-4791-BACF-A5E186F974D8}" destId="{46AA9E98-0D02-4B9F-A65A-9A5468EA44D5}" srcOrd="0" destOrd="0" presId="urn:microsoft.com/office/officeart/2005/8/layout/orgChart1"/>
    <dgm:cxn modelId="{6C79DC82-D840-45C7-9106-5587D681E57B}" type="presParOf" srcId="{809D9AB5-1B31-4791-BACF-A5E186F974D8}" destId="{2B7C6F39-E76F-4DCF-B10A-6E723D071508}" srcOrd="1" destOrd="0" presId="urn:microsoft.com/office/officeart/2005/8/layout/orgChart1"/>
    <dgm:cxn modelId="{4AA9E4A0-F7B6-4CBC-A282-823C46345AD2}" type="presParOf" srcId="{67B39013-3BCF-4420-B59D-3F83B36486E5}" destId="{084788A7-CC96-4CA3-B08F-9E54A9B465D6}" srcOrd="1" destOrd="0" presId="urn:microsoft.com/office/officeart/2005/8/layout/orgChart1"/>
    <dgm:cxn modelId="{5E3FB982-F99D-494F-8A9A-E1CEA726908E}" type="presParOf" srcId="{67B39013-3BCF-4420-B59D-3F83B36486E5}" destId="{1AF9E9F1-9348-435F-94D2-85A3BAD27F1E}" srcOrd="2" destOrd="0" presId="urn:microsoft.com/office/officeart/2005/8/layout/orgChart1"/>
    <dgm:cxn modelId="{3A1E54BA-21C0-40B3-B84C-FB914E475D72}" type="presParOf" srcId="{F7FE1E59-A490-4AB5-ADB1-3B1F96B91B6F}" destId="{21406D52-86C5-4A2D-8CC5-4EF9C54AD3CC}" srcOrd="2" destOrd="0" presId="urn:microsoft.com/office/officeart/2005/8/layout/orgChart1"/>
    <dgm:cxn modelId="{964E90A9-D30F-43A4-B24A-430B4DD6964D}" type="presParOf" srcId="{F7FE1E59-A490-4AB5-ADB1-3B1F96B91B6F}" destId="{A510F752-5ED8-43BC-80B4-5F601761DD9D}" srcOrd="3" destOrd="0" presId="urn:microsoft.com/office/officeart/2005/8/layout/orgChart1"/>
    <dgm:cxn modelId="{1EE8CFFC-9115-4A03-B624-1091787BAC9A}" type="presParOf" srcId="{A510F752-5ED8-43BC-80B4-5F601761DD9D}" destId="{D43032EB-1542-44B0-BD90-6E9BD5CF7C7E}" srcOrd="0" destOrd="0" presId="urn:microsoft.com/office/officeart/2005/8/layout/orgChart1"/>
    <dgm:cxn modelId="{3FCAC686-9007-488E-9FCC-EE2BE8BBBC07}" type="presParOf" srcId="{D43032EB-1542-44B0-BD90-6E9BD5CF7C7E}" destId="{4F056C0E-2343-4C99-B4CC-63FE428B1411}" srcOrd="0" destOrd="0" presId="urn:microsoft.com/office/officeart/2005/8/layout/orgChart1"/>
    <dgm:cxn modelId="{63260999-50A2-40DE-9F39-47465376775D}" type="presParOf" srcId="{D43032EB-1542-44B0-BD90-6E9BD5CF7C7E}" destId="{28B978EC-60E6-4460-812D-A29311087B39}" srcOrd="1" destOrd="0" presId="urn:microsoft.com/office/officeart/2005/8/layout/orgChart1"/>
    <dgm:cxn modelId="{07AF5D4E-29E5-4108-9C03-013BDB30988A}" type="presParOf" srcId="{A510F752-5ED8-43BC-80B4-5F601761DD9D}" destId="{C6AB080F-333B-46B4-A968-84AF6CD6448C}" srcOrd="1" destOrd="0" presId="urn:microsoft.com/office/officeart/2005/8/layout/orgChart1"/>
    <dgm:cxn modelId="{DA1284C0-BBB2-4824-BF3F-0F30EAF7B25C}" type="presParOf" srcId="{A510F752-5ED8-43BC-80B4-5F601761DD9D}" destId="{5AF34700-9F71-4DAB-9718-6183D369EE90}" srcOrd="2" destOrd="0" presId="urn:microsoft.com/office/officeart/2005/8/layout/orgChart1"/>
    <dgm:cxn modelId="{CFE147AC-CF87-4945-81C1-DFAEB22B5DF0}" type="presParOf" srcId="{F7FE1E59-A490-4AB5-ADB1-3B1F96B91B6F}" destId="{EDDFD1ED-3623-4913-A611-2DE478E2533F}" srcOrd="4" destOrd="0" presId="urn:microsoft.com/office/officeart/2005/8/layout/orgChart1"/>
    <dgm:cxn modelId="{C2270E03-0E46-4703-8DD1-910D1475B06C}" type="presParOf" srcId="{F7FE1E59-A490-4AB5-ADB1-3B1F96B91B6F}" destId="{23217360-C1AC-455D-8870-A5DDD8AF55E1}" srcOrd="5" destOrd="0" presId="urn:microsoft.com/office/officeart/2005/8/layout/orgChart1"/>
    <dgm:cxn modelId="{2CE0757E-D3EB-45A7-9E43-555992C6E456}" type="presParOf" srcId="{23217360-C1AC-455D-8870-A5DDD8AF55E1}" destId="{06E0A237-FC8B-4385-AF22-518EFBD1610A}" srcOrd="0" destOrd="0" presId="urn:microsoft.com/office/officeart/2005/8/layout/orgChart1"/>
    <dgm:cxn modelId="{3A4EE722-20C7-43AC-B7CE-508CCF7000E8}" type="presParOf" srcId="{06E0A237-FC8B-4385-AF22-518EFBD1610A}" destId="{7DC004E0-66D6-4DA1-BD02-35F417FEDA22}" srcOrd="0" destOrd="0" presId="urn:microsoft.com/office/officeart/2005/8/layout/orgChart1"/>
    <dgm:cxn modelId="{C925F3DF-E14D-4A8D-B633-D898735F8B7C}" type="presParOf" srcId="{06E0A237-FC8B-4385-AF22-518EFBD1610A}" destId="{805E2E2A-BC42-49C8-B49F-717453527DFC}" srcOrd="1" destOrd="0" presId="urn:microsoft.com/office/officeart/2005/8/layout/orgChart1"/>
    <dgm:cxn modelId="{02EB5D79-A97C-40A0-8441-11F1C3266D25}" type="presParOf" srcId="{23217360-C1AC-455D-8870-A5DDD8AF55E1}" destId="{B0CAD09E-8A2E-44BB-B5AA-AA17CBF00975}" srcOrd="1" destOrd="0" presId="urn:microsoft.com/office/officeart/2005/8/layout/orgChart1"/>
    <dgm:cxn modelId="{FE312A70-0826-4B88-8BB0-1EA3E610588F}" type="presParOf" srcId="{23217360-C1AC-455D-8870-A5DDD8AF55E1}" destId="{B636F18D-66A4-4EC4-8E93-0551EFB7AC5B}" srcOrd="2" destOrd="0" presId="urn:microsoft.com/office/officeart/2005/8/layout/orgChart1"/>
    <dgm:cxn modelId="{0BFF5E77-7593-4292-B89C-D9D4A4621402}" type="presParOf" srcId="{F7FE1E59-A490-4AB5-ADB1-3B1F96B91B6F}" destId="{C5289634-8695-4EF7-90E7-9AB9A4C16A9F}" srcOrd="6" destOrd="0" presId="urn:microsoft.com/office/officeart/2005/8/layout/orgChart1"/>
    <dgm:cxn modelId="{97930D80-9296-4835-B916-71CE528FEF00}" type="presParOf" srcId="{F7FE1E59-A490-4AB5-ADB1-3B1F96B91B6F}" destId="{16DB2591-36A5-4034-84AC-D6A554252FB5}" srcOrd="7" destOrd="0" presId="urn:microsoft.com/office/officeart/2005/8/layout/orgChart1"/>
    <dgm:cxn modelId="{110B6E2A-D2DF-4CCA-B0E4-60B241202773}" type="presParOf" srcId="{16DB2591-36A5-4034-84AC-D6A554252FB5}" destId="{27EE4065-EC40-4BBE-9466-3DD2D89C592E}" srcOrd="0" destOrd="0" presId="urn:microsoft.com/office/officeart/2005/8/layout/orgChart1"/>
    <dgm:cxn modelId="{AC41AFF0-49B2-4296-A74F-15DD993CE4A5}" type="presParOf" srcId="{27EE4065-EC40-4BBE-9466-3DD2D89C592E}" destId="{6AFB4517-F982-4ACA-B458-2D53E34C3EDC}" srcOrd="0" destOrd="0" presId="urn:microsoft.com/office/officeart/2005/8/layout/orgChart1"/>
    <dgm:cxn modelId="{50890B9D-F05B-4420-BA86-91A97319F2C2}" type="presParOf" srcId="{27EE4065-EC40-4BBE-9466-3DD2D89C592E}" destId="{9C884E23-05FE-4ADB-83A3-5C863D455C1A}" srcOrd="1" destOrd="0" presId="urn:microsoft.com/office/officeart/2005/8/layout/orgChart1"/>
    <dgm:cxn modelId="{5D324388-E9E2-4726-A3B2-4B73F366C9D6}" type="presParOf" srcId="{16DB2591-36A5-4034-84AC-D6A554252FB5}" destId="{A22B712F-C8E0-4603-8523-6B526DBF990B}" srcOrd="1" destOrd="0" presId="urn:microsoft.com/office/officeart/2005/8/layout/orgChart1"/>
    <dgm:cxn modelId="{E1E2C992-C9C0-477F-96F5-81DC287247CA}" type="presParOf" srcId="{16DB2591-36A5-4034-84AC-D6A554252FB5}" destId="{06AC69E0-C06B-401B-A10A-AD279BD3D157}" srcOrd="2" destOrd="0" presId="urn:microsoft.com/office/officeart/2005/8/layout/orgChart1"/>
    <dgm:cxn modelId="{636EE6A9-3DB7-496B-9A4F-2C068D1931E1}" type="presParOf" srcId="{F7FE1E59-A490-4AB5-ADB1-3B1F96B91B6F}" destId="{0D1FEE89-6449-43DE-B48F-0194557727F0}" srcOrd="8" destOrd="0" presId="urn:microsoft.com/office/officeart/2005/8/layout/orgChart1"/>
    <dgm:cxn modelId="{D8F1A762-BFFB-42FE-9D0E-C06EB50EA2FA}" type="presParOf" srcId="{F7FE1E59-A490-4AB5-ADB1-3B1F96B91B6F}" destId="{80DD1712-6D27-4698-BB8C-C9890AAD7688}" srcOrd="9" destOrd="0" presId="urn:microsoft.com/office/officeart/2005/8/layout/orgChart1"/>
    <dgm:cxn modelId="{7D97FA66-3D9E-4CD5-B4E4-BAEDC89D32B0}" type="presParOf" srcId="{80DD1712-6D27-4698-BB8C-C9890AAD7688}" destId="{94076BE8-5ABC-43E7-891F-664EBF9033DB}" srcOrd="0" destOrd="0" presId="urn:microsoft.com/office/officeart/2005/8/layout/orgChart1"/>
    <dgm:cxn modelId="{8FB06334-5DD0-4407-AA64-55578C94BFF4}" type="presParOf" srcId="{94076BE8-5ABC-43E7-891F-664EBF9033DB}" destId="{CD130F5D-CC7C-42C1-B0BF-5E9151EE973E}" srcOrd="0" destOrd="0" presId="urn:microsoft.com/office/officeart/2005/8/layout/orgChart1"/>
    <dgm:cxn modelId="{8D97102E-12CA-46AC-99CA-71A84905834C}" type="presParOf" srcId="{94076BE8-5ABC-43E7-891F-664EBF9033DB}" destId="{CDDB6206-41C4-4057-B64C-8D9CA3DB63A2}" srcOrd="1" destOrd="0" presId="urn:microsoft.com/office/officeart/2005/8/layout/orgChart1"/>
    <dgm:cxn modelId="{6B9D5ED9-CE61-4FBC-B225-B363DD5796FB}" type="presParOf" srcId="{80DD1712-6D27-4698-BB8C-C9890AAD7688}" destId="{8F2E1BA1-C991-4FFC-ACC7-10FED08BED3C}" srcOrd="1" destOrd="0" presId="urn:microsoft.com/office/officeart/2005/8/layout/orgChart1"/>
    <dgm:cxn modelId="{093AC4BE-F882-40E6-B51B-71B3E75248CB}" type="presParOf" srcId="{80DD1712-6D27-4698-BB8C-C9890AAD7688}" destId="{D9B7824B-332B-4990-8C70-B63806F18329}" srcOrd="2" destOrd="0" presId="urn:microsoft.com/office/officeart/2005/8/layout/orgChart1"/>
    <dgm:cxn modelId="{5C6229C9-746A-4C86-A957-F2EF95B11D25}" type="presParOf" srcId="{F7FE1E59-A490-4AB5-ADB1-3B1F96B91B6F}" destId="{30A655E2-1478-4445-983B-8D3034019767}" srcOrd="10" destOrd="0" presId="urn:microsoft.com/office/officeart/2005/8/layout/orgChart1"/>
    <dgm:cxn modelId="{A255F6DB-25CF-4992-9943-7F8A9507FE96}" type="presParOf" srcId="{F7FE1E59-A490-4AB5-ADB1-3B1F96B91B6F}" destId="{D63FD0B4-23C5-4330-8053-2E31520C1690}" srcOrd="11" destOrd="0" presId="urn:microsoft.com/office/officeart/2005/8/layout/orgChart1"/>
    <dgm:cxn modelId="{71C78A77-B645-404E-A91C-4F7F731EB917}" type="presParOf" srcId="{D63FD0B4-23C5-4330-8053-2E31520C1690}" destId="{8C991FF4-DDE1-4633-8AFB-FFF697104764}" srcOrd="0" destOrd="0" presId="urn:microsoft.com/office/officeart/2005/8/layout/orgChart1"/>
    <dgm:cxn modelId="{15E4CAE6-FE0E-4E05-9D2C-8B1FB0509808}" type="presParOf" srcId="{8C991FF4-DDE1-4633-8AFB-FFF697104764}" destId="{DA2D3262-FC77-4644-9A99-1384FC6DD613}" srcOrd="0" destOrd="0" presId="urn:microsoft.com/office/officeart/2005/8/layout/orgChart1"/>
    <dgm:cxn modelId="{6B6EDFE1-E00D-4EAF-A41D-07A45C108F5B}" type="presParOf" srcId="{8C991FF4-DDE1-4633-8AFB-FFF697104764}" destId="{42777110-CA09-4DDA-9496-29FAA1264C4A}" srcOrd="1" destOrd="0" presId="urn:microsoft.com/office/officeart/2005/8/layout/orgChart1"/>
    <dgm:cxn modelId="{BB401BDC-C962-4FD8-B745-45A56F886954}" type="presParOf" srcId="{D63FD0B4-23C5-4330-8053-2E31520C1690}" destId="{F587E83F-2E62-4DE0-BD82-981DE58C4ECD}" srcOrd="1" destOrd="0" presId="urn:microsoft.com/office/officeart/2005/8/layout/orgChart1"/>
    <dgm:cxn modelId="{67F71C74-D020-48EF-BC1C-50CDFBC15541}" type="presParOf" srcId="{D63FD0B4-23C5-4330-8053-2E31520C1690}" destId="{EE2C48FA-C3DF-4DEB-835D-4EBCAD523DBA}" srcOrd="2" destOrd="0" presId="urn:microsoft.com/office/officeart/2005/8/layout/orgChart1"/>
    <dgm:cxn modelId="{AD166E29-6398-41BF-96D7-468B78E9DE3B}" type="presParOf" srcId="{633906F6-5C17-46C4-BF76-3CB47A2A486B}" destId="{F6CE1828-11D9-4CFA-B29F-40D41CDA3294}" srcOrd="2" destOrd="0" presId="urn:microsoft.com/office/officeart/2005/8/layout/orgChart1"/>
    <dgm:cxn modelId="{0420C908-F30E-4BE8-98AC-C79B4607FC09}" type="presParOf" srcId="{0AA53DDB-C0F9-40CE-B282-F190BDC7487D}" destId="{6E0D71BB-39DF-4F5C-A5E1-35C7EE6D9E45}" srcOrd="2" destOrd="0" presId="urn:microsoft.com/office/officeart/2005/8/layout/orgChart1"/>
    <dgm:cxn modelId="{377DCE74-364C-4FDE-BD2C-13CCBCA3C57A}" type="presParOf" srcId="{DE8BF031-6E7B-4E90-AF41-16DBC344197F}" destId="{9F38CE1B-C565-435E-9F99-DCCB899712C8}" srcOrd="2" destOrd="0" presId="urn:microsoft.com/office/officeart/2005/8/layout/orgChart1"/>
    <dgm:cxn modelId="{29095383-3DDA-40C6-831F-9845A56BCE58}" type="presParOf" srcId="{DE8BF031-6E7B-4E90-AF41-16DBC344197F}" destId="{652CFDBC-D6BF-4755-90A5-5F9599EEE327}" srcOrd="3" destOrd="0" presId="urn:microsoft.com/office/officeart/2005/8/layout/orgChart1"/>
    <dgm:cxn modelId="{0AD378B7-03BC-42DD-A634-10EEF5B393BC}" type="presParOf" srcId="{652CFDBC-D6BF-4755-90A5-5F9599EEE327}" destId="{609C9B20-1568-4D2B-8F14-F622D3F6C90D}" srcOrd="0" destOrd="0" presId="urn:microsoft.com/office/officeart/2005/8/layout/orgChart1"/>
    <dgm:cxn modelId="{28EF0E82-92D7-4553-BBC2-A9CD3031D171}" type="presParOf" srcId="{609C9B20-1568-4D2B-8F14-F622D3F6C90D}" destId="{96D9564D-B734-4AA5-B131-361CACA68375}" srcOrd="0" destOrd="0" presId="urn:microsoft.com/office/officeart/2005/8/layout/orgChart1"/>
    <dgm:cxn modelId="{D659396D-93CB-4EEC-B927-7D9AAAB8ED42}" type="presParOf" srcId="{609C9B20-1568-4D2B-8F14-F622D3F6C90D}" destId="{89221D37-213A-4BAF-B47B-7DA3B9AB4913}" srcOrd="1" destOrd="0" presId="urn:microsoft.com/office/officeart/2005/8/layout/orgChart1"/>
    <dgm:cxn modelId="{A30C2FD1-8A58-42A5-BEDD-8494D2CD333C}" type="presParOf" srcId="{652CFDBC-D6BF-4755-90A5-5F9599EEE327}" destId="{B88724E2-5E95-49CE-93F6-965CE064369C}" srcOrd="1" destOrd="0" presId="urn:microsoft.com/office/officeart/2005/8/layout/orgChart1"/>
    <dgm:cxn modelId="{7A509E36-6257-4448-85E8-61667C6C0D78}" type="presParOf" srcId="{B88724E2-5E95-49CE-93F6-965CE064369C}" destId="{5D82F78F-1880-4634-A8D5-E52B41AE4136}" srcOrd="0" destOrd="0" presId="urn:microsoft.com/office/officeart/2005/8/layout/orgChart1"/>
    <dgm:cxn modelId="{8A1D34DB-0C8F-4F40-AB7C-678FF9F848CE}" type="presParOf" srcId="{B88724E2-5E95-49CE-93F6-965CE064369C}" destId="{76018A69-E95C-4883-8B45-0962D48358EB}" srcOrd="1" destOrd="0" presId="urn:microsoft.com/office/officeart/2005/8/layout/orgChart1"/>
    <dgm:cxn modelId="{AAF90AAC-DB0E-44FC-8F0D-AD216E276477}" type="presParOf" srcId="{76018A69-E95C-4883-8B45-0962D48358EB}" destId="{71AB11E5-065D-4A90-9170-C8AD3249173B}" srcOrd="0" destOrd="0" presId="urn:microsoft.com/office/officeart/2005/8/layout/orgChart1"/>
    <dgm:cxn modelId="{6178548E-2505-431B-B627-7D3B601D8D91}" type="presParOf" srcId="{71AB11E5-065D-4A90-9170-C8AD3249173B}" destId="{FA9CB43F-C507-45F1-A0EA-7DB5CACF960D}" srcOrd="0" destOrd="0" presId="urn:microsoft.com/office/officeart/2005/8/layout/orgChart1"/>
    <dgm:cxn modelId="{17D87EB4-B473-4017-8377-1D501296C61D}" type="presParOf" srcId="{71AB11E5-065D-4A90-9170-C8AD3249173B}" destId="{517BBCBE-70F5-4EB4-806C-A205B1D42617}" srcOrd="1" destOrd="0" presId="urn:microsoft.com/office/officeart/2005/8/layout/orgChart1"/>
    <dgm:cxn modelId="{81AED327-ACFE-410C-8EA4-240E7C16D0CA}" type="presParOf" srcId="{76018A69-E95C-4883-8B45-0962D48358EB}" destId="{AC2EFDCC-D47F-4370-9B8D-242EC7E3943C}" srcOrd="1" destOrd="0" presId="urn:microsoft.com/office/officeart/2005/8/layout/orgChart1"/>
    <dgm:cxn modelId="{71906991-4C56-4505-A79E-6C1DFD4DB246}" type="presParOf" srcId="{76018A69-E95C-4883-8B45-0962D48358EB}" destId="{911809F0-F978-4FD2-AC3C-E67322A135D7}" srcOrd="2" destOrd="0" presId="urn:microsoft.com/office/officeart/2005/8/layout/orgChart1"/>
    <dgm:cxn modelId="{AB16C193-028F-46C2-939B-F2576CEF760D}" type="presParOf" srcId="{B88724E2-5E95-49CE-93F6-965CE064369C}" destId="{53658384-70A7-43CE-8F01-4084A5D2BA11}" srcOrd="2" destOrd="0" presId="urn:microsoft.com/office/officeart/2005/8/layout/orgChart1"/>
    <dgm:cxn modelId="{2120F637-C24C-446F-906B-3914B8B637AE}" type="presParOf" srcId="{B88724E2-5E95-49CE-93F6-965CE064369C}" destId="{AFFC177C-912F-4D7B-9E61-1B140AB42B5F}" srcOrd="3" destOrd="0" presId="urn:microsoft.com/office/officeart/2005/8/layout/orgChart1"/>
    <dgm:cxn modelId="{5B893C6B-A6E8-4845-9697-C53A2BFA4E46}" type="presParOf" srcId="{AFFC177C-912F-4D7B-9E61-1B140AB42B5F}" destId="{24EE50F6-06BA-4B39-852F-64F43D00EDD6}" srcOrd="0" destOrd="0" presId="urn:microsoft.com/office/officeart/2005/8/layout/orgChart1"/>
    <dgm:cxn modelId="{8CBA50C4-30D4-47AE-8926-B94B5385EC0F}" type="presParOf" srcId="{24EE50F6-06BA-4B39-852F-64F43D00EDD6}" destId="{17CC605B-2856-4274-9B57-035B10C0FBCE}" srcOrd="0" destOrd="0" presId="urn:microsoft.com/office/officeart/2005/8/layout/orgChart1"/>
    <dgm:cxn modelId="{C10119B4-C092-4931-8834-E2A116CB940D}" type="presParOf" srcId="{24EE50F6-06BA-4B39-852F-64F43D00EDD6}" destId="{A96E97CC-B93A-4F45-8BF5-61A40259D310}" srcOrd="1" destOrd="0" presId="urn:microsoft.com/office/officeart/2005/8/layout/orgChart1"/>
    <dgm:cxn modelId="{BAFF3BE0-5553-40C2-9EEF-9261BFF3C8FE}" type="presParOf" srcId="{AFFC177C-912F-4D7B-9E61-1B140AB42B5F}" destId="{DC461781-AC9F-4A8A-975E-394F319A330B}" srcOrd="1" destOrd="0" presId="urn:microsoft.com/office/officeart/2005/8/layout/orgChart1"/>
    <dgm:cxn modelId="{A594D770-A02B-47B8-9FA6-D9331C95363D}" type="presParOf" srcId="{AFFC177C-912F-4D7B-9E61-1B140AB42B5F}" destId="{F9FB4F93-58B0-43B6-B425-55A0320F2C14}" srcOrd="2" destOrd="0" presId="urn:microsoft.com/office/officeart/2005/8/layout/orgChart1"/>
    <dgm:cxn modelId="{E1CF9845-D2FB-42F0-A350-05C6185FBF35}" type="presParOf" srcId="{652CFDBC-D6BF-4755-90A5-5F9599EEE327}" destId="{A4B7348D-BA6E-4D12-A0DD-65CF21A2FF3B}" srcOrd="2" destOrd="0" presId="urn:microsoft.com/office/officeart/2005/8/layout/orgChart1"/>
    <dgm:cxn modelId="{B4423F68-3617-458B-BECF-94391D8D1731}" type="presParOf" srcId="{DE8BF031-6E7B-4E90-AF41-16DBC344197F}" destId="{6F64B18D-20E9-47F0-BBB2-270F7B690AE5}" srcOrd="4" destOrd="0" presId="urn:microsoft.com/office/officeart/2005/8/layout/orgChart1"/>
    <dgm:cxn modelId="{F00F56B3-002E-492A-9439-2B7CC0F3864B}" type="presParOf" srcId="{DE8BF031-6E7B-4E90-AF41-16DBC344197F}" destId="{AC340C69-424B-4118-ACF9-05331FFEA84E}" srcOrd="5" destOrd="0" presId="urn:microsoft.com/office/officeart/2005/8/layout/orgChart1"/>
    <dgm:cxn modelId="{2C31A760-E393-46D7-A34A-DA7A1A189081}" type="presParOf" srcId="{AC340C69-424B-4118-ACF9-05331FFEA84E}" destId="{3A0FB8F5-87A7-45D7-90C7-1EAAC71D2EFE}" srcOrd="0" destOrd="0" presId="urn:microsoft.com/office/officeart/2005/8/layout/orgChart1"/>
    <dgm:cxn modelId="{292C1D37-AAC0-40DE-BCC0-4A9C2C28BD8C}" type="presParOf" srcId="{3A0FB8F5-87A7-45D7-90C7-1EAAC71D2EFE}" destId="{19421756-4E74-4787-A435-074AAD44ED1D}" srcOrd="0" destOrd="0" presId="urn:microsoft.com/office/officeart/2005/8/layout/orgChart1"/>
    <dgm:cxn modelId="{52807F58-7F5F-4FC3-801C-5BA7C3FB73F3}" type="presParOf" srcId="{3A0FB8F5-87A7-45D7-90C7-1EAAC71D2EFE}" destId="{9F690620-5615-4C00-ACB5-586D8BB484E2}" srcOrd="1" destOrd="0" presId="urn:microsoft.com/office/officeart/2005/8/layout/orgChart1"/>
    <dgm:cxn modelId="{659B3CED-584E-416E-8F9F-467635350CE4}" type="presParOf" srcId="{AC340C69-424B-4118-ACF9-05331FFEA84E}" destId="{5AB4D4BE-74DC-478E-ACB2-C1CA0404D100}" srcOrd="1" destOrd="0" presId="urn:microsoft.com/office/officeart/2005/8/layout/orgChart1"/>
    <dgm:cxn modelId="{DB860E40-97E8-4323-B81D-96979280109C}" type="presParOf" srcId="{5AB4D4BE-74DC-478E-ACB2-C1CA0404D100}" destId="{7DCEF6A0-CB7C-44A1-A406-2E8614F12D0B}" srcOrd="0" destOrd="0" presId="urn:microsoft.com/office/officeart/2005/8/layout/orgChart1"/>
    <dgm:cxn modelId="{ADE30CC0-4272-4917-A539-02DB9EC66615}" type="presParOf" srcId="{5AB4D4BE-74DC-478E-ACB2-C1CA0404D100}" destId="{74449434-E92C-474C-B802-AFAD9113B9C6}" srcOrd="1" destOrd="0" presId="urn:microsoft.com/office/officeart/2005/8/layout/orgChart1"/>
    <dgm:cxn modelId="{84B0C344-6CAF-44DB-8BD7-B1A93D210B0F}" type="presParOf" srcId="{74449434-E92C-474C-B802-AFAD9113B9C6}" destId="{2118398C-D461-4674-B78A-CE9F3254052E}" srcOrd="0" destOrd="0" presId="urn:microsoft.com/office/officeart/2005/8/layout/orgChart1"/>
    <dgm:cxn modelId="{21122C26-481A-4F47-AF13-2979D210E873}" type="presParOf" srcId="{2118398C-D461-4674-B78A-CE9F3254052E}" destId="{D382CBAB-D9B7-4B1F-B27C-C85D55735B29}" srcOrd="0" destOrd="0" presId="urn:microsoft.com/office/officeart/2005/8/layout/orgChart1"/>
    <dgm:cxn modelId="{AB2E6708-7DF2-4F7E-B7A3-1D02184D862C}" type="presParOf" srcId="{2118398C-D461-4674-B78A-CE9F3254052E}" destId="{220F6D6B-CE4B-4254-AC7F-DFDD24318E56}" srcOrd="1" destOrd="0" presId="urn:microsoft.com/office/officeart/2005/8/layout/orgChart1"/>
    <dgm:cxn modelId="{4FAC890D-1DCD-45A8-8F70-403037402B68}" type="presParOf" srcId="{74449434-E92C-474C-B802-AFAD9113B9C6}" destId="{B7855EC1-CF7A-4BB9-B295-7FBFC979ADE9}" srcOrd="1" destOrd="0" presId="urn:microsoft.com/office/officeart/2005/8/layout/orgChart1"/>
    <dgm:cxn modelId="{26CBC6C1-8DED-44D0-97E4-E86857A3782F}" type="presParOf" srcId="{74449434-E92C-474C-B802-AFAD9113B9C6}" destId="{D4EF8556-E460-4A9D-B042-7A8F7327F0C5}" srcOrd="2" destOrd="0" presId="urn:microsoft.com/office/officeart/2005/8/layout/orgChart1"/>
    <dgm:cxn modelId="{6900581D-5CE7-46C3-8C33-35D966418717}" type="presParOf" srcId="{5AB4D4BE-74DC-478E-ACB2-C1CA0404D100}" destId="{D8C68AC8-A66A-4C04-B3E7-1BA211DB237D}" srcOrd="2" destOrd="0" presId="urn:microsoft.com/office/officeart/2005/8/layout/orgChart1"/>
    <dgm:cxn modelId="{FF179935-D2ED-4AF7-B2CB-EA484F16BF00}" type="presParOf" srcId="{5AB4D4BE-74DC-478E-ACB2-C1CA0404D100}" destId="{4D53FA7A-F1A2-4062-8124-AFB848D05636}" srcOrd="3" destOrd="0" presId="urn:microsoft.com/office/officeart/2005/8/layout/orgChart1"/>
    <dgm:cxn modelId="{B8812B2A-43F0-4778-AA51-C39E1237527A}" type="presParOf" srcId="{4D53FA7A-F1A2-4062-8124-AFB848D05636}" destId="{D0790233-8B60-4ED8-99D0-FED4737C884C}" srcOrd="0" destOrd="0" presId="urn:microsoft.com/office/officeart/2005/8/layout/orgChart1"/>
    <dgm:cxn modelId="{7E8A1ADF-AF43-405C-BBEB-2774BE37CC90}" type="presParOf" srcId="{D0790233-8B60-4ED8-99D0-FED4737C884C}" destId="{66EF0A47-A17E-4645-B372-D7F64FF0B140}" srcOrd="0" destOrd="0" presId="urn:microsoft.com/office/officeart/2005/8/layout/orgChart1"/>
    <dgm:cxn modelId="{3F87BB8F-41AC-409F-85BA-D78D1E11AE3F}" type="presParOf" srcId="{D0790233-8B60-4ED8-99D0-FED4737C884C}" destId="{C872D65F-7854-4DAF-8BA9-FF6F790E4FD8}" srcOrd="1" destOrd="0" presId="urn:microsoft.com/office/officeart/2005/8/layout/orgChart1"/>
    <dgm:cxn modelId="{BF71FC47-558B-40F9-A4D7-2CA87C1D5B63}" type="presParOf" srcId="{4D53FA7A-F1A2-4062-8124-AFB848D05636}" destId="{04E2A3DB-2BAF-4C11-84EA-A35DAAA5593F}" srcOrd="1" destOrd="0" presId="urn:microsoft.com/office/officeart/2005/8/layout/orgChart1"/>
    <dgm:cxn modelId="{85BF9642-A680-4B54-AEEE-A7D9D292D15E}" type="presParOf" srcId="{4D53FA7A-F1A2-4062-8124-AFB848D05636}" destId="{A4053526-4599-4CC2-BF99-9F2B5E43A6AE}" srcOrd="2" destOrd="0" presId="urn:microsoft.com/office/officeart/2005/8/layout/orgChart1"/>
    <dgm:cxn modelId="{7C43CEF6-58D3-447C-8C53-21B5404B4EB1}" type="presParOf" srcId="{AC340C69-424B-4118-ACF9-05331FFEA84E}" destId="{12696B39-5DF3-4ABB-B7FA-031F2F8847B9}" srcOrd="2" destOrd="0" presId="urn:microsoft.com/office/officeart/2005/8/layout/orgChart1"/>
    <dgm:cxn modelId="{C04CD982-2A3A-45F2-AA24-D18FFF584C25}" type="presParOf" srcId="{DE8BF031-6E7B-4E90-AF41-16DBC344197F}" destId="{11304F73-71B5-4C10-B18F-67793512D693}" srcOrd="6" destOrd="0" presId="urn:microsoft.com/office/officeart/2005/8/layout/orgChart1"/>
    <dgm:cxn modelId="{A9426758-09AC-45B6-9982-67069AC46A71}" type="presParOf" srcId="{DE8BF031-6E7B-4E90-AF41-16DBC344197F}" destId="{0C0DB746-6B89-4CAE-BC1A-3D0E235AB77F}" srcOrd="7" destOrd="0" presId="urn:microsoft.com/office/officeart/2005/8/layout/orgChart1"/>
    <dgm:cxn modelId="{F38708CB-7E45-43BB-8E40-7C926E7FA2B2}" type="presParOf" srcId="{0C0DB746-6B89-4CAE-BC1A-3D0E235AB77F}" destId="{7D8DB2DF-818B-45C9-B37A-4B0457D1E649}" srcOrd="0" destOrd="0" presId="urn:microsoft.com/office/officeart/2005/8/layout/orgChart1"/>
    <dgm:cxn modelId="{47C29390-B563-40C4-AA6C-ACAD5945258A}" type="presParOf" srcId="{7D8DB2DF-818B-45C9-B37A-4B0457D1E649}" destId="{B7DD6C5F-A8D7-4F6F-8D00-DEB573270C55}" srcOrd="0" destOrd="0" presId="urn:microsoft.com/office/officeart/2005/8/layout/orgChart1"/>
    <dgm:cxn modelId="{206BD705-736E-4C5A-B3C8-017220CD7891}" type="presParOf" srcId="{7D8DB2DF-818B-45C9-B37A-4B0457D1E649}" destId="{995B0D93-2F13-4E94-998B-E3C4E383DB78}" srcOrd="1" destOrd="0" presId="urn:microsoft.com/office/officeart/2005/8/layout/orgChart1"/>
    <dgm:cxn modelId="{A3715AAD-9F80-41A6-94F6-40217271D10C}" type="presParOf" srcId="{0C0DB746-6B89-4CAE-BC1A-3D0E235AB77F}" destId="{E931582A-845C-45C7-AA6A-E70E66C65DA0}" srcOrd="1" destOrd="0" presId="urn:microsoft.com/office/officeart/2005/8/layout/orgChart1"/>
    <dgm:cxn modelId="{8093255A-103A-4D50-9E67-9E98D19C1E16}" type="presParOf" srcId="{E931582A-845C-45C7-AA6A-E70E66C65DA0}" destId="{7165B435-7D0C-4C0B-AC40-9F812A05D06A}" srcOrd="0" destOrd="0" presId="urn:microsoft.com/office/officeart/2005/8/layout/orgChart1"/>
    <dgm:cxn modelId="{844C493B-71C3-4C3B-B2AF-B37BCF910B3D}" type="presParOf" srcId="{E931582A-845C-45C7-AA6A-E70E66C65DA0}" destId="{807056AF-BD0B-49E0-837A-4761B746D806}" srcOrd="1" destOrd="0" presId="urn:microsoft.com/office/officeart/2005/8/layout/orgChart1"/>
    <dgm:cxn modelId="{AA9C62D5-1440-4605-BF3F-15E80EB77F6D}" type="presParOf" srcId="{807056AF-BD0B-49E0-837A-4761B746D806}" destId="{FDFA119F-B52E-4E47-95C8-20F7CE2430E3}" srcOrd="0" destOrd="0" presId="urn:microsoft.com/office/officeart/2005/8/layout/orgChart1"/>
    <dgm:cxn modelId="{378C0F77-0564-4D86-8A2C-F1381050AA0D}" type="presParOf" srcId="{FDFA119F-B52E-4E47-95C8-20F7CE2430E3}" destId="{39F481F8-AB5B-45F2-8E44-8E2B9D7472B5}" srcOrd="0" destOrd="0" presId="urn:microsoft.com/office/officeart/2005/8/layout/orgChart1"/>
    <dgm:cxn modelId="{18E3C750-F13D-41AE-B0BB-E132FE353555}" type="presParOf" srcId="{FDFA119F-B52E-4E47-95C8-20F7CE2430E3}" destId="{2F645BF0-F69D-49B9-9593-4D96892186B8}" srcOrd="1" destOrd="0" presId="urn:microsoft.com/office/officeart/2005/8/layout/orgChart1"/>
    <dgm:cxn modelId="{A2686F5B-5DAA-4BD9-AC11-373D81A1BFB6}" type="presParOf" srcId="{807056AF-BD0B-49E0-837A-4761B746D806}" destId="{D2835795-C65C-4537-A75A-649135971C28}" srcOrd="1" destOrd="0" presId="urn:microsoft.com/office/officeart/2005/8/layout/orgChart1"/>
    <dgm:cxn modelId="{4F9129A8-EB52-4041-BEF1-90ACE3F05C28}" type="presParOf" srcId="{807056AF-BD0B-49E0-837A-4761B746D806}" destId="{8E86AD35-7279-46AB-9012-4D986FBD33C1}" srcOrd="2" destOrd="0" presId="urn:microsoft.com/office/officeart/2005/8/layout/orgChart1"/>
    <dgm:cxn modelId="{2262F3BD-48CE-4D47-B88E-AFDB8F6E8C6F}" type="presParOf" srcId="{E931582A-845C-45C7-AA6A-E70E66C65DA0}" destId="{89E613C0-0293-4AE6-9ADF-B0E04F09B301}" srcOrd="2" destOrd="0" presId="urn:microsoft.com/office/officeart/2005/8/layout/orgChart1"/>
    <dgm:cxn modelId="{CE286F45-46DD-41FA-91E7-E59882FF16F0}" type="presParOf" srcId="{E931582A-845C-45C7-AA6A-E70E66C65DA0}" destId="{DD1E5E09-4F39-469B-BFC6-33B49560F7F1}" srcOrd="3" destOrd="0" presId="urn:microsoft.com/office/officeart/2005/8/layout/orgChart1"/>
    <dgm:cxn modelId="{BF86476A-DE30-468D-88E6-C2A1E02D26AA}" type="presParOf" srcId="{DD1E5E09-4F39-469B-BFC6-33B49560F7F1}" destId="{3049FB55-63FE-4634-9701-2D4612597CD8}" srcOrd="0" destOrd="0" presId="urn:microsoft.com/office/officeart/2005/8/layout/orgChart1"/>
    <dgm:cxn modelId="{E0BF5122-35E3-4439-992D-46A0D5D05954}" type="presParOf" srcId="{3049FB55-63FE-4634-9701-2D4612597CD8}" destId="{77473DB2-B37B-462D-A5D0-1BF688528372}" srcOrd="0" destOrd="0" presId="urn:microsoft.com/office/officeart/2005/8/layout/orgChart1"/>
    <dgm:cxn modelId="{25106D2D-ED03-4EDC-A3B8-C0623CCD3EC3}" type="presParOf" srcId="{3049FB55-63FE-4634-9701-2D4612597CD8}" destId="{0005D851-D115-4BE1-81A7-A8363D5CC608}" srcOrd="1" destOrd="0" presId="urn:microsoft.com/office/officeart/2005/8/layout/orgChart1"/>
    <dgm:cxn modelId="{36017BD5-B4B8-4851-B7DE-4A7124E0987C}" type="presParOf" srcId="{DD1E5E09-4F39-469B-BFC6-33B49560F7F1}" destId="{6108AA30-7AED-4A02-A376-8E9A4AD7B9E6}" srcOrd="1" destOrd="0" presId="urn:microsoft.com/office/officeart/2005/8/layout/orgChart1"/>
    <dgm:cxn modelId="{6F9ECD84-65F5-4777-8EB1-2EDD2B52A5CA}" type="presParOf" srcId="{DD1E5E09-4F39-469B-BFC6-33B49560F7F1}" destId="{A695381C-1F5D-4E79-913C-B474CF944F1E}" srcOrd="2" destOrd="0" presId="urn:microsoft.com/office/officeart/2005/8/layout/orgChart1"/>
    <dgm:cxn modelId="{E1C09687-1FAE-4964-BECA-F80E2326DCA7}" type="presParOf" srcId="{E931582A-845C-45C7-AA6A-E70E66C65DA0}" destId="{EB295E77-CB5A-4F69-A41B-C8E91A9DDD6D}" srcOrd="4" destOrd="0" presId="urn:microsoft.com/office/officeart/2005/8/layout/orgChart1"/>
    <dgm:cxn modelId="{34DBB8A6-B9F2-4342-A531-6BB05BA28732}" type="presParOf" srcId="{E931582A-845C-45C7-AA6A-E70E66C65DA0}" destId="{3CE4FD17-51DA-4684-A18F-9A8D7EE602D0}" srcOrd="5" destOrd="0" presId="urn:microsoft.com/office/officeart/2005/8/layout/orgChart1"/>
    <dgm:cxn modelId="{B07ADB01-6248-4170-90B4-A2A90563733D}" type="presParOf" srcId="{3CE4FD17-51DA-4684-A18F-9A8D7EE602D0}" destId="{124191B4-381D-4976-B44B-A47EDB95E93E}" srcOrd="0" destOrd="0" presId="urn:microsoft.com/office/officeart/2005/8/layout/orgChart1"/>
    <dgm:cxn modelId="{D00E0709-AD79-4CD8-B8E3-8DD4342B708D}" type="presParOf" srcId="{124191B4-381D-4976-B44B-A47EDB95E93E}" destId="{75DCEF42-C5E4-4ACC-ACFD-E1466D28D5C3}" srcOrd="0" destOrd="0" presId="urn:microsoft.com/office/officeart/2005/8/layout/orgChart1"/>
    <dgm:cxn modelId="{90366BEF-4509-4E02-AE93-D31EE80E0430}" type="presParOf" srcId="{124191B4-381D-4976-B44B-A47EDB95E93E}" destId="{4484A2EC-B80D-466F-A721-8B34A7FDF48A}" srcOrd="1" destOrd="0" presId="urn:microsoft.com/office/officeart/2005/8/layout/orgChart1"/>
    <dgm:cxn modelId="{D6E77464-F86A-4B2C-9F3D-75A38E45CFF3}" type="presParOf" srcId="{3CE4FD17-51DA-4684-A18F-9A8D7EE602D0}" destId="{7010336F-A2DF-4CB9-A9EB-158301465AC6}" srcOrd="1" destOrd="0" presId="urn:microsoft.com/office/officeart/2005/8/layout/orgChart1"/>
    <dgm:cxn modelId="{B1291236-2C15-4F40-A034-F9DAB85A106A}" type="presParOf" srcId="{3CE4FD17-51DA-4684-A18F-9A8D7EE602D0}" destId="{5CBAD29C-D718-445E-90B3-D53CCE4AFB87}" srcOrd="2" destOrd="0" presId="urn:microsoft.com/office/officeart/2005/8/layout/orgChart1"/>
    <dgm:cxn modelId="{3A600D68-0267-4E1A-87A9-E35F804C2594}" type="presParOf" srcId="{0C0DB746-6B89-4CAE-BC1A-3D0E235AB77F}" destId="{C5A95B1A-BFA2-4AAC-B7B1-799EEAD4C618}" srcOrd="2" destOrd="0" presId="urn:microsoft.com/office/officeart/2005/8/layout/orgChart1"/>
    <dgm:cxn modelId="{0A577562-B162-4D05-9506-4A671D1634A7}" type="presParOf" srcId="{DE8BF031-6E7B-4E90-AF41-16DBC344197F}" destId="{29FACE1A-12D6-4EC9-AEF1-4D4BE1E1D084}" srcOrd="8" destOrd="0" presId="urn:microsoft.com/office/officeart/2005/8/layout/orgChart1"/>
    <dgm:cxn modelId="{157044F0-78FB-49C3-A1B3-1C0429B561FD}" type="presParOf" srcId="{DE8BF031-6E7B-4E90-AF41-16DBC344197F}" destId="{78757B30-CBF8-4921-ADE5-EB47DB57E579}" srcOrd="9" destOrd="0" presId="urn:microsoft.com/office/officeart/2005/8/layout/orgChart1"/>
    <dgm:cxn modelId="{0D2F8EA6-AC06-4D15-B5EB-0E33361FCE28}" type="presParOf" srcId="{78757B30-CBF8-4921-ADE5-EB47DB57E579}" destId="{A6564769-132F-41F7-A696-52DA43065247}" srcOrd="0" destOrd="0" presId="urn:microsoft.com/office/officeart/2005/8/layout/orgChart1"/>
    <dgm:cxn modelId="{F46F573E-95B2-4E16-8C21-691DAC81CFEA}" type="presParOf" srcId="{A6564769-132F-41F7-A696-52DA43065247}" destId="{5E414F62-8092-4D3F-A827-4BBB4123D068}" srcOrd="0" destOrd="0" presId="urn:microsoft.com/office/officeart/2005/8/layout/orgChart1"/>
    <dgm:cxn modelId="{B62DCA89-3248-4796-8E8E-1E23A1C9AF42}" type="presParOf" srcId="{A6564769-132F-41F7-A696-52DA43065247}" destId="{77F29EA6-60DE-41DD-861F-3AD39919B3AB}" srcOrd="1" destOrd="0" presId="urn:microsoft.com/office/officeart/2005/8/layout/orgChart1"/>
    <dgm:cxn modelId="{D30C6572-E703-44AC-B3EB-1DB1B45C29F4}" type="presParOf" srcId="{78757B30-CBF8-4921-ADE5-EB47DB57E579}" destId="{E5CF6A87-8A5E-4E1B-B7EF-8249D1A5F584}" srcOrd="1" destOrd="0" presId="urn:microsoft.com/office/officeart/2005/8/layout/orgChart1"/>
    <dgm:cxn modelId="{F537F419-3B6D-49E9-A40D-6CDCBC6F83CA}" type="presParOf" srcId="{E5CF6A87-8A5E-4E1B-B7EF-8249D1A5F584}" destId="{6CF19FAB-F53A-4994-9079-335EA8E9CAD1}" srcOrd="0" destOrd="0" presId="urn:microsoft.com/office/officeart/2005/8/layout/orgChart1"/>
    <dgm:cxn modelId="{D3905480-D34A-4317-9DE7-3215B8E18EC6}" type="presParOf" srcId="{E5CF6A87-8A5E-4E1B-B7EF-8249D1A5F584}" destId="{64E1D7AF-07A5-4847-ACA4-19D36C49A78A}" srcOrd="1" destOrd="0" presId="urn:microsoft.com/office/officeart/2005/8/layout/orgChart1"/>
    <dgm:cxn modelId="{457461A7-6613-4B22-BAD6-D82983FA9021}" type="presParOf" srcId="{64E1D7AF-07A5-4847-ACA4-19D36C49A78A}" destId="{6ADD6EFE-5D39-4998-BF73-EB35739C01C4}" srcOrd="0" destOrd="0" presId="urn:microsoft.com/office/officeart/2005/8/layout/orgChart1"/>
    <dgm:cxn modelId="{8C9842C0-99E4-419A-BB38-C4851428EE39}" type="presParOf" srcId="{6ADD6EFE-5D39-4998-BF73-EB35739C01C4}" destId="{4A31C5D5-9EA3-4E38-B74D-37D31A29B3B7}" srcOrd="0" destOrd="0" presId="urn:microsoft.com/office/officeart/2005/8/layout/orgChart1"/>
    <dgm:cxn modelId="{29835434-4C39-4A0D-B21D-BA4DF9467F59}" type="presParOf" srcId="{6ADD6EFE-5D39-4998-BF73-EB35739C01C4}" destId="{0CB8792F-BB8F-47C9-9A74-EBFD0DA76B1B}" srcOrd="1" destOrd="0" presId="urn:microsoft.com/office/officeart/2005/8/layout/orgChart1"/>
    <dgm:cxn modelId="{6B287896-F99F-4EEA-8E8F-5EAADCCEC237}" type="presParOf" srcId="{64E1D7AF-07A5-4847-ACA4-19D36C49A78A}" destId="{6A95CBB1-9F5E-44D0-BAF4-0C4D4653C5D3}" srcOrd="1" destOrd="0" presId="urn:microsoft.com/office/officeart/2005/8/layout/orgChart1"/>
    <dgm:cxn modelId="{9C3E100F-BBFE-472F-A47B-0144F5CD466E}" type="presParOf" srcId="{64E1D7AF-07A5-4847-ACA4-19D36C49A78A}" destId="{484E8746-4422-4416-83A4-CC3586188419}" srcOrd="2" destOrd="0" presId="urn:microsoft.com/office/officeart/2005/8/layout/orgChart1"/>
    <dgm:cxn modelId="{1DD49317-B1B2-457D-A3BF-BFFD512F9499}" type="presParOf" srcId="{E5CF6A87-8A5E-4E1B-B7EF-8249D1A5F584}" destId="{DD474750-2602-4DB4-BAA3-21893DA4A16A}" srcOrd="2" destOrd="0" presId="urn:microsoft.com/office/officeart/2005/8/layout/orgChart1"/>
    <dgm:cxn modelId="{ED90105A-387E-44BD-A3DC-67860468387A}" type="presParOf" srcId="{E5CF6A87-8A5E-4E1B-B7EF-8249D1A5F584}" destId="{F25993BE-82AA-4524-90BE-AEBFA0D84C28}" srcOrd="3" destOrd="0" presId="urn:microsoft.com/office/officeart/2005/8/layout/orgChart1"/>
    <dgm:cxn modelId="{78C307C6-2CC5-4076-84AE-09A6BCD152CA}" type="presParOf" srcId="{F25993BE-82AA-4524-90BE-AEBFA0D84C28}" destId="{E1D03BCF-90F2-4862-A2B5-75E00CDEF206}" srcOrd="0" destOrd="0" presId="urn:microsoft.com/office/officeart/2005/8/layout/orgChart1"/>
    <dgm:cxn modelId="{6F0E45F2-6D68-460F-A6FB-4F072AE2C666}" type="presParOf" srcId="{E1D03BCF-90F2-4862-A2B5-75E00CDEF206}" destId="{9BBDC101-68EA-4EA2-95C6-E3C50ACC48AF}" srcOrd="0" destOrd="0" presId="urn:microsoft.com/office/officeart/2005/8/layout/orgChart1"/>
    <dgm:cxn modelId="{08D23E22-E3E6-4C3D-9B50-7EB5E365F524}" type="presParOf" srcId="{E1D03BCF-90F2-4862-A2B5-75E00CDEF206}" destId="{9099A3A0-7934-415C-9808-30DDCCC4C7F8}" srcOrd="1" destOrd="0" presId="urn:microsoft.com/office/officeart/2005/8/layout/orgChart1"/>
    <dgm:cxn modelId="{91057B25-F607-4D56-9BE2-DE6F0717EEDC}" type="presParOf" srcId="{F25993BE-82AA-4524-90BE-AEBFA0D84C28}" destId="{36325013-85DD-423C-857C-BC284AA9A19A}" srcOrd="1" destOrd="0" presId="urn:microsoft.com/office/officeart/2005/8/layout/orgChart1"/>
    <dgm:cxn modelId="{9423C31A-3A34-433B-B11D-92552F2B89DE}" type="presParOf" srcId="{F25993BE-82AA-4524-90BE-AEBFA0D84C28}" destId="{0B64851C-5693-46E2-BF72-C47E13D4D438}" srcOrd="2" destOrd="0" presId="urn:microsoft.com/office/officeart/2005/8/layout/orgChart1"/>
    <dgm:cxn modelId="{D3187E76-C0BB-430D-A2BE-4B4725A50057}" type="presParOf" srcId="{E5CF6A87-8A5E-4E1B-B7EF-8249D1A5F584}" destId="{D59AC4DC-BD86-440A-A8D8-B48F9CA964E0}" srcOrd="4" destOrd="0" presId="urn:microsoft.com/office/officeart/2005/8/layout/orgChart1"/>
    <dgm:cxn modelId="{7574120D-3729-493B-95DF-00EF5FD4D3CE}" type="presParOf" srcId="{E5CF6A87-8A5E-4E1B-B7EF-8249D1A5F584}" destId="{4E3A43CF-8AEE-4DB8-90A3-76A9C617E7C2}" srcOrd="5" destOrd="0" presId="urn:microsoft.com/office/officeart/2005/8/layout/orgChart1"/>
    <dgm:cxn modelId="{EF398BC0-7F05-45A3-8240-583057F44D74}" type="presParOf" srcId="{4E3A43CF-8AEE-4DB8-90A3-76A9C617E7C2}" destId="{8B3C1D20-8922-4584-ACB1-B7A988BC4558}" srcOrd="0" destOrd="0" presId="urn:microsoft.com/office/officeart/2005/8/layout/orgChart1"/>
    <dgm:cxn modelId="{8156B789-3335-4CCD-9FED-088658473029}" type="presParOf" srcId="{8B3C1D20-8922-4584-ACB1-B7A988BC4558}" destId="{C858C8DC-134B-431B-A0D2-6CF49442632D}" srcOrd="0" destOrd="0" presId="urn:microsoft.com/office/officeart/2005/8/layout/orgChart1"/>
    <dgm:cxn modelId="{70D4617E-A91A-4B58-A45C-EACAD355B86A}" type="presParOf" srcId="{8B3C1D20-8922-4584-ACB1-B7A988BC4558}" destId="{1D5E4A3A-99B8-469A-A1AA-19C3A9A9C4DC}" srcOrd="1" destOrd="0" presId="urn:microsoft.com/office/officeart/2005/8/layout/orgChart1"/>
    <dgm:cxn modelId="{CEA2EB0C-C878-4DA7-870B-623B38D10FD6}" type="presParOf" srcId="{4E3A43CF-8AEE-4DB8-90A3-76A9C617E7C2}" destId="{5A2859AF-FBAC-419B-A935-E7062947BDD3}" srcOrd="1" destOrd="0" presId="urn:microsoft.com/office/officeart/2005/8/layout/orgChart1"/>
    <dgm:cxn modelId="{A9289BD2-E0E1-4B8A-ABCE-2AF0CF47AB83}" type="presParOf" srcId="{4E3A43CF-8AEE-4DB8-90A3-76A9C617E7C2}" destId="{794DFE85-847B-4765-A34A-CCA5580F9A37}" srcOrd="2" destOrd="0" presId="urn:microsoft.com/office/officeart/2005/8/layout/orgChart1"/>
    <dgm:cxn modelId="{639A5A94-BD50-45A4-A82A-E2FA2256B2F1}" type="presParOf" srcId="{E5CF6A87-8A5E-4E1B-B7EF-8249D1A5F584}" destId="{3A3C3C19-1908-4E44-AF96-32779B8894D7}" srcOrd="6" destOrd="0" presId="urn:microsoft.com/office/officeart/2005/8/layout/orgChart1"/>
    <dgm:cxn modelId="{1206E9FE-1F77-486C-8DE2-6801E962630E}" type="presParOf" srcId="{E5CF6A87-8A5E-4E1B-B7EF-8249D1A5F584}" destId="{A2DF5A70-7752-40E6-BBDB-045555B1BB9B}" srcOrd="7" destOrd="0" presId="urn:microsoft.com/office/officeart/2005/8/layout/orgChart1"/>
    <dgm:cxn modelId="{316EF11B-2077-40A0-9FFA-5C40B90C149D}" type="presParOf" srcId="{A2DF5A70-7752-40E6-BBDB-045555B1BB9B}" destId="{9691BC3F-8C0B-40B5-9738-FD8ACC3539DE}" srcOrd="0" destOrd="0" presId="urn:microsoft.com/office/officeart/2005/8/layout/orgChart1"/>
    <dgm:cxn modelId="{2D8B43DB-7D2B-4AD9-BAB8-651D66012873}" type="presParOf" srcId="{9691BC3F-8C0B-40B5-9738-FD8ACC3539DE}" destId="{D4189A68-4D67-474C-97FC-FD3CCB4A6EFA}" srcOrd="0" destOrd="0" presId="urn:microsoft.com/office/officeart/2005/8/layout/orgChart1"/>
    <dgm:cxn modelId="{6A41BF75-719A-441F-A8B1-99FBCE3180EB}" type="presParOf" srcId="{9691BC3F-8C0B-40B5-9738-FD8ACC3539DE}" destId="{F6E4CD5E-3E69-4198-B14D-358A75496310}" srcOrd="1" destOrd="0" presId="urn:microsoft.com/office/officeart/2005/8/layout/orgChart1"/>
    <dgm:cxn modelId="{6C5793DB-7FF3-46FC-ADF7-1E6BF6997F18}" type="presParOf" srcId="{A2DF5A70-7752-40E6-BBDB-045555B1BB9B}" destId="{A737F98A-42D0-4630-A8CE-1448D59746C3}" srcOrd="1" destOrd="0" presId="urn:microsoft.com/office/officeart/2005/8/layout/orgChart1"/>
    <dgm:cxn modelId="{F2492EBA-DF84-4694-A9DA-3B8C60C2B887}" type="presParOf" srcId="{A2DF5A70-7752-40E6-BBDB-045555B1BB9B}" destId="{7EB85ED4-EB87-4D04-84CF-DFC46DA81E0A}" srcOrd="2" destOrd="0" presId="urn:microsoft.com/office/officeart/2005/8/layout/orgChart1"/>
    <dgm:cxn modelId="{ACA59450-48FB-47DC-9E5C-812AB1B6C7A7}" type="presParOf" srcId="{78757B30-CBF8-4921-ADE5-EB47DB57E579}" destId="{8C733768-B853-4529-A20A-F28B855B1653}" srcOrd="2" destOrd="0" presId="urn:microsoft.com/office/officeart/2005/8/layout/orgChart1"/>
    <dgm:cxn modelId="{3F267748-AE2A-44A7-8A9E-5489DAC6D631}" type="presParOf" srcId="{DE8BF031-6E7B-4E90-AF41-16DBC344197F}" destId="{FAAFA6AC-1809-4E2F-90EB-657978CEEA32}" srcOrd="10" destOrd="0" presId="urn:microsoft.com/office/officeart/2005/8/layout/orgChart1"/>
    <dgm:cxn modelId="{AACC3469-A2CC-4D47-9598-E169ED22FE18}" type="presParOf" srcId="{DE8BF031-6E7B-4E90-AF41-16DBC344197F}" destId="{100F4BB8-AE92-4300-9430-9945BB2117BF}" srcOrd="11" destOrd="0" presId="urn:microsoft.com/office/officeart/2005/8/layout/orgChart1"/>
    <dgm:cxn modelId="{DA250BE4-C9D8-41A6-9163-D1EB888DEA45}" type="presParOf" srcId="{100F4BB8-AE92-4300-9430-9945BB2117BF}" destId="{63650851-EC25-41AB-B903-C03C73DEC71B}" srcOrd="0" destOrd="0" presId="urn:microsoft.com/office/officeart/2005/8/layout/orgChart1"/>
    <dgm:cxn modelId="{4997CA7B-1414-457D-AAF8-60399648F2EC}" type="presParOf" srcId="{63650851-EC25-41AB-B903-C03C73DEC71B}" destId="{71DDDC13-741F-4BA9-B5A8-D94605A9296F}" srcOrd="0" destOrd="0" presId="urn:microsoft.com/office/officeart/2005/8/layout/orgChart1"/>
    <dgm:cxn modelId="{5A0C9362-C980-403A-8959-F2192C3DD354}" type="presParOf" srcId="{63650851-EC25-41AB-B903-C03C73DEC71B}" destId="{8B3E01FB-BE41-4955-917F-A8927A08706A}" srcOrd="1" destOrd="0" presId="urn:microsoft.com/office/officeart/2005/8/layout/orgChart1"/>
    <dgm:cxn modelId="{2233B77C-D8F9-4F0C-B42D-037ED9D35516}" type="presParOf" srcId="{100F4BB8-AE92-4300-9430-9945BB2117BF}" destId="{C087A259-B37D-4036-B3B2-3ADF3DE1E15E}" srcOrd="1" destOrd="0" presId="urn:microsoft.com/office/officeart/2005/8/layout/orgChart1"/>
    <dgm:cxn modelId="{E76D7DA1-04BD-404E-A82E-1C0FAA23B9C6}" type="presParOf" srcId="{100F4BB8-AE92-4300-9430-9945BB2117BF}" destId="{FA0DD706-39D9-4EAA-97DA-FAB678EDF84F}" srcOrd="2" destOrd="0" presId="urn:microsoft.com/office/officeart/2005/8/layout/orgChart1"/>
    <dgm:cxn modelId="{86343C38-009A-47C8-8D5F-DF2161FC5C01}" type="presParOf" srcId="{F67F00CF-5794-4210-9907-4A4155031A86}" destId="{55A471E6-8E1F-49CD-A60F-73A62EBCA68A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CDD1C5F-B5F9-4526-8E97-6587D5F49C0A}">
      <dsp:nvSpPr>
        <dsp:cNvPr id="0" name=""/>
        <dsp:cNvSpPr/>
      </dsp:nvSpPr>
      <dsp:spPr>
        <a:xfrm>
          <a:off x="6484938" y="3203194"/>
          <a:ext cx="5871671" cy="2547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7381"/>
              </a:lnTo>
              <a:lnTo>
                <a:pt x="5871671" y="127381"/>
              </a:lnTo>
              <a:lnTo>
                <a:pt x="5871671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57CE48F-027B-48AD-B5DB-FFEDB075223D}">
      <dsp:nvSpPr>
        <dsp:cNvPr id="0" name=""/>
        <dsp:cNvSpPr/>
      </dsp:nvSpPr>
      <dsp:spPr>
        <a:xfrm>
          <a:off x="6484938" y="3203194"/>
          <a:ext cx="4403753" cy="2547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7381"/>
              </a:lnTo>
              <a:lnTo>
                <a:pt x="4403753" y="127381"/>
              </a:lnTo>
              <a:lnTo>
                <a:pt x="4403753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41F2A78-6D2D-4150-8D0C-4CADCA1008B8}">
      <dsp:nvSpPr>
        <dsp:cNvPr id="0" name=""/>
        <dsp:cNvSpPr/>
      </dsp:nvSpPr>
      <dsp:spPr>
        <a:xfrm>
          <a:off x="6484938" y="3203194"/>
          <a:ext cx="2935835" cy="2547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7381"/>
              </a:lnTo>
              <a:lnTo>
                <a:pt x="2935835" y="127381"/>
              </a:lnTo>
              <a:lnTo>
                <a:pt x="2935835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6FA38A5-E3CA-4D25-B12D-3486E5814F83}">
      <dsp:nvSpPr>
        <dsp:cNvPr id="0" name=""/>
        <dsp:cNvSpPr/>
      </dsp:nvSpPr>
      <dsp:spPr>
        <a:xfrm>
          <a:off x="6484938" y="3203194"/>
          <a:ext cx="1467917" cy="2547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7381"/>
              </a:lnTo>
              <a:lnTo>
                <a:pt x="1467917" y="127381"/>
              </a:lnTo>
              <a:lnTo>
                <a:pt x="1467917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1D9C362-4CDB-4080-A2B2-129D430A1EF6}">
      <dsp:nvSpPr>
        <dsp:cNvPr id="0" name=""/>
        <dsp:cNvSpPr/>
      </dsp:nvSpPr>
      <dsp:spPr>
        <a:xfrm>
          <a:off x="6439217" y="3203194"/>
          <a:ext cx="91440" cy="254762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D54BD9E-7A53-40CE-B474-910F25EBB3FA}">
      <dsp:nvSpPr>
        <dsp:cNvPr id="0" name=""/>
        <dsp:cNvSpPr/>
      </dsp:nvSpPr>
      <dsp:spPr>
        <a:xfrm>
          <a:off x="5017020" y="3203194"/>
          <a:ext cx="1467917" cy="254762"/>
        </a:xfrm>
        <a:custGeom>
          <a:avLst/>
          <a:gdLst/>
          <a:ahLst/>
          <a:cxnLst/>
          <a:rect l="0" t="0" r="0" b="0"/>
          <a:pathLst>
            <a:path>
              <a:moveTo>
                <a:pt x="1467917" y="0"/>
              </a:moveTo>
              <a:lnTo>
                <a:pt x="1467917" y="127381"/>
              </a:lnTo>
              <a:lnTo>
                <a:pt x="0" y="127381"/>
              </a:lnTo>
              <a:lnTo>
                <a:pt x="0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CE3E81A-1260-4F0A-B9F3-F92BF81A719D}">
      <dsp:nvSpPr>
        <dsp:cNvPr id="0" name=""/>
        <dsp:cNvSpPr/>
      </dsp:nvSpPr>
      <dsp:spPr>
        <a:xfrm>
          <a:off x="3549102" y="3203194"/>
          <a:ext cx="2935835" cy="254762"/>
        </a:xfrm>
        <a:custGeom>
          <a:avLst/>
          <a:gdLst/>
          <a:ahLst/>
          <a:cxnLst/>
          <a:rect l="0" t="0" r="0" b="0"/>
          <a:pathLst>
            <a:path>
              <a:moveTo>
                <a:pt x="2935835" y="0"/>
              </a:moveTo>
              <a:lnTo>
                <a:pt x="2935835" y="127381"/>
              </a:lnTo>
              <a:lnTo>
                <a:pt x="0" y="127381"/>
              </a:lnTo>
              <a:lnTo>
                <a:pt x="0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4BA9581-F708-4BF5-A2FF-1EFE3DCF955C}">
      <dsp:nvSpPr>
        <dsp:cNvPr id="0" name=""/>
        <dsp:cNvSpPr/>
      </dsp:nvSpPr>
      <dsp:spPr>
        <a:xfrm>
          <a:off x="2081184" y="3203194"/>
          <a:ext cx="4403753" cy="254762"/>
        </a:xfrm>
        <a:custGeom>
          <a:avLst/>
          <a:gdLst/>
          <a:ahLst/>
          <a:cxnLst/>
          <a:rect l="0" t="0" r="0" b="0"/>
          <a:pathLst>
            <a:path>
              <a:moveTo>
                <a:pt x="4403753" y="0"/>
              </a:moveTo>
              <a:lnTo>
                <a:pt x="4403753" y="127381"/>
              </a:lnTo>
              <a:lnTo>
                <a:pt x="0" y="127381"/>
              </a:lnTo>
              <a:lnTo>
                <a:pt x="0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A7AD065-C883-4AC3-95BF-A660D5240FED}">
      <dsp:nvSpPr>
        <dsp:cNvPr id="0" name=""/>
        <dsp:cNvSpPr/>
      </dsp:nvSpPr>
      <dsp:spPr>
        <a:xfrm>
          <a:off x="613266" y="3203194"/>
          <a:ext cx="5871671" cy="254762"/>
        </a:xfrm>
        <a:custGeom>
          <a:avLst/>
          <a:gdLst/>
          <a:ahLst/>
          <a:cxnLst/>
          <a:rect l="0" t="0" r="0" b="0"/>
          <a:pathLst>
            <a:path>
              <a:moveTo>
                <a:pt x="5871671" y="0"/>
              </a:moveTo>
              <a:lnTo>
                <a:pt x="5871671" y="127381"/>
              </a:lnTo>
              <a:lnTo>
                <a:pt x="0" y="127381"/>
              </a:lnTo>
              <a:lnTo>
                <a:pt x="0" y="254762"/>
              </a:lnTo>
            </a:path>
          </a:pathLst>
        </a:custGeom>
        <a:noFill/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8372AC0-9FAD-4AC7-96F0-08166FABAE40}">
      <dsp:nvSpPr>
        <dsp:cNvPr id="0" name=""/>
        <dsp:cNvSpPr/>
      </dsp:nvSpPr>
      <dsp:spPr>
        <a:xfrm>
          <a:off x="5878360" y="2596616"/>
          <a:ext cx="1213155" cy="606577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900" kern="1200"/>
            <a:t>FRENTE DE</a:t>
          </a:r>
          <a:r>
            <a:rPr lang="pt-BR" sz="900" b="1" i="1" kern="1200"/>
            <a:t>RELATÓRIO FINAL CONSOLIDADO</a:t>
          </a:r>
          <a:r>
            <a:rPr lang="pt-BR" sz="900" kern="1200"/>
            <a:t> OBRAS</a:t>
          </a:r>
        </a:p>
      </dsp:txBody>
      <dsp:txXfrm>
        <a:off x="5878360" y="2596616"/>
        <a:ext cx="1213155" cy="606577"/>
      </dsp:txXfrm>
    </dsp:sp>
    <dsp:sp modelId="{C675C699-1689-43AF-BFAF-32CCFC999428}">
      <dsp:nvSpPr>
        <dsp:cNvPr id="0" name=""/>
        <dsp:cNvSpPr/>
      </dsp:nvSpPr>
      <dsp:spPr>
        <a:xfrm>
          <a:off x="6689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PROJETO DE ENGENHARIA</a:t>
          </a:r>
        </a:p>
      </dsp:txBody>
      <dsp:txXfrm>
        <a:off x="6689" y="3457956"/>
        <a:ext cx="1213155" cy="606577"/>
      </dsp:txXfrm>
    </dsp:sp>
    <dsp:sp modelId="{129B0B23-997F-4257-B1A2-19CFA5CC291F}">
      <dsp:nvSpPr>
        <dsp:cNvPr id="0" name=""/>
        <dsp:cNvSpPr/>
      </dsp:nvSpPr>
      <dsp:spPr>
        <a:xfrm>
          <a:off x="1474606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PROJETO GEOMÉTRICO</a:t>
          </a:r>
        </a:p>
      </dsp:txBody>
      <dsp:txXfrm>
        <a:off x="1474606" y="3457956"/>
        <a:ext cx="1213155" cy="606577"/>
      </dsp:txXfrm>
    </dsp:sp>
    <dsp:sp modelId="{AB5D7441-0B91-4DA7-81EC-2B6462BB972F}">
      <dsp:nvSpPr>
        <dsp:cNvPr id="0" name=""/>
        <dsp:cNvSpPr/>
      </dsp:nvSpPr>
      <dsp:spPr>
        <a:xfrm>
          <a:off x="2942524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TERRAPLENAGEM</a:t>
          </a:r>
          <a:endParaRPr lang="pt-BR" sz="900" kern="1200"/>
        </a:p>
      </dsp:txBody>
      <dsp:txXfrm>
        <a:off x="2942524" y="3457956"/>
        <a:ext cx="1213155" cy="606577"/>
      </dsp:txXfrm>
    </dsp:sp>
    <dsp:sp modelId="{5347F45C-F822-4766-942B-5356EB4CCE13}">
      <dsp:nvSpPr>
        <dsp:cNvPr id="0" name=""/>
        <dsp:cNvSpPr/>
      </dsp:nvSpPr>
      <dsp:spPr>
        <a:xfrm>
          <a:off x="4410442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PAVIMENTAÇÃO</a:t>
          </a:r>
        </a:p>
      </dsp:txBody>
      <dsp:txXfrm>
        <a:off x="4410442" y="3457956"/>
        <a:ext cx="1213155" cy="606577"/>
      </dsp:txXfrm>
    </dsp:sp>
    <dsp:sp modelId="{2279C2BF-9B10-4F6C-8A5E-5409C2A17AB9}">
      <dsp:nvSpPr>
        <dsp:cNvPr id="0" name=""/>
        <dsp:cNvSpPr/>
      </dsp:nvSpPr>
      <dsp:spPr>
        <a:xfrm>
          <a:off x="5878360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ESTUDOS HIDROLOGICOS E DE DRENAGEM</a:t>
          </a:r>
        </a:p>
      </dsp:txBody>
      <dsp:txXfrm>
        <a:off x="5878360" y="3457956"/>
        <a:ext cx="1213155" cy="606577"/>
      </dsp:txXfrm>
    </dsp:sp>
    <dsp:sp modelId="{C2415F80-D716-4657-974E-6937328125A2}">
      <dsp:nvSpPr>
        <dsp:cNvPr id="0" name=""/>
        <dsp:cNvSpPr/>
      </dsp:nvSpPr>
      <dsp:spPr>
        <a:xfrm>
          <a:off x="7346278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SINALIZAÇÃO, SEGURANÇA E ILUMINAÇÃO</a:t>
          </a:r>
        </a:p>
      </dsp:txBody>
      <dsp:txXfrm>
        <a:off x="7346278" y="3457956"/>
        <a:ext cx="1213155" cy="606577"/>
      </dsp:txXfrm>
    </dsp:sp>
    <dsp:sp modelId="{BD743822-1AB5-4359-A8C1-D464A9D88AED}">
      <dsp:nvSpPr>
        <dsp:cNvPr id="0" name=""/>
        <dsp:cNvSpPr/>
      </dsp:nvSpPr>
      <dsp:spPr>
        <a:xfrm>
          <a:off x="8814196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REMANEJAMENTO DE INTERFERÊNCIAS</a:t>
          </a:r>
        </a:p>
      </dsp:txBody>
      <dsp:txXfrm>
        <a:off x="8814196" y="3457956"/>
        <a:ext cx="1213155" cy="606577"/>
      </dsp:txXfrm>
    </dsp:sp>
    <dsp:sp modelId="{83DD9F4A-8EC5-4FDD-907E-B8E414C74895}">
      <dsp:nvSpPr>
        <dsp:cNvPr id="0" name=""/>
        <dsp:cNvSpPr/>
      </dsp:nvSpPr>
      <dsp:spPr>
        <a:xfrm>
          <a:off x="10282113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PROCESSO DE ORÇAMENTAÇÃO – ENGENHARIA</a:t>
          </a:r>
        </a:p>
      </dsp:txBody>
      <dsp:txXfrm>
        <a:off x="10282113" y="3457956"/>
        <a:ext cx="1213155" cy="606577"/>
      </dsp:txXfrm>
    </dsp:sp>
    <dsp:sp modelId="{C4F1D0CC-F094-42C0-893D-4B726E29369B}">
      <dsp:nvSpPr>
        <dsp:cNvPr id="0" name=""/>
        <dsp:cNvSpPr/>
      </dsp:nvSpPr>
      <dsp:spPr>
        <a:xfrm>
          <a:off x="11750031" y="3457956"/>
          <a:ext cx="1213155" cy="606577"/>
        </a:xfrm>
        <a:prstGeom prst="rect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900" b="1" i="1" kern="1200"/>
            <a:t>RELATÓRIO FINAL CONSOLIDADO</a:t>
          </a:r>
        </a:p>
      </dsp:txBody>
      <dsp:txXfrm>
        <a:off x="11750031" y="3457956"/>
        <a:ext cx="1213155" cy="606577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D260262-DDA1-4574-8C10-4E5A7B470A93}">
      <dsp:nvSpPr>
        <dsp:cNvPr id="0" name=""/>
        <dsp:cNvSpPr/>
      </dsp:nvSpPr>
      <dsp:spPr>
        <a:xfrm>
          <a:off x="10495979" y="2151359"/>
          <a:ext cx="119363" cy="5859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85960"/>
              </a:lnTo>
              <a:lnTo>
                <a:pt x="119363" y="585960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C80EE5B-2E07-48AF-8BD4-48B84769687F}">
      <dsp:nvSpPr>
        <dsp:cNvPr id="0" name=""/>
        <dsp:cNvSpPr/>
      </dsp:nvSpPr>
      <dsp:spPr>
        <a:xfrm>
          <a:off x="10495979" y="2151359"/>
          <a:ext cx="130089" cy="146354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63546"/>
              </a:lnTo>
              <a:lnTo>
                <a:pt x="130089" y="1463546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8900B46-CC17-41DB-BD96-770CF628A994}">
      <dsp:nvSpPr>
        <dsp:cNvPr id="0" name=""/>
        <dsp:cNvSpPr/>
      </dsp:nvSpPr>
      <dsp:spPr>
        <a:xfrm>
          <a:off x="5800063" y="1281972"/>
          <a:ext cx="5185711" cy="25714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8571"/>
              </a:lnTo>
              <a:lnTo>
                <a:pt x="5185711" y="128571"/>
              </a:lnTo>
              <a:lnTo>
                <a:pt x="5185711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EE13AD-9262-42D0-91C5-E1AFFE0BEE02}">
      <dsp:nvSpPr>
        <dsp:cNvPr id="0" name=""/>
        <dsp:cNvSpPr/>
      </dsp:nvSpPr>
      <dsp:spPr>
        <a:xfrm>
          <a:off x="9014348" y="2151359"/>
          <a:ext cx="183673" cy="14326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32652"/>
              </a:lnTo>
              <a:lnTo>
                <a:pt x="183673" y="143265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60330CF-5074-4705-86FE-A34B839FD8B2}">
      <dsp:nvSpPr>
        <dsp:cNvPr id="0" name=""/>
        <dsp:cNvSpPr/>
      </dsp:nvSpPr>
      <dsp:spPr>
        <a:xfrm>
          <a:off x="9014348" y="2151359"/>
          <a:ext cx="183673" cy="563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63265"/>
              </a:lnTo>
              <a:lnTo>
                <a:pt x="183673" y="563265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CACCC13-BC9C-4DF5-BB49-1261224E6A18}">
      <dsp:nvSpPr>
        <dsp:cNvPr id="0" name=""/>
        <dsp:cNvSpPr/>
      </dsp:nvSpPr>
      <dsp:spPr>
        <a:xfrm>
          <a:off x="5800063" y="1281972"/>
          <a:ext cx="3704079" cy="25714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8571"/>
              </a:lnTo>
              <a:lnTo>
                <a:pt x="3704079" y="128571"/>
              </a:lnTo>
              <a:lnTo>
                <a:pt x="3704079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9989FF1-7D3F-4231-A849-1CE6E842C441}">
      <dsp:nvSpPr>
        <dsp:cNvPr id="0" name=""/>
        <dsp:cNvSpPr/>
      </dsp:nvSpPr>
      <dsp:spPr>
        <a:xfrm>
          <a:off x="7532716" y="2151359"/>
          <a:ext cx="183673" cy="14326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32652"/>
              </a:lnTo>
              <a:lnTo>
                <a:pt x="183673" y="143265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E8D7AA5-286C-4743-B66A-F6B2822B5A21}">
      <dsp:nvSpPr>
        <dsp:cNvPr id="0" name=""/>
        <dsp:cNvSpPr/>
      </dsp:nvSpPr>
      <dsp:spPr>
        <a:xfrm>
          <a:off x="7532716" y="2151359"/>
          <a:ext cx="183673" cy="563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63265"/>
              </a:lnTo>
              <a:lnTo>
                <a:pt x="183673" y="563265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23B3BB4-5069-45EC-A073-5DD18CDBE514}">
      <dsp:nvSpPr>
        <dsp:cNvPr id="0" name=""/>
        <dsp:cNvSpPr/>
      </dsp:nvSpPr>
      <dsp:spPr>
        <a:xfrm>
          <a:off x="5800063" y="1281972"/>
          <a:ext cx="2222447" cy="25714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8571"/>
              </a:lnTo>
              <a:lnTo>
                <a:pt x="2222447" y="128571"/>
              </a:lnTo>
              <a:lnTo>
                <a:pt x="2222447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A4C2AF9-2B51-4DA0-9B26-595144B98D8A}">
      <dsp:nvSpPr>
        <dsp:cNvPr id="0" name=""/>
        <dsp:cNvSpPr/>
      </dsp:nvSpPr>
      <dsp:spPr>
        <a:xfrm>
          <a:off x="6005364" y="2151359"/>
          <a:ext cx="91440" cy="552930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552930"/>
              </a:lnTo>
              <a:lnTo>
                <a:pt x="103724" y="552930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6AB6BDB-85A2-492A-ADC7-6D503865470A}">
      <dsp:nvSpPr>
        <dsp:cNvPr id="0" name=""/>
        <dsp:cNvSpPr/>
      </dsp:nvSpPr>
      <dsp:spPr>
        <a:xfrm>
          <a:off x="6005364" y="2151359"/>
          <a:ext cx="91440" cy="1432511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432511"/>
              </a:lnTo>
              <a:lnTo>
                <a:pt x="124662" y="1432511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9A9D0C6-8F38-4DAC-8CD5-A30DC9FD6FBC}">
      <dsp:nvSpPr>
        <dsp:cNvPr id="0" name=""/>
        <dsp:cNvSpPr/>
      </dsp:nvSpPr>
      <dsp:spPr>
        <a:xfrm>
          <a:off x="5800063" y="1281972"/>
          <a:ext cx="740815" cy="25714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8571"/>
              </a:lnTo>
              <a:lnTo>
                <a:pt x="740815" y="128571"/>
              </a:lnTo>
              <a:lnTo>
                <a:pt x="740815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F5E8B9E-6382-45F0-B6AC-92A7F1EC8A2F}">
      <dsp:nvSpPr>
        <dsp:cNvPr id="0" name=""/>
        <dsp:cNvSpPr/>
      </dsp:nvSpPr>
      <dsp:spPr>
        <a:xfrm>
          <a:off x="4569452" y="2151359"/>
          <a:ext cx="183673" cy="14326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32652"/>
              </a:lnTo>
              <a:lnTo>
                <a:pt x="183673" y="143265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B141B26-5434-4CE7-92CB-C9291BE179A6}">
      <dsp:nvSpPr>
        <dsp:cNvPr id="0" name=""/>
        <dsp:cNvSpPr/>
      </dsp:nvSpPr>
      <dsp:spPr>
        <a:xfrm>
          <a:off x="4569452" y="2151359"/>
          <a:ext cx="183673" cy="563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63265"/>
              </a:lnTo>
              <a:lnTo>
                <a:pt x="183673" y="563265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032D0B2-ADC2-446F-AC91-7A4988E44B9A}">
      <dsp:nvSpPr>
        <dsp:cNvPr id="0" name=""/>
        <dsp:cNvSpPr/>
      </dsp:nvSpPr>
      <dsp:spPr>
        <a:xfrm>
          <a:off x="5059247" y="1281972"/>
          <a:ext cx="740815" cy="257142"/>
        </a:xfrm>
        <a:custGeom>
          <a:avLst/>
          <a:gdLst/>
          <a:ahLst/>
          <a:cxnLst/>
          <a:rect l="0" t="0" r="0" b="0"/>
          <a:pathLst>
            <a:path>
              <a:moveTo>
                <a:pt x="740815" y="0"/>
              </a:moveTo>
              <a:lnTo>
                <a:pt x="740815" y="128571"/>
              </a:lnTo>
              <a:lnTo>
                <a:pt x="0" y="128571"/>
              </a:lnTo>
              <a:lnTo>
                <a:pt x="0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683D4A4-79F0-42DE-8BCF-B90B789F465B}">
      <dsp:nvSpPr>
        <dsp:cNvPr id="0" name=""/>
        <dsp:cNvSpPr/>
      </dsp:nvSpPr>
      <dsp:spPr>
        <a:xfrm>
          <a:off x="3087820" y="2151359"/>
          <a:ext cx="183673" cy="14326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32652"/>
              </a:lnTo>
              <a:lnTo>
                <a:pt x="183673" y="143265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1D18C3A-EB3B-49AA-84C3-9B51E2670B71}">
      <dsp:nvSpPr>
        <dsp:cNvPr id="0" name=""/>
        <dsp:cNvSpPr/>
      </dsp:nvSpPr>
      <dsp:spPr>
        <a:xfrm>
          <a:off x="3087820" y="2151359"/>
          <a:ext cx="183673" cy="563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63265"/>
              </a:lnTo>
              <a:lnTo>
                <a:pt x="183673" y="563265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0866140-4681-4286-870E-0194BEE36AF7}">
      <dsp:nvSpPr>
        <dsp:cNvPr id="0" name=""/>
        <dsp:cNvSpPr/>
      </dsp:nvSpPr>
      <dsp:spPr>
        <a:xfrm>
          <a:off x="3577615" y="1281972"/>
          <a:ext cx="2222447" cy="257142"/>
        </a:xfrm>
        <a:custGeom>
          <a:avLst/>
          <a:gdLst/>
          <a:ahLst/>
          <a:cxnLst/>
          <a:rect l="0" t="0" r="0" b="0"/>
          <a:pathLst>
            <a:path>
              <a:moveTo>
                <a:pt x="2222447" y="0"/>
              </a:moveTo>
              <a:lnTo>
                <a:pt x="2222447" y="128571"/>
              </a:lnTo>
              <a:lnTo>
                <a:pt x="0" y="128571"/>
              </a:lnTo>
              <a:lnTo>
                <a:pt x="0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240BE80-EDB0-43F3-AC95-1676756A6549}">
      <dsp:nvSpPr>
        <dsp:cNvPr id="0" name=""/>
        <dsp:cNvSpPr/>
      </dsp:nvSpPr>
      <dsp:spPr>
        <a:xfrm>
          <a:off x="1606188" y="2151359"/>
          <a:ext cx="183673" cy="143265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432652"/>
              </a:lnTo>
              <a:lnTo>
                <a:pt x="183673" y="143265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D255182-F063-4745-AFF5-CC6424D39595}">
      <dsp:nvSpPr>
        <dsp:cNvPr id="0" name=""/>
        <dsp:cNvSpPr/>
      </dsp:nvSpPr>
      <dsp:spPr>
        <a:xfrm>
          <a:off x="1606188" y="2151359"/>
          <a:ext cx="183673" cy="563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63265"/>
              </a:lnTo>
              <a:lnTo>
                <a:pt x="183673" y="563265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5B0511B-628F-41BF-A209-33194A5A8B38}">
      <dsp:nvSpPr>
        <dsp:cNvPr id="0" name=""/>
        <dsp:cNvSpPr/>
      </dsp:nvSpPr>
      <dsp:spPr>
        <a:xfrm>
          <a:off x="2095983" y="1281972"/>
          <a:ext cx="3704079" cy="257142"/>
        </a:xfrm>
        <a:custGeom>
          <a:avLst/>
          <a:gdLst/>
          <a:ahLst/>
          <a:cxnLst/>
          <a:rect l="0" t="0" r="0" b="0"/>
          <a:pathLst>
            <a:path>
              <a:moveTo>
                <a:pt x="3704079" y="0"/>
              </a:moveTo>
              <a:lnTo>
                <a:pt x="3704079" y="128571"/>
              </a:lnTo>
              <a:lnTo>
                <a:pt x="0" y="128571"/>
              </a:lnTo>
              <a:lnTo>
                <a:pt x="0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242D816-9D3D-457A-9D47-F976BA35CE91}">
      <dsp:nvSpPr>
        <dsp:cNvPr id="0" name=""/>
        <dsp:cNvSpPr/>
      </dsp:nvSpPr>
      <dsp:spPr>
        <a:xfrm>
          <a:off x="78735" y="2634904"/>
          <a:ext cx="119914" cy="1860378"/>
        </a:xfrm>
        <a:custGeom>
          <a:avLst/>
          <a:gdLst/>
          <a:ahLst/>
          <a:cxnLst/>
          <a:rect l="0" t="0" r="0" b="0"/>
          <a:pathLst>
            <a:path>
              <a:moveTo>
                <a:pt x="119914" y="1860378"/>
              </a:moveTo>
              <a:lnTo>
                <a:pt x="0" y="0"/>
              </a:lnTo>
            </a:path>
          </a:pathLst>
        </a:custGeom>
        <a:noFill/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A8A480F-6254-407D-B798-2604C0709B96}">
      <dsp:nvSpPr>
        <dsp:cNvPr id="0" name=""/>
        <dsp:cNvSpPr/>
      </dsp:nvSpPr>
      <dsp:spPr>
        <a:xfrm>
          <a:off x="85580" y="3370632"/>
          <a:ext cx="113069" cy="1124650"/>
        </a:xfrm>
        <a:custGeom>
          <a:avLst/>
          <a:gdLst/>
          <a:ahLst/>
          <a:cxnLst/>
          <a:rect l="0" t="0" r="0" b="0"/>
          <a:pathLst>
            <a:path>
              <a:moveTo>
                <a:pt x="113069" y="1124650"/>
              </a:moveTo>
              <a:lnTo>
                <a:pt x="0" y="0"/>
              </a:lnTo>
            </a:path>
          </a:pathLst>
        </a:custGeom>
        <a:noFill/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CC71DF2-E76D-4BD1-8D6B-90305CE45675}">
      <dsp:nvSpPr>
        <dsp:cNvPr id="0" name=""/>
        <dsp:cNvSpPr/>
      </dsp:nvSpPr>
      <dsp:spPr>
        <a:xfrm>
          <a:off x="568632" y="2151359"/>
          <a:ext cx="91440" cy="1731678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603107"/>
              </a:lnTo>
              <a:lnTo>
                <a:pt x="119813" y="1603107"/>
              </a:lnTo>
              <a:lnTo>
                <a:pt x="119813" y="1731678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AE65ABA-5A16-4A18-991D-A6A152928675}">
      <dsp:nvSpPr>
        <dsp:cNvPr id="0" name=""/>
        <dsp:cNvSpPr/>
      </dsp:nvSpPr>
      <dsp:spPr>
        <a:xfrm>
          <a:off x="614352" y="1281972"/>
          <a:ext cx="5185711" cy="257142"/>
        </a:xfrm>
        <a:custGeom>
          <a:avLst/>
          <a:gdLst/>
          <a:ahLst/>
          <a:cxnLst/>
          <a:rect l="0" t="0" r="0" b="0"/>
          <a:pathLst>
            <a:path>
              <a:moveTo>
                <a:pt x="5185711" y="0"/>
              </a:moveTo>
              <a:lnTo>
                <a:pt x="5185711" y="128571"/>
              </a:lnTo>
              <a:lnTo>
                <a:pt x="0" y="128571"/>
              </a:lnTo>
              <a:lnTo>
                <a:pt x="0" y="257142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  <a:scene3d>
          <a:camera prst="orthographicFront"/>
          <a:lightRig rig="flat" dir="t"/>
        </a:scene3d>
        <a:sp3d prstMaterial="matte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BF00D10-792C-471B-9335-81D0ADE201FD}">
      <dsp:nvSpPr>
        <dsp:cNvPr id="0" name=""/>
        <dsp:cNvSpPr/>
      </dsp:nvSpPr>
      <dsp:spPr>
        <a:xfrm>
          <a:off x="5187819" y="669728"/>
          <a:ext cx="1224489" cy="612244"/>
        </a:xfrm>
        <a:prstGeom prst="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1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FASES</a:t>
          </a:r>
        </a:p>
      </dsp:txBody>
      <dsp:txXfrm>
        <a:off x="5187819" y="669728"/>
        <a:ext cx="1224489" cy="612244"/>
      </dsp:txXfrm>
    </dsp:sp>
    <dsp:sp modelId="{36861FBD-3B6D-48D6-BF64-114117F477D9}">
      <dsp:nvSpPr>
        <dsp:cNvPr id="0" name=""/>
        <dsp:cNvSpPr/>
      </dsp:nvSpPr>
      <dsp:spPr>
        <a:xfrm>
          <a:off x="2107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PAVIMENTO</a:t>
          </a:r>
        </a:p>
      </dsp:txBody>
      <dsp:txXfrm>
        <a:off x="2107" y="1539115"/>
        <a:ext cx="1224489" cy="612244"/>
      </dsp:txXfrm>
    </dsp:sp>
    <dsp:sp modelId="{A50F93B4-1068-4096-8A16-0E7F532F447C}">
      <dsp:nvSpPr>
        <dsp:cNvPr id="0" name=""/>
        <dsp:cNvSpPr/>
      </dsp:nvSpPr>
      <dsp:spPr>
        <a:xfrm>
          <a:off x="76201" y="3883038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de pavimentação</a:t>
          </a:r>
        </a:p>
      </dsp:txBody>
      <dsp:txXfrm>
        <a:off x="76201" y="3883038"/>
        <a:ext cx="1224489" cy="612244"/>
      </dsp:txXfrm>
    </dsp:sp>
    <dsp:sp modelId="{D19F29B5-6EE0-43F3-BE92-C0E8E5BF8C76}">
      <dsp:nvSpPr>
        <dsp:cNvPr id="0" name=""/>
        <dsp:cNvSpPr/>
      </dsp:nvSpPr>
      <dsp:spPr>
        <a:xfrm>
          <a:off x="85580" y="3064510"/>
          <a:ext cx="1224489" cy="612244"/>
        </a:xfrm>
        <a:prstGeom prst="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HDM-4 COM DOS CENÁRIOS</a:t>
          </a:r>
        </a:p>
      </dsp:txBody>
      <dsp:txXfrm>
        <a:off x="85580" y="3064510"/>
        <a:ext cx="1224489" cy="612244"/>
      </dsp:txXfrm>
    </dsp:sp>
    <dsp:sp modelId="{5C29C730-4B79-4197-BF28-5DFC5ED3121F}">
      <dsp:nvSpPr>
        <dsp:cNvPr id="0" name=""/>
        <dsp:cNvSpPr/>
      </dsp:nvSpPr>
      <dsp:spPr>
        <a:xfrm>
          <a:off x="78735" y="2328782"/>
          <a:ext cx="1224489" cy="612244"/>
        </a:xfrm>
        <a:prstGeom prst="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Relatório com a consolidação dos dados </a:t>
          </a:r>
        </a:p>
      </dsp:txBody>
      <dsp:txXfrm>
        <a:off x="78735" y="2328782"/>
        <a:ext cx="1224489" cy="612244"/>
      </dsp:txXfrm>
    </dsp:sp>
    <dsp:sp modelId="{ADFD4F24-1124-409D-8EFF-908F5FB86061}">
      <dsp:nvSpPr>
        <dsp:cNvPr id="0" name=""/>
        <dsp:cNvSpPr/>
      </dsp:nvSpPr>
      <dsp:spPr>
        <a:xfrm>
          <a:off x="1483739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SINALIZAÇÃO E DISP DE PROTEÇÃO E SEGURANÇA</a:t>
          </a:r>
        </a:p>
      </dsp:txBody>
      <dsp:txXfrm>
        <a:off x="1483739" y="1539115"/>
        <a:ext cx="1224489" cy="612244"/>
      </dsp:txXfrm>
    </dsp:sp>
    <dsp:sp modelId="{0C4B688F-6052-465C-8BE5-93C989452AAC}">
      <dsp:nvSpPr>
        <dsp:cNvPr id="0" name=""/>
        <dsp:cNvSpPr/>
      </dsp:nvSpPr>
      <dsp:spPr>
        <a:xfrm>
          <a:off x="1789861" y="2408502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Relatório com a consolidação dos dados </a:t>
          </a:r>
        </a:p>
      </dsp:txBody>
      <dsp:txXfrm>
        <a:off x="1789861" y="2408502"/>
        <a:ext cx="1224489" cy="612244"/>
      </dsp:txXfrm>
    </dsp:sp>
    <dsp:sp modelId="{9DA5FFA1-59F7-4F41-A79C-54538E024D70}">
      <dsp:nvSpPr>
        <dsp:cNvPr id="0" name=""/>
        <dsp:cNvSpPr/>
      </dsp:nvSpPr>
      <dsp:spPr>
        <a:xfrm>
          <a:off x="1789861" y="3277890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de sinalização e elementos de segurança </a:t>
          </a:r>
        </a:p>
      </dsp:txBody>
      <dsp:txXfrm>
        <a:off x="1789861" y="3277890"/>
        <a:ext cx="1224489" cy="612244"/>
      </dsp:txXfrm>
    </dsp:sp>
    <dsp:sp modelId="{122FA77F-E103-492D-A08B-05B6C4B6B936}">
      <dsp:nvSpPr>
        <dsp:cNvPr id="0" name=""/>
        <dsp:cNvSpPr/>
      </dsp:nvSpPr>
      <dsp:spPr>
        <a:xfrm>
          <a:off x="2965371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SIST ELÉTRICOS</a:t>
          </a:r>
        </a:p>
      </dsp:txBody>
      <dsp:txXfrm>
        <a:off x="2965371" y="1539115"/>
        <a:ext cx="1224489" cy="612244"/>
      </dsp:txXfrm>
    </dsp:sp>
    <dsp:sp modelId="{5495A490-1004-4F61-8984-F5F9171E2A5F}">
      <dsp:nvSpPr>
        <dsp:cNvPr id="0" name=""/>
        <dsp:cNvSpPr/>
      </dsp:nvSpPr>
      <dsp:spPr>
        <a:xfrm>
          <a:off x="3271493" y="2408502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considerando as premissas e parâmetros</a:t>
          </a:r>
        </a:p>
      </dsp:txBody>
      <dsp:txXfrm>
        <a:off x="3271493" y="2408502"/>
        <a:ext cx="1224489" cy="612244"/>
      </dsp:txXfrm>
    </dsp:sp>
    <dsp:sp modelId="{AD94C569-9D2A-4066-913C-E5183AF79D17}">
      <dsp:nvSpPr>
        <dsp:cNvPr id="0" name=""/>
        <dsp:cNvSpPr/>
      </dsp:nvSpPr>
      <dsp:spPr>
        <a:xfrm>
          <a:off x="3271493" y="3277890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 a sistemas elétricos e iluminação </a:t>
          </a:r>
        </a:p>
      </dsp:txBody>
      <dsp:txXfrm>
        <a:off x="3271493" y="3277890"/>
        <a:ext cx="1224489" cy="612244"/>
      </dsp:txXfrm>
    </dsp:sp>
    <dsp:sp modelId="{68DF72F5-41C5-402D-B4E5-5571F466CCB7}">
      <dsp:nvSpPr>
        <dsp:cNvPr id="0" name=""/>
        <dsp:cNvSpPr/>
      </dsp:nvSpPr>
      <dsp:spPr>
        <a:xfrm>
          <a:off x="4447003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OAE</a:t>
          </a:r>
        </a:p>
      </dsp:txBody>
      <dsp:txXfrm>
        <a:off x="4447003" y="1539115"/>
        <a:ext cx="1224489" cy="612244"/>
      </dsp:txXfrm>
    </dsp:sp>
    <dsp:sp modelId="{2B4DA46F-D5B2-4FBD-ABD2-2BF4BA5F73E6}">
      <dsp:nvSpPr>
        <dsp:cNvPr id="0" name=""/>
        <dsp:cNvSpPr/>
      </dsp:nvSpPr>
      <dsp:spPr>
        <a:xfrm>
          <a:off x="4753125" y="2408502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</a:t>
          </a:r>
        </a:p>
      </dsp:txBody>
      <dsp:txXfrm>
        <a:off x="4753125" y="2408502"/>
        <a:ext cx="1224489" cy="612244"/>
      </dsp:txXfrm>
    </dsp:sp>
    <dsp:sp modelId="{3E3F63CB-FCD7-4CC1-9BE6-233863CC5473}">
      <dsp:nvSpPr>
        <dsp:cNvPr id="0" name=""/>
        <dsp:cNvSpPr/>
      </dsp:nvSpPr>
      <dsp:spPr>
        <a:xfrm>
          <a:off x="4753125" y="3277890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referentes a OAEs</a:t>
          </a:r>
        </a:p>
      </dsp:txBody>
      <dsp:txXfrm>
        <a:off x="4753125" y="3277890"/>
        <a:ext cx="1224489" cy="612244"/>
      </dsp:txXfrm>
    </dsp:sp>
    <dsp:sp modelId="{94D2AADF-8B76-4856-B638-79BAAAC535C5}">
      <dsp:nvSpPr>
        <dsp:cNvPr id="0" name=""/>
        <dsp:cNvSpPr/>
      </dsp:nvSpPr>
      <dsp:spPr>
        <a:xfrm>
          <a:off x="5928635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DRENAG E OAC</a:t>
          </a:r>
        </a:p>
      </dsp:txBody>
      <dsp:txXfrm>
        <a:off x="5928635" y="1539115"/>
        <a:ext cx="1224489" cy="612244"/>
      </dsp:txXfrm>
    </dsp:sp>
    <dsp:sp modelId="{3954F181-0BF7-4D8D-A210-B4AC055178F7}">
      <dsp:nvSpPr>
        <dsp:cNvPr id="0" name=""/>
        <dsp:cNvSpPr/>
      </dsp:nvSpPr>
      <dsp:spPr>
        <a:xfrm>
          <a:off x="6130026" y="3277749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</a:t>
          </a:r>
        </a:p>
      </dsp:txBody>
      <dsp:txXfrm>
        <a:off x="6130026" y="3277749"/>
        <a:ext cx="1224489" cy="612244"/>
      </dsp:txXfrm>
    </dsp:sp>
    <dsp:sp modelId="{89E94519-ADCC-4472-9A8B-795B93E9601B}">
      <dsp:nvSpPr>
        <dsp:cNvPr id="0" name=""/>
        <dsp:cNvSpPr/>
      </dsp:nvSpPr>
      <dsp:spPr>
        <a:xfrm>
          <a:off x="6109088" y="2398168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referentes a OAEs</a:t>
          </a:r>
        </a:p>
      </dsp:txBody>
      <dsp:txXfrm>
        <a:off x="6109088" y="2398168"/>
        <a:ext cx="1224489" cy="612244"/>
      </dsp:txXfrm>
    </dsp:sp>
    <dsp:sp modelId="{FEAB9DC1-6A55-40CA-873E-6544701702A5}">
      <dsp:nvSpPr>
        <dsp:cNvPr id="0" name=""/>
        <dsp:cNvSpPr/>
      </dsp:nvSpPr>
      <dsp:spPr>
        <a:xfrm>
          <a:off x="7410267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FX DE DOMINIO E CANTEIRO CENTAL</a:t>
          </a:r>
        </a:p>
      </dsp:txBody>
      <dsp:txXfrm>
        <a:off x="7410267" y="1539115"/>
        <a:ext cx="1224489" cy="612244"/>
      </dsp:txXfrm>
    </dsp:sp>
    <dsp:sp modelId="{1CF0FAFA-784F-426E-B64F-272D2E10ABC2}">
      <dsp:nvSpPr>
        <dsp:cNvPr id="0" name=""/>
        <dsp:cNvSpPr/>
      </dsp:nvSpPr>
      <dsp:spPr>
        <a:xfrm>
          <a:off x="7716389" y="2408502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</a:t>
          </a:r>
        </a:p>
      </dsp:txBody>
      <dsp:txXfrm>
        <a:off x="7716389" y="2408502"/>
        <a:ext cx="1224489" cy="612244"/>
      </dsp:txXfrm>
    </dsp:sp>
    <dsp:sp modelId="{89FF69CF-ACA4-473A-BB5F-181DF1C00BF0}">
      <dsp:nvSpPr>
        <dsp:cNvPr id="0" name=""/>
        <dsp:cNvSpPr/>
      </dsp:nvSpPr>
      <dsp:spPr>
        <a:xfrm>
          <a:off x="7716389" y="3277890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referentes a Faixa de Dominio e Canteiro Central</a:t>
          </a:r>
        </a:p>
      </dsp:txBody>
      <dsp:txXfrm>
        <a:off x="7716389" y="3277890"/>
        <a:ext cx="1224489" cy="612244"/>
      </dsp:txXfrm>
    </dsp:sp>
    <dsp:sp modelId="{C63D153A-C6D9-45F7-AE3E-A10C763F65DA}">
      <dsp:nvSpPr>
        <dsp:cNvPr id="0" name=""/>
        <dsp:cNvSpPr/>
      </dsp:nvSpPr>
      <dsp:spPr>
        <a:xfrm>
          <a:off x="8891899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TERRAPLENOS</a:t>
          </a:r>
        </a:p>
      </dsp:txBody>
      <dsp:txXfrm>
        <a:off x="8891899" y="1539115"/>
        <a:ext cx="1224489" cy="612244"/>
      </dsp:txXfrm>
    </dsp:sp>
    <dsp:sp modelId="{3AF3F1E0-FD18-4B6E-B532-CAAC970FDC6C}">
      <dsp:nvSpPr>
        <dsp:cNvPr id="0" name=""/>
        <dsp:cNvSpPr/>
      </dsp:nvSpPr>
      <dsp:spPr>
        <a:xfrm>
          <a:off x="9198021" y="2408502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</a:t>
          </a:r>
        </a:p>
      </dsp:txBody>
      <dsp:txXfrm>
        <a:off x="9198021" y="2408502"/>
        <a:ext cx="1224489" cy="612244"/>
      </dsp:txXfrm>
    </dsp:sp>
    <dsp:sp modelId="{E1FB226B-CA65-44D9-A74F-76B937B480B0}">
      <dsp:nvSpPr>
        <dsp:cNvPr id="0" name=""/>
        <dsp:cNvSpPr/>
      </dsp:nvSpPr>
      <dsp:spPr>
        <a:xfrm>
          <a:off x="9198021" y="3277890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referentes a Faixa de Dominio e Canteiro Central</a:t>
          </a:r>
        </a:p>
      </dsp:txBody>
      <dsp:txXfrm>
        <a:off x="9198021" y="3277890"/>
        <a:ext cx="1224489" cy="612244"/>
      </dsp:txXfrm>
    </dsp:sp>
    <dsp:sp modelId="{FBBCAC7A-836C-49D1-9479-047CE47239F1}">
      <dsp:nvSpPr>
        <dsp:cNvPr id="0" name=""/>
        <dsp:cNvSpPr/>
      </dsp:nvSpPr>
      <dsp:spPr>
        <a:xfrm>
          <a:off x="10373531" y="1539115"/>
          <a:ext cx="1224489" cy="612244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EDIFICAÇÕES</a:t>
          </a:r>
        </a:p>
      </dsp:txBody>
      <dsp:txXfrm>
        <a:off x="10373531" y="1539115"/>
        <a:ext cx="1224489" cy="612244"/>
      </dsp:txXfrm>
    </dsp:sp>
    <dsp:sp modelId="{B2C84196-321A-4848-83A5-38C60705B46B}">
      <dsp:nvSpPr>
        <dsp:cNvPr id="0" name=""/>
        <dsp:cNvSpPr/>
      </dsp:nvSpPr>
      <dsp:spPr>
        <a:xfrm>
          <a:off x="10626069" y="3308783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Os resultados de serviços referentes a Edificações e Instalações Operacionais</a:t>
          </a:r>
        </a:p>
      </dsp:txBody>
      <dsp:txXfrm>
        <a:off x="10626069" y="3308783"/>
        <a:ext cx="1224489" cy="612244"/>
      </dsp:txXfrm>
    </dsp:sp>
    <dsp:sp modelId="{2BA8A161-68C0-433F-8F6A-9C311C7BAD23}">
      <dsp:nvSpPr>
        <dsp:cNvPr id="0" name=""/>
        <dsp:cNvSpPr/>
      </dsp:nvSpPr>
      <dsp:spPr>
        <a:xfrm>
          <a:off x="10615343" y="2431198"/>
          <a:ext cx="1224489" cy="612244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800" kern="1200"/>
            <a:t>Deverá ser entregue um relatório com a consolidação dos dados </a:t>
          </a:r>
        </a:p>
      </dsp:txBody>
      <dsp:txXfrm>
        <a:off x="10615343" y="2431198"/>
        <a:ext cx="1224489" cy="612244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D864763-B7CC-4EA3-AB1D-302C8874D63D}">
      <dsp:nvSpPr>
        <dsp:cNvPr id="0" name=""/>
        <dsp:cNvSpPr/>
      </dsp:nvSpPr>
      <dsp:spPr>
        <a:xfrm>
          <a:off x="4171483" y="1221113"/>
          <a:ext cx="705096" cy="1172935"/>
        </a:xfrm>
        <a:custGeom>
          <a:avLst/>
          <a:gdLst/>
          <a:ahLst/>
          <a:cxnLst/>
          <a:rect l="0" t="0" r="0" b="0"/>
          <a:pathLst>
            <a:path>
              <a:moveTo>
                <a:pt x="0" y="1172935"/>
              </a:moveTo>
              <a:lnTo>
                <a:pt x="705096" y="0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E600FF3-73FF-45A2-B44F-1017477E84E1}">
      <dsp:nvSpPr>
        <dsp:cNvPr id="0" name=""/>
        <dsp:cNvSpPr/>
      </dsp:nvSpPr>
      <dsp:spPr>
        <a:xfrm>
          <a:off x="4171483" y="374732"/>
          <a:ext cx="715364" cy="2019316"/>
        </a:xfrm>
        <a:custGeom>
          <a:avLst/>
          <a:gdLst/>
          <a:ahLst/>
          <a:cxnLst/>
          <a:rect l="0" t="0" r="0" b="0"/>
          <a:pathLst>
            <a:path>
              <a:moveTo>
                <a:pt x="0" y="2019316"/>
              </a:moveTo>
              <a:lnTo>
                <a:pt x="715364" y="0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7936D5C-A4EE-4808-8AC3-5ED3C9CEF677}">
      <dsp:nvSpPr>
        <dsp:cNvPr id="0" name=""/>
        <dsp:cNvSpPr/>
      </dsp:nvSpPr>
      <dsp:spPr>
        <a:xfrm>
          <a:off x="7405245" y="3399681"/>
          <a:ext cx="224839" cy="68950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689507"/>
              </a:lnTo>
              <a:lnTo>
                <a:pt x="224839" y="689507"/>
              </a:lnTo>
            </a:path>
          </a:pathLst>
        </a:custGeom>
        <a:noFill/>
        <a:ln w="12700" cap="flat" cmpd="sng" algn="ctr">
          <a:solidFill>
            <a:schemeClr val="accent5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119A927-D7CA-4203-A1FF-F539EFD7C999}">
      <dsp:nvSpPr>
        <dsp:cNvPr id="0" name=""/>
        <dsp:cNvSpPr/>
      </dsp:nvSpPr>
      <dsp:spPr>
        <a:xfrm>
          <a:off x="4171483" y="2394048"/>
          <a:ext cx="3833334" cy="25616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8779"/>
              </a:lnTo>
              <a:lnTo>
                <a:pt x="3833334" y="98779"/>
              </a:lnTo>
              <a:lnTo>
                <a:pt x="3833334" y="256167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2829080-CD0A-4F59-8201-726CCCDB9279}">
      <dsp:nvSpPr>
        <dsp:cNvPr id="0" name=""/>
        <dsp:cNvSpPr/>
      </dsp:nvSpPr>
      <dsp:spPr>
        <a:xfrm>
          <a:off x="4171483" y="2394048"/>
          <a:ext cx="2019628" cy="25616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8779"/>
              </a:lnTo>
              <a:lnTo>
                <a:pt x="2019628" y="98779"/>
              </a:lnTo>
              <a:lnTo>
                <a:pt x="2019628" y="256167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5C390FA-14A8-41E4-96AF-9B0F8EC0DF72}">
      <dsp:nvSpPr>
        <dsp:cNvPr id="0" name=""/>
        <dsp:cNvSpPr/>
      </dsp:nvSpPr>
      <dsp:spPr>
        <a:xfrm>
          <a:off x="4171483" y="2394048"/>
          <a:ext cx="205923" cy="25616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8779"/>
              </a:lnTo>
              <a:lnTo>
                <a:pt x="205923" y="98779"/>
              </a:lnTo>
              <a:lnTo>
                <a:pt x="205923" y="256167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5E9CE30-621E-4364-8F40-75587DFE7609}">
      <dsp:nvSpPr>
        <dsp:cNvPr id="0" name=""/>
        <dsp:cNvSpPr/>
      </dsp:nvSpPr>
      <dsp:spPr>
        <a:xfrm>
          <a:off x="2563700" y="2394048"/>
          <a:ext cx="1607782" cy="256167"/>
        </a:xfrm>
        <a:custGeom>
          <a:avLst/>
          <a:gdLst/>
          <a:ahLst/>
          <a:cxnLst/>
          <a:rect l="0" t="0" r="0" b="0"/>
          <a:pathLst>
            <a:path>
              <a:moveTo>
                <a:pt x="1607782" y="0"/>
              </a:moveTo>
              <a:lnTo>
                <a:pt x="1607782" y="98779"/>
              </a:lnTo>
              <a:lnTo>
                <a:pt x="0" y="98779"/>
              </a:lnTo>
              <a:lnTo>
                <a:pt x="0" y="256167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30A82B2-B193-4055-825D-E03C31E152E0}">
      <dsp:nvSpPr>
        <dsp:cNvPr id="0" name=""/>
        <dsp:cNvSpPr/>
      </dsp:nvSpPr>
      <dsp:spPr>
        <a:xfrm>
          <a:off x="749994" y="2394048"/>
          <a:ext cx="3421488" cy="256167"/>
        </a:xfrm>
        <a:custGeom>
          <a:avLst/>
          <a:gdLst/>
          <a:ahLst/>
          <a:cxnLst/>
          <a:rect l="0" t="0" r="0" b="0"/>
          <a:pathLst>
            <a:path>
              <a:moveTo>
                <a:pt x="3421488" y="0"/>
              </a:moveTo>
              <a:lnTo>
                <a:pt x="3421488" y="98779"/>
              </a:lnTo>
              <a:lnTo>
                <a:pt x="0" y="98779"/>
              </a:lnTo>
              <a:lnTo>
                <a:pt x="0" y="256167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58E3C38-6636-4503-9D73-43858FA917CC}">
      <dsp:nvSpPr>
        <dsp:cNvPr id="0" name=""/>
        <dsp:cNvSpPr/>
      </dsp:nvSpPr>
      <dsp:spPr>
        <a:xfrm>
          <a:off x="3422017" y="1644583"/>
          <a:ext cx="1498930" cy="749465"/>
        </a:xfrm>
        <a:prstGeom prst="rect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RELATÓRIO SOCIOAMBIENTAL</a:t>
          </a:r>
          <a:endParaRPr lang="pt-BR" sz="700" kern="1200"/>
        </a:p>
      </dsp:txBody>
      <dsp:txXfrm>
        <a:off x="3422017" y="1644583"/>
        <a:ext cx="1498930" cy="749465"/>
      </dsp:txXfrm>
    </dsp:sp>
    <dsp:sp modelId="{F8A56024-B849-4E4A-9C99-2412D0FE8809}">
      <dsp:nvSpPr>
        <dsp:cNvPr id="0" name=""/>
        <dsp:cNvSpPr/>
      </dsp:nvSpPr>
      <dsp:spPr>
        <a:xfrm>
          <a:off x="529" y="2650216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Apresentação</a:t>
          </a:r>
        </a:p>
      </dsp:txBody>
      <dsp:txXfrm>
        <a:off x="529" y="2650216"/>
        <a:ext cx="1498930" cy="749465"/>
      </dsp:txXfrm>
    </dsp:sp>
    <dsp:sp modelId="{0C8FC835-2289-4B5A-8DF7-8FFA95EC0F14}">
      <dsp:nvSpPr>
        <dsp:cNvPr id="0" name=""/>
        <dsp:cNvSpPr/>
      </dsp:nvSpPr>
      <dsp:spPr>
        <a:xfrm>
          <a:off x="1814235" y="2650216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Marco Legal</a:t>
          </a:r>
        </a:p>
      </dsp:txBody>
      <dsp:txXfrm>
        <a:off x="1814235" y="2650216"/>
        <a:ext cx="1498930" cy="749465"/>
      </dsp:txXfrm>
    </dsp:sp>
    <dsp:sp modelId="{3F55D617-DCDD-45CC-8377-507DA56C1B5F}">
      <dsp:nvSpPr>
        <dsp:cNvPr id="0" name=""/>
        <dsp:cNvSpPr/>
      </dsp:nvSpPr>
      <dsp:spPr>
        <a:xfrm>
          <a:off x="3627940" y="2650216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Diagnóstico Socioambiental</a:t>
          </a:r>
          <a:endParaRPr lang="pt-BR" sz="700" kern="1200"/>
        </a:p>
      </dsp:txBody>
      <dsp:txXfrm>
        <a:off x="3627940" y="2650216"/>
        <a:ext cx="1498930" cy="749465"/>
      </dsp:txXfrm>
    </dsp:sp>
    <dsp:sp modelId="{D2C3818C-738A-444F-98F6-8055470135AE}">
      <dsp:nvSpPr>
        <dsp:cNvPr id="0" name=""/>
        <dsp:cNvSpPr/>
      </dsp:nvSpPr>
      <dsp:spPr>
        <a:xfrm>
          <a:off x="5441646" y="2650216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REPRESENTAÇÕES GRÁFICAS</a:t>
          </a:r>
        </a:p>
      </dsp:txBody>
      <dsp:txXfrm>
        <a:off x="5441646" y="2650216"/>
        <a:ext cx="1498930" cy="749465"/>
      </dsp:txXfrm>
    </dsp:sp>
    <dsp:sp modelId="{F3AB80C9-9014-4C23-8522-513B26E915AB}">
      <dsp:nvSpPr>
        <dsp:cNvPr id="0" name=""/>
        <dsp:cNvSpPr/>
      </dsp:nvSpPr>
      <dsp:spPr>
        <a:xfrm>
          <a:off x="7255352" y="2650216"/>
          <a:ext cx="1498930" cy="749465"/>
        </a:xfrm>
        <a:prstGeom prst="rect">
          <a:avLst/>
        </a:prstGeom>
        <a:solidFill>
          <a:schemeClr val="accent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700" b="1" i="1" kern="1200"/>
            <a:t>QUANTIFICAÇÃO SOCIOAMBIENTAL</a:t>
          </a:r>
        </a:p>
      </dsp:txBody>
      <dsp:txXfrm>
        <a:off x="7255352" y="2650216"/>
        <a:ext cx="1498930" cy="749465"/>
      </dsp:txXfrm>
    </dsp:sp>
    <dsp:sp modelId="{410B5E0F-3DF2-4C4B-BB7E-710F77F43DDB}">
      <dsp:nvSpPr>
        <dsp:cNvPr id="0" name=""/>
        <dsp:cNvSpPr/>
      </dsp:nvSpPr>
      <dsp:spPr>
        <a:xfrm>
          <a:off x="7630085" y="3714456"/>
          <a:ext cx="1498930" cy="749465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700" kern="1200"/>
            <a:t>Os resultados dos itens socioambientais que servirem de subsídio para memorial de cálculo deverão compor em abas específicas na Planilha MEF e deverão ser entregues para validação pela Contratante nesta fase de elaboração dos estudos.</a:t>
          </a:r>
        </a:p>
      </dsp:txBody>
      <dsp:txXfrm>
        <a:off x="7630085" y="3714456"/>
        <a:ext cx="1498930" cy="749465"/>
      </dsp:txXfrm>
    </dsp:sp>
    <dsp:sp modelId="{4690A0E2-E973-45A2-A980-17D2893C6DA0}">
      <dsp:nvSpPr>
        <dsp:cNvPr id="0" name=""/>
        <dsp:cNvSpPr/>
      </dsp:nvSpPr>
      <dsp:spPr>
        <a:xfrm>
          <a:off x="3387917" y="0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700" kern="1200"/>
            <a:t>PLANO DE TRABALHO</a:t>
          </a:r>
        </a:p>
      </dsp:txBody>
      <dsp:txXfrm>
        <a:off x="3387917" y="0"/>
        <a:ext cx="1498930" cy="749465"/>
      </dsp:txXfrm>
    </dsp:sp>
    <dsp:sp modelId="{26AE8697-8CF3-4AD0-8478-123DB2A16E06}">
      <dsp:nvSpPr>
        <dsp:cNvPr id="0" name=""/>
        <dsp:cNvSpPr/>
      </dsp:nvSpPr>
      <dsp:spPr>
        <a:xfrm>
          <a:off x="3377649" y="846380"/>
          <a:ext cx="1498930" cy="749465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700" kern="1200"/>
            <a:t>LEVANTAMENTO DE  CADASTRO</a:t>
          </a:r>
        </a:p>
      </dsp:txBody>
      <dsp:txXfrm>
        <a:off x="3377649" y="846380"/>
        <a:ext cx="1498930" cy="749465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5C390FA-14A8-41E4-96AF-9B0F8EC0DF72}">
      <dsp:nvSpPr>
        <dsp:cNvPr id="0" name=""/>
        <dsp:cNvSpPr/>
      </dsp:nvSpPr>
      <dsp:spPr>
        <a:xfrm>
          <a:off x="4567720" y="2210634"/>
          <a:ext cx="3231695" cy="56087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80436"/>
              </a:lnTo>
              <a:lnTo>
                <a:pt x="3231695" y="280436"/>
              </a:lnTo>
              <a:lnTo>
                <a:pt x="3231695" y="56087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5E9CE30-621E-4364-8F40-75587DFE7609}">
      <dsp:nvSpPr>
        <dsp:cNvPr id="0" name=""/>
        <dsp:cNvSpPr/>
      </dsp:nvSpPr>
      <dsp:spPr>
        <a:xfrm>
          <a:off x="4522000" y="2210634"/>
          <a:ext cx="91440" cy="560872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56087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30A82B2-B193-4055-825D-E03C31E152E0}">
      <dsp:nvSpPr>
        <dsp:cNvPr id="0" name=""/>
        <dsp:cNvSpPr/>
      </dsp:nvSpPr>
      <dsp:spPr>
        <a:xfrm>
          <a:off x="1336024" y="2210634"/>
          <a:ext cx="3231695" cy="560872"/>
        </a:xfrm>
        <a:custGeom>
          <a:avLst/>
          <a:gdLst/>
          <a:ahLst/>
          <a:cxnLst/>
          <a:rect l="0" t="0" r="0" b="0"/>
          <a:pathLst>
            <a:path>
              <a:moveTo>
                <a:pt x="3231695" y="0"/>
              </a:moveTo>
              <a:lnTo>
                <a:pt x="3231695" y="280436"/>
              </a:lnTo>
              <a:lnTo>
                <a:pt x="0" y="280436"/>
              </a:lnTo>
              <a:lnTo>
                <a:pt x="0" y="56087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58E3C38-6636-4503-9D73-43858FA917CC}">
      <dsp:nvSpPr>
        <dsp:cNvPr id="0" name=""/>
        <dsp:cNvSpPr/>
      </dsp:nvSpPr>
      <dsp:spPr>
        <a:xfrm>
          <a:off x="3232309" y="875223"/>
          <a:ext cx="2670822" cy="1335411"/>
        </a:xfrm>
        <a:prstGeom prst="rect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300" kern="1200"/>
            <a:t>DESAPROPRIAÇÃO</a:t>
          </a:r>
        </a:p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300" kern="1200"/>
            <a:t>Os dados finais, que comporão o projeto relacionados a esta temática, serão desenvolvidos na fase de Frente de Obras, mas demandam levantamentos prévios, conforme descrito a seguir:</a:t>
          </a:r>
        </a:p>
      </dsp:txBody>
      <dsp:txXfrm>
        <a:off x="3232309" y="875223"/>
        <a:ext cx="2670822" cy="1335411"/>
      </dsp:txXfrm>
    </dsp:sp>
    <dsp:sp modelId="{F8A56024-B849-4E4A-9C99-2412D0FE8809}">
      <dsp:nvSpPr>
        <dsp:cNvPr id="0" name=""/>
        <dsp:cNvSpPr/>
      </dsp:nvSpPr>
      <dsp:spPr>
        <a:xfrm>
          <a:off x="613" y="2771507"/>
          <a:ext cx="2670822" cy="1335411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300" b="1" i="1" kern="1200"/>
            <a:t>LEVANTAMENTO E ANÁLISE DE DADOS SECUNDÁRIOS</a:t>
          </a:r>
        </a:p>
      </dsp:txBody>
      <dsp:txXfrm>
        <a:off x="613" y="2771507"/>
        <a:ext cx="2670822" cy="1335411"/>
      </dsp:txXfrm>
    </dsp:sp>
    <dsp:sp modelId="{0C8FC835-2289-4B5A-8DF7-8FFA95EC0F14}">
      <dsp:nvSpPr>
        <dsp:cNvPr id="0" name=""/>
        <dsp:cNvSpPr/>
      </dsp:nvSpPr>
      <dsp:spPr>
        <a:xfrm>
          <a:off x="3232309" y="2771507"/>
          <a:ext cx="2670822" cy="1335411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300" b="1" i="1" kern="1200"/>
            <a:t>Levantamento e Análise de Dados de Campo </a:t>
          </a:r>
        </a:p>
      </dsp:txBody>
      <dsp:txXfrm>
        <a:off x="3232309" y="2771507"/>
        <a:ext cx="2670822" cy="1335411"/>
      </dsp:txXfrm>
    </dsp:sp>
    <dsp:sp modelId="{3F55D617-DCDD-45CC-8377-507DA56C1B5F}">
      <dsp:nvSpPr>
        <dsp:cNvPr id="0" name=""/>
        <dsp:cNvSpPr/>
      </dsp:nvSpPr>
      <dsp:spPr>
        <a:xfrm>
          <a:off x="6464004" y="2771507"/>
          <a:ext cx="2670822" cy="1335411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300" b="1" i="1" kern="1200"/>
            <a:t>Relatório Final Consolidado dos Levantamentos de Desapropriação</a:t>
          </a:r>
          <a:endParaRPr lang="pt-BR" sz="1300" kern="1200"/>
        </a:p>
      </dsp:txBody>
      <dsp:txXfrm>
        <a:off x="6464004" y="2771507"/>
        <a:ext cx="2670822" cy="1335411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2F8C268-693D-4BDD-BF12-6B74C91617AE}">
      <dsp:nvSpPr>
        <dsp:cNvPr id="0" name=""/>
        <dsp:cNvSpPr/>
      </dsp:nvSpPr>
      <dsp:spPr>
        <a:xfrm>
          <a:off x="0" y="0"/>
          <a:ext cx="3174193" cy="1587096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PLANEJAMENTO</a:t>
          </a:r>
        </a:p>
      </dsp:txBody>
      <dsp:txXfrm>
        <a:off x="46484" y="46484"/>
        <a:ext cx="3081225" cy="1494128"/>
      </dsp:txXfrm>
    </dsp:sp>
    <dsp:sp modelId="{D98176E1-4B0D-4CE0-9EED-892E184F2C11}">
      <dsp:nvSpPr>
        <dsp:cNvPr id="0" name=""/>
        <dsp:cNvSpPr/>
      </dsp:nvSpPr>
      <dsp:spPr>
        <a:xfrm>
          <a:off x="317419" y="1587096"/>
          <a:ext cx="482809" cy="129793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97931"/>
              </a:lnTo>
              <a:lnTo>
                <a:pt x="482809" y="1297931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797D6CD-5B35-4616-90F8-88EB2076953E}">
      <dsp:nvSpPr>
        <dsp:cNvPr id="0" name=""/>
        <dsp:cNvSpPr/>
      </dsp:nvSpPr>
      <dsp:spPr>
        <a:xfrm>
          <a:off x="800229" y="1792963"/>
          <a:ext cx="5231807" cy="218413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2860" tIns="15240" rIns="22860" bIns="1524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200" b="1" kern="1200"/>
            <a:t>PRÉ VIABILIDADE: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Font typeface="Symbol" panose="05050102010706020507" pitchFamily="18" charset="2"/>
            <a:buChar char=""/>
          </a:pPr>
          <a:r>
            <a:rPr lang="pt-BR" sz="1200" kern="1200"/>
            <a:t>Metodologia e premissas a serem utilizadas nos estudos para fins de análise de pré-viabilidade;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Font typeface="Symbol" panose="05050102010706020507" pitchFamily="18" charset="2"/>
            <a:buChar char=""/>
          </a:pPr>
          <a:r>
            <a:rPr lang="pt-BR" sz="1200" kern="1200"/>
            <a:t>Estudos de Cenários de configuração de lote(s); </a:t>
          </a:r>
          <a:r>
            <a:rPr lang="pt-BR" sz="1200" kern="1200">
              <a:solidFill>
                <a:srgbClr val="FF0000"/>
              </a:solidFill>
            </a:rPr>
            <a:t>(quantos?)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Font typeface="Symbol" panose="05050102010706020507" pitchFamily="18" charset="2"/>
            <a:buChar char=""/>
          </a:pPr>
          <a:r>
            <a:rPr lang="pt-BR" sz="1200" kern="1200"/>
            <a:t>Modelos Econômico-Financeiros (simulações diversas dos cenários) da Etapa de Pré- viabilidade;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200" kern="1200"/>
            <a:t>Conclusão/recomendação sobre melhor configuração do(s) lote(s)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200" kern="1200"/>
            <a:t>Nesta fase preliminar, a Contratada deverá coletar dados secundários pré-existentes de tráfego, cadastros, eventuais projetos funcionais, básicos e/ou executivos, socioambientais etc. que estejam disponíveis para fins de promover estudos de pré-viabilidade.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pt-BR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pt-BR" sz="1200" kern="1200"/>
        </a:p>
      </dsp:txBody>
      <dsp:txXfrm>
        <a:off x="864200" y="1856934"/>
        <a:ext cx="5103865" cy="2056189"/>
      </dsp:txXfrm>
    </dsp:sp>
    <dsp:sp modelId="{C8A136E3-0DA7-45FD-A06D-9D4D15AE32D5}">
      <dsp:nvSpPr>
        <dsp:cNvPr id="0" name=""/>
        <dsp:cNvSpPr/>
      </dsp:nvSpPr>
      <dsp:spPr>
        <a:xfrm>
          <a:off x="317419" y="1587096"/>
          <a:ext cx="473287" cy="385889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858895"/>
              </a:lnTo>
              <a:lnTo>
                <a:pt x="473287" y="3858895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68F1B8E-AFC6-4B2E-8527-D0E4690FEDB7}">
      <dsp:nvSpPr>
        <dsp:cNvPr id="0" name=""/>
        <dsp:cNvSpPr/>
      </dsp:nvSpPr>
      <dsp:spPr>
        <a:xfrm>
          <a:off x="790706" y="4480203"/>
          <a:ext cx="4697832" cy="193157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2860" tIns="15240" rIns="22860" bIns="1524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200" b="1" kern="1200"/>
            <a:t>CRONOGRAMA: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200" kern="1200"/>
            <a:t>ser apresentada a programação das atividades com o respectivo cronograma de execução, para a gestão de prazos, recursos, monitoramento do progresso do estudo, vinculação de tarefas e identificação de caminhos críticos</a:t>
          </a:r>
        </a:p>
      </dsp:txBody>
      <dsp:txXfrm>
        <a:off x="847280" y="4536777"/>
        <a:ext cx="4584684" cy="1818428"/>
      </dsp:txXfrm>
    </dsp:sp>
    <dsp:sp modelId="{49688112-DD98-4806-8075-27A91066D173}">
      <dsp:nvSpPr>
        <dsp:cNvPr id="0" name=""/>
        <dsp:cNvSpPr/>
      </dsp:nvSpPr>
      <dsp:spPr>
        <a:xfrm>
          <a:off x="7017763" y="2797"/>
          <a:ext cx="3174193" cy="1587096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LEVANTAMENTO DE CAMPO</a:t>
          </a:r>
        </a:p>
      </dsp:txBody>
      <dsp:txXfrm>
        <a:off x="7064247" y="49281"/>
        <a:ext cx="3081225" cy="1494128"/>
      </dsp:txXfrm>
    </dsp:sp>
    <dsp:sp modelId="{74B0A0E0-16B0-4B1E-BE0F-C509B05BE918}">
      <dsp:nvSpPr>
        <dsp:cNvPr id="0" name=""/>
        <dsp:cNvSpPr/>
      </dsp:nvSpPr>
      <dsp:spPr>
        <a:xfrm>
          <a:off x="7335183" y="1589894"/>
          <a:ext cx="317419" cy="119032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90322"/>
              </a:lnTo>
              <a:lnTo>
                <a:pt x="317419" y="119032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A4BE574-6E2B-4A76-80CC-78C3D4E9612F}">
      <dsp:nvSpPr>
        <dsp:cNvPr id="0" name=""/>
        <dsp:cNvSpPr/>
      </dsp:nvSpPr>
      <dsp:spPr>
        <a:xfrm>
          <a:off x="7652602" y="1986668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Arial" panose="020B0604020202020204" pitchFamily="34" charset="0"/>
            <a:buNone/>
          </a:pPr>
          <a:r>
            <a:rPr lang="pt-BR" sz="2300" kern="1200"/>
            <a:t>TRÁFEGO</a:t>
          </a:r>
        </a:p>
      </dsp:txBody>
      <dsp:txXfrm>
        <a:off x="7699086" y="2033152"/>
        <a:ext cx="2446387" cy="1494128"/>
      </dsp:txXfrm>
    </dsp:sp>
    <dsp:sp modelId="{127C7781-ED9D-4339-B39E-07B3EB024D8B}">
      <dsp:nvSpPr>
        <dsp:cNvPr id="0" name=""/>
        <dsp:cNvSpPr/>
      </dsp:nvSpPr>
      <dsp:spPr>
        <a:xfrm>
          <a:off x="7335183" y="1589894"/>
          <a:ext cx="317419" cy="317419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174193"/>
              </a:lnTo>
              <a:lnTo>
                <a:pt x="317419" y="3174193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C80FE4-8226-48EA-89FF-7C6EAD528484}">
      <dsp:nvSpPr>
        <dsp:cNvPr id="0" name=""/>
        <dsp:cNvSpPr/>
      </dsp:nvSpPr>
      <dsp:spPr>
        <a:xfrm>
          <a:off x="7652602" y="3970539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CADASTRO</a:t>
          </a:r>
        </a:p>
      </dsp:txBody>
      <dsp:txXfrm>
        <a:off x="7699086" y="4017023"/>
        <a:ext cx="2446387" cy="1494128"/>
      </dsp:txXfrm>
    </dsp:sp>
    <dsp:sp modelId="{19AC4B60-8302-4E03-A2CB-12AA334EC202}">
      <dsp:nvSpPr>
        <dsp:cNvPr id="0" name=""/>
        <dsp:cNvSpPr/>
      </dsp:nvSpPr>
      <dsp:spPr>
        <a:xfrm>
          <a:off x="7335183" y="1589894"/>
          <a:ext cx="317419" cy="51580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158065"/>
              </a:lnTo>
              <a:lnTo>
                <a:pt x="317419" y="5158065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2F00497-11C9-41FA-BEBB-89680F6DF04A}">
      <dsp:nvSpPr>
        <dsp:cNvPr id="0" name=""/>
        <dsp:cNvSpPr/>
      </dsp:nvSpPr>
      <dsp:spPr>
        <a:xfrm>
          <a:off x="7652602" y="5954410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LEVANTAMENTO SOCIAMBIENTAL</a:t>
          </a:r>
        </a:p>
      </dsp:txBody>
      <dsp:txXfrm>
        <a:off x="7699086" y="6000894"/>
        <a:ext cx="2446387" cy="1494128"/>
      </dsp:txXfrm>
    </dsp:sp>
    <dsp:sp modelId="{1A52168E-0EE1-4F02-A36B-644ED5E7082D}">
      <dsp:nvSpPr>
        <dsp:cNvPr id="0" name=""/>
        <dsp:cNvSpPr/>
      </dsp:nvSpPr>
      <dsp:spPr>
        <a:xfrm>
          <a:off x="10985506" y="2797"/>
          <a:ext cx="3174193" cy="1587096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IMPLEMENTAÇÃO</a:t>
          </a:r>
        </a:p>
      </dsp:txBody>
      <dsp:txXfrm>
        <a:off x="11031990" y="49281"/>
        <a:ext cx="3081225" cy="1494128"/>
      </dsp:txXfrm>
    </dsp:sp>
    <dsp:sp modelId="{B8D6EB06-A3B3-4506-A624-26A5E6EEE55D}">
      <dsp:nvSpPr>
        <dsp:cNvPr id="0" name=""/>
        <dsp:cNvSpPr/>
      </dsp:nvSpPr>
      <dsp:spPr>
        <a:xfrm>
          <a:off x="11302925" y="1589894"/>
          <a:ext cx="317419" cy="119032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90322"/>
              </a:lnTo>
              <a:lnTo>
                <a:pt x="317419" y="119032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15DA8AF-CF34-4260-962C-96B2B2B82AF4}">
      <dsp:nvSpPr>
        <dsp:cNvPr id="0" name=""/>
        <dsp:cNvSpPr/>
      </dsp:nvSpPr>
      <dsp:spPr>
        <a:xfrm>
          <a:off x="11620345" y="1986668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FASES</a:t>
          </a:r>
        </a:p>
      </dsp:txBody>
      <dsp:txXfrm>
        <a:off x="11666829" y="2033152"/>
        <a:ext cx="2446387" cy="1494128"/>
      </dsp:txXfrm>
    </dsp:sp>
    <dsp:sp modelId="{AD8F6D74-8DF8-42A5-AE98-46C5119F5699}">
      <dsp:nvSpPr>
        <dsp:cNvPr id="0" name=""/>
        <dsp:cNvSpPr/>
      </dsp:nvSpPr>
      <dsp:spPr>
        <a:xfrm>
          <a:off x="11302925" y="1589894"/>
          <a:ext cx="317419" cy="317419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174193"/>
              </a:lnTo>
              <a:lnTo>
                <a:pt x="317419" y="3174193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939654A-51F6-488A-8BA1-A903855A37AD}">
      <dsp:nvSpPr>
        <dsp:cNvPr id="0" name=""/>
        <dsp:cNvSpPr/>
      </dsp:nvSpPr>
      <dsp:spPr>
        <a:xfrm>
          <a:off x="11620345" y="3970539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FRENTE DE OBRAS</a:t>
          </a:r>
        </a:p>
      </dsp:txBody>
      <dsp:txXfrm>
        <a:off x="11666829" y="4017023"/>
        <a:ext cx="2446387" cy="1494128"/>
      </dsp:txXfrm>
    </dsp:sp>
    <dsp:sp modelId="{0194E69E-889E-467B-A1D2-8C8EE387863C}">
      <dsp:nvSpPr>
        <dsp:cNvPr id="0" name=""/>
        <dsp:cNvSpPr/>
      </dsp:nvSpPr>
      <dsp:spPr>
        <a:xfrm>
          <a:off x="11302925" y="1589894"/>
          <a:ext cx="317419" cy="51580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158065"/>
              </a:lnTo>
              <a:lnTo>
                <a:pt x="317419" y="5158065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9F95572-0B68-4518-A624-469B98388303}">
      <dsp:nvSpPr>
        <dsp:cNvPr id="0" name=""/>
        <dsp:cNvSpPr/>
      </dsp:nvSpPr>
      <dsp:spPr>
        <a:xfrm>
          <a:off x="11620345" y="5954410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OPERACIONAL</a:t>
          </a:r>
        </a:p>
      </dsp:txBody>
      <dsp:txXfrm>
        <a:off x="11666829" y="6000894"/>
        <a:ext cx="2446387" cy="1494128"/>
      </dsp:txXfrm>
    </dsp:sp>
    <dsp:sp modelId="{E8F102E0-B832-4B9E-932F-E9361CC7C8E1}">
      <dsp:nvSpPr>
        <dsp:cNvPr id="0" name=""/>
        <dsp:cNvSpPr/>
      </dsp:nvSpPr>
      <dsp:spPr>
        <a:xfrm>
          <a:off x="11302925" y="1589894"/>
          <a:ext cx="317419" cy="714193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7141936"/>
              </a:lnTo>
              <a:lnTo>
                <a:pt x="317419" y="7141936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ADCB42D-F9B3-493D-80D6-091FF7C67C9B}">
      <dsp:nvSpPr>
        <dsp:cNvPr id="0" name=""/>
        <dsp:cNvSpPr/>
      </dsp:nvSpPr>
      <dsp:spPr>
        <a:xfrm>
          <a:off x="11620345" y="7938281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MEF</a:t>
          </a:r>
        </a:p>
      </dsp:txBody>
      <dsp:txXfrm>
        <a:off x="11666829" y="7984765"/>
        <a:ext cx="2446387" cy="1494128"/>
      </dsp:txXfrm>
    </dsp:sp>
    <dsp:sp modelId="{FBCEF55B-AA2E-4EC7-98C0-D73BD5584528}">
      <dsp:nvSpPr>
        <dsp:cNvPr id="0" name=""/>
        <dsp:cNvSpPr/>
      </dsp:nvSpPr>
      <dsp:spPr>
        <a:xfrm>
          <a:off x="14953248" y="2797"/>
          <a:ext cx="3174193" cy="1587096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ACOMPANHAMENTO</a:t>
          </a:r>
        </a:p>
      </dsp:txBody>
      <dsp:txXfrm>
        <a:off x="14999732" y="49281"/>
        <a:ext cx="3081225" cy="1494128"/>
      </dsp:txXfrm>
    </dsp:sp>
    <dsp:sp modelId="{99102225-FFE6-46BC-8A9B-8B85FE73CBA1}">
      <dsp:nvSpPr>
        <dsp:cNvPr id="0" name=""/>
        <dsp:cNvSpPr/>
      </dsp:nvSpPr>
      <dsp:spPr>
        <a:xfrm>
          <a:off x="15270667" y="1589894"/>
          <a:ext cx="317419" cy="119032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90322"/>
              </a:lnTo>
              <a:lnTo>
                <a:pt x="317419" y="1190322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D28C076-CCDE-4BF6-AEF4-6447CE46BDE4}">
      <dsp:nvSpPr>
        <dsp:cNvPr id="0" name=""/>
        <dsp:cNvSpPr/>
      </dsp:nvSpPr>
      <dsp:spPr>
        <a:xfrm>
          <a:off x="15588087" y="1986668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AUDIÊNCIA</a:t>
          </a:r>
        </a:p>
      </dsp:txBody>
      <dsp:txXfrm>
        <a:off x="15634571" y="2033152"/>
        <a:ext cx="2446387" cy="1494128"/>
      </dsp:txXfrm>
    </dsp:sp>
    <dsp:sp modelId="{1646D228-2BDD-4224-B160-D9964C791AFC}">
      <dsp:nvSpPr>
        <dsp:cNvPr id="0" name=""/>
        <dsp:cNvSpPr/>
      </dsp:nvSpPr>
      <dsp:spPr>
        <a:xfrm>
          <a:off x="15270667" y="1589894"/>
          <a:ext cx="317419" cy="317419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174193"/>
              </a:lnTo>
              <a:lnTo>
                <a:pt x="317419" y="3174193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F5CE4AD-CC7E-40C2-B336-83191A4ACFC5}">
      <dsp:nvSpPr>
        <dsp:cNvPr id="0" name=""/>
        <dsp:cNvSpPr/>
      </dsp:nvSpPr>
      <dsp:spPr>
        <a:xfrm>
          <a:off x="15588087" y="3970539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CONTROLE EXTERNO</a:t>
          </a:r>
        </a:p>
      </dsp:txBody>
      <dsp:txXfrm>
        <a:off x="15634571" y="4017023"/>
        <a:ext cx="2446387" cy="1494128"/>
      </dsp:txXfrm>
    </dsp:sp>
    <dsp:sp modelId="{847D7D84-F66D-4E11-AB23-ED25FD8A6A58}">
      <dsp:nvSpPr>
        <dsp:cNvPr id="0" name=""/>
        <dsp:cNvSpPr/>
      </dsp:nvSpPr>
      <dsp:spPr>
        <a:xfrm>
          <a:off x="15270667" y="1589894"/>
          <a:ext cx="371456" cy="51580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158065"/>
              </a:lnTo>
              <a:lnTo>
                <a:pt x="371456" y="5158065"/>
              </a:lnTo>
            </a:path>
          </a:pathLst>
        </a:custGeom>
        <a:noFill/>
        <a:ln w="12700" cap="flat" cmpd="sng" algn="ctr">
          <a:solidFill>
            <a:schemeClr val="accent6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84EF116-6C98-4C7C-A424-EC9BDE21B3B9}">
      <dsp:nvSpPr>
        <dsp:cNvPr id="0" name=""/>
        <dsp:cNvSpPr/>
      </dsp:nvSpPr>
      <dsp:spPr>
        <a:xfrm>
          <a:off x="15642124" y="5954410"/>
          <a:ext cx="2539355" cy="1587096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815" tIns="29210" rIns="43815" bIns="2921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2300" kern="1200"/>
            <a:t>EDITAL E LEILÃO</a:t>
          </a:r>
        </a:p>
      </dsp:txBody>
      <dsp:txXfrm>
        <a:off x="15688608" y="6000894"/>
        <a:ext cx="2446387" cy="1494128"/>
      </dsp:txXfrm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D8D7707-2F29-4411-90CC-6A76F35A3767}">
      <dsp:nvSpPr>
        <dsp:cNvPr id="0" name=""/>
        <dsp:cNvSpPr/>
      </dsp:nvSpPr>
      <dsp:spPr>
        <a:xfrm>
          <a:off x="0" y="4819118"/>
          <a:ext cx="2935663" cy="1507637"/>
        </a:xfrm>
        <a:prstGeom prst="roundRect">
          <a:avLst>
            <a:gd name="adj" fmla="val 10000"/>
          </a:avLst>
        </a:prstGeom>
        <a:solidFill>
          <a:schemeClr val="accent1">
            <a:alpha val="8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400" b="1" kern="1200"/>
            <a:t>TRÁFEGO</a:t>
          </a:r>
        </a:p>
      </dsp:txBody>
      <dsp:txXfrm>
        <a:off x="44157" y="4863275"/>
        <a:ext cx="2847349" cy="1419323"/>
      </dsp:txXfrm>
    </dsp:sp>
    <dsp:sp modelId="{39B09FE9-CAFA-4D46-BB57-784FDE72454D}">
      <dsp:nvSpPr>
        <dsp:cNvPr id="0" name=""/>
        <dsp:cNvSpPr/>
      </dsp:nvSpPr>
      <dsp:spPr>
        <a:xfrm rot="15889161">
          <a:off x="235509" y="3104101"/>
          <a:ext cx="4953064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4953064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 rot="10800000">
        <a:off x="2588214" y="2982695"/>
        <a:ext cx="247653" cy="247653"/>
      </dsp:txXfrm>
    </dsp:sp>
    <dsp:sp modelId="{627CABA7-C8B6-4B58-A87B-8BAEA01BB929}">
      <dsp:nvSpPr>
        <dsp:cNvPr id="0" name=""/>
        <dsp:cNvSpPr/>
      </dsp:nvSpPr>
      <dsp:spPr>
        <a:xfrm>
          <a:off x="2488419" y="9277"/>
          <a:ext cx="2471066" cy="1261657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000" b="1" kern="1200"/>
            <a:t>PLANO DE TRABALHO</a:t>
          </a:r>
        </a:p>
      </dsp:txBody>
      <dsp:txXfrm>
        <a:off x="2525372" y="46230"/>
        <a:ext cx="2397160" cy="1187751"/>
      </dsp:txXfrm>
    </dsp:sp>
    <dsp:sp modelId="{A5AF00C4-E1C2-41EF-B264-712559EFC364}">
      <dsp:nvSpPr>
        <dsp:cNvPr id="0" name=""/>
        <dsp:cNvSpPr/>
      </dsp:nvSpPr>
      <dsp:spPr>
        <a:xfrm rot="15735039">
          <a:off x="1158755" y="4019038"/>
          <a:ext cx="3131557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3131557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 rot="10800000">
        <a:off x="2646245" y="3943169"/>
        <a:ext cx="156577" cy="156577"/>
      </dsp:txXfrm>
    </dsp:sp>
    <dsp:sp modelId="{F30ACF5E-5A4D-4C23-9A55-0820E05588C4}">
      <dsp:nvSpPr>
        <dsp:cNvPr id="0" name=""/>
        <dsp:cNvSpPr/>
      </dsp:nvSpPr>
      <dsp:spPr>
        <a:xfrm>
          <a:off x="2513405" y="1839148"/>
          <a:ext cx="2471066" cy="1261660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000" b="1" kern="1200"/>
            <a:t>LEVANTAMENTO DADOS PRIMÁRIOS E SECUNDÁRIOS</a:t>
          </a:r>
        </a:p>
      </dsp:txBody>
      <dsp:txXfrm>
        <a:off x="2550358" y="1876101"/>
        <a:ext cx="2397160" cy="1187754"/>
      </dsp:txXfrm>
    </dsp:sp>
    <dsp:sp modelId="{55D6AA46-50F2-4733-A2B6-2D5149187D18}">
      <dsp:nvSpPr>
        <dsp:cNvPr id="0" name=""/>
        <dsp:cNvSpPr/>
      </dsp:nvSpPr>
      <dsp:spPr>
        <a:xfrm rot="19153199">
          <a:off x="4888988" y="2210674"/>
          <a:ext cx="786594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786594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5262620" y="2193429"/>
        <a:ext cx="39329" cy="39329"/>
      </dsp:txXfrm>
    </dsp:sp>
    <dsp:sp modelId="{2F751B75-EE3D-4D95-8D70-4D873CBD41B0}">
      <dsp:nvSpPr>
        <dsp:cNvPr id="0" name=""/>
        <dsp:cNvSpPr/>
      </dsp:nvSpPr>
      <dsp:spPr>
        <a:xfrm>
          <a:off x="5580099" y="1731819"/>
          <a:ext cx="908034" cy="448779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rgbClr val="FFFFFF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Arial"/>
              <a:ea typeface="Arial"/>
              <a:cs typeface="Arial"/>
            </a:rPr>
            <a:t>Definição</a:t>
          </a:r>
          <a:r>
            <a:rPr lang="pt-BR" sz="500" b="1" i="1" kern="1200"/>
            <a:t> de Segmentos Homogêneos (SHs)</a:t>
          </a:r>
          <a:endParaRPr lang="pt-BR" sz="500" kern="1200"/>
        </a:p>
      </dsp:txBody>
      <dsp:txXfrm>
        <a:off x="5593243" y="1744963"/>
        <a:ext cx="881746" cy="422491"/>
      </dsp:txXfrm>
    </dsp:sp>
    <dsp:sp modelId="{D6A45AF1-7601-4DBF-96AA-8A2F6CDD7DE3}">
      <dsp:nvSpPr>
        <dsp:cNvPr id="0" name=""/>
        <dsp:cNvSpPr/>
      </dsp:nvSpPr>
      <dsp:spPr>
        <a:xfrm rot="21449683">
          <a:off x="4984177" y="2454074"/>
          <a:ext cx="617020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617020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5277261" y="2441068"/>
        <a:ext cx="30851" cy="30851"/>
      </dsp:txXfrm>
    </dsp:sp>
    <dsp:sp modelId="{C5302BE3-D5EB-4A2B-B398-88C00E224F71}">
      <dsp:nvSpPr>
        <dsp:cNvPr id="0" name=""/>
        <dsp:cNvSpPr/>
      </dsp:nvSpPr>
      <dsp:spPr>
        <a:xfrm>
          <a:off x="5600902" y="2205614"/>
          <a:ext cx="857182" cy="474787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Definição do sistema de arrecadação</a:t>
          </a:r>
        </a:p>
      </dsp:txBody>
      <dsp:txXfrm>
        <a:off x="5614808" y="2219520"/>
        <a:ext cx="829370" cy="446975"/>
      </dsp:txXfrm>
    </dsp:sp>
    <dsp:sp modelId="{759E9A13-4844-4FDA-95DA-653463EDE48B}">
      <dsp:nvSpPr>
        <dsp:cNvPr id="0" name=""/>
        <dsp:cNvSpPr/>
      </dsp:nvSpPr>
      <dsp:spPr>
        <a:xfrm rot="1975643">
          <a:off x="4924665" y="2669933"/>
          <a:ext cx="744600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744600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5278351" y="2653737"/>
        <a:ext cx="37230" cy="37230"/>
      </dsp:txXfrm>
    </dsp:sp>
    <dsp:sp modelId="{E5E51C17-8712-42AF-9E2C-3AE74208C286}">
      <dsp:nvSpPr>
        <dsp:cNvPr id="0" name=""/>
        <dsp:cNvSpPr/>
      </dsp:nvSpPr>
      <dsp:spPr>
        <a:xfrm>
          <a:off x="5609460" y="2689925"/>
          <a:ext cx="866381" cy="369602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Contagens classificatórias (CVC)</a:t>
          </a:r>
        </a:p>
      </dsp:txBody>
      <dsp:txXfrm>
        <a:off x="5620285" y="2700750"/>
        <a:ext cx="844731" cy="347952"/>
      </dsp:txXfrm>
    </dsp:sp>
    <dsp:sp modelId="{30D1AB0C-9E0C-4E6B-959E-12729A106CEB}">
      <dsp:nvSpPr>
        <dsp:cNvPr id="0" name=""/>
        <dsp:cNvSpPr/>
      </dsp:nvSpPr>
      <dsp:spPr>
        <a:xfrm rot="3217257">
          <a:off x="4774862" y="2882328"/>
          <a:ext cx="1030339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030339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5264273" y="2858989"/>
        <a:ext cx="51516" cy="51516"/>
      </dsp:txXfrm>
    </dsp:sp>
    <dsp:sp modelId="{5BF635BA-DFFF-49F9-A4B2-73D02536399E}">
      <dsp:nvSpPr>
        <dsp:cNvPr id="0" name=""/>
        <dsp:cNvSpPr/>
      </dsp:nvSpPr>
      <dsp:spPr>
        <a:xfrm>
          <a:off x="5595591" y="3113906"/>
          <a:ext cx="912156" cy="371219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500" b="1" i="1" kern="1200"/>
            <a:t>Pesquisa de origem-destino (POD)</a:t>
          </a:r>
          <a:endParaRPr lang="pt-BR" sz="500" kern="1200"/>
        </a:p>
      </dsp:txBody>
      <dsp:txXfrm>
        <a:off x="5606464" y="3124779"/>
        <a:ext cx="890410" cy="349473"/>
      </dsp:txXfrm>
    </dsp:sp>
    <dsp:sp modelId="{44DE5CF9-8663-456B-881E-5D67BCBDCFD4}">
      <dsp:nvSpPr>
        <dsp:cNvPr id="0" name=""/>
        <dsp:cNvSpPr/>
      </dsp:nvSpPr>
      <dsp:spPr>
        <a:xfrm rot="20684369">
          <a:off x="2925490" y="5494585"/>
          <a:ext cx="57697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576975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3199553" y="5482580"/>
        <a:ext cx="28848" cy="28848"/>
      </dsp:txXfrm>
    </dsp:sp>
    <dsp:sp modelId="{B492AB7E-13ED-4379-8D7C-31CB05FDC14F}">
      <dsp:nvSpPr>
        <dsp:cNvPr id="0" name=""/>
        <dsp:cNvSpPr/>
      </dsp:nvSpPr>
      <dsp:spPr>
        <a:xfrm>
          <a:off x="3492293" y="4790242"/>
          <a:ext cx="2471066" cy="1261660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000" b="1" i="1" kern="1200"/>
            <a:t>DIAGNÓSTICO DA SITUAÇÃO ATUAL E CONSOLIDAÇÃO DE DADOS DO ANO BASE</a:t>
          </a:r>
        </a:p>
      </dsp:txBody>
      <dsp:txXfrm>
        <a:off x="3529246" y="4827195"/>
        <a:ext cx="2397160" cy="1187754"/>
      </dsp:txXfrm>
    </dsp:sp>
    <dsp:sp modelId="{F4FFD52E-62AF-490C-A2D2-CE2110E8E86E}">
      <dsp:nvSpPr>
        <dsp:cNvPr id="0" name=""/>
        <dsp:cNvSpPr/>
      </dsp:nvSpPr>
      <dsp:spPr>
        <a:xfrm rot="17336419">
          <a:off x="4485533" y="3349097"/>
          <a:ext cx="4376043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4376043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564154" y="3242115"/>
        <a:ext cx="218802" cy="218802"/>
      </dsp:txXfrm>
    </dsp:sp>
    <dsp:sp modelId="{4D4A1071-7904-48F6-AF77-F8EF74363950}">
      <dsp:nvSpPr>
        <dsp:cNvPr id="0" name=""/>
        <dsp:cNvSpPr/>
      </dsp:nvSpPr>
      <dsp:spPr>
        <a:xfrm>
          <a:off x="7383750" y="1055862"/>
          <a:ext cx="1292237" cy="452197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Caracterização da concessão e da região de inserção do lote</a:t>
          </a:r>
        </a:p>
      </dsp:txBody>
      <dsp:txXfrm>
        <a:off x="7396994" y="1069106"/>
        <a:ext cx="1265749" cy="425709"/>
      </dsp:txXfrm>
    </dsp:sp>
    <dsp:sp modelId="{D40A48B8-3AE6-4D21-9D0C-E29247D0E9F9}">
      <dsp:nvSpPr>
        <dsp:cNvPr id="0" name=""/>
        <dsp:cNvSpPr/>
      </dsp:nvSpPr>
      <dsp:spPr>
        <a:xfrm rot="17484947">
          <a:off x="4721359" y="3597408"/>
          <a:ext cx="3912636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3912636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579861" y="3502012"/>
        <a:ext cx="195631" cy="195631"/>
      </dsp:txXfrm>
    </dsp:sp>
    <dsp:sp modelId="{A0C2C76F-EA0C-4600-A686-B4477F7E4BD4}">
      <dsp:nvSpPr>
        <dsp:cNvPr id="0" name=""/>
        <dsp:cNvSpPr/>
      </dsp:nvSpPr>
      <dsp:spPr>
        <a:xfrm>
          <a:off x="7391994" y="1551305"/>
          <a:ext cx="1292237" cy="454555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Determinação do Volume Diário Médio Anual no ano base</a:t>
          </a:r>
        </a:p>
      </dsp:txBody>
      <dsp:txXfrm>
        <a:off x="7405307" y="1564618"/>
        <a:ext cx="1265611" cy="427929"/>
      </dsp:txXfrm>
    </dsp:sp>
    <dsp:sp modelId="{13D15221-6060-464A-B3CC-AD3F6213B9F2}">
      <dsp:nvSpPr>
        <dsp:cNvPr id="0" name=""/>
        <dsp:cNvSpPr/>
      </dsp:nvSpPr>
      <dsp:spPr>
        <a:xfrm rot="17674790">
          <a:off x="4961035" y="3857975"/>
          <a:ext cx="3432388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3432388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591419" y="3774585"/>
        <a:ext cx="171619" cy="171619"/>
      </dsp:txXfrm>
    </dsp:sp>
    <dsp:sp modelId="{7E5249D4-F0F3-47A2-9A9F-B669A4304E53}">
      <dsp:nvSpPr>
        <dsp:cNvPr id="0" name=""/>
        <dsp:cNvSpPr/>
      </dsp:nvSpPr>
      <dsp:spPr>
        <a:xfrm>
          <a:off x="7391098" y="2070043"/>
          <a:ext cx="1292237" cy="45934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Determinação do custo de viagem</a:t>
          </a:r>
        </a:p>
      </dsp:txBody>
      <dsp:txXfrm>
        <a:off x="7404552" y="2083497"/>
        <a:ext cx="1265329" cy="432440"/>
      </dsp:txXfrm>
    </dsp:sp>
    <dsp:sp modelId="{28C04FA2-3F72-4D2F-9724-9822A1DBCCBA}">
      <dsp:nvSpPr>
        <dsp:cNvPr id="0" name=""/>
        <dsp:cNvSpPr/>
      </dsp:nvSpPr>
      <dsp:spPr>
        <a:xfrm rot="17912553">
          <a:off x="5185449" y="4109996"/>
          <a:ext cx="297942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2979425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00676" y="4037930"/>
        <a:ext cx="148971" cy="148971"/>
      </dsp:txXfrm>
    </dsp:sp>
    <dsp:sp modelId="{381B049F-6671-445E-8ABD-CF2059CEE20C}">
      <dsp:nvSpPr>
        <dsp:cNvPr id="0" name=""/>
        <dsp:cNvSpPr/>
      </dsp:nvSpPr>
      <dsp:spPr>
        <a:xfrm>
          <a:off x="7386963" y="2572047"/>
          <a:ext cx="1292237" cy="463423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Localização dos pontos de arrecadação</a:t>
          </a:r>
        </a:p>
      </dsp:txBody>
      <dsp:txXfrm>
        <a:off x="7400536" y="2585620"/>
        <a:ext cx="1265091" cy="436277"/>
      </dsp:txXfrm>
    </dsp:sp>
    <dsp:sp modelId="{80265D92-281D-4AA7-AE1C-033192BE3CC0}">
      <dsp:nvSpPr>
        <dsp:cNvPr id="0" name=""/>
        <dsp:cNvSpPr/>
      </dsp:nvSpPr>
      <dsp:spPr>
        <a:xfrm rot="18254251">
          <a:off x="5411012" y="4374622"/>
          <a:ext cx="2525741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2525741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10739" y="4313898"/>
        <a:ext cx="126287" cy="126287"/>
      </dsp:txXfrm>
    </dsp:sp>
    <dsp:sp modelId="{EAAC9995-25F4-46B6-BF7B-A070F89FCEF4}">
      <dsp:nvSpPr>
        <dsp:cNvPr id="0" name=""/>
        <dsp:cNvSpPr/>
      </dsp:nvSpPr>
      <dsp:spPr>
        <a:xfrm>
          <a:off x="7384404" y="3100061"/>
          <a:ext cx="1292237" cy="46589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Sistema de transporte e rede georreferenciada</a:t>
          </a:r>
        </a:p>
      </dsp:txBody>
      <dsp:txXfrm>
        <a:off x="7398050" y="3113707"/>
        <a:ext cx="1264945" cy="438606"/>
      </dsp:txXfrm>
    </dsp:sp>
    <dsp:sp modelId="{4555B2E4-B937-4B5E-B0D7-99EFE52A7E1B}">
      <dsp:nvSpPr>
        <dsp:cNvPr id="0" name=""/>
        <dsp:cNvSpPr/>
      </dsp:nvSpPr>
      <dsp:spPr>
        <a:xfrm rot="18731986">
          <a:off x="5614123" y="4630559"/>
          <a:ext cx="2127662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2127662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24762" y="4579787"/>
        <a:ext cx="106383" cy="106383"/>
      </dsp:txXfrm>
    </dsp:sp>
    <dsp:sp modelId="{6E192BD6-E636-4417-84B5-F091B74B95D2}">
      <dsp:nvSpPr>
        <dsp:cNvPr id="0" name=""/>
        <dsp:cNvSpPr/>
      </dsp:nvSpPr>
      <dsp:spPr>
        <a:xfrm>
          <a:off x="7392548" y="3608137"/>
          <a:ext cx="1292237" cy="473494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Zoneamento</a:t>
          </a:r>
        </a:p>
      </dsp:txBody>
      <dsp:txXfrm>
        <a:off x="7406416" y="3622005"/>
        <a:ext cx="1264501" cy="445758"/>
      </dsp:txXfrm>
    </dsp:sp>
    <dsp:sp modelId="{EAF1839A-31EA-4FB8-B099-C2F56F9F4778}">
      <dsp:nvSpPr>
        <dsp:cNvPr id="0" name=""/>
        <dsp:cNvSpPr/>
      </dsp:nvSpPr>
      <dsp:spPr>
        <a:xfrm rot="19310468">
          <a:off x="5771400" y="4863662"/>
          <a:ext cx="1796539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796539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24757" y="4821168"/>
        <a:ext cx="89826" cy="89826"/>
      </dsp:txXfrm>
    </dsp:sp>
    <dsp:sp modelId="{B484E45A-2A4B-4468-A498-553149156576}">
      <dsp:nvSpPr>
        <dsp:cNvPr id="0" name=""/>
        <dsp:cNvSpPr/>
      </dsp:nvSpPr>
      <dsp:spPr>
        <a:xfrm>
          <a:off x="7375980" y="4116908"/>
          <a:ext cx="1292237" cy="388364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Matriz Origem-Destino no ano base</a:t>
          </a:r>
        </a:p>
      </dsp:txBody>
      <dsp:txXfrm>
        <a:off x="7387355" y="4128283"/>
        <a:ext cx="1269487" cy="365614"/>
      </dsp:txXfrm>
    </dsp:sp>
    <dsp:sp modelId="{474B5097-0E35-41D4-9448-085E29D9BDE2}">
      <dsp:nvSpPr>
        <dsp:cNvPr id="0" name=""/>
        <dsp:cNvSpPr/>
      </dsp:nvSpPr>
      <dsp:spPr>
        <a:xfrm rot="20138694">
          <a:off x="5892853" y="5091925"/>
          <a:ext cx="1584551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584551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45515" y="5054731"/>
        <a:ext cx="79227" cy="79227"/>
      </dsp:txXfrm>
    </dsp:sp>
    <dsp:sp modelId="{AA5CCDBA-D7DC-450F-BC83-BF2DD9855AB9}">
      <dsp:nvSpPr>
        <dsp:cNvPr id="0" name=""/>
        <dsp:cNvSpPr/>
      </dsp:nvSpPr>
      <dsp:spPr>
        <a:xfrm>
          <a:off x="7406898" y="4572566"/>
          <a:ext cx="1292237" cy="390105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Alocação de viagens</a:t>
          </a:r>
        </a:p>
      </dsp:txBody>
      <dsp:txXfrm>
        <a:off x="7418324" y="4583992"/>
        <a:ext cx="1269385" cy="367253"/>
      </dsp:txXfrm>
    </dsp:sp>
    <dsp:sp modelId="{158BE97E-F9B1-4177-8DCE-877258C0B268}">
      <dsp:nvSpPr>
        <dsp:cNvPr id="0" name=""/>
        <dsp:cNvSpPr/>
      </dsp:nvSpPr>
      <dsp:spPr>
        <a:xfrm rot="21105136">
          <a:off x="5955764" y="5313301"/>
          <a:ext cx="1468790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468790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53439" y="5279001"/>
        <a:ext cx="73439" cy="73439"/>
      </dsp:txXfrm>
    </dsp:sp>
    <dsp:sp modelId="{EFC2555A-A3F4-4F34-9555-153C83D30CD2}">
      <dsp:nvSpPr>
        <dsp:cNvPr id="0" name=""/>
        <dsp:cNvSpPr/>
      </dsp:nvSpPr>
      <dsp:spPr>
        <a:xfrm>
          <a:off x="7416959" y="5015898"/>
          <a:ext cx="1292237" cy="388942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Carregamento do sistema no ano base</a:t>
          </a:r>
        </a:p>
      </dsp:txBody>
      <dsp:txXfrm>
        <a:off x="7428351" y="5027290"/>
        <a:ext cx="1269453" cy="366158"/>
      </dsp:txXfrm>
    </dsp:sp>
    <dsp:sp modelId="{520AE88E-D1CF-49DD-B199-D9A704919092}">
      <dsp:nvSpPr>
        <dsp:cNvPr id="0" name=""/>
        <dsp:cNvSpPr/>
      </dsp:nvSpPr>
      <dsp:spPr>
        <a:xfrm rot="789992">
          <a:off x="5943382" y="5591759"/>
          <a:ext cx="151993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519935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6665352" y="5556181"/>
        <a:ext cx="75996" cy="75996"/>
      </dsp:txXfrm>
    </dsp:sp>
    <dsp:sp modelId="{A755392C-C007-4778-B14A-6A8CBFAD18FF}">
      <dsp:nvSpPr>
        <dsp:cNvPr id="0" name=""/>
        <dsp:cNvSpPr/>
      </dsp:nvSpPr>
      <dsp:spPr>
        <a:xfrm>
          <a:off x="7443340" y="5463726"/>
          <a:ext cx="1292237" cy="607121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0" i="1" kern="120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Auxílio para o cálculo do Desconto Básico de Tarifa (DBT) e Desconto de Usuário Frequente (DUF)</a:t>
          </a:r>
        </a:p>
      </dsp:txBody>
      <dsp:txXfrm>
        <a:off x="7461122" y="5481508"/>
        <a:ext cx="1256673" cy="571557"/>
      </dsp:txXfrm>
    </dsp:sp>
    <dsp:sp modelId="{CE849693-D33B-4555-A594-D09006645830}">
      <dsp:nvSpPr>
        <dsp:cNvPr id="0" name=""/>
        <dsp:cNvSpPr/>
      </dsp:nvSpPr>
      <dsp:spPr>
        <a:xfrm rot="3350825">
          <a:off x="2381763" y="6615612"/>
          <a:ext cx="2525779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2525779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3581509" y="6554887"/>
        <a:ext cx="126288" cy="126288"/>
      </dsp:txXfrm>
    </dsp:sp>
    <dsp:sp modelId="{2CA4806B-4A99-46B2-BF20-9200E3A96280}">
      <dsp:nvSpPr>
        <dsp:cNvPr id="0" name=""/>
        <dsp:cNvSpPr/>
      </dsp:nvSpPr>
      <dsp:spPr>
        <a:xfrm>
          <a:off x="4353644" y="7032297"/>
          <a:ext cx="2471066" cy="1261657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000" b="1" i="1" kern="1200"/>
            <a:t>APRESENTAÇÃO DE MODELO DE CRESCIMENTO E TRÁFEGO ESTIMADO PARA CONCESSÃO</a:t>
          </a:r>
        </a:p>
      </dsp:txBody>
      <dsp:txXfrm>
        <a:off x="4390597" y="7069250"/>
        <a:ext cx="2397160" cy="1187751"/>
      </dsp:txXfrm>
    </dsp:sp>
    <dsp:sp modelId="{9B8BD08F-0366-44F6-8A38-71033D626EA6}">
      <dsp:nvSpPr>
        <dsp:cNvPr id="0" name=""/>
        <dsp:cNvSpPr/>
      </dsp:nvSpPr>
      <dsp:spPr>
        <a:xfrm rot="18508914">
          <a:off x="6670949" y="7342052"/>
          <a:ext cx="81413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814135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7057663" y="7324118"/>
        <a:ext cx="40706" cy="40706"/>
      </dsp:txXfrm>
    </dsp:sp>
    <dsp:sp modelId="{D0485FE0-3127-48A9-BB47-76A73BC11725}">
      <dsp:nvSpPr>
        <dsp:cNvPr id="0" name=""/>
        <dsp:cNvSpPr/>
      </dsp:nvSpPr>
      <dsp:spPr>
        <a:xfrm>
          <a:off x="7331321" y="6785588"/>
          <a:ext cx="1153102" cy="48045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Modelo de projeção</a:t>
          </a:r>
        </a:p>
      </dsp:txBody>
      <dsp:txXfrm>
        <a:off x="7345393" y="6799660"/>
        <a:ext cx="1124958" cy="452314"/>
      </dsp:txXfrm>
    </dsp:sp>
    <dsp:sp modelId="{A6E509E0-385D-4407-8DDE-C9B90E37E21F}">
      <dsp:nvSpPr>
        <dsp:cNvPr id="0" name=""/>
        <dsp:cNvSpPr/>
      </dsp:nvSpPr>
      <dsp:spPr>
        <a:xfrm rot="20886086">
          <a:off x="6819149" y="7607333"/>
          <a:ext cx="517733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517733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7065073" y="7596810"/>
        <a:ext cx="25886" cy="25886"/>
      </dsp:txXfrm>
    </dsp:sp>
    <dsp:sp modelId="{C44A686E-E96D-4921-8318-8F3EEF23917E}">
      <dsp:nvSpPr>
        <dsp:cNvPr id="0" name=""/>
        <dsp:cNvSpPr/>
      </dsp:nvSpPr>
      <dsp:spPr>
        <a:xfrm>
          <a:off x="7331321" y="7316151"/>
          <a:ext cx="1153102" cy="48045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Previsão de intervenções no sistema</a:t>
          </a:r>
        </a:p>
      </dsp:txBody>
      <dsp:txXfrm>
        <a:off x="7345393" y="7330223"/>
        <a:ext cx="1124958" cy="452314"/>
      </dsp:txXfrm>
    </dsp:sp>
    <dsp:sp modelId="{442181EF-8465-49D8-A3F2-2CE3E57D35C1}">
      <dsp:nvSpPr>
        <dsp:cNvPr id="0" name=""/>
        <dsp:cNvSpPr/>
      </dsp:nvSpPr>
      <dsp:spPr>
        <a:xfrm rot="2394898">
          <a:off x="6747761" y="7872615"/>
          <a:ext cx="660510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660510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7061504" y="7858522"/>
        <a:ext cx="33025" cy="33025"/>
      </dsp:txXfrm>
    </dsp:sp>
    <dsp:sp modelId="{39AFBBD1-52BC-4BF9-AE11-A7615E45D194}">
      <dsp:nvSpPr>
        <dsp:cNvPr id="0" name=""/>
        <dsp:cNvSpPr/>
      </dsp:nvSpPr>
      <dsp:spPr>
        <a:xfrm>
          <a:off x="7331321" y="7846713"/>
          <a:ext cx="1153102" cy="48045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Carregamento do sistema ao longo da concessão</a:t>
          </a:r>
        </a:p>
      </dsp:txBody>
      <dsp:txXfrm>
        <a:off x="7345393" y="7860785"/>
        <a:ext cx="1124958" cy="452314"/>
      </dsp:txXfrm>
    </dsp:sp>
    <dsp:sp modelId="{C3E10D64-6DC7-4F64-BF03-B5FC5101C833}">
      <dsp:nvSpPr>
        <dsp:cNvPr id="0" name=""/>
        <dsp:cNvSpPr/>
      </dsp:nvSpPr>
      <dsp:spPr>
        <a:xfrm rot="3722367">
          <a:off x="6537763" y="8137896"/>
          <a:ext cx="108050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080505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7051004" y="8113303"/>
        <a:ext cx="54025" cy="54025"/>
      </dsp:txXfrm>
    </dsp:sp>
    <dsp:sp modelId="{8CD8AF88-6F50-43FE-BB50-11332B9B1FCD}">
      <dsp:nvSpPr>
        <dsp:cNvPr id="0" name=""/>
        <dsp:cNvSpPr/>
      </dsp:nvSpPr>
      <dsp:spPr>
        <a:xfrm>
          <a:off x="7331321" y="8377276"/>
          <a:ext cx="1153102" cy="480458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Receita Tarifária Obtida pelo Sistema de Arrecadação</a:t>
          </a:r>
        </a:p>
      </dsp:txBody>
      <dsp:txXfrm>
        <a:off x="7345393" y="8391348"/>
        <a:ext cx="1124958" cy="452314"/>
      </dsp:txXfrm>
    </dsp:sp>
    <dsp:sp modelId="{B1285888-D054-450A-957E-C0ECD44D21C2}">
      <dsp:nvSpPr>
        <dsp:cNvPr id="0" name=""/>
        <dsp:cNvSpPr/>
      </dsp:nvSpPr>
      <dsp:spPr>
        <a:xfrm rot="5600355">
          <a:off x="700765" y="7678816"/>
          <a:ext cx="4223768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4223768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 rot="10800000">
        <a:off x="2707055" y="7575641"/>
        <a:ext cx="211188" cy="211188"/>
      </dsp:txXfrm>
    </dsp:sp>
    <dsp:sp modelId="{1D6D7C4A-808F-4097-B759-7AA5084CC073}">
      <dsp:nvSpPr>
        <dsp:cNvPr id="0" name=""/>
        <dsp:cNvSpPr/>
      </dsp:nvSpPr>
      <dsp:spPr>
        <a:xfrm>
          <a:off x="2689636" y="9158705"/>
          <a:ext cx="2471066" cy="1261657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000" b="1" i="1" kern="1200"/>
            <a:t>AVALIAÇÃO DE CAPACIDADE VIÁRIA E PROPOSIÇÃO DE OBRAS DE AMPLIAÇÃO DE CAPACIDADE</a:t>
          </a:r>
        </a:p>
      </dsp:txBody>
      <dsp:txXfrm>
        <a:off x="2726589" y="9195658"/>
        <a:ext cx="2397160" cy="1187751"/>
      </dsp:txXfrm>
    </dsp:sp>
    <dsp:sp modelId="{243F6A95-17B5-48C3-97FA-829EC8F28ACD}">
      <dsp:nvSpPr>
        <dsp:cNvPr id="0" name=""/>
        <dsp:cNvSpPr/>
      </dsp:nvSpPr>
      <dsp:spPr>
        <a:xfrm rot="200157">
          <a:off x="5159829" y="9817127"/>
          <a:ext cx="1031515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1031515" y="2419"/>
              </a:lnTo>
            </a:path>
          </a:pathLst>
        </a:custGeom>
        <a:noFill/>
        <a:ln w="12700" cap="flat" cmpd="sng" algn="ctr">
          <a:solidFill>
            <a:schemeClr val="accent1">
              <a:tint val="7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>
        <a:off x="5649799" y="9793758"/>
        <a:ext cx="51575" cy="51575"/>
      </dsp:txXfrm>
    </dsp:sp>
    <dsp:sp modelId="{C455DE20-9BEC-4839-ADB1-A03B7427312D}">
      <dsp:nvSpPr>
        <dsp:cNvPr id="0" name=""/>
        <dsp:cNvSpPr/>
      </dsp:nvSpPr>
      <dsp:spPr>
        <a:xfrm>
          <a:off x="6190471" y="9445129"/>
          <a:ext cx="1222807" cy="808859"/>
        </a:xfrm>
        <a:prstGeom prst="roundRect">
          <a:avLst>
            <a:gd name="adj" fmla="val 10000"/>
          </a:avLst>
        </a:prstGeom>
        <a:solidFill>
          <a:schemeClr val="accent1">
            <a:alpha val="5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3175" tIns="3175" rIns="3175" bIns="3175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500" b="1" i="1" kern="1200"/>
            <a:t>Avaliação de obras de melhorias e ampliação de capacidade;</a:t>
          </a:r>
        </a:p>
      </dsp:txBody>
      <dsp:txXfrm>
        <a:off x="6214162" y="9468820"/>
        <a:ext cx="1175425" cy="761477"/>
      </dsp:txXfrm>
    </dsp:sp>
    <dsp:sp modelId="{68DF84E6-2104-4F2C-8385-37CF5AB0B2B6}">
      <dsp:nvSpPr>
        <dsp:cNvPr id="0" name=""/>
        <dsp:cNvSpPr/>
      </dsp:nvSpPr>
      <dsp:spPr>
        <a:xfrm rot="5810062">
          <a:off x="-429558" y="8556496"/>
          <a:ext cx="6014696" cy="4839"/>
        </a:xfrm>
        <a:custGeom>
          <a:avLst/>
          <a:gdLst/>
          <a:ahLst/>
          <a:cxnLst/>
          <a:rect l="0" t="0" r="0" b="0"/>
          <a:pathLst>
            <a:path>
              <a:moveTo>
                <a:pt x="0" y="2419"/>
              </a:moveTo>
              <a:lnTo>
                <a:pt x="6014696" y="2419"/>
              </a:lnTo>
            </a:path>
          </a:pathLst>
        </a:custGeom>
        <a:noFill/>
        <a:ln w="127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400" kern="1200"/>
        </a:p>
      </dsp:txBody>
      <dsp:txXfrm rot="10800000">
        <a:off x="2427422" y="8408548"/>
        <a:ext cx="300734" cy="300734"/>
      </dsp:txXfrm>
    </dsp:sp>
    <dsp:sp modelId="{40C33C61-E290-4CBA-8087-BC4D253BC7B3}">
      <dsp:nvSpPr>
        <dsp:cNvPr id="0" name=""/>
        <dsp:cNvSpPr/>
      </dsp:nvSpPr>
      <dsp:spPr>
        <a:xfrm>
          <a:off x="2219916" y="10914066"/>
          <a:ext cx="2471066" cy="1261657"/>
        </a:xfrm>
        <a:prstGeom prst="roundRect">
          <a:avLst>
            <a:gd name="adj" fmla="val 10000"/>
          </a:avLst>
        </a:prstGeom>
        <a:solidFill>
          <a:schemeClr val="accent1">
            <a:alpha val="7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3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1000" b="1" i="1" kern="1200"/>
            <a:t>RELATÓRIO DE ESTUDO DE TRÁFEGO</a:t>
          </a:r>
        </a:p>
      </dsp:txBody>
      <dsp:txXfrm>
        <a:off x="2256869" y="10951019"/>
        <a:ext cx="2397160" cy="1187751"/>
      </dsp:txXfrm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AAFA6AC-1809-4E2F-90EB-657978CEEA32}">
      <dsp:nvSpPr>
        <dsp:cNvPr id="0" name=""/>
        <dsp:cNvSpPr/>
      </dsp:nvSpPr>
      <dsp:spPr>
        <a:xfrm>
          <a:off x="85448759" y="11987870"/>
          <a:ext cx="31751215" cy="207775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38875"/>
              </a:lnTo>
              <a:lnTo>
                <a:pt x="31751215" y="1038875"/>
              </a:lnTo>
              <a:lnTo>
                <a:pt x="31751215" y="207775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A3C3C19-1908-4E44-AF96-32779B8894D7}">
      <dsp:nvSpPr>
        <dsp:cNvPr id="0" name=""/>
        <dsp:cNvSpPr/>
      </dsp:nvSpPr>
      <dsp:spPr>
        <a:xfrm>
          <a:off x="100431132" y="19121732"/>
          <a:ext cx="2608370" cy="21334158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1334158"/>
              </a:lnTo>
              <a:lnTo>
                <a:pt x="2608370" y="21334158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59AC4DC-BD86-440A-A8D8-B48F9CA964E0}">
      <dsp:nvSpPr>
        <dsp:cNvPr id="0" name=""/>
        <dsp:cNvSpPr/>
      </dsp:nvSpPr>
      <dsp:spPr>
        <a:xfrm>
          <a:off x="100431132" y="19121732"/>
          <a:ext cx="2355478" cy="150766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5076662"/>
              </a:lnTo>
              <a:lnTo>
                <a:pt x="2355478" y="15076662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D474750-2602-4DB4-BAA3-21893DA4A16A}">
      <dsp:nvSpPr>
        <dsp:cNvPr id="0" name=""/>
        <dsp:cNvSpPr/>
      </dsp:nvSpPr>
      <dsp:spPr>
        <a:xfrm>
          <a:off x="100431132" y="19121732"/>
          <a:ext cx="2184805" cy="933217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332173"/>
              </a:lnTo>
              <a:lnTo>
                <a:pt x="2184805" y="9332173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CF19FAB-F53A-4994-9079-335EA8E9CAD1}">
      <dsp:nvSpPr>
        <dsp:cNvPr id="0" name=""/>
        <dsp:cNvSpPr/>
      </dsp:nvSpPr>
      <dsp:spPr>
        <a:xfrm>
          <a:off x="100431132" y="19121732"/>
          <a:ext cx="2061426" cy="347152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471527"/>
              </a:lnTo>
              <a:lnTo>
                <a:pt x="2061426" y="3471527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9FACE1A-12D6-4EC9-AEF1-4D4BE1E1D084}">
      <dsp:nvSpPr>
        <dsp:cNvPr id="0" name=""/>
        <dsp:cNvSpPr/>
      </dsp:nvSpPr>
      <dsp:spPr>
        <a:xfrm>
          <a:off x="85448759" y="11987870"/>
          <a:ext cx="18939994" cy="218683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47957"/>
              </a:lnTo>
              <a:lnTo>
                <a:pt x="18939994" y="1147957"/>
              </a:lnTo>
              <a:lnTo>
                <a:pt x="18939994" y="2186833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B295E77-CB5A-4F69-A41B-C8E91A9DDD6D}">
      <dsp:nvSpPr>
        <dsp:cNvPr id="0" name=""/>
        <dsp:cNvSpPr/>
      </dsp:nvSpPr>
      <dsp:spPr>
        <a:xfrm>
          <a:off x="88190501" y="19198956"/>
          <a:ext cx="568215" cy="1072288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722881"/>
              </a:lnTo>
              <a:lnTo>
                <a:pt x="568215" y="1072288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9E613C0-0293-4AE6-9ADF-B0E04F09B301}">
      <dsp:nvSpPr>
        <dsp:cNvPr id="0" name=""/>
        <dsp:cNvSpPr/>
      </dsp:nvSpPr>
      <dsp:spPr>
        <a:xfrm>
          <a:off x="88190501" y="19198956"/>
          <a:ext cx="487282" cy="3495718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495718"/>
              </a:lnTo>
              <a:lnTo>
                <a:pt x="487282" y="3495718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165B435-7D0C-4C0B-AC40-9F812A05D06A}">
      <dsp:nvSpPr>
        <dsp:cNvPr id="0" name=""/>
        <dsp:cNvSpPr/>
      </dsp:nvSpPr>
      <dsp:spPr>
        <a:xfrm>
          <a:off x="88190501" y="19198956"/>
          <a:ext cx="384779" cy="1780653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7806531"/>
              </a:lnTo>
              <a:lnTo>
                <a:pt x="384779" y="1780653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1304F73-71B5-4C10-B18F-67793512D693}">
      <dsp:nvSpPr>
        <dsp:cNvPr id="0" name=""/>
        <dsp:cNvSpPr/>
      </dsp:nvSpPr>
      <dsp:spPr>
        <a:xfrm>
          <a:off x="85448759" y="11987870"/>
          <a:ext cx="6699364" cy="226405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225181"/>
              </a:lnTo>
              <a:lnTo>
                <a:pt x="6699364" y="1225181"/>
              </a:lnTo>
              <a:lnTo>
                <a:pt x="6699364" y="2264056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8C68AC8-A66A-4C04-B3E7-1BA211DB237D}">
      <dsp:nvSpPr>
        <dsp:cNvPr id="0" name=""/>
        <dsp:cNvSpPr/>
      </dsp:nvSpPr>
      <dsp:spPr>
        <a:xfrm>
          <a:off x="77154868" y="19178920"/>
          <a:ext cx="756598" cy="1140977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1409776"/>
              </a:lnTo>
              <a:lnTo>
                <a:pt x="756598" y="11409776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DCEF6A0-CB7C-44A1-A406-2E8614F12D0B}">
      <dsp:nvSpPr>
        <dsp:cNvPr id="0" name=""/>
        <dsp:cNvSpPr/>
      </dsp:nvSpPr>
      <dsp:spPr>
        <a:xfrm>
          <a:off x="77154868" y="19178920"/>
          <a:ext cx="690803" cy="431915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319151"/>
              </a:lnTo>
              <a:lnTo>
                <a:pt x="690803" y="431915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F64B18D-20E9-47F0-BBB2-270F7B690AE5}">
      <dsp:nvSpPr>
        <dsp:cNvPr id="0" name=""/>
        <dsp:cNvSpPr/>
      </dsp:nvSpPr>
      <dsp:spPr>
        <a:xfrm>
          <a:off x="81112491" y="11987870"/>
          <a:ext cx="4336268" cy="2244021"/>
        </a:xfrm>
        <a:custGeom>
          <a:avLst/>
          <a:gdLst/>
          <a:ahLst/>
          <a:cxnLst/>
          <a:rect l="0" t="0" r="0" b="0"/>
          <a:pathLst>
            <a:path>
              <a:moveTo>
                <a:pt x="4336268" y="0"/>
              </a:moveTo>
              <a:lnTo>
                <a:pt x="4336268" y="1205145"/>
              </a:lnTo>
              <a:lnTo>
                <a:pt x="0" y="1205145"/>
              </a:lnTo>
              <a:lnTo>
                <a:pt x="0" y="224402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3658384-70A7-43CE-8F01-4084A5D2BA11}">
      <dsp:nvSpPr>
        <dsp:cNvPr id="0" name=""/>
        <dsp:cNvSpPr/>
      </dsp:nvSpPr>
      <dsp:spPr>
        <a:xfrm>
          <a:off x="64594067" y="19093188"/>
          <a:ext cx="1187880" cy="10290758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290758"/>
              </a:lnTo>
              <a:lnTo>
                <a:pt x="1187880" y="10290758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D82F78F-1880-4634-A8D5-E52B41AE4136}">
      <dsp:nvSpPr>
        <dsp:cNvPr id="0" name=""/>
        <dsp:cNvSpPr/>
      </dsp:nvSpPr>
      <dsp:spPr>
        <a:xfrm>
          <a:off x="64594067" y="19093188"/>
          <a:ext cx="1051738" cy="36945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94539"/>
              </a:lnTo>
              <a:lnTo>
                <a:pt x="1051738" y="369453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F38CE1B-C565-435E-9F99-DCCB899712C8}">
      <dsp:nvSpPr>
        <dsp:cNvPr id="0" name=""/>
        <dsp:cNvSpPr/>
      </dsp:nvSpPr>
      <dsp:spPr>
        <a:xfrm>
          <a:off x="68551689" y="11987870"/>
          <a:ext cx="16897070" cy="2158289"/>
        </a:xfrm>
        <a:custGeom>
          <a:avLst/>
          <a:gdLst/>
          <a:ahLst/>
          <a:cxnLst/>
          <a:rect l="0" t="0" r="0" b="0"/>
          <a:pathLst>
            <a:path>
              <a:moveTo>
                <a:pt x="16897070" y="0"/>
              </a:moveTo>
              <a:lnTo>
                <a:pt x="16897070" y="1119413"/>
              </a:lnTo>
              <a:lnTo>
                <a:pt x="0" y="1119413"/>
              </a:lnTo>
              <a:lnTo>
                <a:pt x="0" y="215828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0A655E2-1478-4445-983B-8D3034019767}">
      <dsp:nvSpPr>
        <dsp:cNvPr id="0" name=""/>
        <dsp:cNvSpPr/>
      </dsp:nvSpPr>
      <dsp:spPr>
        <a:xfrm>
          <a:off x="39247868" y="25401886"/>
          <a:ext cx="3701168" cy="9750048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750048"/>
              </a:lnTo>
              <a:lnTo>
                <a:pt x="3701168" y="9750048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D1FEE89-6449-43DE-B48F-0194557727F0}">
      <dsp:nvSpPr>
        <dsp:cNvPr id="0" name=""/>
        <dsp:cNvSpPr/>
      </dsp:nvSpPr>
      <dsp:spPr>
        <a:xfrm>
          <a:off x="39247868" y="25401886"/>
          <a:ext cx="3796448" cy="1556908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5569089"/>
              </a:lnTo>
              <a:lnTo>
                <a:pt x="3796448" y="1556908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5289634-8695-4EF7-90E7-9AB9A4C16A9F}">
      <dsp:nvSpPr>
        <dsp:cNvPr id="0" name=""/>
        <dsp:cNvSpPr/>
      </dsp:nvSpPr>
      <dsp:spPr>
        <a:xfrm>
          <a:off x="39247868" y="25401886"/>
          <a:ext cx="3796448" cy="21403318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1403318"/>
              </a:lnTo>
              <a:lnTo>
                <a:pt x="3796448" y="21403318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DDFD1ED-3623-4913-A611-2DE478E2533F}">
      <dsp:nvSpPr>
        <dsp:cNvPr id="0" name=""/>
        <dsp:cNvSpPr/>
      </dsp:nvSpPr>
      <dsp:spPr>
        <a:xfrm>
          <a:off x="39247868" y="25401886"/>
          <a:ext cx="3891629" cy="2704698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7046987"/>
              </a:lnTo>
              <a:lnTo>
                <a:pt x="3891629" y="27046987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1406D52-86C5-4A2D-8CC5-4EF9C54AD3CC}">
      <dsp:nvSpPr>
        <dsp:cNvPr id="0" name=""/>
        <dsp:cNvSpPr/>
      </dsp:nvSpPr>
      <dsp:spPr>
        <a:xfrm>
          <a:off x="39247868" y="25401886"/>
          <a:ext cx="4272649" cy="3327722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3277225"/>
              </a:lnTo>
              <a:lnTo>
                <a:pt x="4272649" y="33277225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078B22E-AE55-40B9-AA9A-9EE8E7AFFA21}">
      <dsp:nvSpPr>
        <dsp:cNvPr id="0" name=""/>
        <dsp:cNvSpPr/>
      </dsp:nvSpPr>
      <dsp:spPr>
        <a:xfrm>
          <a:off x="39247868" y="25401886"/>
          <a:ext cx="3701168" cy="385328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853289"/>
              </a:lnTo>
              <a:lnTo>
                <a:pt x="3701168" y="385328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B9C3A59-8AE6-4A52-8A0E-3F77501CB311}">
      <dsp:nvSpPr>
        <dsp:cNvPr id="0" name=""/>
        <dsp:cNvSpPr/>
      </dsp:nvSpPr>
      <dsp:spPr>
        <a:xfrm>
          <a:off x="43205491" y="19012651"/>
          <a:ext cx="12313747" cy="1442207"/>
        </a:xfrm>
        <a:custGeom>
          <a:avLst/>
          <a:gdLst/>
          <a:ahLst/>
          <a:cxnLst/>
          <a:rect l="0" t="0" r="0" b="0"/>
          <a:pathLst>
            <a:path>
              <a:moveTo>
                <a:pt x="12313747" y="0"/>
              </a:moveTo>
              <a:lnTo>
                <a:pt x="12313747" y="403331"/>
              </a:lnTo>
              <a:lnTo>
                <a:pt x="0" y="403331"/>
              </a:lnTo>
              <a:lnTo>
                <a:pt x="0" y="1442207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AEC8BC9-911C-4EAA-A77B-C5F47FAD55B1}">
      <dsp:nvSpPr>
        <dsp:cNvPr id="0" name=""/>
        <dsp:cNvSpPr/>
      </dsp:nvSpPr>
      <dsp:spPr>
        <a:xfrm>
          <a:off x="55519238" y="11987870"/>
          <a:ext cx="29929521" cy="2077751"/>
        </a:xfrm>
        <a:custGeom>
          <a:avLst/>
          <a:gdLst/>
          <a:ahLst/>
          <a:cxnLst/>
          <a:rect l="0" t="0" r="0" b="0"/>
          <a:pathLst>
            <a:path>
              <a:moveTo>
                <a:pt x="29929521" y="0"/>
              </a:moveTo>
              <a:lnTo>
                <a:pt x="29929521" y="1038875"/>
              </a:lnTo>
              <a:lnTo>
                <a:pt x="0" y="1038875"/>
              </a:lnTo>
              <a:lnTo>
                <a:pt x="0" y="207775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C63E12D-5757-4764-8EF2-036525D2C269}">
      <dsp:nvSpPr>
        <dsp:cNvPr id="0" name=""/>
        <dsp:cNvSpPr/>
      </dsp:nvSpPr>
      <dsp:spPr>
        <a:xfrm>
          <a:off x="64090360" y="5555892"/>
          <a:ext cx="16411370" cy="395846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958463"/>
              </a:lnTo>
              <a:lnTo>
                <a:pt x="16411370" y="3958463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D6D98D4-0534-439E-BB3C-C7994F63D733}">
      <dsp:nvSpPr>
        <dsp:cNvPr id="0" name=""/>
        <dsp:cNvSpPr/>
      </dsp:nvSpPr>
      <dsp:spPr>
        <a:xfrm>
          <a:off x="48494457" y="5555892"/>
          <a:ext cx="15595902" cy="3958463"/>
        </a:xfrm>
        <a:custGeom>
          <a:avLst/>
          <a:gdLst/>
          <a:ahLst/>
          <a:cxnLst/>
          <a:rect l="0" t="0" r="0" b="0"/>
          <a:pathLst>
            <a:path>
              <a:moveTo>
                <a:pt x="15595902" y="0"/>
              </a:moveTo>
              <a:lnTo>
                <a:pt x="15595902" y="3958463"/>
              </a:lnTo>
              <a:lnTo>
                <a:pt x="0" y="3958463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89D73EE-4A82-4E3A-8CB8-7A4C1A17EEF1}">
      <dsp:nvSpPr>
        <dsp:cNvPr id="0" name=""/>
        <dsp:cNvSpPr/>
      </dsp:nvSpPr>
      <dsp:spPr>
        <a:xfrm>
          <a:off x="59143332" y="608864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b="0" i="0" u="none" kern="1200"/>
            <a:t>CADASTRO</a:t>
          </a:r>
          <a:endParaRPr lang="pt-BR" sz="6100" kern="1200"/>
        </a:p>
      </dsp:txBody>
      <dsp:txXfrm>
        <a:off x="59143332" y="608864"/>
        <a:ext cx="9894056" cy="4947028"/>
      </dsp:txXfrm>
    </dsp:sp>
    <dsp:sp modelId="{C4972B8F-70D6-435A-9143-DBD2F22A10C7}">
      <dsp:nvSpPr>
        <dsp:cNvPr id="0" name=""/>
        <dsp:cNvSpPr/>
      </dsp:nvSpPr>
      <dsp:spPr>
        <a:xfrm>
          <a:off x="38600401" y="704084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COMPILAÇÃO DOS DADOS GERAIS EXISTENTES</a:t>
          </a:r>
        </a:p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b="1" kern="1200">
              <a:solidFill>
                <a:srgbClr val="FF0000"/>
              </a:solidFill>
            </a:rPr>
            <a:t>ENTREGA</a:t>
          </a:r>
          <a:r>
            <a:rPr lang="pt-BR" sz="6100" kern="1200"/>
            <a:t>  </a:t>
          </a:r>
          <a:r>
            <a:rPr lang="pt-BR" sz="6100" b="1" kern="1200">
              <a:solidFill>
                <a:srgbClr val="FF0000"/>
              </a:solidFill>
            </a:rPr>
            <a:t>COMO</a:t>
          </a:r>
          <a:r>
            <a:rPr lang="pt-BR" sz="6100" kern="1200"/>
            <a:t>?</a:t>
          </a:r>
        </a:p>
      </dsp:txBody>
      <dsp:txXfrm>
        <a:off x="38600401" y="7040842"/>
        <a:ext cx="9894056" cy="4947028"/>
      </dsp:txXfrm>
    </dsp:sp>
    <dsp:sp modelId="{ADC184E7-B427-4A46-AA31-7ED56A3A744A}">
      <dsp:nvSpPr>
        <dsp:cNvPr id="0" name=""/>
        <dsp:cNvSpPr/>
      </dsp:nvSpPr>
      <dsp:spPr>
        <a:xfrm>
          <a:off x="80501731" y="704084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LEVANTAMENTO CADASTRAL</a:t>
          </a:r>
        </a:p>
      </dsp:txBody>
      <dsp:txXfrm>
        <a:off x="80501731" y="7040842"/>
        <a:ext cx="9894056" cy="4947028"/>
      </dsp:txXfrm>
    </dsp:sp>
    <dsp:sp modelId="{7C773A43-992B-4DA4-A240-9DF411AD63A5}">
      <dsp:nvSpPr>
        <dsp:cNvPr id="0" name=""/>
        <dsp:cNvSpPr/>
      </dsp:nvSpPr>
      <dsp:spPr>
        <a:xfrm>
          <a:off x="50572209" y="1406562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LEVANTAMENTO TOPOGRÁFICO</a:t>
          </a:r>
        </a:p>
      </dsp:txBody>
      <dsp:txXfrm>
        <a:off x="50572209" y="14065622"/>
        <a:ext cx="9894056" cy="4947028"/>
      </dsp:txXfrm>
    </dsp:sp>
    <dsp:sp modelId="{C468DC68-7C30-4A4D-BFAB-5F3F199775BF}">
      <dsp:nvSpPr>
        <dsp:cNvPr id="0" name=""/>
        <dsp:cNvSpPr/>
      </dsp:nvSpPr>
      <dsp:spPr>
        <a:xfrm>
          <a:off x="38258462" y="20454858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Escaneamento com Laser móvel e aerofotogramétrico</a:t>
          </a:r>
        </a:p>
      </dsp:txBody>
      <dsp:txXfrm>
        <a:off x="38258462" y="20454858"/>
        <a:ext cx="9894056" cy="4947028"/>
      </dsp:txXfrm>
    </dsp:sp>
    <dsp:sp modelId="{46AA9E98-0D02-4B9F-A65A-9A5468EA44D5}">
      <dsp:nvSpPr>
        <dsp:cNvPr id="0" name=""/>
        <dsp:cNvSpPr/>
      </dsp:nvSpPr>
      <dsp:spPr>
        <a:xfrm>
          <a:off x="42949037" y="2678166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Fotos aéreas ortorretificadas na escala 1.2000 </a:t>
          </a:r>
        </a:p>
      </dsp:txBody>
      <dsp:txXfrm>
        <a:off x="42949037" y="26781662"/>
        <a:ext cx="9894056" cy="4947028"/>
      </dsp:txXfrm>
    </dsp:sp>
    <dsp:sp modelId="{4F056C0E-2343-4C99-B4CC-63FE428B1411}">
      <dsp:nvSpPr>
        <dsp:cNvPr id="0" name=""/>
        <dsp:cNvSpPr/>
      </dsp:nvSpPr>
      <dsp:spPr>
        <a:xfrm>
          <a:off x="43520517" y="56205597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Ao final da geração dos produtos resultantes do levantamento topográfico, deve ser entregue o arquivo LandXML</a:t>
          </a:r>
        </a:p>
      </dsp:txBody>
      <dsp:txXfrm>
        <a:off x="43520517" y="56205597"/>
        <a:ext cx="9894056" cy="4947028"/>
      </dsp:txXfrm>
    </dsp:sp>
    <dsp:sp modelId="{7DC004E0-66D6-4DA1-BD02-35F417FEDA22}">
      <dsp:nvSpPr>
        <dsp:cNvPr id="0" name=""/>
        <dsp:cNvSpPr/>
      </dsp:nvSpPr>
      <dsp:spPr>
        <a:xfrm>
          <a:off x="43139497" y="49975359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Relatório topográfico com a monografia dos marcos utilizados</a:t>
          </a:r>
        </a:p>
      </dsp:txBody>
      <dsp:txXfrm>
        <a:off x="43139497" y="49975359"/>
        <a:ext cx="9894056" cy="4947028"/>
      </dsp:txXfrm>
    </dsp:sp>
    <dsp:sp modelId="{6AFB4517-F982-4ACA-B458-2D53E34C3EDC}">
      <dsp:nvSpPr>
        <dsp:cNvPr id="0" name=""/>
        <dsp:cNvSpPr/>
      </dsp:nvSpPr>
      <dsp:spPr>
        <a:xfrm>
          <a:off x="43044316" y="44331690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Relatórios obtidos por software especializado em tratamento e manipulação de dados oriundos de nuvens de pontos</a:t>
          </a:r>
        </a:p>
      </dsp:txBody>
      <dsp:txXfrm>
        <a:off x="43044316" y="44331690"/>
        <a:ext cx="9894056" cy="4947028"/>
      </dsp:txXfrm>
    </dsp:sp>
    <dsp:sp modelId="{CD130F5D-CC7C-42C1-B0BF-5E9151EE973E}">
      <dsp:nvSpPr>
        <dsp:cNvPr id="0" name=""/>
        <dsp:cNvSpPr/>
      </dsp:nvSpPr>
      <dsp:spPr>
        <a:xfrm>
          <a:off x="43044316" y="3849746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MDT – Modelo Digital do Terreno</a:t>
          </a:r>
        </a:p>
      </dsp:txBody>
      <dsp:txXfrm>
        <a:off x="43044316" y="38497462"/>
        <a:ext cx="9894056" cy="4947028"/>
      </dsp:txXfrm>
    </dsp:sp>
    <dsp:sp modelId="{DA2D3262-FC77-4644-9A99-1384FC6DD613}">
      <dsp:nvSpPr>
        <dsp:cNvPr id="0" name=""/>
        <dsp:cNvSpPr/>
      </dsp:nvSpPr>
      <dsp:spPr>
        <a:xfrm>
          <a:off x="42949037" y="32678421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Nuvem de pontos</a:t>
          </a:r>
        </a:p>
      </dsp:txBody>
      <dsp:txXfrm>
        <a:off x="42949037" y="32678421"/>
        <a:ext cx="9894056" cy="4947028"/>
      </dsp:txXfrm>
    </dsp:sp>
    <dsp:sp modelId="{96D9564D-B734-4AA5-B131-361CACA68375}">
      <dsp:nvSpPr>
        <dsp:cNvPr id="0" name=""/>
        <dsp:cNvSpPr/>
      </dsp:nvSpPr>
      <dsp:spPr>
        <a:xfrm>
          <a:off x="63604661" y="14146160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Levantamento dos Elementos que compõem o Sistema Rodoviário</a:t>
          </a:r>
        </a:p>
      </dsp:txBody>
      <dsp:txXfrm>
        <a:off x="63604661" y="14146160"/>
        <a:ext cx="9894056" cy="4947028"/>
      </dsp:txXfrm>
    </dsp:sp>
    <dsp:sp modelId="{FA9CB43F-C507-45F1-A0EA-7DB5CACF960D}">
      <dsp:nvSpPr>
        <dsp:cNvPr id="0" name=""/>
        <dsp:cNvSpPr/>
      </dsp:nvSpPr>
      <dsp:spPr>
        <a:xfrm>
          <a:off x="65645805" y="20314214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Vídeo Registro</a:t>
          </a:r>
        </a:p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b="1" kern="1200">
              <a:solidFill>
                <a:srgbClr val="FF0000"/>
              </a:solidFill>
            </a:rPr>
            <a:t>recebe o que?</a:t>
          </a:r>
        </a:p>
      </dsp:txBody>
      <dsp:txXfrm>
        <a:off x="65645805" y="20314214"/>
        <a:ext cx="9894056" cy="4947028"/>
      </dsp:txXfrm>
    </dsp:sp>
    <dsp:sp modelId="{17CC605B-2856-4274-9B57-035B10C0FBCE}">
      <dsp:nvSpPr>
        <dsp:cNvPr id="0" name=""/>
        <dsp:cNvSpPr/>
      </dsp:nvSpPr>
      <dsp:spPr>
        <a:xfrm>
          <a:off x="65781947" y="26910433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Dados do sistema Rodoviário</a:t>
          </a:r>
        </a:p>
      </dsp:txBody>
      <dsp:txXfrm>
        <a:off x="65781947" y="26910433"/>
        <a:ext cx="9894056" cy="4947028"/>
      </dsp:txXfrm>
    </dsp:sp>
    <dsp:sp modelId="{19421756-4E74-4787-A435-074AAD44ED1D}">
      <dsp:nvSpPr>
        <dsp:cNvPr id="0" name=""/>
        <dsp:cNvSpPr/>
      </dsp:nvSpPr>
      <dsp:spPr>
        <a:xfrm>
          <a:off x="76165463" y="1423189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AVALIAÇÃO DAS VELOCIDADES DAS VIAS EXISTENTES</a:t>
          </a:r>
        </a:p>
      </dsp:txBody>
      <dsp:txXfrm>
        <a:off x="76165463" y="14231892"/>
        <a:ext cx="9894056" cy="4947028"/>
      </dsp:txXfrm>
    </dsp:sp>
    <dsp:sp modelId="{D382CBAB-D9B7-4B1F-B27C-C85D55735B29}">
      <dsp:nvSpPr>
        <dsp:cNvPr id="0" name=""/>
        <dsp:cNvSpPr/>
      </dsp:nvSpPr>
      <dsp:spPr>
        <a:xfrm>
          <a:off x="77845671" y="21024557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6100" kern="1200"/>
            <a:t>Memorial de cálculo, apresentado em planilhas eletrônicas editáveis em formato “.xls”.</a:t>
          </a:r>
        </a:p>
      </dsp:txBody>
      <dsp:txXfrm>
        <a:off x="77845671" y="21024557"/>
        <a:ext cx="9894056" cy="4947028"/>
      </dsp:txXfrm>
    </dsp:sp>
    <dsp:sp modelId="{66EF0A47-A17E-4645-B372-D7F64FF0B140}">
      <dsp:nvSpPr>
        <dsp:cNvPr id="0" name=""/>
        <dsp:cNvSpPr/>
      </dsp:nvSpPr>
      <dsp:spPr>
        <a:xfrm>
          <a:off x="77911467" y="28115183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6100" kern="1200"/>
            <a:t>Arquivo georreferenciado em formato shapefile (ArcGIS) e em formato “.kmz” com a plotagem dos locais com necessidade de intervenção geométrica.</a:t>
          </a:r>
        </a:p>
      </dsp:txBody>
      <dsp:txXfrm>
        <a:off x="77911467" y="28115183"/>
        <a:ext cx="9894056" cy="4947028"/>
      </dsp:txXfrm>
    </dsp:sp>
    <dsp:sp modelId="{B7DD6C5F-A8D7-4F6F-8D00-DEB573270C55}">
      <dsp:nvSpPr>
        <dsp:cNvPr id="0" name=""/>
        <dsp:cNvSpPr/>
      </dsp:nvSpPr>
      <dsp:spPr>
        <a:xfrm>
          <a:off x="87201096" y="14251927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GEOLOGIA E GEOTECNIA</a:t>
          </a:r>
        </a:p>
      </dsp:txBody>
      <dsp:txXfrm>
        <a:off x="87201096" y="14251927"/>
        <a:ext cx="9894056" cy="4947028"/>
      </dsp:txXfrm>
    </dsp:sp>
    <dsp:sp modelId="{39F481F8-AB5B-45F2-8E44-8E2B9D7472B5}">
      <dsp:nvSpPr>
        <dsp:cNvPr id="0" name=""/>
        <dsp:cNvSpPr/>
      </dsp:nvSpPr>
      <dsp:spPr>
        <a:xfrm>
          <a:off x="88575281" y="34531973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RELATÓRIO FINAL</a:t>
          </a:r>
        </a:p>
      </dsp:txBody>
      <dsp:txXfrm>
        <a:off x="88575281" y="34531973"/>
        <a:ext cx="9894056" cy="4947028"/>
      </dsp:txXfrm>
    </dsp:sp>
    <dsp:sp modelId="{77473DB2-B37B-462D-A5D0-1BF688528372}">
      <dsp:nvSpPr>
        <dsp:cNvPr id="0" name=""/>
        <dsp:cNvSpPr/>
      </dsp:nvSpPr>
      <dsp:spPr>
        <a:xfrm>
          <a:off x="88677784" y="20221160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PLANO DE TRABALHO</a:t>
          </a:r>
        </a:p>
      </dsp:txBody>
      <dsp:txXfrm>
        <a:off x="88677784" y="20221160"/>
        <a:ext cx="9894056" cy="4947028"/>
      </dsp:txXfrm>
    </dsp:sp>
    <dsp:sp modelId="{75DCEF42-C5E4-4ACC-ACFD-E1466D28D5C3}">
      <dsp:nvSpPr>
        <dsp:cNvPr id="0" name=""/>
        <dsp:cNvSpPr/>
      </dsp:nvSpPr>
      <dsp:spPr>
        <a:xfrm>
          <a:off x="88758717" y="27448323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SONDAGENS DE CAMPO</a:t>
          </a:r>
        </a:p>
      </dsp:txBody>
      <dsp:txXfrm>
        <a:off x="88758717" y="27448323"/>
        <a:ext cx="9894056" cy="4947028"/>
      </dsp:txXfrm>
    </dsp:sp>
    <dsp:sp modelId="{5E414F62-8092-4D3F-A827-4BBB4123D068}">
      <dsp:nvSpPr>
        <dsp:cNvPr id="0" name=""/>
        <dsp:cNvSpPr/>
      </dsp:nvSpPr>
      <dsp:spPr>
        <a:xfrm>
          <a:off x="99441726" y="14174704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LEVANTAMENTO DO PAVIMENTO</a:t>
          </a:r>
        </a:p>
      </dsp:txBody>
      <dsp:txXfrm>
        <a:off x="99441726" y="14174704"/>
        <a:ext cx="9894056" cy="4947028"/>
      </dsp:txXfrm>
    </dsp:sp>
    <dsp:sp modelId="{4A31C5D5-9EA3-4E38-B74D-37D31A29B3B7}">
      <dsp:nvSpPr>
        <dsp:cNvPr id="0" name=""/>
        <dsp:cNvSpPr/>
      </dsp:nvSpPr>
      <dsp:spPr>
        <a:xfrm>
          <a:off x="102492558" y="20119746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PLANO DE TRABALHO</a:t>
          </a:r>
        </a:p>
      </dsp:txBody>
      <dsp:txXfrm>
        <a:off x="102492558" y="20119746"/>
        <a:ext cx="9894056" cy="4947028"/>
      </dsp:txXfrm>
    </dsp:sp>
    <dsp:sp modelId="{9BBDC101-68EA-4EA2-95C6-E3C50ACC48AF}">
      <dsp:nvSpPr>
        <dsp:cNvPr id="0" name=""/>
        <dsp:cNvSpPr/>
      </dsp:nvSpPr>
      <dsp:spPr>
        <a:xfrm>
          <a:off x="102615937" y="25980392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SONDAGENS DE PAVIMENTO</a:t>
          </a:r>
        </a:p>
      </dsp:txBody>
      <dsp:txXfrm>
        <a:off x="102615937" y="25980392"/>
        <a:ext cx="9894056" cy="4947028"/>
      </dsp:txXfrm>
    </dsp:sp>
    <dsp:sp modelId="{C858C8DC-134B-431B-A0D2-6CF49442632D}">
      <dsp:nvSpPr>
        <dsp:cNvPr id="0" name=""/>
        <dsp:cNvSpPr/>
      </dsp:nvSpPr>
      <dsp:spPr>
        <a:xfrm>
          <a:off x="102786610" y="31724881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LEVANTAMENTO FUNCIONAL </a:t>
          </a:r>
          <a:r>
            <a:rPr lang="pt-BR" sz="6100" kern="1200">
              <a:solidFill>
                <a:srgbClr val="FF0000"/>
              </a:solidFill>
            </a:rPr>
            <a:t>CAMPO</a:t>
          </a:r>
        </a:p>
      </dsp:txBody>
      <dsp:txXfrm>
        <a:off x="102786610" y="31724881"/>
        <a:ext cx="9894056" cy="4947028"/>
      </dsp:txXfrm>
    </dsp:sp>
    <dsp:sp modelId="{D4189A68-4D67-474C-97FC-FD3CCB4A6EFA}">
      <dsp:nvSpPr>
        <dsp:cNvPr id="0" name=""/>
        <dsp:cNvSpPr/>
      </dsp:nvSpPr>
      <dsp:spPr>
        <a:xfrm>
          <a:off x="103039502" y="37982377"/>
          <a:ext cx="9894056" cy="4947028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6100" kern="1200"/>
            <a:t>RELATÓRIO CONSOLIDADO</a:t>
          </a:r>
        </a:p>
      </dsp:txBody>
      <dsp:txXfrm>
        <a:off x="103039502" y="37982377"/>
        <a:ext cx="9894056" cy="4947028"/>
      </dsp:txXfrm>
    </dsp:sp>
    <dsp:sp modelId="{71DDDC13-741F-4BA9-B5A8-D94605A9296F}">
      <dsp:nvSpPr>
        <dsp:cNvPr id="0" name=""/>
        <dsp:cNvSpPr/>
      </dsp:nvSpPr>
      <dsp:spPr>
        <a:xfrm>
          <a:off x="112252946" y="14065622"/>
          <a:ext cx="9894056" cy="4947028"/>
        </a:xfrm>
        <a:prstGeom prst="rect">
          <a:avLst/>
        </a:prstGeom>
        <a:solidFill>
          <a:schemeClr val="accent2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735" tIns="38735" rIns="38735" bIns="38735" numCol="1" spcCol="1270" anchor="ctr" anchorCtr="0">
          <a:noAutofit/>
        </a:bodyPr>
        <a:lstStyle/>
        <a:p>
          <a:pPr marL="0" lvl="0" indent="0" algn="ctr" defTabSz="271145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pt-BR" sz="6100" b="1" i="0" kern="1200"/>
            <a:t>RELATÓRIO FINAL CONSOLIDADO DE CADASTRO - </a:t>
          </a:r>
          <a:r>
            <a:rPr lang="pt-BR" sz="6100" b="1" i="0" kern="1200">
              <a:solidFill>
                <a:sysClr val="windowText" lastClr="000000"/>
              </a:solidFill>
            </a:rPr>
            <a:t>DUPLICIDADE</a:t>
          </a:r>
        </a:p>
      </dsp:txBody>
      <dsp:txXfrm>
        <a:off x="112252946" y="14065622"/>
        <a:ext cx="9894056" cy="494702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hierarchy3">
  <dgm:title val=""/>
  <dgm:desc val=""/>
  <dgm:catLst>
    <dgm:cat type="hierarchy" pri="7000"/>
    <dgm:cat type="list" pri="23000"/>
    <dgm:cat type="relationship" pri="15000"/>
    <dgm:cat type="convert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</dgm:ptLst>
      <dgm:cxnLst>
        <dgm:cxn modelId="4" srcId="0" destId="1" srcOrd="0" destOrd="0"/>
        <dgm:cxn modelId="5" srcId="1" destId="11" srcOrd="0" destOrd="0"/>
        <dgm:cxn modelId="6" srcId="1" destId="12" srcOrd="1" destOrd="0"/>
        <dgm:cxn modelId="7" srcId="0" destId="2" srcOrd="1" destOrd="0"/>
        <dgm:cxn modelId="8" srcId="2" destId="21" srcOrd="0" destOrd="0"/>
        <dgm:cxn modelId="9" srcId="2" destId="2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forName="rootText" op="equ" val="65"/>
      <dgm:constr type="primFontSz" for="des" forName="childText" op="equ" val="65"/>
      <dgm:constr type="w" for="des" forName="rootComposite" refType="w"/>
      <dgm:constr type="h" for="des" forName="rootComposite" refType="w" fact="0.5"/>
      <dgm:constr type="w" for="des" forName="childText" refType="w" refFor="des" refForName="rootComposite" fact="0.8"/>
      <dgm:constr type="h" for="des" forName="childText" refType="h" refFor="des" refForName="rootComposite"/>
      <dgm:constr type="sibSp" refType="w" refFor="des" refForName="rootComposite" fact="0.25"/>
      <dgm:constr type="sibSp" for="des" forName="childShape" refType="h" refFor="des" refForName="childText" fact="0.25"/>
      <dgm:constr type="sp" for="des" forName="root" refType="h" refFor="des" refForName="childText" fact="0.25"/>
    </dgm:constrLst>
    <dgm:ruleLst/>
    <dgm:forEach name="Name3" axis="ch">
      <dgm:forEach name="Name4" axis="self" ptType="node" cnt="1">
        <dgm:layoutNode name="root">
          <dgm:choose name="Name5">
            <dgm:if name="Name6" func="var" arg="dir" op="equ" val="norm">
              <dgm:alg type="hierRoot">
                <dgm:param type="hierAlign" val="tL"/>
              </dgm:alg>
            </dgm:if>
            <dgm:else name="Name7">
              <dgm:alg type="hierRoot">
                <dgm:param type="hierAlign" val="tR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>
            <dgm:constr type="alignOff" val="0.2"/>
          </dgm:constrLst>
          <dgm:ruleLst/>
          <dgm:layoutNode name="rootComposite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8">
              <dgm:if name="Name9" func="var" arg="dir" op="equ" val="norm">
                <dgm:constrLst>
                  <dgm:constr type="l" for="ch" forName="rootText"/>
                  <dgm:constr type="t" for="ch" forName="rootText"/>
                  <dgm:constr type="w" for="ch" forName="rootText" refType="w"/>
                  <dgm:constr type="h" for="ch" forName="rootText" refType="h"/>
                  <dgm:constr type="l" for="ch" forName="rootConnector"/>
                  <dgm:constr type="t" for="ch" forName="rootConnector"/>
                  <dgm:constr type="w" for="ch" forName="rootConnector" refType="w" refFor="ch" refForName="rootText" fact="0.2"/>
                  <dgm:constr type="h" for="ch" forName="rootConnector" refType="h" refFor="ch" refForName="rootText"/>
                </dgm:constrLst>
              </dgm:if>
              <dgm:else name="Name10">
                <dgm:constrLst>
                  <dgm:constr type="l" for="ch" forName="rootText"/>
                  <dgm:constr type="t" for="ch" forName="rootText"/>
                  <dgm:constr type="w" for="ch" forName="rootText" refType="w"/>
                  <dgm:constr type="h" for="ch" forName="rootText" refType="h"/>
                  <dgm:constr type="r" for="ch" forName="rootConnector" refType="w"/>
                  <dgm:constr type="t" for="ch" forName="rootConnector"/>
                  <dgm:constr type="w" for="ch" forName="rootConnector" refType="w" refFor="ch" refForName="rootText" fact="0.2"/>
                  <dgm:constr type="h" for="ch" forName="rootConnector" refType="h" refFor="ch" refForName="rootText"/>
                </dgm:constrLst>
              </dgm:else>
            </dgm:choose>
            <dgm:ruleLst/>
            <dgm:layoutNode name="rootText" styleLbl="node1"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 ptType="node" cnt="1"/>
              <dgm:constrLst>
                <dgm:constr type="tMarg" refType="primFontSz" fact="0.1"/>
                <dgm:constr type="bMarg" refType="primFontSz" fact="0.1"/>
                <dgm:constr type="lMarg" refType="primFontSz" fact="0.15"/>
                <dgm:constr type="rMarg" refType="primFontSz" fact="0.15"/>
              </dgm:constrLst>
              <dgm:ruleLst>
                <dgm:rule type="primFontSz" val="5" fact="NaN" max="NaN"/>
              </dgm:ruleLst>
            </dgm:layoutNode>
            <dgm:layoutNode name="rootConnector" moveWith="rootText">
              <dgm:alg type="sp"/>
              <dgm:shape xmlns:r="http://schemas.openxmlformats.org/officeDocument/2006/relationships" type="roundRect" r:blip="" hideGeom="1">
                <dgm:adjLst>
                  <dgm:adj idx="1" val="0.1"/>
                </dgm:adjLst>
              </dgm:shape>
              <dgm:presOf axis="self" ptType="node" cnt="1"/>
              <dgm:constrLst/>
              <dgm:ruleLst/>
            </dgm:layoutNode>
          </dgm:layoutNode>
          <dgm:layoutNode name="childShape">
            <dgm:alg type="hierChild">
              <dgm:param type="chAlign" val="l"/>
              <dgm:param type="linDir" val="fromT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11" axis="ch">
              <dgm:forEach name="Name12" axis="self" ptType="parTrans" cnt="1">
                <dgm:layoutNode name="Name13">
                  <dgm:choose name="Name14">
                    <dgm:if name="Name15" func="var" arg="dir" op="equ" val="norm">
                      <dgm:alg type="conn">
                        <dgm:param type="dim" val="1D"/>
                        <dgm:param type="endSty" val="noArr"/>
                        <dgm:param type="connRout" val="bend"/>
                        <dgm:param type="srcNode" val="rootConnector"/>
                        <dgm:param type="begPts" val="bCtr"/>
                        <dgm:param type="endPts" val="midL"/>
                      </dgm:alg>
                    </dgm:if>
                    <dgm:else name="Name16">
                      <dgm:alg type="conn">
                        <dgm:param type="dim" val="1D"/>
                        <dgm:param type="endSty" val="noArr"/>
                        <dgm:param type="connRout" val="bend"/>
                        <dgm:param type="srcNode" val="rootConnector"/>
                        <dgm:param type="begPts" val="bCtr"/>
                        <dgm:param type="endPts" val="mid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7" axis="self" ptType="node">
                <dgm:layoutNode name="childText" styleLbl="bgAcc1">
                  <dgm:varLst>
                    <dgm:bulletEnabled val="1"/>
                  </dgm:varLst>
                  <dgm:alg type="tx"/>
                  <dgm:shape xmlns:r="http://schemas.openxmlformats.org/officeDocument/2006/relationships" type="roundRect" r:blip="">
                    <dgm:adjLst>
                      <dgm:adj idx="1" val="0.1"/>
                    </dgm:adjLst>
                  </dgm:shape>
                  <dgm:presOf axis="self desOrSelf" ptType="node node" st="1 1" cnt="1 0"/>
                  <dgm:constrLst>
                    <dgm:constr type="tMarg" refType="primFontSz" fact="0.1"/>
                    <dgm:constr type="bMarg" refType="primFontSz" fact="0.1"/>
                    <dgm:constr type="lMarg" refType="primFontSz" fact="0.15"/>
                    <dgm:constr type="rMarg" refType="primFontSz" fact="0.15"/>
                  </dgm:constrLst>
                  <dgm:ruleLst>
                    <dgm:rule type="primFontSz" val="5" fact="NaN" max="NaN"/>
                  </dgm:ruleLst>
                </dgm:layoutNode>
              </dgm:forEach>
            </dgm:forEach>
          </dgm:layoutNode>
        </dgm:layoutNode>
      </dgm:forEach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5/8/layout/hierarchy5">
  <dgm:title val=""/>
  <dgm:desc val=""/>
  <dgm:catLst>
    <dgm:cat type="hierarchy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5">
          <dgm:prSet phldr="1"/>
        </dgm:pt>
        <dgm:pt modelId="6">
          <dgm:prSet phldr="1"/>
        </dgm:pt>
      </dgm:ptLst>
      <dgm:cxnLst>
        <dgm:cxn modelId="7" srcId="0" destId="1" srcOrd="0" destOrd="0"/>
        <dgm:cxn modelId="8" srcId="1" destId="2" srcOrd="0" destOrd="0"/>
        <dgm:cxn modelId="9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10" srcId="0" destId="4" srcOrd="1" destOrd="0"/>
        <dgm:cxn modelId="11" srcId="0" destId="5" srcOrd="2" destOrd="0"/>
        <dgm:cxn modelId="12" srcId="0" destId="6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3"/>
      </dgm:ptLst>
      <dgm:cxnLst>
        <dgm:cxn modelId="4" srcId="0" destId="1" srcOrd="0" destOrd="0"/>
        <dgm:cxn modelId="13" srcId="1" destId="11" srcOrd="0" destOrd="0"/>
        <dgm:cxn modelId="14" srcId="1" destId="12" srcOrd="1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  <dgm:pt modelId="4"/>
        <dgm:pt modelId="5"/>
        <dgm:pt modelId="6"/>
        <dgm:pt modelId="7"/>
      </dgm:ptLst>
      <dgm:cxnLst>
        <dgm:cxn modelId="8" srcId="0" destId="1" srcOrd="0" destOrd="0"/>
        <dgm:cxn modelId="9" srcId="1" destId="2" srcOrd="0" destOrd="0"/>
        <dgm:cxn modelId="10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  <dgm:cxn modelId="11" srcId="0" destId="4" srcOrd="1" destOrd="0"/>
        <dgm:cxn modelId="12" srcId="0" destId="5" srcOrd="2" destOrd="0"/>
        <dgm:cxn modelId="13" srcId="0" destId="6" srcOrd="3" destOrd="0"/>
        <dgm:cxn modelId="14" srcId="0" destId="7" srcOrd="4" destOrd="0"/>
      </dgm:cxnLst>
      <dgm:bg/>
      <dgm:whole/>
    </dgm:dataModel>
  </dgm:clrData>
  <dgm:layoutNode name="mainComposite">
    <dgm:varLst>
      <dgm:chPref val="1"/>
      <dgm:dir/>
      <dgm:animOne val="branch"/>
      <dgm:animLvl val="lvl"/>
      <dgm:resizeHandles val="exact"/>
    </dgm:varLst>
    <dgm:alg type="composite"/>
    <dgm:presOf/>
    <dgm:shape xmlns:r="http://schemas.openxmlformats.org/officeDocument/2006/relationships" r:blip="">
      <dgm:adjLst/>
    </dgm:shape>
    <dgm:choose name="Name0">
      <dgm:if name="Name1" axis="ch" ptType="node" func="cnt" op="gte" val="2">
        <dgm:choose name="Name2">
          <dgm:if name="Name3" func="var" arg="dir" op="equ" val="norm">
            <dgm:constrLst>
              <dgm:constr type="l" for="ch" forName="hierFlow"/>
              <dgm:constr type="t" for="ch" forName="hierFlow" refType="h" fact="0.3"/>
              <dgm:constr type="r" for="ch" forName="hierFlow" refType="w" fact="0.98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if>
          <dgm:else name="Name4">
            <dgm:constrLst>
              <dgm:constr type="l" for="ch" forName="hierFlow" refType="w" fact="0.02"/>
              <dgm:constr type="t" for="ch" forName="hierFlow" refType="h" fact="0.3"/>
              <dgm:constr type="r" for="ch" forName="hierFlow" refType="w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else>
        </dgm:choose>
      </dgm:if>
      <dgm:else name="Name5">
        <dgm:constrLst>
          <dgm:constr type="l" for="ch" forName="hierFlow"/>
          <dgm:constr type="t" for="ch" forName="hierFlow"/>
          <dgm:constr type="r" for="ch" forName="hierFlow" refType="w"/>
          <dgm:constr type="b" for="ch" forName="hierFlow" refType="h"/>
          <dgm:constr type="l" for="ch" forName="bgShapesFlow"/>
          <dgm:constr type="t" for="ch" forName="bgShapesFlow"/>
          <dgm:constr type="r" for="ch" forName="bgShapesFlow" refType="w"/>
          <dgm:constr type="b" for="ch" forName="bgShapesFlow" refType="h"/>
          <dgm:constr type="h" for="des" forName="level1Shape" refType="h"/>
          <dgm:constr type="w" for="des" forName="level1Shape" refType="h" refFor="des" refForName="level1Shape" fact="2"/>
          <dgm:constr type="w" for="des" forName="level2Shape" refType="w" refFor="des" refForName="level1Shape" op="equ"/>
          <dgm:constr type="h" for="des" forName="level2Shape" refType="h" refFor="des" refForName="level1Shape" op="equ"/>
          <dgm:constr type="sp" for="des" refType="w" refFor="des" refForName="level1Shape" op="equ" fact="0.4"/>
          <dgm:constr type="sibSp" for="des" forName="hierChild1" refType="h" refFor="des" refForName="level1Shape" op="equ" fact="0.15"/>
          <dgm:constr type="sibSp" for="des" forName="hierChild2" refType="sibSp" refFor="des" refForName="hierChild1" op="equ"/>
          <dgm:constr type="sibSp" for="des" forName="hierChild3" refType="sibSp" refFor="des" refForName="hierChild1" op="equ"/>
          <dgm:constr type="userA" for="des" refType="w" refFor="des" refForName="level1Shape" op="equ"/>
          <dgm:constr type="userB" for="des" refType="sp" refFor="des" op="equ"/>
          <dgm:constr type="w" for="des" forName="firstBuf" refType="w" refFor="des" refForName="level1Shape" fact="0.1"/>
        </dgm:constrLst>
      </dgm:else>
    </dgm:choose>
    <dgm:ruleLst/>
    <dgm:layoutNode name="hierFlow">
      <dgm:choose name="Name6">
        <dgm:if name="Name7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  <dgm:param type="fallback" val="2D"/>
          </dgm:alg>
        </dgm:if>
        <dgm:else name="Name8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  <dgm:param type="fallback" val="2D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ptType="node" op="equ" val="65"/>
        <dgm:constr type="primFontSz" for="des" forName="connTx" op="equ" val="55"/>
        <dgm:constr type="primFontSz" for="des" forName="connTx" refType="primFontSz" refFor="des" refPtType="node" op="lte" fact="0.8"/>
      </dgm:constrLst>
      <dgm:ruleLst/>
      <dgm:choose name="Name9">
        <dgm:if name="Name10" axis="ch" ptType="node" func="cnt" op="gte" val="2">
          <dgm:layoutNode name="firstBuf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1"/>
      </dgm:choose>
      <dgm:layoutNode name="hierChild1">
        <dgm:varLst>
          <dgm:chPref val="1"/>
          <dgm:animOne val="branch"/>
          <dgm:animLvl val="lvl"/>
        </dgm:varLst>
        <dgm:choose name="Name12">
          <dgm:if name="Name13" func="var" arg="dir" op="equ" val="norm">
            <dgm:alg type="hierChild">
              <dgm:param type="linDir" val="fromT"/>
              <dgm:param type="chAlign" val="l"/>
            </dgm:alg>
          </dgm:if>
          <dgm:else name="Name14">
            <dgm:alg type="hierChild">
              <dgm:param type="linDir" val="fromT"/>
              <dgm:param type="ch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forEach name="Name15" axis="ch" cnt="3">
          <dgm:forEach name="Name16" axis="self" ptType="node">
            <dgm:layoutNode name="Name17">
              <dgm:choose name="Name18">
                <dgm:if name="Name19" func="var" arg="dir" op="equ" val="norm">
                  <dgm:alg type="hierRoot">
                    <dgm:param type="hierAlign" val="lCtrCh"/>
                  </dgm:alg>
                </dgm:if>
                <dgm:else name="Name20">
                  <dgm:alg type="hierRoot">
                    <dgm:param type="hierAlign" val="rCtrCh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constrLst/>
              <dgm:ruleLst/>
              <dgm:layoutNode name="level1Shape" styleLbl="node0">
                <dgm:varLst>
                  <dgm:chPref val="3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self"/>
                <dgm:constrLst>
                  <dgm:constr type="tMarg" refType="primFontSz" fact="0.05"/>
                  <dgm:constr type="bMarg" refType="primFontSz" fact="0.05"/>
                  <dgm:constr type="lMarg" refType="primFontSz" fact="0.05"/>
                  <dgm:constr type="rMarg" refType="primFontSz" fact="0.05"/>
                </dgm:constrLst>
                <dgm:ruleLst>
                  <dgm:rule type="primFontSz" val="5" fact="NaN" max="NaN"/>
                </dgm:ruleLst>
              </dgm:layoutNode>
              <dgm:layoutNode name="hierChild2">
                <dgm:choose name="Name21">
                  <dgm:if name="Name2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23">
                    <dgm:alg type="hierChild">
                      <dgm:param type="linDir" val="fromT"/>
                      <dgm:param type="ch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  <dgm:forEach name="repeat" axis="ch">
                  <dgm:forEach name="Name24" axis="self" ptType="parTrans" cnt="1">
                    <dgm:layoutNode name="Name25">
                      <dgm:choose name="Name26">
                        <dgm:if name="Name27" func="var" arg="dir" op="equ" val="norm">
                          <dgm:alg type="conn">
                            <dgm:param type="dim" val="1D"/>
                            <dgm:param type="begPts" val="midR"/>
                            <dgm:param type="endPts" val="midL"/>
                            <dgm:param type="endSty" val="noArr"/>
                          </dgm:alg>
                        </dgm:if>
                        <dgm:else name="Name28">
                          <dgm:alg type="conn">
                            <dgm:param type="dim" val="1D"/>
                            <dgm:param type="begPts" val="midL"/>
                            <dgm:param type="endPts" val="midR"/>
                            <dgm:param type="endSty" val="noArr"/>
                          </dgm:alg>
                        </dgm:else>
                      </dgm:choose>
                      <dgm:shape xmlns:r="http://schemas.openxmlformats.org/officeDocument/2006/relationships" type="conn" r:blip="">
                        <dgm:adjLst/>
                      </dgm:shape>
                      <dgm:presOf axis="self"/>
                      <dgm:constrLst>
                        <dgm:constr type="w" val="1"/>
                        <dgm:constr type="h" val="5"/>
                        <dgm:constr type="connDist"/>
                        <dgm:constr type="begPad"/>
                        <dgm:constr type="endPad"/>
                        <dgm:constr type="userA" for="ch" refType="connDist"/>
                      </dgm:constrLst>
                      <dgm:ruleLst/>
                      <dgm:layoutNode name="connTx">
                        <dgm:alg type="tx">
                          <dgm:param type="autoTxRot" val="grav"/>
                        </dgm:alg>
                        <dgm:shape xmlns:r="http://schemas.openxmlformats.org/officeDocument/2006/relationships" type="rect" r:blip="" hideGeom="1">
                          <dgm:adjLst/>
                        </dgm:shape>
                        <dgm:presOf axis="self"/>
                        <dgm:constrLst>
                          <dgm:constr type="userA"/>
                          <dgm:constr type="w" refType="userA" fact="0.05"/>
                          <dgm:constr type="h" refType="userA" fact="0.05"/>
                          <dgm:constr type="lMarg" val="1"/>
                          <dgm:constr type="rMarg" val="1"/>
                          <dgm:constr type="tMarg"/>
                          <dgm:constr type="bMarg"/>
                        </dgm:constrLst>
                        <dgm:ruleLst>
                          <dgm:rule type="h" val="NaN" fact="0.25" max="NaN"/>
                          <dgm:rule type="w" val="NaN" fact="0.8" max="NaN"/>
                          <dgm:rule type="primFontSz" val="5" fact="NaN" max="NaN"/>
                        </dgm:ruleLst>
                      </dgm:layoutNode>
                    </dgm:layoutNode>
                  </dgm:forEach>
                  <dgm:forEach name="Name29" axis="self" ptType="node">
                    <dgm:layoutNode name="Name30">
                      <dgm:choose name="Name31">
                        <dgm:if name="Name32" func="var" arg="dir" op="equ" val="norm">
                          <dgm:alg type="hierRoot">
                            <dgm:param type="hierAlign" val="lCtrCh"/>
                          </dgm:alg>
                        </dgm:if>
                        <dgm:else name="Name33">
                          <dgm:alg type="hierRoot">
                            <dgm:param type="hierAlign" val="rCtrCh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constrLst/>
                      <dgm:ruleLst/>
                      <dgm:layoutNode name="level2Shape">
                        <dgm:alg type="tx"/>
                        <dgm:shape xmlns:r="http://schemas.openxmlformats.org/officeDocument/2006/relationships" type="roundRect" r:blip="">
                          <dgm:adjLst>
                            <dgm:adj idx="1" val="0.1"/>
                          </dgm:adjLst>
                        </dgm:shape>
                        <dgm:presOf axis="self"/>
                        <dgm:constrLst>
                          <dgm:constr type="tMarg" refType="primFontSz" fact="0.05"/>
                          <dgm:constr type="bMarg" refType="primFontSz" fact="0.05"/>
                          <dgm:constr type="lMarg" refType="primFontSz" fact="0.05"/>
                          <dgm:constr type="rMarg" refType="primFontSz" fact="0.05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hierChild3">
                        <dgm:choose name="Name34">
                          <dgm:if name="Name35" func="var" arg="dir" op="equ" val="norm">
                            <dgm:alg type="hierChild">
                              <dgm:param type="linDir" val="fromT"/>
                              <dgm:param type="chAlign" val="l"/>
                            </dgm:alg>
                          </dgm:if>
                          <dgm:else name="Name36">
                            <dgm:alg type="hierChild">
                              <dgm:param type="linDir" val="fromT"/>
                              <dgm:param type="chAlign" val="r"/>
                            </dgm:alg>
                          </dgm:else>
                        </dgm:choose>
                        <dgm:shape xmlns:r="http://schemas.openxmlformats.org/officeDocument/2006/relationships" r:blip="">
                          <dgm:adjLst/>
                        </dgm:shape>
                        <dgm:presOf/>
                        <dgm:constrLst/>
                        <dgm:ruleLst/>
                        <dgm:forEach name="Name37" ref="repeat"/>
                      </dgm:layoutNode>
                    </dgm:layoutNode>
                  </dgm:forEach>
                </dgm:forEach>
              </dgm:layoutNode>
            </dgm:layoutNode>
          </dgm:forEach>
        </dgm:forEach>
      </dgm:layoutNode>
    </dgm:layoutNode>
    <dgm:layoutNode name="bgShapesFlow">
      <dgm:choose name="Name38">
        <dgm:if name="Name39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</dgm:alg>
        </dgm:if>
        <dgm:else name="Name40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rectComp" refType="w"/>
        <dgm:constr type="h" for="ch" forName="rectComp" refType="h"/>
        <dgm:constr type="h" for="des" forName="bgRect" refType="h"/>
        <dgm:constr type="primFontSz" for="des" forName="bgRectTx" op="equ" val="65"/>
      </dgm:constrLst>
      <dgm:ruleLst/>
      <dgm:forEach name="Name41" axis="ch" ptType="node" st="2">
        <dgm:layoutNode name="rectComp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userA"/>
            <dgm:constr type="l" for="ch" forName="bgRect"/>
            <dgm:constr type="t" for="ch" forName="bgRect"/>
            <dgm:constr type="w" for="ch" forName="bgRect" refType="userA" fact="1.2"/>
            <dgm:constr type="l" for="ch" forName="bgRectTx"/>
            <dgm:constr type="t" for="ch" forName="bgRectTx"/>
            <dgm:constr type="h" for="ch" forName="bgRectTx" refType="h" refFor="ch" refForName="bgRect" fact="0.3"/>
            <dgm:constr type="w" for="ch" forName="bgRectTx" refType="w" refFor="ch" refForName="bgRect" op="equ"/>
          </dgm:constrLst>
          <dgm:ruleLst/>
          <dgm:layoutNode name="bgRect" styleLbl="bgShp">
            <dgm:alg type="sp"/>
            <dgm:shape xmlns:r="http://schemas.openxmlformats.org/officeDocument/2006/relationships" type="roundRect" r:blip="" zOrderOff="-999">
              <dgm:adjLst>
                <dgm:adj idx="1" val="0.1"/>
              </dgm:adjLst>
            </dgm:shape>
            <dgm:presOf axis="desOrSelf" ptType="node"/>
            <dgm:constrLst/>
            <dgm:ruleLst/>
          </dgm:layoutNode>
          <dgm:layoutNode name="bgRectTx" styleLbl="bgShp">
            <dgm:varLst>
              <dgm:bulletEnabled val="1"/>
            </dgm:varLst>
            <dgm:alg type="tx"/>
            <dgm:shape xmlns:r="http://schemas.openxmlformats.org/officeDocument/2006/relationships" type="rect" r:blip="" zOrderOff="-999" hideGeom="1">
              <dgm:adjLst/>
            </dgm:shape>
            <dgm:presOf axis="desOrSelf" ptType="node"/>
            <dgm:constrLst/>
            <dgm:ruleLst>
              <dgm:rule type="primFontSz" val="5" fact="NaN" max="NaN"/>
            </dgm:ruleLst>
          </dgm:layoutNode>
        </dgm:layoutNode>
        <dgm:choose name="Name42">
          <dgm:if name="Name43" axis="self" ptType="node" func="revPos" op="gte" val="2">
            <dgm:layoutNode name="spComp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userA"/>
                <dgm:constr type="userB"/>
                <dgm:constr type="l" for="ch" forName="hSp"/>
                <dgm:constr type="t" for="ch" forName="hSp"/>
                <dgm:constr type="w" for="ch" forName="hSp" refType="userB"/>
                <dgm:constr type="wOff" for="ch" forName="hSp" refType="userA" fact="-0.2"/>
              </dgm:constrLst>
              <dgm:ruleLst/>
              <dgm:layoutNode name="hSp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44"/>
        </dgm:choose>
      </dgm:forEach>
    </dgm:layoutNode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3d1">
  <dgm:title val=""/>
  <dgm:desc val=""/>
  <dgm:catLst>
    <dgm:cat type="3D" pri="111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flat" dir="t"/>
    </dgm:scene3d>
    <dgm:sp3d z="1270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flat" dir="t"/>
    </dgm:scene3d>
    <dgm:sp3d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flat" dir="t"/>
    </dgm:scene3d>
    <dgm:sp3d z="-1905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flat" dir="t"/>
    </dgm:scene3d>
    <dgm:sp3d z="-80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flat" dir="t"/>
    </dgm:scene3d>
    <dgm:sp3d z="127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flat" dir="t"/>
    </dgm:scene3d>
    <dgm:sp3d z="-1905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flat" dir="t"/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flat" dir="t"/>
    </dgm:scene3d>
    <dgm:sp3d z="-10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flat" dir="t"/>
    </dgm:scene3d>
    <dgm:sp3d z="-190500" extrusionH="127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z="190500"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2">
  <dgm:title val=""/>
  <dgm:desc val=""/>
  <dgm:catLst>
    <dgm:cat type="simple" pri="102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3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6.xml"/><Relationship Id="rId2" Type="http://schemas.openxmlformats.org/officeDocument/2006/relationships/diagramLayout" Target="../diagrams/layout6.xml"/><Relationship Id="rId1" Type="http://schemas.openxmlformats.org/officeDocument/2006/relationships/diagramData" Target="../diagrams/data6.xml"/><Relationship Id="rId5" Type="http://schemas.microsoft.com/office/2007/relationships/diagramDrawing" Target="../diagrams/drawing6.xml"/><Relationship Id="rId4" Type="http://schemas.openxmlformats.org/officeDocument/2006/relationships/diagramColors" Target="../diagrams/colors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7.xml"/><Relationship Id="rId2" Type="http://schemas.openxmlformats.org/officeDocument/2006/relationships/diagramLayout" Target="../diagrams/layout7.xml"/><Relationship Id="rId1" Type="http://schemas.openxmlformats.org/officeDocument/2006/relationships/diagramData" Target="../diagrams/data7.xml"/><Relationship Id="rId5" Type="http://schemas.microsoft.com/office/2007/relationships/diagramDrawing" Target="../diagrams/drawing7.xml"/><Relationship Id="rId4" Type="http://schemas.openxmlformats.org/officeDocument/2006/relationships/diagramColors" Target="../diagrams/colors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2.xml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5" Type="http://schemas.microsoft.com/office/2007/relationships/diagramDrawing" Target="../diagrams/drawing2.xml"/><Relationship Id="rId4" Type="http://schemas.openxmlformats.org/officeDocument/2006/relationships/diagramColors" Target="../diagrams/colors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4.xml"/><Relationship Id="rId3" Type="http://schemas.openxmlformats.org/officeDocument/2006/relationships/diagramQuickStyle" Target="../diagrams/quickStyle3.xml"/><Relationship Id="rId7" Type="http://schemas.openxmlformats.org/officeDocument/2006/relationships/diagramLayout" Target="../diagrams/layout4.xml"/><Relationship Id="rId2" Type="http://schemas.openxmlformats.org/officeDocument/2006/relationships/diagramLayout" Target="../diagrams/layout3.xml"/><Relationship Id="rId1" Type="http://schemas.openxmlformats.org/officeDocument/2006/relationships/diagramData" Target="../diagrams/data3.xml"/><Relationship Id="rId6" Type="http://schemas.openxmlformats.org/officeDocument/2006/relationships/diagramData" Target="../diagrams/data4.xml"/><Relationship Id="rId5" Type="http://schemas.microsoft.com/office/2007/relationships/diagramDrawing" Target="../diagrams/drawing3.xml"/><Relationship Id="rId10" Type="http://schemas.microsoft.com/office/2007/relationships/diagramDrawing" Target="../diagrams/drawing4.xml"/><Relationship Id="rId4" Type="http://schemas.openxmlformats.org/officeDocument/2006/relationships/diagramColors" Target="../diagrams/colors3.xml"/><Relationship Id="rId9" Type="http://schemas.openxmlformats.org/officeDocument/2006/relationships/diagramColors" Target="../diagrams/colors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5.xml"/><Relationship Id="rId2" Type="http://schemas.openxmlformats.org/officeDocument/2006/relationships/diagramLayout" Target="../diagrams/layout5.xml"/><Relationship Id="rId1" Type="http://schemas.openxmlformats.org/officeDocument/2006/relationships/diagramData" Target="../diagrams/data5.xml"/><Relationship Id="rId5" Type="http://schemas.microsoft.com/office/2007/relationships/diagramDrawing" Target="../diagrams/drawing5.xml"/><Relationship Id="rId4" Type="http://schemas.openxmlformats.org/officeDocument/2006/relationships/diagramColors" Target="../diagrams/colors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190500</xdr:rowOff>
    </xdr:from>
    <xdr:to>
      <xdr:col>3</xdr:col>
      <xdr:colOff>1692910</xdr:colOff>
      <xdr:row>1</xdr:row>
      <xdr:rowOff>401955</xdr:rowOff>
    </xdr:to>
    <xdr:pic>
      <xdr:nvPicPr>
        <xdr:cNvPr id="2" name="Picture 10" descr="logo_topo">
          <a:extLst>
            <a:ext uri="{FF2B5EF4-FFF2-40B4-BE49-F238E27FC236}">
              <a16:creationId xmlns:a16="http://schemas.microsoft.com/office/drawing/2014/main" id="{F529D2D7-1C9B-8AAD-44C9-AA4AC32B4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0360"/>
        <a:stretch/>
      </xdr:blipFill>
      <xdr:spPr bwMode="auto">
        <a:xfrm>
          <a:off x="8318500" y="190500"/>
          <a:ext cx="1641475" cy="414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47625</xdr:colOff>
      <xdr:row>0</xdr:row>
      <xdr:rowOff>190500</xdr:rowOff>
    </xdr:from>
    <xdr:ext cx="1648460" cy="411480"/>
    <xdr:pic>
      <xdr:nvPicPr>
        <xdr:cNvPr id="3" name="Picture 10" descr="logo_topo">
          <a:extLst>
            <a:ext uri="{FF2B5EF4-FFF2-40B4-BE49-F238E27FC236}">
              <a16:creationId xmlns:a16="http://schemas.microsoft.com/office/drawing/2014/main" id="{AEEC07EA-F609-4B4D-8BAE-A5BE9AA08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0360"/>
        <a:stretch/>
      </xdr:blipFill>
      <xdr:spPr bwMode="auto">
        <a:xfrm>
          <a:off x="9293225" y="190500"/>
          <a:ext cx="1648460" cy="4114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47624</xdr:rowOff>
    </xdr:from>
    <xdr:to>
      <xdr:col>28</xdr:col>
      <xdr:colOff>504825</xdr:colOff>
      <xdr:row>77</xdr:row>
      <xdr:rowOff>9525</xdr:rowOff>
    </xdr:to>
    <xdr:graphicFrame macro="">
      <xdr:nvGraphicFramePr>
        <xdr:cNvPr id="2" name="Diagrama 15">
          <a:extLst>
            <a:ext uri="{FF2B5EF4-FFF2-40B4-BE49-F238E27FC236}">
              <a16:creationId xmlns:a16="http://schemas.microsoft.com/office/drawing/2014/main" id="{D364FD0B-A457-42E3-AFE5-4489891238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47625</xdr:rowOff>
    </xdr:from>
    <xdr:to>
      <xdr:col>260</xdr:col>
      <xdr:colOff>426536</xdr:colOff>
      <xdr:row>424</xdr:row>
      <xdr:rowOff>76200</xdr:rowOff>
    </xdr:to>
    <xdr:graphicFrame macro="">
      <xdr:nvGraphicFramePr>
        <xdr:cNvPr id="2" name="Diagrama 1">
          <a:extLst>
            <a:ext uri="{FF2B5EF4-FFF2-40B4-BE49-F238E27FC236}">
              <a16:creationId xmlns:a16="http://schemas.microsoft.com/office/drawing/2014/main" id="{60FF6EAF-D3C3-4787-913C-8372AA521A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5399314</xdr:colOff>
      <xdr:row>1</xdr:row>
      <xdr:rowOff>123825</xdr:rowOff>
    </xdr:from>
    <xdr:to>
      <xdr:col>2</xdr:col>
      <xdr:colOff>974181</xdr:colOff>
      <xdr:row>4</xdr:row>
      <xdr:rowOff>150495</xdr:rowOff>
    </xdr:to>
    <xdr:pic>
      <xdr:nvPicPr>
        <xdr:cNvPr id="2" name="Picture 10" descr="logo_topo">
          <a:extLst>
            <a:ext uri="{FF2B5EF4-FFF2-40B4-BE49-F238E27FC236}">
              <a16:creationId xmlns:a16="http://schemas.microsoft.com/office/drawing/2014/main" id="{68DFA5BF-3828-4955-B539-92DBE2604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0360"/>
        <a:stretch/>
      </xdr:blipFill>
      <xdr:spPr bwMode="auto">
        <a:xfrm>
          <a:off x="6052457" y="287111"/>
          <a:ext cx="1641475" cy="4076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523501</xdr:colOff>
      <xdr:row>2</xdr:row>
      <xdr:rowOff>1</xdr:rowOff>
    </xdr:from>
    <xdr:to>
      <xdr:col>21</xdr:col>
      <xdr:colOff>369427</xdr:colOff>
      <xdr:row>40</xdr:row>
      <xdr:rowOff>19237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50B674-E75E-AFDB-380F-B26EFF12F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0060" y="347383"/>
          <a:ext cx="8149485" cy="616006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</xdr:rowOff>
    </xdr:from>
    <xdr:to>
      <xdr:col>34</xdr:col>
      <xdr:colOff>236874</xdr:colOff>
      <xdr:row>40</xdr:row>
      <xdr:rowOff>145677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7521D2B-1CED-813C-FF9A-4531F2DAC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8853" y="347383"/>
          <a:ext cx="7901697" cy="62865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523502</xdr:colOff>
      <xdr:row>41</xdr:row>
      <xdr:rowOff>49679</xdr:rowOff>
    </xdr:from>
    <xdr:to>
      <xdr:col>21</xdr:col>
      <xdr:colOff>324970</xdr:colOff>
      <xdr:row>79</xdr:row>
      <xdr:rowOff>39259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5982F6D-0519-0E30-C791-8C17194D7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60061" y="6694767"/>
          <a:ext cx="8105027" cy="5951110"/>
        </a:xfrm>
        <a:prstGeom prst="rect">
          <a:avLst/>
        </a:prstGeom>
      </xdr:spPr>
    </xdr:pic>
    <xdr:clientData/>
  </xdr:twoCellAnchor>
  <xdr:twoCellAnchor editAs="oneCell">
    <xdr:from>
      <xdr:col>22</xdr:col>
      <xdr:colOff>1</xdr:colOff>
      <xdr:row>42</xdr:row>
      <xdr:rowOff>1</xdr:rowOff>
    </xdr:from>
    <xdr:to>
      <xdr:col>34</xdr:col>
      <xdr:colOff>278352</xdr:colOff>
      <xdr:row>77</xdr:row>
      <xdr:rowOff>11207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AD078CC-2801-2921-683E-22C98E79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8854" y="6801972"/>
          <a:ext cx="7943174" cy="5502088"/>
        </a:xfrm>
        <a:prstGeom prst="rect">
          <a:avLst/>
        </a:prstGeom>
      </xdr:spPr>
    </xdr:pic>
    <xdr:clientData/>
  </xdr:twoCellAnchor>
  <xdr:twoCellAnchor editAs="oneCell">
    <xdr:from>
      <xdr:col>8</xdr:col>
      <xdr:colOff>541058</xdr:colOff>
      <xdr:row>41</xdr:row>
      <xdr:rowOff>1680</xdr:rowOff>
    </xdr:from>
    <xdr:to>
      <xdr:col>21</xdr:col>
      <xdr:colOff>333001</xdr:colOff>
      <xdr:row>78</xdr:row>
      <xdr:rowOff>151318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A1C081A-42F7-0A22-8962-AA46FD295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7617" y="6646768"/>
          <a:ext cx="8095502" cy="5954285"/>
        </a:xfrm>
        <a:prstGeom prst="rect">
          <a:avLst/>
        </a:prstGeom>
      </xdr:spPr>
    </xdr:pic>
    <xdr:clientData/>
  </xdr:twoCellAnchor>
  <xdr:twoCellAnchor editAs="oneCell">
    <xdr:from>
      <xdr:col>22</xdr:col>
      <xdr:colOff>8032</xdr:colOff>
      <xdr:row>41</xdr:row>
      <xdr:rowOff>112060</xdr:rowOff>
    </xdr:from>
    <xdr:to>
      <xdr:col>34</xdr:col>
      <xdr:colOff>286383</xdr:colOff>
      <xdr:row>76</xdr:row>
      <xdr:rowOff>123265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C2D80E0-2539-C10D-8C70-F3B0DA7DF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86885" y="6757148"/>
          <a:ext cx="7943174" cy="55020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571500</xdr:colOff>
      <xdr:row>0</xdr:row>
      <xdr:rowOff>47625</xdr:rowOff>
    </xdr:from>
    <xdr:to>
      <xdr:col>32</xdr:col>
      <xdr:colOff>485775</xdr:colOff>
      <xdr:row>49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1DAA26-E507-298C-B10F-8690CE967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2925" y="47625"/>
          <a:ext cx="6238875" cy="658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11</xdr:col>
      <xdr:colOff>406081</xdr:colOff>
      <xdr:row>57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E94A87-D998-480E-8138-E577F396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7111681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0</xdr:row>
      <xdr:rowOff>57150</xdr:rowOff>
    </xdr:from>
    <xdr:to>
      <xdr:col>22</xdr:col>
      <xdr:colOff>510856</xdr:colOff>
      <xdr:row>55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6FC575-4329-430E-B86B-DD6B9DE4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57150"/>
          <a:ext cx="7111681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647699</xdr:colOff>
      <xdr:row>1</xdr:row>
      <xdr:rowOff>47624</xdr:rowOff>
    </xdr:from>
    <xdr:to>
      <xdr:col>11</xdr:col>
      <xdr:colOff>561975</xdr:colOff>
      <xdr:row>39</xdr:row>
      <xdr:rowOff>219075</xdr:rowOff>
    </xdr:to>
    <xdr:graphicFrame macro="">
      <xdr:nvGraphicFramePr>
        <xdr:cNvPr id="2" name="Diagrama 1">
          <a:extLst>
            <a:ext uri="{FF2B5EF4-FFF2-40B4-BE49-F238E27FC236}">
              <a16:creationId xmlns:a16="http://schemas.microsoft.com/office/drawing/2014/main" id="{0B112752-D437-37AB-3147-D6A910D1EE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123825</xdr:rowOff>
    </xdr:from>
    <xdr:to>
      <xdr:col>20</xdr:col>
      <xdr:colOff>47625</xdr:colOff>
      <xdr:row>34</xdr:row>
      <xdr:rowOff>47625</xdr:rowOff>
    </xdr:to>
    <xdr:graphicFrame macro="">
      <xdr:nvGraphicFramePr>
        <xdr:cNvPr id="2" name="Diagrama 1">
          <a:extLst>
            <a:ext uri="{FF2B5EF4-FFF2-40B4-BE49-F238E27FC236}">
              <a16:creationId xmlns:a16="http://schemas.microsoft.com/office/drawing/2014/main" id="{974CB8A2-1073-2BC5-7E92-2D76431FB2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48474</xdr:colOff>
      <xdr:row>0</xdr:row>
      <xdr:rowOff>42521</xdr:rowOff>
    </xdr:from>
    <xdr:to>
      <xdr:col>15</xdr:col>
      <xdr:colOff>34019</xdr:colOff>
      <xdr:row>31</xdr:row>
      <xdr:rowOff>8503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833E6FC6-1B70-A6D9-2963-7F04C858ED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14</xdr:col>
      <xdr:colOff>597866</xdr:colOff>
      <xdr:row>65</xdr:row>
      <xdr:rowOff>127567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3EBBC38C-B27D-4B6F-9DF4-9A25DD2DD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12</xdr:row>
      <xdr:rowOff>66674</xdr:rowOff>
    </xdr:from>
    <xdr:to>
      <xdr:col>32</xdr:col>
      <xdr:colOff>304800</xdr:colOff>
      <xdr:row>71</xdr:row>
      <xdr:rowOff>47625</xdr:rowOff>
    </xdr:to>
    <xdr:graphicFrame macro="">
      <xdr:nvGraphicFramePr>
        <xdr:cNvPr id="62" name="Diagrama 1">
          <a:extLst>
            <a:ext uri="{FF2B5EF4-FFF2-40B4-BE49-F238E27FC236}">
              <a16:creationId xmlns:a16="http://schemas.microsoft.com/office/drawing/2014/main" id="{215E0506-C821-2CA7-69A4-5FFC77C195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valeccontrucoes-my.sharepoint.com/personal/bruno_santos_infrasa_gov_br/Documents/&#193;rea%20de%20Trabalho/INFRA%20S.A/SUGAT/EMPREENDIMENTOS/CONCESS&#213;ES/TR%20RODOVIAS/Orcamento_Referencial_NOVA_CONTRATACAO_242_E_020_01%20(REV%20SUGAT%20%2017.09.24).xlsx" TargetMode="External"/><Relationship Id="rId2" Type="http://schemas.microsoft.com/office/2019/04/relationships/externalLinkLongPath" Target="Orcamento_Referencial_NOVA_CONTRATACAO_242_E_020_01%20(REV%20SUGAT%20%2017.09.24).xlsx?5826303A" TargetMode="External"/><Relationship Id="rId1" Type="http://schemas.openxmlformats.org/officeDocument/2006/relationships/externalLinkPath" Target="file:///\\5826303A\Orcamento_Referencial_NOVA_CONTRATACAO_242_E_020_01%20(REV%20SUGAT%20%2017.09.2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olyne.rodrigues.VALEC\AppData\Local\Microsoft\Windows\INetCache\Content.Outlook\RB36JJWU\Orcamento_Referencial_NOVA_CONTRATACAO_242_E_020_01%20(REV%20SUGA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Resumo"/>
      <sheetName val="MALHA"/>
      <sheetName val="PRODUTOS"/>
      <sheetName val="Parte A"/>
      <sheetName val="Parte B"/>
      <sheetName val="COTAÇÕES"/>
      <sheetName val="TPU"/>
      <sheetName val="BDI"/>
      <sheetName val="IPCA"/>
      <sheetName val="Passagens"/>
      <sheetName val="Estadia"/>
      <sheetName val="Dynatest"/>
      <sheetName val="COMAP"/>
      <sheetName val="Sonddenge"/>
      <sheetName val="Inspeção OAE"/>
      <sheetName val="Sondagens"/>
      <sheetName val="FRENTE DE OBRAS"/>
      <sheetName val="FASES"/>
      <sheetName val="SOCIAMB.  DESAPROP"/>
      <sheetName val="ORG PRODUTOS"/>
      <sheetName val="TRÁFEGO"/>
      <sheetName val="CADASTRO"/>
      <sheetName val="Planilha2"/>
    </sheetNames>
    <sheetDataSet>
      <sheetData sheetId="0"/>
      <sheetData sheetId="1"/>
      <sheetData sheetId="2"/>
      <sheetData sheetId="3"/>
      <sheetData sheetId="4">
        <row r="51">
          <cell r="G51">
            <v>476325.16249364684</v>
          </cell>
        </row>
        <row r="120">
          <cell r="G120">
            <v>373466.6729982926</v>
          </cell>
        </row>
        <row r="133">
          <cell r="G133">
            <v>173883.7978231803</v>
          </cell>
        </row>
      </sheetData>
      <sheetData sheetId="5"/>
      <sheetData sheetId="6">
        <row r="6">
          <cell r="A6" t="str">
            <v>21.01.01</v>
          </cell>
          <cell r="B6" t="str">
            <v xml:space="preserve">SONDAGEM A PERCUSSAO ATE 15M                                                   </v>
          </cell>
          <cell r="C6" t="str">
            <v>m</v>
          </cell>
          <cell r="D6">
            <v>220.58624148148147</v>
          </cell>
        </row>
        <row r="7">
          <cell r="A7" t="str">
            <v>21.01.02</v>
          </cell>
          <cell r="B7" t="str">
            <v xml:space="preserve">SONDAGEM A PERC. ATE 15M LOC. ALAG.&lt;50CM                                       </v>
          </cell>
          <cell r="C7" t="str">
            <v>m</v>
          </cell>
          <cell r="D7">
            <v>243.22639851851852</v>
          </cell>
        </row>
        <row r="8">
          <cell r="A8" t="str">
            <v>21.01.03</v>
          </cell>
          <cell r="B8" t="str">
            <v xml:space="preserve">SONDAGEM A  PERCUSSAO DE 15 A 30M                                              </v>
          </cell>
          <cell r="C8" t="str">
            <v>m</v>
          </cell>
          <cell r="D8">
            <v>210.0051274074074</v>
          </cell>
        </row>
        <row r="9">
          <cell r="A9" t="str">
            <v>21.01.04</v>
          </cell>
          <cell r="B9" t="str">
            <v xml:space="preserve">SONDAGEM A PERC.15A30M LOC.ALAG.&lt;50CM                                          </v>
          </cell>
          <cell r="C9" t="str">
            <v>m</v>
          </cell>
          <cell r="D9">
            <v>286.58968888888887</v>
          </cell>
        </row>
        <row r="10">
          <cell r="A10" t="str">
            <v>21.01.05</v>
          </cell>
          <cell r="B10" t="str">
            <v xml:space="preserve">SONDAGEM PERCUSSAO SUPERIOR A 30M                                              </v>
          </cell>
          <cell r="C10" t="str">
            <v>m</v>
          </cell>
          <cell r="D10">
            <v>237.98938962962961</v>
          </cell>
        </row>
        <row r="11">
          <cell r="A11" t="str">
            <v>21.01.06</v>
          </cell>
          <cell r="B11" t="str">
            <v xml:space="preserve">SONDAGEM PERC.+30M LOC.ALAG.&lt;50CM                                              </v>
          </cell>
          <cell r="C11" t="str">
            <v>m</v>
          </cell>
          <cell r="D11">
            <v>324.72667999999993</v>
          </cell>
        </row>
        <row r="12">
          <cell r="A12" t="str">
            <v>21.01.07</v>
          </cell>
          <cell r="B12" t="str">
            <v xml:space="preserve">TAXA FIXA INSTALACAO SONDAGEM PERCUSSAO                                        </v>
          </cell>
          <cell r="C12" t="str">
            <v>un</v>
          </cell>
          <cell r="D12">
            <v>1880.9322518518516</v>
          </cell>
        </row>
        <row r="13">
          <cell r="A13" t="str">
            <v>21.01.08</v>
          </cell>
          <cell r="B13" t="str">
            <v xml:space="preserve">TAXA FIXA INSTALACAO SONDAGEM ROTATIVA                                         </v>
          </cell>
          <cell r="C13" t="str">
            <v>un</v>
          </cell>
          <cell r="D13">
            <v>6388.8509748148144</v>
          </cell>
        </row>
        <row r="14">
          <cell r="A14" t="str">
            <v>21.01.09</v>
          </cell>
          <cell r="B14" t="str">
            <v xml:space="preserve">TRANSPORTE DE EQUIPAMENTO DE SONDAGEM                                          </v>
          </cell>
          <cell r="C14" t="str">
            <v>km*equip</v>
          </cell>
          <cell r="D14">
            <v>19.127398518518515</v>
          </cell>
        </row>
        <row r="15">
          <cell r="A15" t="str">
            <v>21.01.10</v>
          </cell>
          <cell r="B15" t="str">
            <v xml:space="preserve">DESLOCAMENTO DE EQUIPAMENTO DE SONDAGEM                                        </v>
          </cell>
          <cell r="C15" t="str">
            <v>m</v>
          </cell>
          <cell r="D15">
            <v>13.644068148148147</v>
          </cell>
        </row>
        <row r="16">
          <cell r="A16" t="str">
            <v>21.01.11</v>
          </cell>
          <cell r="B16" t="str">
            <v xml:space="preserve">PLATAFORMA OU BANQUETA SOND.PERCUSSAO                                          </v>
          </cell>
          <cell r="C16" t="str">
            <v>equip</v>
          </cell>
          <cell r="D16">
            <v>2965.2608325925921</v>
          </cell>
        </row>
        <row r="17">
          <cell r="A17" t="str">
            <v>21.01.12</v>
          </cell>
          <cell r="B17" t="str">
            <v xml:space="preserve">PLATAFORMA OU BANQUETA P/ SOND. ROTATIVA                                       </v>
          </cell>
          <cell r="C17" t="str">
            <v>equip</v>
          </cell>
          <cell r="D17">
            <v>3267.5401288888888</v>
          </cell>
        </row>
        <row r="18">
          <cell r="A18" t="str">
            <v>21.01.14</v>
          </cell>
          <cell r="B18" t="str">
            <v xml:space="preserve">FLUTUANTE PARA SONDAGEM                                                        </v>
          </cell>
          <cell r="C18" t="str">
            <v>obra</v>
          </cell>
          <cell r="D18">
            <v>18941.008124444441</v>
          </cell>
        </row>
        <row r="19">
          <cell r="A19" t="str">
            <v>21.01.15</v>
          </cell>
          <cell r="B19" t="str">
            <v xml:space="preserve">INSTAL.SONDAGEM PERCUSSAO S/ FLUTUANTE                                         </v>
          </cell>
          <cell r="C19" t="str">
            <v>sond</v>
          </cell>
          <cell r="D19">
            <v>2205.7553185185184</v>
          </cell>
        </row>
        <row r="20">
          <cell r="A20" t="str">
            <v>21.01.16</v>
          </cell>
          <cell r="B20" t="str">
            <v xml:space="preserve">INSTALACAO SONDAGEM ROTATIVA S/FLUTUANTE                                       </v>
          </cell>
          <cell r="C20" t="str">
            <v>sond</v>
          </cell>
          <cell r="D20">
            <v>5882.0177525925928</v>
          </cell>
        </row>
        <row r="21">
          <cell r="A21" t="str">
            <v>21.01.17</v>
          </cell>
          <cell r="B21" t="str">
            <v xml:space="preserve">SONDAGEM ROTATIVA SOLO 57,10MM (AX)                                            </v>
          </cell>
          <cell r="C21" t="str">
            <v>m</v>
          </cell>
          <cell r="D21">
            <v>391.68328444444444</v>
          </cell>
        </row>
        <row r="22">
          <cell r="A22" t="str">
            <v>21.01.18</v>
          </cell>
          <cell r="B22" t="str">
            <v xml:space="preserve">SONDAGEM ROTATIVA SOLO 73,00MM (BX)                                            </v>
          </cell>
          <cell r="C22" t="str">
            <v>m</v>
          </cell>
          <cell r="D22">
            <v>398.92299407407404</v>
          </cell>
        </row>
        <row r="23">
          <cell r="A23" t="str">
            <v>21.01.19</v>
          </cell>
          <cell r="B23" t="str">
            <v xml:space="preserve">SONDAGEM ROTATIVA SOLO 88,90MM (NX)                                            </v>
          </cell>
          <cell r="C23" t="str">
            <v>m</v>
          </cell>
          <cell r="D23">
            <v>536.73450814814805</v>
          </cell>
        </row>
        <row r="24">
          <cell r="A24" t="str">
            <v>21.01.20</v>
          </cell>
          <cell r="B24" t="str">
            <v xml:space="preserve">SONDAGEM ROTATIVA SOLO 114,30MM (HX)                                           </v>
          </cell>
          <cell r="C24" t="str">
            <v>m</v>
          </cell>
          <cell r="D24">
            <v>580.2691525925926</v>
          </cell>
        </row>
        <row r="25">
          <cell r="A25" t="str">
            <v>21.01.21</v>
          </cell>
          <cell r="B25" t="str">
            <v xml:space="preserve">SONDAGEM ROTATIVA ROCHA ALT.57,1MM (AX)                                        </v>
          </cell>
          <cell r="C25" t="str">
            <v>m</v>
          </cell>
          <cell r="D25">
            <v>784.68385333333333</v>
          </cell>
        </row>
        <row r="26">
          <cell r="A26" t="str">
            <v>21.01.22</v>
          </cell>
          <cell r="B26" t="str">
            <v xml:space="preserve">SONDAGEM ROTATIVA ROCHA ALT.73,0MM (BX)                                        </v>
          </cell>
          <cell r="C26" t="str">
            <v>m</v>
          </cell>
          <cell r="D26">
            <v>836.03652740740733</v>
          </cell>
        </row>
        <row r="27">
          <cell r="A27" t="str">
            <v>21.01.23</v>
          </cell>
          <cell r="B27" t="str">
            <v xml:space="preserve">SONDAGEM ROTATIVA ROCHA ALT.88,9MM (NX)                                        </v>
          </cell>
          <cell r="C27" t="str">
            <v>m</v>
          </cell>
          <cell r="D27">
            <v>906.67724444444434</v>
          </cell>
        </row>
        <row r="28">
          <cell r="A28" t="str">
            <v>21.01.24</v>
          </cell>
          <cell r="B28" t="str">
            <v xml:space="preserve">SONDAGEM ROTATIVA ROCHA ALT.114,3MM (HX)                                       </v>
          </cell>
          <cell r="C28" t="str">
            <v>m</v>
          </cell>
          <cell r="D28">
            <v>1037.2169199999998</v>
          </cell>
        </row>
        <row r="29">
          <cell r="A29" t="str">
            <v>21.01.25</v>
          </cell>
          <cell r="B29" t="str">
            <v xml:space="preserve">SONDAGEM ROTATIVA ROCHA SA 57,10MM (AX)                                        </v>
          </cell>
          <cell r="C29" t="str">
            <v>m</v>
          </cell>
          <cell r="D29">
            <v>1000.9434044444442</v>
          </cell>
        </row>
        <row r="30">
          <cell r="A30" t="str">
            <v>21.01.26</v>
          </cell>
          <cell r="B30" t="str">
            <v xml:space="preserve">SONDAGEM ROTATIVA ROCHA SA 73,00MM (BX)                                        </v>
          </cell>
          <cell r="C30" t="str">
            <v>m</v>
          </cell>
          <cell r="D30">
            <v>1029.9772103703704</v>
          </cell>
        </row>
        <row r="31">
          <cell r="A31" t="str">
            <v>21.01.27</v>
          </cell>
          <cell r="B31" t="str">
            <v xml:space="preserve">SONDAGEM ROTATIVA ROCHA SA 88,9MM (NX)                                         </v>
          </cell>
          <cell r="C31" t="str">
            <v>m</v>
          </cell>
          <cell r="D31">
            <v>1189.5292725925926</v>
          </cell>
        </row>
        <row r="32">
          <cell r="A32" t="str">
            <v>21.01.28</v>
          </cell>
          <cell r="B32" t="str">
            <v xml:space="preserve">SONDAGEM ROTATIVA ROCHA SA 114,30MM (HX)                                       </v>
          </cell>
          <cell r="C32" t="str">
            <v>m</v>
          </cell>
          <cell r="D32">
            <v>1588.4522666666664</v>
          </cell>
        </row>
        <row r="33">
          <cell r="A33" t="str">
            <v>21.01.29</v>
          </cell>
          <cell r="B33" t="str">
            <v xml:space="preserve">SONDAGEM A TRADO PROFUNDIDADE ATE 5M                                           </v>
          </cell>
          <cell r="C33" t="str">
            <v>m</v>
          </cell>
          <cell r="D33">
            <v>162.95772444444441</v>
          </cell>
        </row>
        <row r="34">
          <cell r="A34" t="str">
            <v>21.01.30</v>
          </cell>
          <cell r="B34" t="str">
            <v xml:space="preserve">SONDAGEM A TRADO PROFUNDIDADE 5 A 10M                                          </v>
          </cell>
          <cell r="C34" t="str">
            <v>m</v>
          </cell>
          <cell r="D34">
            <v>199.79885037037033</v>
          </cell>
        </row>
        <row r="35">
          <cell r="A35" t="str">
            <v>21.02.01.01</v>
          </cell>
          <cell r="B35" t="str">
            <v xml:space="preserve">DETER. COORDENADAS COM GPS2 (CONTROLE BASICO) PRECISAO MINIMA DE 2 ORDEM.      </v>
          </cell>
          <cell r="C35" t="str">
            <v>un</v>
          </cell>
          <cell r="D35">
            <v>3081.3425081481478</v>
          </cell>
        </row>
        <row r="36">
          <cell r="A36" t="str">
            <v>21.02.01.02</v>
          </cell>
          <cell r="B36" t="str">
            <v xml:space="preserve">DETER. COORDENADAS COM GPS3 (CONTROLE BASICO) PRECISAO MINIMA DE 2 ORDEM.      </v>
          </cell>
          <cell r="C36" t="str">
            <v>un</v>
          </cell>
          <cell r="D36">
            <v>3264.2736918518517</v>
          </cell>
        </row>
        <row r="37">
          <cell r="A37" t="str">
            <v>21.02.02.01</v>
          </cell>
          <cell r="B37" t="str">
            <v xml:space="preserve">TRANSPORTE COORDENADAS ATRAVES DE POLIGONAIS CLASSE II P DA NBR 13.133         </v>
          </cell>
          <cell r="C37" t="str">
            <v>km</v>
          </cell>
          <cell r="D37">
            <v>2734.8003125925925</v>
          </cell>
        </row>
        <row r="38">
          <cell r="A38" t="str">
            <v>21.02.03.01</v>
          </cell>
          <cell r="B38" t="str">
            <v xml:space="preserve">IMPLANTACAO DE POLIGONAIS CLASSE III P DA NBR 13.133.                          </v>
          </cell>
          <cell r="C38" t="str">
            <v>km</v>
          </cell>
          <cell r="D38">
            <v>2445.1476696296295</v>
          </cell>
        </row>
        <row r="39">
          <cell r="A39" t="str">
            <v>21.02.04.01</v>
          </cell>
          <cell r="B39" t="str">
            <v xml:space="preserve">TRANSPORTE DE REFERENCIA DE NIVEL ATRAVES NIVELAMENTO GEOMETRICO 4 MM K.       </v>
          </cell>
          <cell r="C39" t="str">
            <v>km</v>
          </cell>
          <cell r="D39">
            <v>2726.5003496296299</v>
          </cell>
        </row>
        <row r="40">
          <cell r="A40" t="str">
            <v>21.02.05.01</v>
          </cell>
          <cell r="B40" t="str">
            <v xml:space="preserve">TRANSPORTE DE REFERENCIA DE NIVEL ATRAVES NIVELAMENTO GEOMETRICO CLASSE IN.    </v>
          </cell>
          <cell r="C40" t="str">
            <v>km</v>
          </cell>
          <cell r="D40">
            <v>1855.3790755555553</v>
          </cell>
        </row>
        <row r="41">
          <cell r="A41" t="str">
            <v>21.02.06.01</v>
          </cell>
          <cell r="B41" t="str">
            <v>LEV. PLANIALTIMETRICO E CADASTRAL, POLIGONAL CLASSE II PAC ESC. 1:500 ATE 1 HA.</v>
          </cell>
          <cell r="C41" t="str">
            <v>un</v>
          </cell>
          <cell r="D41">
            <v>6230.4876814814797</v>
          </cell>
        </row>
        <row r="42">
          <cell r="A42" t="str">
            <v>21.02.06.02</v>
          </cell>
          <cell r="B42" t="str">
            <v>LEV. PLANIALTIMETRICO E CADASTRAL, POLIGONAL CLASSE II PAC ESC. 1:1000 ATE 1HA.</v>
          </cell>
          <cell r="C42" t="str">
            <v>un</v>
          </cell>
          <cell r="D42">
            <v>5910.1412399999999</v>
          </cell>
        </row>
        <row r="43">
          <cell r="A43" t="str">
            <v>21.02.07.01</v>
          </cell>
          <cell r="B43" t="str">
            <v>LEV. PLANIALTIMETRICO E CADASTRAL, POLIGONAL CLASSE II PAC ESC. 1:500 ALEM 1HA.</v>
          </cell>
          <cell r="C43" t="str">
            <v>ha</v>
          </cell>
          <cell r="D43">
            <v>5929.4399925925918</v>
          </cell>
        </row>
        <row r="44">
          <cell r="A44" t="str">
            <v>21.02.07.02</v>
          </cell>
          <cell r="B44" t="str">
            <v xml:space="preserve">LEV. PLANIALTIMETRICO E CADASTRAL, POLIGONAL CLASSE II PAC ESC.1:1000 ALEM 1HA </v>
          </cell>
          <cell r="C44" t="str">
            <v>ha</v>
          </cell>
          <cell r="D44">
            <v>5365.9421199999997</v>
          </cell>
        </row>
        <row r="45">
          <cell r="A45" t="str">
            <v>21.02.08.01</v>
          </cell>
          <cell r="B45" t="str">
            <v xml:space="preserve">LEV. PLANIALTIMETRICO DE FAVELAS COM AREA ATE 2000 M2 C/POLIG. AUXILIAR        </v>
          </cell>
          <cell r="C45" t="str">
            <v>un</v>
          </cell>
          <cell r="D45">
            <v>5.0763644444444447</v>
          </cell>
        </row>
        <row r="46">
          <cell r="A46" t="str">
            <v>21.02.09.01</v>
          </cell>
          <cell r="B46" t="str">
            <v xml:space="preserve">LEV. PLANIALTIMETRICO DE FAVELAS COM AREA ALEM 2000 M2 C/POLIG.AUXILIAR        </v>
          </cell>
          <cell r="C46" t="str">
            <v>m2</v>
          </cell>
          <cell r="D46">
            <v>3.6412740740740737</v>
          </cell>
        </row>
        <row r="47">
          <cell r="A47" t="str">
            <v>21.02.10.01</v>
          </cell>
          <cell r="B47" t="str">
            <v>LEV. PLANIALT. SECOES TRANSV. A PARTIR DE LINHA BASE EXISTENTE NIV. GEOMETRICO.</v>
          </cell>
          <cell r="C47" t="str">
            <v>m</v>
          </cell>
          <cell r="D47">
            <v>6.2222948148148136</v>
          </cell>
        </row>
        <row r="48">
          <cell r="A48" t="str">
            <v>21.02.11.01</v>
          </cell>
          <cell r="B48" t="str">
            <v xml:space="preserve">LEVANT. PLANIALTIMETRICO CADASTRAL FAIXAS ATE 30M CLASSE II PAC DA NBR 13.133  </v>
          </cell>
          <cell r="C48" t="str">
            <v>km</v>
          </cell>
          <cell r="D48">
            <v>12248.528439999998</v>
          </cell>
        </row>
        <row r="49">
          <cell r="A49" t="str">
            <v>21.02.12.01</v>
          </cell>
          <cell r="B49" t="str">
            <v>LEVANT. PLANIALTIMETRICO CADASTRAL FAIXAS DE 30 A 60 M CLASSE II PAC NBR 13.133</v>
          </cell>
          <cell r="C49" t="str">
            <v>km</v>
          </cell>
          <cell r="D49">
            <v>16796.351242962959</v>
          </cell>
        </row>
        <row r="50">
          <cell r="A50" t="str">
            <v>21.02.13.01</v>
          </cell>
          <cell r="B50" t="str">
            <v xml:space="preserve">LEVANT. PLANIALTIMETRICO CADASTRAL FAIXAS ALEM 60M CLASSE II PAC DA NBR 13.133 </v>
          </cell>
          <cell r="C50" t="str">
            <v>ha</v>
          </cell>
          <cell r="D50">
            <v>4493.053757037037</v>
          </cell>
        </row>
        <row r="51">
          <cell r="A51" t="str">
            <v>21.02.14.01</v>
          </cell>
          <cell r="B51" t="str">
            <v xml:space="preserve">MATERIALIZACAO DE LINHA BASE PROJETADA C/ ESTAQUEAMENTO DE 20 EM 20 M.         </v>
          </cell>
          <cell r="C51" t="str">
            <v>m</v>
          </cell>
          <cell r="D51">
            <v>6.3186814814814811</v>
          </cell>
        </row>
        <row r="52">
          <cell r="A52" t="str">
            <v>21.02.15.01</v>
          </cell>
          <cell r="B52" t="str">
            <v>IMPL. E CADASTRO PLANIALT. LINHA BASE VIA EXISTENTE ESTAQUEAMENTO DE 20 EM 20 M</v>
          </cell>
          <cell r="C52" t="str">
            <v>km</v>
          </cell>
          <cell r="D52">
            <v>3670.4792340740742</v>
          </cell>
        </row>
        <row r="53">
          <cell r="A53" t="str">
            <v>21.02.16.01</v>
          </cell>
          <cell r="B53" t="str">
            <v xml:space="preserve">CADASTRO DE PVA, PVE, BL E TL                                                  </v>
          </cell>
          <cell r="C53" t="str">
            <v>un</v>
          </cell>
          <cell r="D53">
            <v>320.73198814814816</v>
          </cell>
        </row>
        <row r="54">
          <cell r="A54" t="str">
            <v>21.02.17.01</v>
          </cell>
          <cell r="B54" t="str">
            <v xml:space="preserve">CADASTRO DE OBRA DE ARTE CORRENTE (GALERIA E BUEIRO) E INTERFERENCIAS          </v>
          </cell>
          <cell r="C54" t="str">
            <v>m</v>
          </cell>
          <cell r="D54">
            <v>10.334792592592592</v>
          </cell>
        </row>
        <row r="55">
          <cell r="A55" t="str">
            <v>21.02.18.01</v>
          </cell>
          <cell r="B55" t="str">
            <v xml:space="preserve">LEV.CAD.ESTRUT. EM CONCRETO, PONTES E VIADUTOS, DETALHADO PECAS ESTRUTURAIS    </v>
          </cell>
          <cell r="C55" t="str">
            <v>tramo</v>
          </cell>
          <cell r="D55">
            <v>2991.9706488888887</v>
          </cell>
        </row>
        <row r="56">
          <cell r="A56" t="str">
            <v>21.02.19.01</v>
          </cell>
          <cell r="B56" t="str">
            <v xml:space="preserve">CADASTRO DE PROPRIEDADE PARA DESAPROPRIACAO URBANA.                            </v>
          </cell>
          <cell r="C56" t="str">
            <v>un</v>
          </cell>
          <cell r="D56">
            <v>3298.0411540740743</v>
          </cell>
        </row>
        <row r="57">
          <cell r="A57" t="str">
            <v>21.02.20.01</v>
          </cell>
          <cell r="B57" t="str">
            <v xml:space="preserve">CADASTRO DE PROPRIEDADE PARA DESAPROPRIACAO RURAL ATE 5000 M2.                 </v>
          </cell>
          <cell r="C57" t="str">
            <v>un</v>
          </cell>
          <cell r="D57">
            <v>3944.3030444444439</v>
          </cell>
        </row>
        <row r="58">
          <cell r="A58" t="str">
            <v>21.02.20.02</v>
          </cell>
          <cell r="B58" t="str">
            <v xml:space="preserve">CADASTRO DE PROPRIEDADE PARA DESAPROPRIACAO RURAL ALEM 5000 M2.                </v>
          </cell>
          <cell r="C58" t="str">
            <v>un</v>
          </cell>
          <cell r="D58">
            <v>13175.125595555553</v>
          </cell>
        </row>
        <row r="59">
          <cell r="A59" t="str">
            <v>21.02.21.01</v>
          </cell>
          <cell r="B59" t="str">
            <v xml:space="preserve">ABERTURA DE PICADA COM LARGURA SUFICIENTE PARA LEVANTAMENTO TOPOGRAFICO.       </v>
          </cell>
          <cell r="C59" t="str">
            <v>m</v>
          </cell>
          <cell r="D59">
            <v>3.9946918518518513</v>
          </cell>
        </row>
        <row r="60">
          <cell r="A60" t="str">
            <v>21.02.22.01</v>
          </cell>
          <cell r="B60" t="str">
            <v xml:space="preserve">LEVANTAMENTO DE SECOES TOPOBATIMETRICOS.                                       </v>
          </cell>
          <cell r="C60" t="str">
            <v>m</v>
          </cell>
          <cell r="D60">
            <v>12.069752592592593</v>
          </cell>
        </row>
        <row r="61">
          <cell r="A61" t="str">
            <v>21.02.22.02</v>
          </cell>
          <cell r="B61" t="str">
            <v xml:space="preserve">LEVANTAMENTO TOPOBATIMETRICO, MODO CONTINUO COM ECOBATIMETRO, POSIC.COM GPS    </v>
          </cell>
          <cell r="C61" t="str">
            <v>m</v>
          </cell>
          <cell r="D61">
            <v>12.937232592592592</v>
          </cell>
        </row>
        <row r="62">
          <cell r="A62" t="str">
            <v>21.02.23.01</v>
          </cell>
          <cell r="B62" t="str">
            <v xml:space="preserve">LEVANTAMENTO DE BATIMETRIA ESPECIAL                                            </v>
          </cell>
          <cell r="C62" t="str">
            <v>equipe.dia</v>
          </cell>
          <cell r="D62">
            <v>6277.8670829629627</v>
          </cell>
        </row>
        <row r="63">
          <cell r="A63" t="str">
            <v>21.02.24.01</v>
          </cell>
          <cell r="B63" t="str">
            <v>FORN. EQUIP.TOP., 1 TECN., 2 AUX., 1 NIVEL. C/ NIVEL AUT. ESTACAO TOTAL E VEIC.</v>
          </cell>
          <cell r="C63" t="str">
            <v>equipe.mes</v>
          </cell>
          <cell r="D63">
            <v>67323.580613333339</v>
          </cell>
        </row>
        <row r="64">
          <cell r="A64" t="str">
            <v>21.02.25.01</v>
          </cell>
          <cell r="B64" t="str">
            <v xml:space="preserve">MARC.CONC. TRONCO PIR. DE 10X10CM T/ 30X30CM B/ 40CM H, PINO/CHAPA COLADA TOPO </v>
          </cell>
          <cell r="C64" t="str">
            <v>un</v>
          </cell>
          <cell r="D64">
            <v>279.5213333333333</v>
          </cell>
        </row>
        <row r="65">
          <cell r="A65" t="str">
            <v>21.02.26.01</v>
          </cell>
          <cell r="B65" t="str">
            <v xml:space="preserve">MOBILIZACAO / DESMOBILIZACAO - DE EQUIPE E EQUIP. DE TOPOGRAFIA A 50 E 150KM   </v>
          </cell>
          <cell r="C65" t="str">
            <v>un</v>
          </cell>
          <cell r="D65">
            <v>1574.4440711111108</v>
          </cell>
        </row>
        <row r="66">
          <cell r="A66" t="str">
            <v>21.02.26.02</v>
          </cell>
          <cell r="B66" t="str">
            <v xml:space="preserve">MOBILIZACAO / DESMOBILIZACAO - EQUIPE E EQUIP. DE TOPOGRAFIA ENTRE 151E300KM   </v>
          </cell>
          <cell r="C66" t="str">
            <v>un</v>
          </cell>
          <cell r="D66">
            <v>2509.8766711111111</v>
          </cell>
        </row>
        <row r="67">
          <cell r="A67" t="str">
            <v>21.02.26.03</v>
          </cell>
          <cell r="B67" t="str">
            <v xml:space="preserve">MOBILIZACAO / DESMOBILIZACAO - EQUIPE E EQUIP. TOPOGRAFIA ENTRE 301E600KM      </v>
          </cell>
          <cell r="C67" t="str">
            <v>un</v>
          </cell>
          <cell r="D67">
            <v>4163.0472296296284</v>
          </cell>
        </row>
        <row r="68">
          <cell r="A68" t="str">
            <v>21.03.01</v>
          </cell>
          <cell r="B68" t="str">
            <v xml:space="preserve">REMOCAO CERCA ARAME,INCL.TRANSPORTE                                            </v>
          </cell>
          <cell r="C68" t="str">
            <v>m</v>
          </cell>
          <cell r="D68">
            <v>29.430062222222219</v>
          </cell>
        </row>
        <row r="69">
          <cell r="A69" t="str">
            <v>21.03.02</v>
          </cell>
          <cell r="B69" t="str">
            <v xml:space="preserve">REMOCAO DE DEFENSA METALICA SIMPLES                                            </v>
          </cell>
          <cell r="C69" t="str">
            <v>m</v>
          </cell>
          <cell r="D69">
            <v>98.924848888888874</v>
          </cell>
        </row>
        <row r="70">
          <cell r="A70" t="str">
            <v>21.03.03</v>
          </cell>
          <cell r="B70" t="str">
            <v xml:space="preserve">REMOCAO DE DEFENSA METALICA DUPLA                                              </v>
          </cell>
          <cell r="C70" t="str">
            <v>m</v>
          </cell>
          <cell r="D70">
            <v>138.49693037037036</v>
          </cell>
        </row>
        <row r="71">
          <cell r="A71" t="str">
            <v>21.03.04</v>
          </cell>
          <cell r="B71" t="str">
            <v xml:space="preserve">REMOCAO DEFENSA MET.SIMPLES P/ REINST.                                         </v>
          </cell>
          <cell r="C71" t="str">
            <v>m</v>
          </cell>
          <cell r="D71">
            <v>257.63085037037035</v>
          </cell>
        </row>
        <row r="72">
          <cell r="A72" t="str">
            <v>21.03.05</v>
          </cell>
          <cell r="B72" t="str">
            <v xml:space="preserve">REMOCAO DEFENSA METALICA DUPLA P/ REINST                                       </v>
          </cell>
          <cell r="C72" t="str">
            <v>m</v>
          </cell>
          <cell r="D72">
            <v>309.1548785185185</v>
          </cell>
        </row>
        <row r="73">
          <cell r="A73" t="str">
            <v>21.03.06</v>
          </cell>
          <cell r="B73" t="str">
            <v xml:space="preserve">REMOCAO CANALIZACAO D&gt;=0,60M                                                   </v>
          </cell>
          <cell r="C73" t="str">
            <v>m</v>
          </cell>
          <cell r="D73">
            <v>204.97160148148146</v>
          </cell>
        </row>
        <row r="74">
          <cell r="A74" t="str">
            <v>21.03.07</v>
          </cell>
          <cell r="B74" t="str">
            <v xml:space="preserve">REMOCAO CANALIZACAO D&lt;0,60M                                                    </v>
          </cell>
          <cell r="C74" t="str">
            <v>m</v>
          </cell>
          <cell r="D74">
            <v>175.68076444444441</v>
          </cell>
        </row>
        <row r="75">
          <cell r="A75" t="str">
            <v>21.03.08</v>
          </cell>
          <cell r="B75" t="str">
            <v xml:space="preserve">REMOCAO E TRANSPORTE DE GUIA PRE-MOLDADA                                       </v>
          </cell>
          <cell r="C75" t="str">
            <v>m</v>
          </cell>
          <cell r="D75">
            <v>41.831813333333336</v>
          </cell>
        </row>
        <row r="76">
          <cell r="A76" t="str">
            <v>21.03.09</v>
          </cell>
          <cell r="B76" t="str">
            <v xml:space="preserve">REMOCAO DE ESTACA DE EUCALIPTO                                                 </v>
          </cell>
          <cell r="C76" t="str">
            <v>m</v>
          </cell>
          <cell r="D76">
            <v>24.932017777777777</v>
          </cell>
        </row>
        <row r="77">
          <cell r="A77" t="str">
            <v>21.03.10</v>
          </cell>
          <cell r="B77" t="str">
            <v xml:space="preserve">REMOCAO DE TACHA REFLETIVA                                                     </v>
          </cell>
          <cell r="C77" t="str">
            <v>un</v>
          </cell>
          <cell r="D77">
            <v>17.146117037037037</v>
          </cell>
        </row>
        <row r="78">
          <cell r="A78" t="str">
            <v>21.03.11</v>
          </cell>
          <cell r="B78" t="str">
            <v xml:space="preserve">REMOCAO DE PINTURA TERMOPLÁSTICA DE VIA                                        </v>
          </cell>
          <cell r="C78" t="str">
            <v>m2</v>
          </cell>
          <cell r="D78">
            <v>161.3191511111111</v>
          </cell>
        </row>
        <row r="79">
          <cell r="A79" t="str">
            <v>21.03.11.01</v>
          </cell>
          <cell r="B79" t="str">
            <v xml:space="preserve">REMOCAO DE PINTURA ACRIL.  DEMARC.DE VIA POR PROCESSO MANUAL                   </v>
          </cell>
          <cell r="C79" t="str">
            <v>m2</v>
          </cell>
          <cell r="D79">
            <v>153.6189274074074</v>
          </cell>
        </row>
        <row r="80">
          <cell r="A80" t="str">
            <v>21.03.11.03</v>
          </cell>
          <cell r="B80" t="str">
            <v xml:space="preserve">REMOCAO DE SINALIZACAO HORIZONTAL POR FRESAGEM                                 </v>
          </cell>
          <cell r="C80" t="str">
            <v>m2</v>
          </cell>
          <cell r="D80">
            <v>89.007731851851844</v>
          </cell>
        </row>
        <row r="81">
          <cell r="A81" t="str">
            <v>21.03.13</v>
          </cell>
          <cell r="B81" t="str">
            <v xml:space="preserve">REMOCAO DE GABIAO TIPO CAIXA                                                   </v>
          </cell>
          <cell r="C81" t="str">
            <v>m3</v>
          </cell>
          <cell r="D81">
            <v>357.04834222222217</v>
          </cell>
        </row>
        <row r="82">
          <cell r="A82" t="str">
            <v>21.03.15</v>
          </cell>
          <cell r="B82" t="str">
            <v xml:space="preserve">MONTAGEM E DESMONTAGEM DE BLOQUEADOR TEMPORARIO DE FLUIDOS                     </v>
          </cell>
          <cell r="C82" t="str">
            <v>un</v>
          </cell>
          <cell r="D82">
            <v>123.62125481481482</v>
          </cell>
        </row>
        <row r="83">
          <cell r="A83" t="str">
            <v>21.04.01</v>
          </cell>
          <cell r="B83" t="str">
            <v xml:space="preserve">CERCA DE ARAME FARPADO C/ 4 FIOS                                               </v>
          </cell>
          <cell r="C83" t="str">
            <v>m</v>
          </cell>
          <cell r="D83">
            <v>110.63047407407406</v>
          </cell>
        </row>
        <row r="84">
          <cell r="A84" t="str">
            <v>21.04.02</v>
          </cell>
          <cell r="B84" t="str">
            <v xml:space="preserve">CERCA DE ARAME FARPADO C/ 6 FIOS                                               </v>
          </cell>
          <cell r="C84" t="str">
            <v>m</v>
          </cell>
          <cell r="D84">
            <v>122.7537748148148</v>
          </cell>
        </row>
        <row r="85">
          <cell r="A85" t="str">
            <v>21.04.03</v>
          </cell>
          <cell r="B85" t="str">
            <v xml:space="preserve">CERCA ARAME FARPADO POR REAPROVEITAMENTO                                       </v>
          </cell>
          <cell r="C85" t="str">
            <v>m</v>
          </cell>
          <cell r="D85">
            <v>51.770349629629635</v>
          </cell>
        </row>
        <row r="86">
          <cell r="A86" t="str">
            <v>21.05.01</v>
          </cell>
          <cell r="B86" t="str">
            <v xml:space="preserve">DEMOLICAO DE CONCRETO ARMADO                                                   </v>
          </cell>
          <cell r="C86" t="str">
            <v>m3</v>
          </cell>
          <cell r="D86">
            <v>727.07675555555545</v>
          </cell>
        </row>
        <row r="87">
          <cell r="A87" t="str">
            <v>21.05.02</v>
          </cell>
          <cell r="B87" t="str">
            <v xml:space="preserve">DEMOLICAO DE CONCRETO SIMPLES                                                  </v>
          </cell>
          <cell r="C87" t="str">
            <v>m3</v>
          </cell>
          <cell r="D87">
            <v>391.15851259259256</v>
          </cell>
        </row>
        <row r="88">
          <cell r="A88" t="str">
            <v>21.05.04</v>
          </cell>
          <cell r="B88" t="str">
            <v xml:space="preserve">DEMOLICAO PAV.RIG.INCL.TRANSP. ATE 1 KM                                        </v>
          </cell>
          <cell r="C88" t="str">
            <v>m3</v>
          </cell>
          <cell r="D88">
            <v>391.96173481481475</v>
          </cell>
        </row>
        <row r="89">
          <cell r="A89" t="str">
            <v>21.05.05</v>
          </cell>
          <cell r="B89" t="str">
            <v xml:space="preserve">DEMOLICAO DE EDIFICACAO EM ALVENARIA                                           </v>
          </cell>
          <cell r="C89" t="str">
            <v>m2</v>
          </cell>
          <cell r="D89">
            <v>97.136340740740721</v>
          </cell>
        </row>
        <row r="90">
          <cell r="A90" t="str">
            <v>21.05.06</v>
          </cell>
          <cell r="B90" t="str">
            <v xml:space="preserve">DEMOLICAO DE EDIFICACAO EM MADEIRA                                             </v>
          </cell>
          <cell r="C90" t="str">
            <v>m2</v>
          </cell>
          <cell r="D90">
            <v>40.953623703703705</v>
          </cell>
        </row>
        <row r="91">
          <cell r="A91" t="str">
            <v>21.05.07</v>
          </cell>
          <cell r="B91" t="str">
            <v xml:space="preserve">DEMOLICAO PAVIMENTOFLEXIVEL C/TRANSPORT                                        </v>
          </cell>
          <cell r="C91" t="str">
            <v>m3</v>
          </cell>
          <cell r="D91">
            <v>70.533620740740744</v>
          </cell>
        </row>
        <row r="92">
          <cell r="A92" t="str">
            <v>21.07.01</v>
          </cell>
          <cell r="B92" t="str">
            <v xml:space="preserve">ABERTURA DE POCO DE INSPECAO ATE 1,5M DE PROFUNDIDADE                          </v>
          </cell>
          <cell r="C92" t="str">
            <v>m</v>
          </cell>
          <cell r="D92">
            <v>1149.0682918518519</v>
          </cell>
        </row>
        <row r="93">
          <cell r="A93" t="str">
            <v>21.07.02</v>
          </cell>
          <cell r="B93" t="str">
            <v xml:space="preserve">ENSAIO DE UMIDADE NATURAL                                                      </v>
          </cell>
          <cell r="C93" t="str">
            <v>un</v>
          </cell>
          <cell r="D93">
            <v>53.601696296296289</v>
          </cell>
        </row>
        <row r="94">
          <cell r="A94" t="str">
            <v>21.07.03</v>
          </cell>
          <cell r="B94" t="str">
            <v xml:space="preserve">ENSAIO DE DENSIDADE NATURAL                                                    </v>
          </cell>
          <cell r="C94" t="str">
            <v>un</v>
          </cell>
          <cell r="D94">
            <v>114.88219703703703</v>
          </cell>
        </row>
        <row r="95">
          <cell r="A95" t="str">
            <v>21.07.04</v>
          </cell>
          <cell r="B95" t="str">
            <v xml:space="preserve">ANALISE GRANULOMETRICA POR PENEIRAMENTO E SEDIMENTACAO.                        </v>
          </cell>
          <cell r="C95" t="str">
            <v>un</v>
          </cell>
          <cell r="D95">
            <v>298.76653777777778</v>
          </cell>
        </row>
        <row r="96">
          <cell r="A96" t="str">
            <v>21.07.05</v>
          </cell>
          <cell r="B96" t="str">
            <v xml:space="preserve">ENSAIO DE CBR 5 PONTOS E.N.                                                    </v>
          </cell>
          <cell r="C96" t="str">
            <v>un</v>
          </cell>
          <cell r="D96">
            <v>413.6380251851852</v>
          </cell>
        </row>
        <row r="97">
          <cell r="A97" t="str">
            <v>21.07.06</v>
          </cell>
          <cell r="B97" t="str">
            <v xml:space="preserve">ENSAIO DE CBR 5 PONTOS E.I.                                                    </v>
          </cell>
          <cell r="C97" t="str">
            <v>un</v>
          </cell>
          <cell r="D97">
            <v>459.61446518518517</v>
          </cell>
        </row>
        <row r="98">
          <cell r="A98" t="str">
            <v>21.07.07</v>
          </cell>
          <cell r="B98" t="str">
            <v xml:space="preserve">CLASSIFICACAO MCT (PERDA POR IMERSAO E MINI MCV).                              </v>
          </cell>
          <cell r="C98" t="str">
            <v>conjunto</v>
          </cell>
          <cell r="D98">
            <v>582.18617629629625</v>
          </cell>
        </row>
        <row r="99">
          <cell r="A99" t="str">
            <v>21.07.12</v>
          </cell>
          <cell r="B99" t="str">
            <v xml:space="preserve">CLASSIFICACAO MCT - METODO PASTILHA                                            </v>
          </cell>
          <cell r="C99" t="str">
            <v>un</v>
          </cell>
          <cell r="D99">
            <v>206.83507703703702</v>
          </cell>
        </row>
        <row r="100">
          <cell r="A100" t="str">
            <v>21.07.13</v>
          </cell>
          <cell r="B100" t="str">
            <v xml:space="preserve">ENSAIO DE CBR 1 PONTO MOLDADO NA UMIDADE OTIMA DE COMPACTACAO (E.N.)           </v>
          </cell>
          <cell r="C100" t="str">
            <v>un</v>
          </cell>
          <cell r="D100">
            <v>337.06417333333331</v>
          </cell>
        </row>
        <row r="101">
          <cell r="A101" t="str">
            <v>21.07.14</v>
          </cell>
          <cell r="B101" t="str">
            <v xml:space="preserve">ENSAIO DE COMPACTACAO - PROCTOR.                                               </v>
          </cell>
          <cell r="C101" t="str">
            <v>un</v>
          </cell>
          <cell r="D101">
            <v>199.14556296296294</v>
          </cell>
        </row>
        <row r="102">
          <cell r="A102" t="str">
            <v>21.07.15</v>
          </cell>
          <cell r="B102" t="str">
            <v xml:space="preserve">GRANULOMETRIA POR PENEIRAMENTO SIMPLES (SEM SEDIMENTACAO).                     </v>
          </cell>
          <cell r="C102" t="str">
            <v>un</v>
          </cell>
          <cell r="D102">
            <v>153.19054222222221</v>
          </cell>
        </row>
        <row r="103">
          <cell r="A103" t="str">
            <v>21.08.01</v>
          </cell>
          <cell r="B103" t="str">
            <v xml:space="preserve">LIMPEZA DE DRENAGEM DA PLATAFORMA                                              </v>
          </cell>
          <cell r="C103" t="str">
            <v>m</v>
          </cell>
          <cell r="D103">
            <v>2.3346992592592595</v>
          </cell>
        </row>
        <row r="104">
          <cell r="A104" t="str">
            <v>21.08.02</v>
          </cell>
          <cell r="B104" t="str">
            <v xml:space="preserve">LIMPEZA DE BUEIROS DIAMETRO ATE 80CM                                           </v>
          </cell>
          <cell r="C104" t="str">
            <v>m</v>
          </cell>
          <cell r="D104">
            <v>106.03604296296297</v>
          </cell>
        </row>
        <row r="105">
          <cell r="A105" t="str">
            <v>21.08.03</v>
          </cell>
          <cell r="B105" t="str">
            <v xml:space="preserve">LIMPEZA DE BUEIROS DIAMETRO ATE 100CM                                          </v>
          </cell>
          <cell r="C105" t="str">
            <v>m</v>
          </cell>
          <cell r="D105">
            <v>110.57692592592592</v>
          </cell>
        </row>
        <row r="106">
          <cell r="A106" t="str">
            <v>21.08.04</v>
          </cell>
          <cell r="B106" t="str">
            <v xml:space="preserve">LIMPEZA DE BUEIROS DIAMETRO ATE 120CM                                          </v>
          </cell>
          <cell r="C106" t="str">
            <v>m</v>
          </cell>
          <cell r="D106">
            <v>117.77379703703703</v>
          </cell>
        </row>
        <row r="107">
          <cell r="A107" t="str">
            <v>21.08.05</v>
          </cell>
          <cell r="B107" t="str">
            <v xml:space="preserve">LIMPEZA DE BUEIROS DIAMETRO ATE 150CM                                          </v>
          </cell>
          <cell r="C107" t="str">
            <v>m</v>
          </cell>
          <cell r="D107">
            <v>124.36021925925925</v>
          </cell>
        </row>
        <row r="108">
          <cell r="A108" t="str">
            <v>21.08.06</v>
          </cell>
          <cell r="B108" t="str">
            <v xml:space="preserve">LIMPEZA DE GALERIA                                                             </v>
          </cell>
          <cell r="C108" t="str">
            <v>m</v>
          </cell>
          <cell r="D108">
            <v>109.99860592592592</v>
          </cell>
        </row>
        <row r="109">
          <cell r="A109" t="str">
            <v>21.08.08</v>
          </cell>
          <cell r="B109" t="str">
            <v xml:space="preserve">DEMOLICAO E RETIRADA DE GUARDA-CORPO                                           </v>
          </cell>
          <cell r="C109" t="str">
            <v>m3</v>
          </cell>
          <cell r="D109">
            <v>646.46537333333333</v>
          </cell>
        </row>
        <row r="110">
          <cell r="A110" t="str">
            <v>21.08.09</v>
          </cell>
          <cell r="B110" t="str">
            <v xml:space="preserve">LIMPEZA DE BUEIROS DIAMETRO ATE 60CM                                           </v>
          </cell>
          <cell r="C110" t="str">
            <v>m</v>
          </cell>
          <cell r="D110">
            <v>83.620788148148151</v>
          </cell>
        </row>
        <row r="111">
          <cell r="A111" t="str">
            <v>21.08.11</v>
          </cell>
          <cell r="B111" t="str">
            <v xml:space="preserve">LIMPEZA DE DRENAGEM FORA DA PLATAFORMA                                         </v>
          </cell>
          <cell r="C111" t="str">
            <v>m</v>
          </cell>
          <cell r="D111">
            <v>2.805922962962963</v>
          </cell>
        </row>
        <row r="112">
          <cell r="A112" t="str">
            <v>21.09.04</v>
          </cell>
          <cell r="B112" t="str">
            <v xml:space="preserve">SIST.DE VIDEO-INSP.ROBOT.DE TUBULAC.E TUBULAC.DE CONCRETO EMISSAO DE RELATORIO </v>
          </cell>
          <cell r="C112" t="str">
            <v>m</v>
          </cell>
          <cell r="D112">
            <v>152.44086814814813</v>
          </cell>
        </row>
        <row r="113">
          <cell r="A113" t="str">
            <v>21.09.05</v>
          </cell>
          <cell r="B113" t="str">
            <v xml:space="preserve">SIST.DE VIDEO-INSP.DE TUBULACOES E CANALIZACOES COM DIAMETROENTRE 75MM E 200MM </v>
          </cell>
          <cell r="C113" t="str">
            <v>m</v>
          </cell>
          <cell r="D113">
            <v>83.738594074074058</v>
          </cell>
        </row>
        <row r="114">
          <cell r="A114" t="str">
            <v>21.13.01</v>
          </cell>
          <cell r="B114" t="str">
            <v>MOBIL.E DESMOB.DE INSTAL.PROVIS.(BY-PASS)TREC.REDE PLUVIAL MAN.TUB.DE POLIETIL.</v>
          </cell>
          <cell r="C114" t="str">
            <v>un</v>
          </cell>
          <cell r="D114">
            <v>444.92085333333324</v>
          </cell>
        </row>
        <row r="115">
          <cell r="A115" t="str">
            <v>22.01.01</v>
          </cell>
          <cell r="B115" t="str">
            <v xml:space="preserve">LIMP.TERRENO SEM DESTOCAMENTO DE ARVORES                                       </v>
          </cell>
          <cell r="C115" t="str">
            <v>m2</v>
          </cell>
          <cell r="D115">
            <v>0.71754518518518517</v>
          </cell>
        </row>
        <row r="116">
          <cell r="A116" t="str">
            <v>22.01.02</v>
          </cell>
          <cell r="B116" t="str">
            <v xml:space="preserve">LIMP.TERRENO C/DEST.ARV.PERIMETRO&lt;=78CM                                        </v>
          </cell>
          <cell r="C116" t="str">
            <v>m2</v>
          </cell>
          <cell r="D116">
            <v>1.2637362962962961</v>
          </cell>
        </row>
        <row r="117">
          <cell r="A117" t="str">
            <v>22.01.03</v>
          </cell>
          <cell r="B117" t="str">
            <v xml:space="preserve">LIMP. MANUAL TERRENO AMONT. DE MATERIAL                                        </v>
          </cell>
          <cell r="C117" t="str">
            <v>m2</v>
          </cell>
          <cell r="D117">
            <v>6.9719688888888882</v>
          </cell>
        </row>
        <row r="118">
          <cell r="A118" t="str">
            <v>22.01.04</v>
          </cell>
          <cell r="B118" t="str">
            <v xml:space="preserve">DERRUBADA E DEST.ARV.C/PERIMETRO&gt;78CM                                          </v>
          </cell>
          <cell r="C118" t="str">
            <v>un</v>
          </cell>
          <cell r="D118">
            <v>125.08847407407406</v>
          </cell>
        </row>
        <row r="119">
          <cell r="A119" t="str">
            <v>22.01.05</v>
          </cell>
          <cell r="B119" t="str">
            <v xml:space="preserve">DEST.ARV.COM PERIMETRO MAIOR QUE 78CM                                          </v>
          </cell>
          <cell r="C119" t="str">
            <v>un</v>
          </cell>
          <cell r="D119">
            <v>38.501118518518517</v>
          </cell>
        </row>
        <row r="120">
          <cell r="A120" t="str">
            <v>22.01.06</v>
          </cell>
          <cell r="B120" t="str">
            <v xml:space="preserve">RASPAGEM DO TERRENO                                                            </v>
          </cell>
          <cell r="C120" t="str">
            <v>m2</v>
          </cell>
          <cell r="D120">
            <v>1.0602533333333333</v>
          </cell>
        </row>
        <row r="121">
          <cell r="A121" t="str">
            <v>22.01.07</v>
          </cell>
          <cell r="B121" t="str">
            <v xml:space="preserve">CARGA DE MATERIAL DE LIMPEZA DE ESCAV.                                         </v>
          </cell>
          <cell r="C121" t="str">
            <v>m3</v>
          </cell>
          <cell r="D121">
            <v>5.3119762962962955</v>
          </cell>
        </row>
        <row r="122">
          <cell r="A122" t="str">
            <v>22.02.01</v>
          </cell>
          <cell r="B122" t="str">
            <v xml:space="preserve">ESCAVACAO E CARGA DE MATERIAL DE 1/2A CATEGORIA                                </v>
          </cell>
          <cell r="C122" t="str">
            <v>m3</v>
          </cell>
          <cell r="D122">
            <v>12.894394074074073</v>
          </cell>
        </row>
        <row r="123">
          <cell r="A123" t="str">
            <v>22.02.03</v>
          </cell>
          <cell r="B123" t="str">
            <v xml:space="preserve">ESCAV.CARGA MATERIAL 2 CAT.C/EXPLOSIVO                                         </v>
          </cell>
          <cell r="C123" t="str">
            <v>m3</v>
          </cell>
          <cell r="D123">
            <v>44.509220740740737</v>
          </cell>
        </row>
        <row r="124">
          <cell r="A124" t="str">
            <v>22.02.04</v>
          </cell>
          <cell r="B124" t="str">
            <v xml:space="preserve">ESCAVACAO E CARGA MATERIAL  3 CATEGORIA                                        </v>
          </cell>
          <cell r="C124" t="str">
            <v>m3</v>
          </cell>
          <cell r="D124">
            <v>70.4479437037037</v>
          </cell>
        </row>
        <row r="125">
          <cell r="A125" t="str">
            <v>22.02.05</v>
          </cell>
          <cell r="B125" t="str">
            <v xml:space="preserve">ESCAV.CARGA SOLO MOLE SOB LAMINA D´AGUA                                        </v>
          </cell>
          <cell r="C125" t="str">
            <v>m3</v>
          </cell>
          <cell r="D125">
            <v>27.89858518518518</v>
          </cell>
        </row>
        <row r="126">
          <cell r="A126" t="str">
            <v>22.02.06</v>
          </cell>
          <cell r="B126" t="str">
            <v xml:space="preserve">CARGA DE MATERIAL LIMPEZA                                                      </v>
          </cell>
          <cell r="C126" t="str">
            <v>m3</v>
          </cell>
          <cell r="D126">
            <v>5.3119762962962955</v>
          </cell>
        </row>
        <row r="127">
          <cell r="A127" t="str">
            <v>22.02.07</v>
          </cell>
          <cell r="B127" t="str">
            <v xml:space="preserve">ESCAV.,CARGA E DESC.MAT.SIL-ARG.NO CORTE                                       </v>
          </cell>
          <cell r="C127" t="str">
            <v>m3</v>
          </cell>
          <cell r="D127">
            <v>12.176848888888886</v>
          </cell>
        </row>
        <row r="128">
          <cell r="A128" t="str">
            <v>22.02.08</v>
          </cell>
          <cell r="B128" t="str">
            <v xml:space="preserve">AQUIS.MAT.ESPAL.CONF.ROLAGEM MAT.SIL.ARG                                       </v>
          </cell>
          <cell r="C128" t="str">
            <v>m3</v>
          </cell>
          <cell r="D128">
            <v>10.174148148148147</v>
          </cell>
        </row>
        <row r="129">
          <cell r="A129" t="str">
            <v>22.02.09</v>
          </cell>
          <cell r="B129" t="str">
            <v xml:space="preserve">ESPALHAMENTO/REGULARIZACAO/COMPACTACAO DE MATERIAL EM BOTA-FORA.               </v>
          </cell>
          <cell r="C129" t="str">
            <v>m3</v>
          </cell>
          <cell r="D129">
            <v>5.0656548148148151</v>
          </cell>
        </row>
        <row r="130">
          <cell r="A130" t="str">
            <v>22.02.11</v>
          </cell>
          <cell r="B130" t="str">
            <v xml:space="preserve">ESCAVAÇÃO OU DESMONTE E CARGA COM EQUIPAMENTO HIDRAULICO (PICÃO)               </v>
          </cell>
          <cell r="C130" t="str">
            <v>m3</v>
          </cell>
          <cell r="D130">
            <v>42.31374666666666</v>
          </cell>
        </row>
        <row r="131">
          <cell r="A131" t="str">
            <v>22.03.01</v>
          </cell>
          <cell r="B131" t="str">
            <v xml:space="preserve">TRANSPORTE DE 1/2 CATEGORIA ATE 1 KM                                           </v>
          </cell>
          <cell r="C131" t="str">
            <v>m3*km</v>
          </cell>
          <cell r="D131">
            <v>10.216986666666665</v>
          </cell>
        </row>
        <row r="132">
          <cell r="A132" t="str">
            <v>22.03.02</v>
          </cell>
          <cell r="B132" t="str">
            <v xml:space="preserve">TRANSPORTE DE 1/2 CATEGORIA ATE 2 KM                                           </v>
          </cell>
          <cell r="C132" t="str">
            <v>m3*km</v>
          </cell>
          <cell r="D132">
            <v>6.0081022222222229</v>
          </cell>
        </row>
        <row r="133">
          <cell r="A133" t="str">
            <v>22.03.03</v>
          </cell>
          <cell r="B133" t="str">
            <v xml:space="preserve">TRANSPORTE DE 1/2 CATEGORIA ATE 5 KM                                           </v>
          </cell>
          <cell r="C133" t="str">
            <v>m3*km</v>
          </cell>
          <cell r="D133">
            <v>4.6693985185185189</v>
          </cell>
        </row>
        <row r="134">
          <cell r="A134" t="str">
            <v>22.03.04</v>
          </cell>
          <cell r="B134" t="str">
            <v xml:space="preserve">TRANSPORTE DE 1/2 CATEGORIA ATE 10 KM                                          </v>
          </cell>
          <cell r="C134" t="str">
            <v>m3*km</v>
          </cell>
          <cell r="D134">
            <v>3.8983051851851851</v>
          </cell>
        </row>
        <row r="135">
          <cell r="A135" t="str">
            <v>22.03.05</v>
          </cell>
          <cell r="B135" t="str">
            <v xml:space="preserve">TRANSPORTE DE 1/2 CATEGORIA ATE 15 KM                                          </v>
          </cell>
          <cell r="C135" t="str">
            <v>m3*km</v>
          </cell>
          <cell r="D135">
            <v>3.4485007407407409</v>
          </cell>
        </row>
        <row r="136">
          <cell r="A136" t="str">
            <v>22.03.06</v>
          </cell>
          <cell r="B136" t="str">
            <v xml:space="preserve">TRANSPORTE DE 1/2 CATEGORIA ALEM DE 15KM                                       </v>
          </cell>
          <cell r="C136" t="str">
            <v>m3*km</v>
          </cell>
          <cell r="D136">
            <v>2.7202459259259255</v>
          </cell>
        </row>
        <row r="137">
          <cell r="A137" t="str">
            <v>22.03.07</v>
          </cell>
          <cell r="B137" t="str">
            <v xml:space="preserve">TRANSPORTE DE 3 CATEGORIA ATE 1 KM                                             </v>
          </cell>
          <cell r="C137" t="str">
            <v>m3*km</v>
          </cell>
          <cell r="D137">
            <v>12.45529925925926</v>
          </cell>
        </row>
        <row r="138">
          <cell r="A138" t="str">
            <v>22.03.08</v>
          </cell>
          <cell r="B138" t="str">
            <v xml:space="preserve">TRANSPORTE DE 3 CATEGORIA ALEM 1 KM                                            </v>
          </cell>
          <cell r="C138" t="str">
            <v>m3*km</v>
          </cell>
          <cell r="D138">
            <v>9.0924755555555556</v>
          </cell>
        </row>
        <row r="139">
          <cell r="A139" t="str">
            <v>22.03.09</v>
          </cell>
          <cell r="B139" t="str">
            <v xml:space="preserve">TRANSPORTE DE SOLO MOLE ATE 2 KM                                               </v>
          </cell>
          <cell r="C139" t="str">
            <v>m3*km</v>
          </cell>
          <cell r="D139">
            <v>9.5636992592592573</v>
          </cell>
        </row>
        <row r="140">
          <cell r="A140" t="str">
            <v>22.03.10</v>
          </cell>
          <cell r="B140" t="str">
            <v xml:space="preserve">TRANSPORTE DE SOLO MOLE ALEM 2 KM                                              </v>
          </cell>
          <cell r="C140" t="str">
            <v>m3*km</v>
          </cell>
          <cell r="D140">
            <v>6.5864222222222217</v>
          </cell>
        </row>
        <row r="141">
          <cell r="A141" t="str">
            <v>22.03.11</v>
          </cell>
          <cell r="B141" t="str">
            <v xml:space="preserve">TRANSPORTE MATERIAL DE LIMPEZA ATE 1 KM                                        </v>
          </cell>
          <cell r="C141" t="str">
            <v>m3*km</v>
          </cell>
          <cell r="D141">
            <v>10.934531851851853</v>
          </cell>
        </row>
        <row r="142">
          <cell r="A142" t="str">
            <v>22.03.12</v>
          </cell>
          <cell r="B142" t="str">
            <v xml:space="preserve">TRANSPORTE MATERIAL DE LIMP.ALEM DE 1 KM                                       </v>
          </cell>
          <cell r="C142" t="str">
            <v>m3*km</v>
          </cell>
          <cell r="D142">
            <v>6.8327437037037031</v>
          </cell>
        </row>
        <row r="143">
          <cell r="A143" t="str">
            <v>22.04.01</v>
          </cell>
          <cell r="B143" t="str">
            <v xml:space="preserve">COMPACTACAO DE ATERRO MAIOR/IGUAL 95% PS                                       </v>
          </cell>
          <cell r="C143" t="str">
            <v>m3</v>
          </cell>
          <cell r="D143">
            <v>7.0683555555555548</v>
          </cell>
        </row>
        <row r="144">
          <cell r="A144" t="str">
            <v>22.04.02</v>
          </cell>
          <cell r="B144" t="str">
            <v xml:space="preserve">RETALUDAMENTO MANUAL                                                           </v>
          </cell>
          <cell r="C144" t="str">
            <v>m3</v>
          </cell>
          <cell r="D144">
            <v>313.42802074074075</v>
          </cell>
        </row>
        <row r="145">
          <cell r="A145" t="str">
            <v>22.06.01</v>
          </cell>
          <cell r="B145" t="str">
            <v xml:space="preserve">FUNDACAO DE ATERRO C/AREIA LAVADA                                              </v>
          </cell>
          <cell r="C145" t="str">
            <v>m3</v>
          </cell>
          <cell r="D145">
            <v>294.52552444444439</v>
          </cell>
        </row>
        <row r="146">
          <cell r="A146" t="str">
            <v>22.06.04</v>
          </cell>
          <cell r="B146" t="str">
            <v xml:space="preserve">FUNDACAO DE ATERRO C/PED.RACHAO                                                </v>
          </cell>
          <cell r="C146" t="str">
            <v>m3</v>
          </cell>
          <cell r="D146">
            <v>181.78525333333334</v>
          </cell>
        </row>
        <row r="147">
          <cell r="A147" t="str">
            <v>22.06.05</v>
          </cell>
          <cell r="B147" t="str">
            <v xml:space="preserve">ESPALH.ADENS.MATERIAL DE FUND.DE ATERRO                                        </v>
          </cell>
          <cell r="C147" t="str">
            <v>m3</v>
          </cell>
          <cell r="D147">
            <v>5.0656548148148151</v>
          </cell>
        </row>
        <row r="148">
          <cell r="A148" t="str">
            <v>22.07.01</v>
          </cell>
          <cell r="B148" t="str">
            <v xml:space="preserve">VALETA DE PROTECAO MANUAL                                                      </v>
          </cell>
          <cell r="C148" t="str">
            <v>m</v>
          </cell>
          <cell r="D148">
            <v>15.004191111111108</v>
          </cell>
        </row>
        <row r="149">
          <cell r="A149" t="str">
            <v>22.08.01</v>
          </cell>
          <cell r="B149" t="str">
            <v xml:space="preserve">GEOGRELHA POLIETILENO RESIST. TRANSV. 5 KN/M - RESIST. LONGIT. 30 KN/M         </v>
          </cell>
          <cell r="C149" t="str">
            <v>m2</v>
          </cell>
          <cell r="D149">
            <v>46.426244444444436</v>
          </cell>
        </row>
        <row r="150">
          <cell r="A150" t="str">
            <v>22.08.02</v>
          </cell>
          <cell r="B150" t="str">
            <v xml:space="preserve">GEOGRELHA POLIETILENO RESIST. TRANSV. 5 KN/M - RESIST. LONGIT. 50 KN/M         </v>
          </cell>
          <cell r="C150" t="str">
            <v>m2</v>
          </cell>
          <cell r="D150">
            <v>53.248278518518518</v>
          </cell>
        </row>
        <row r="151">
          <cell r="A151" t="str">
            <v>22.08.03</v>
          </cell>
          <cell r="B151" t="str">
            <v xml:space="preserve">GEOGRELHA POLIETILENO RESIST. TRANSV. 5 KN/M - RESIST. LONGIT. 80 KN/M         </v>
          </cell>
          <cell r="C151" t="str">
            <v>m2</v>
          </cell>
          <cell r="D151">
            <v>60.10244148148147</v>
          </cell>
        </row>
        <row r="152">
          <cell r="A152" t="str">
            <v>22.08.04</v>
          </cell>
          <cell r="B152" t="str">
            <v xml:space="preserve">GEOGRELHA POLIETILENO RESIST. TRANSV. 5 KN/M - RESIST. LONGIT. 100 KN/M        </v>
          </cell>
          <cell r="C152" t="str">
            <v>m2</v>
          </cell>
          <cell r="D152">
            <v>66.903056296296299</v>
          </cell>
        </row>
        <row r="153">
          <cell r="A153" t="str">
            <v>22.08.05</v>
          </cell>
          <cell r="B153" t="str">
            <v xml:space="preserve">GEOGRELHA POLIETILENO RESIST. TRANSV. 5 KN/M - RESIST. LONGIT. 150 KN/M        </v>
          </cell>
          <cell r="C153" t="str">
            <v>m2</v>
          </cell>
          <cell r="D153">
            <v>77.141462222222216</v>
          </cell>
        </row>
        <row r="154">
          <cell r="A154" t="str">
            <v>22.08.06</v>
          </cell>
          <cell r="B154" t="str">
            <v xml:space="preserve">GEOGRELHA POLIETILENO RESIST. TRANSV. 5 KN/M - RESIST. LONGIT. 200 KN/M        </v>
          </cell>
          <cell r="C154" t="str">
            <v>m2</v>
          </cell>
          <cell r="D154">
            <v>85.741294814814808</v>
          </cell>
        </row>
        <row r="155">
          <cell r="A155" t="str">
            <v>22.08.07</v>
          </cell>
          <cell r="B155" t="str">
            <v xml:space="preserve">GEOGRELHA POLIETILENO RESIST. TRANSV. 15 KN/M - RESIST. LONGIT. 30 KN/M        </v>
          </cell>
          <cell r="C155" t="str">
            <v>m2</v>
          </cell>
          <cell r="D155">
            <v>49.050103703703698</v>
          </cell>
        </row>
        <row r="156">
          <cell r="A156" t="str">
            <v>22.08.08</v>
          </cell>
          <cell r="B156" t="str">
            <v xml:space="preserve">GEOGRELHA POLIETILENO RESIST. TRANSV. 15 KN/M - RESIST. LONGIT. 50 KN/M        </v>
          </cell>
          <cell r="C156" t="str">
            <v>m2</v>
          </cell>
          <cell r="D156">
            <v>56.289813333333328</v>
          </cell>
        </row>
        <row r="157">
          <cell r="A157" t="str">
            <v>22.08.09</v>
          </cell>
          <cell r="B157" t="str">
            <v xml:space="preserve">GEOGRELHA POLIETILENO RESIST. TRANSV. 15 KN/M - RESIST. LONGIT. 80 KN/M.       </v>
          </cell>
          <cell r="C157" t="str">
            <v>m2</v>
          </cell>
          <cell r="D157">
            <v>63.475974814814819</v>
          </cell>
        </row>
        <row r="158">
          <cell r="A158" t="str">
            <v>22.08.10</v>
          </cell>
          <cell r="B158" t="str">
            <v xml:space="preserve">GEOGRELHA POLIETILENO RESIST. TRANSV. 15 KN/M - RESIST. LONGIT. 100 KN/M.      </v>
          </cell>
          <cell r="C158" t="str">
            <v>m2</v>
          </cell>
          <cell r="D158">
            <v>70.715684444444449</v>
          </cell>
        </row>
        <row r="159">
          <cell r="A159" t="str">
            <v>22.08.11</v>
          </cell>
          <cell r="B159" t="str">
            <v xml:space="preserve">GEOGRELHA POLIETILENO RESIST. TRANSV. 15 KN/M - RESIST. LONGIT. 150 KN/M.      </v>
          </cell>
          <cell r="C159" t="str">
            <v>m2</v>
          </cell>
          <cell r="D159">
            <v>81.564539259259249</v>
          </cell>
        </row>
        <row r="160">
          <cell r="A160" t="str">
            <v>22.08.12</v>
          </cell>
          <cell r="B160" t="str">
            <v xml:space="preserve">GEOGRELHA POLIETILENO RESIST. TRANSV. 15 KN/M - RESIST. LONGIT. 200 KN/M.      </v>
          </cell>
          <cell r="C160" t="str">
            <v>m2</v>
          </cell>
          <cell r="D160">
            <v>90.54991851851851</v>
          </cell>
        </row>
        <row r="161">
          <cell r="A161" t="str">
            <v>22.08.13</v>
          </cell>
          <cell r="B161" t="str">
            <v xml:space="preserve">GEOGRELHA POLIETILENO RESIST. TRANSV. 20 KN/M - RESIST. LONGIT. 30 KN/M.       </v>
          </cell>
          <cell r="C161" t="str">
            <v>m2</v>
          </cell>
          <cell r="D161">
            <v>51.663253333333337</v>
          </cell>
        </row>
        <row r="162">
          <cell r="A162" t="str">
            <v>22.08.14</v>
          </cell>
          <cell r="B162" t="str">
            <v xml:space="preserve">GEOGRELHA POLIETILENO RESIST. TRANSV. 20 KN/M - RESIST. LONGIT. 50 KN/M.       </v>
          </cell>
          <cell r="C162" t="str">
            <v>m2</v>
          </cell>
          <cell r="D162">
            <v>59.299219259259253</v>
          </cell>
        </row>
        <row r="163">
          <cell r="A163" t="str">
            <v>22.08.15</v>
          </cell>
          <cell r="B163" t="str">
            <v xml:space="preserve">GEOGRELHA POLIETILENO RESIST. TRANSV. 20 KN/M - RESIST. LONGIT. 80 KN/M.       </v>
          </cell>
          <cell r="C163" t="str">
            <v>m2</v>
          </cell>
          <cell r="D163">
            <v>66.903056296296299</v>
          </cell>
        </row>
        <row r="164">
          <cell r="A164" t="str">
            <v>22.08.16</v>
          </cell>
          <cell r="B164" t="str">
            <v xml:space="preserve">GEOGRELHA POLIETILENO RESIST. TRANSV. 20 KN/M - RESIST. LONGIT. 100 KN/M.      </v>
          </cell>
          <cell r="C164" t="str">
            <v>m2</v>
          </cell>
          <cell r="D164">
            <v>74.549731851851845</v>
          </cell>
        </row>
        <row r="165">
          <cell r="A165" t="str">
            <v>22.08.17</v>
          </cell>
          <cell r="B165" t="str">
            <v xml:space="preserve">GEOGRELHA POLIETILENO RESIST. TRANSV. 20 KN/M - RESIST. LONGIT. 150 KN/M.      </v>
          </cell>
          <cell r="C165" t="str">
            <v>m2</v>
          </cell>
          <cell r="D165">
            <v>85.966197037037034</v>
          </cell>
        </row>
        <row r="166">
          <cell r="A166" t="str">
            <v>22.08.18</v>
          </cell>
          <cell r="B166" t="str">
            <v xml:space="preserve">GEOGRELHA POLIETILENO RESIST. TRANSV. 20 KN/M - RESIST. LONGIT. 200 KN/M.      </v>
          </cell>
          <cell r="C166" t="str">
            <v>m2</v>
          </cell>
          <cell r="D166">
            <v>95.572734814814808</v>
          </cell>
        </row>
        <row r="167">
          <cell r="A167" t="str">
            <v>22.08.19</v>
          </cell>
          <cell r="B167" t="str">
            <v xml:space="preserve">GEOGRELHA POLIETILENO RESIST. TRANSV. 30 KN/M - RESIST. LONGIT. 30 KN/M.       </v>
          </cell>
          <cell r="C167" t="str">
            <v>m2</v>
          </cell>
          <cell r="D167">
            <v>54.254983703703694</v>
          </cell>
        </row>
        <row r="168">
          <cell r="A168" t="str">
            <v>22.08.20</v>
          </cell>
          <cell r="B168" t="str">
            <v xml:space="preserve">GEOGRELHA POLIETILENO RESIST. TRANSV. 30 KN/M - RESIST. LONGIT. 50 KN/M.       </v>
          </cell>
          <cell r="C168" t="str">
            <v>m2</v>
          </cell>
          <cell r="D168">
            <v>62.319334814814809</v>
          </cell>
        </row>
        <row r="169">
          <cell r="A169" t="str">
            <v>22.08.21</v>
          </cell>
          <cell r="B169" t="str">
            <v xml:space="preserve">GEOGRELHA POLIETILENO RESIST. TRANSV. 30 KN/M - RESIST. LONGIT. 80 KN/M.       </v>
          </cell>
          <cell r="C169" t="str">
            <v>m2</v>
          </cell>
          <cell r="D169">
            <v>70.298008888888887</v>
          </cell>
        </row>
        <row r="170">
          <cell r="A170" t="str">
            <v>22.08.22</v>
          </cell>
          <cell r="B170" t="str">
            <v xml:space="preserve">GEOGRELHA POLIETILENO RESIST. TRANSV. 30 KN/M - RESIST. LONGIT. 100 KN/M.      </v>
          </cell>
          <cell r="C170" t="str">
            <v>m2</v>
          </cell>
          <cell r="D170">
            <v>78.319521481481473</v>
          </cell>
        </row>
        <row r="171">
          <cell r="A171" t="str">
            <v>22.08.23</v>
          </cell>
          <cell r="B171" t="str">
            <v xml:space="preserve">GEOGRELHA POLIETILENO RESIST. TRANSV. 30 KN/M - RESIST. LONGIT. 150 KN/M.      </v>
          </cell>
          <cell r="C171" t="str">
            <v>m2</v>
          </cell>
          <cell r="D171">
            <v>90.367854814814805</v>
          </cell>
        </row>
        <row r="172">
          <cell r="A172" t="str">
            <v>22.08.24</v>
          </cell>
          <cell r="B172" t="str">
            <v xml:space="preserve">GEOGRELHA POLIETILENO RESIST. TRANSV. 30 KN/M - RESIST. LONGIT. 200 KN/M.      </v>
          </cell>
          <cell r="C172" t="str">
            <v>m2</v>
          </cell>
          <cell r="D172">
            <v>100.40277777777777</v>
          </cell>
        </row>
        <row r="173">
          <cell r="A173" t="str">
            <v>22.08.25</v>
          </cell>
          <cell r="B173" t="str">
            <v xml:space="preserve">GEOGRELHA POLIETILENO RESIST. TRANSV. 50 KN/M - RESIST. LONGIT. 50 KN/M        </v>
          </cell>
          <cell r="C173" t="str">
            <v>m2</v>
          </cell>
          <cell r="D173">
            <v>71.315423703703701</v>
          </cell>
        </row>
        <row r="174">
          <cell r="A174" t="str">
            <v>22.08.26</v>
          </cell>
          <cell r="B174" t="str">
            <v xml:space="preserve">GEOGRELHA POLIETILENO RESIST. TRANSV. 50 KN/M - RESIST. LONGIT. 80 KN/M        </v>
          </cell>
          <cell r="C174" t="str">
            <v>m2</v>
          </cell>
          <cell r="D174">
            <v>80.536414814814805</v>
          </cell>
        </row>
        <row r="175">
          <cell r="A175" t="str">
            <v>22.08.27</v>
          </cell>
          <cell r="B175" t="str">
            <v xml:space="preserve">GEOGRELHA POLIETILENO RESIST. TRANSV. 50 KN/M - RESIST. LONGIT. 100 KN/M       </v>
          </cell>
          <cell r="C175" t="str">
            <v>m2</v>
          </cell>
          <cell r="D175">
            <v>89.746696296296292</v>
          </cell>
        </row>
        <row r="176">
          <cell r="A176" t="str">
            <v>22.08.28</v>
          </cell>
          <cell r="B176" t="str">
            <v xml:space="preserve">GEOGRELHA POLIETILENO RESIST. TRANSV. 50 KN/M - RESIST. LONGIT. 150 KN/M       </v>
          </cell>
          <cell r="C176" t="str">
            <v>m2</v>
          </cell>
          <cell r="D176">
            <v>103.59424740740739</v>
          </cell>
        </row>
        <row r="177">
          <cell r="A177" t="str">
            <v>22.08.29</v>
          </cell>
          <cell r="B177" t="str">
            <v xml:space="preserve">GEOGRELHA POLIETILENO RESIST. TRANSV. 50 KN/M - RESIST. LONGIT. 200 KN/M       </v>
          </cell>
          <cell r="C177" t="str">
            <v>m2</v>
          </cell>
          <cell r="D177">
            <v>115.24632444444444</v>
          </cell>
        </row>
        <row r="178">
          <cell r="A178" t="str">
            <v>22.08.30</v>
          </cell>
          <cell r="B178" t="str">
            <v xml:space="preserve">GEOGRELHA POLIETILENO RESIST. TRANSV. 100 KN/M - RESIST. LONGIT. 100 KN/M      </v>
          </cell>
          <cell r="C178" t="str">
            <v>m2</v>
          </cell>
          <cell r="D178">
            <v>154.5613748148148</v>
          </cell>
        </row>
        <row r="179">
          <cell r="A179" t="str">
            <v>22.08.31</v>
          </cell>
          <cell r="B179" t="str">
            <v xml:space="preserve">GEOGRELHA POLIETILENO RESIST. TRANSV. 100 KN/M - RESIST. LONGIT. 150 KN/M      </v>
          </cell>
          <cell r="C179" t="str">
            <v>m2</v>
          </cell>
          <cell r="D179">
            <v>170.58298074074071</v>
          </cell>
        </row>
        <row r="180">
          <cell r="A180" t="str">
            <v>22.08.32</v>
          </cell>
          <cell r="B180" t="str">
            <v xml:space="preserve">GEOGRELHA POLIETILENO RESIST. TRANSV. 100 KN/M - RESIST. LONGIT. 200 KN/M      </v>
          </cell>
          <cell r="C180" t="str">
            <v>m2</v>
          </cell>
          <cell r="D180">
            <v>182.60989481481479</v>
          </cell>
        </row>
        <row r="181">
          <cell r="A181" t="str">
            <v>22.08.33</v>
          </cell>
          <cell r="B181" t="str">
            <v xml:space="preserve">GEOGRELHA POLIETILENO RESIST. TRANSV. 150 KN/M - RESIST. LONGIT. 150 KN/M      </v>
          </cell>
          <cell r="C181" t="str">
            <v>m2</v>
          </cell>
          <cell r="D181">
            <v>178.60449333333332</v>
          </cell>
        </row>
        <row r="182">
          <cell r="A182" t="str">
            <v>22.08.34</v>
          </cell>
          <cell r="B182" t="str">
            <v xml:space="preserve">GEOGRELHA POLIETILENO RESIST. TRANSV. 150 KN/M - RESIST. LONGIT. 200 KN/M      </v>
          </cell>
          <cell r="C182" t="str">
            <v>m2</v>
          </cell>
          <cell r="D182">
            <v>194.62609925925923</v>
          </cell>
        </row>
        <row r="183">
          <cell r="A183" t="str">
            <v>22.08.35</v>
          </cell>
          <cell r="B183" t="str">
            <v xml:space="preserve">GEOGRELHA POLIETILENO RESIST. TRANSV. 200 KN/M - RESIST. LONGIT. 200 KN/M.     </v>
          </cell>
          <cell r="C183" t="str">
            <v>m2</v>
          </cell>
          <cell r="D183">
            <v>202.6797407407407</v>
          </cell>
        </row>
        <row r="184">
          <cell r="A184" t="str">
            <v>22.08.36</v>
          </cell>
          <cell r="B184" t="str">
            <v xml:space="preserve">GEOGRELHA PVC RESIST. TRANSV. 20 KN/M - RESIST. LONGIT. 40 KN/M.               </v>
          </cell>
          <cell r="C184" t="str">
            <v>m2</v>
          </cell>
          <cell r="D184">
            <v>51.663253333333337</v>
          </cell>
        </row>
        <row r="185">
          <cell r="A185" t="str">
            <v>22.08.37</v>
          </cell>
          <cell r="B185" t="str">
            <v xml:space="preserve">GEOGRELHA PVC RESIST. TRANSV. 20 KN/M - RESIST. LONGIT. 60 KN/M.               </v>
          </cell>
          <cell r="C185" t="str">
            <v>m2</v>
          </cell>
          <cell r="D185">
            <v>59.299219259259253</v>
          </cell>
        </row>
        <row r="186">
          <cell r="A186" t="str">
            <v>22.08.38</v>
          </cell>
          <cell r="B186" t="str">
            <v xml:space="preserve">GEOGRELHA PVC RESIST. TRANSV. 20 KN/M - RESIST. LONGIT. 90 KN/M.               </v>
          </cell>
          <cell r="C186" t="str">
            <v>m2</v>
          </cell>
          <cell r="D186">
            <v>66.903056296296299</v>
          </cell>
        </row>
        <row r="187">
          <cell r="A187" t="str">
            <v>22.08.39</v>
          </cell>
          <cell r="B187" t="str">
            <v xml:space="preserve">GEOGRELHA PVC RESIST. TRANSV. 20 KN/M - RESIST. LONGIT. 120 KN/M.              </v>
          </cell>
          <cell r="C187" t="str">
            <v>m2</v>
          </cell>
          <cell r="D187">
            <v>74.549731851851845</v>
          </cell>
        </row>
        <row r="188">
          <cell r="A188" t="str">
            <v>22.08.40</v>
          </cell>
          <cell r="B188" t="str">
            <v xml:space="preserve">GEOGRELHA PVC RESIST. TRANSV. 30 KN/M - RESIST. LONGIT. 40 KN/M.               </v>
          </cell>
          <cell r="C188" t="str">
            <v>m2</v>
          </cell>
          <cell r="D188">
            <v>54.254983703703694</v>
          </cell>
        </row>
        <row r="189">
          <cell r="A189" t="str">
            <v>22.08.41</v>
          </cell>
          <cell r="B189" t="str">
            <v xml:space="preserve">GEOGRELHA PVC RESIST. TRANSV. 30 KN/M - RESIST. LONGIT. 60 KN/M.               </v>
          </cell>
          <cell r="C189" t="str">
            <v>m2</v>
          </cell>
          <cell r="D189">
            <v>62.319334814814809</v>
          </cell>
        </row>
        <row r="190">
          <cell r="A190" t="str">
            <v>22.08.42</v>
          </cell>
          <cell r="B190" t="str">
            <v xml:space="preserve">GEOGRELHA PVC RESIST. TRANSV. 30 KN/M - RESIST. LONGIT. 90 KN/M.               </v>
          </cell>
          <cell r="C190" t="str">
            <v>m2</v>
          </cell>
          <cell r="D190">
            <v>70.298008888888887</v>
          </cell>
        </row>
        <row r="191">
          <cell r="A191" t="str">
            <v>22.08.43</v>
          </cell>
          <cell r="B191" t="str">
            <v xml:space="preserve">GEOGRELHA PVC RESIST. TRANSV. 30 KN/M - RESIST. LONGIT. 120 KN/M.              </v>
          </cell>
          <cell r="C191" t="str">
            <v>m2</v>
          </cell>
          <cell r="D191">
            <v>78.319521481481473</v>
          </cell>
        </row>
        <row r="192">
          <cell r="A192" t="str">
            <v>24.01.01</v>
          </cell>
          <cell r="B192" t="str">
            <v xml:space="preserve">ATERRO DE ACESSO                                                               </v>
          </cell>
          <cell r="C192" t="str">
            <v>m3</v>
          </cell>
          <cell r="D192">
            <v>21.911902222222221</v>
          </cell>
        </row>
        <row r="193">
          <cell r="A193" t="str">
            <v>24.02.01</v>
          </cell>
          <cell r="B193" t="str">
            <v xml:space="preserve">ESCAVACAO MANUAL PARA OBRAS S/ EXPLOSIVO                                       </v>
          </cell>
          <cell r="C193" t="str">
            <v>m3</v>
          </cell>
          <cell r="D193">
            <v>109.5273822222222</v>
          </cell>
        </row>
        <row r="194">
          <cell r="A194" t="str">
            <v>24.02.02</v>
          </cell>
          <cell r="B194" t="str">
            <v xml:space="preserve">ESCAVACAO MECANICA P/ OBRAS S/EXPLOSIVO                                        </v>
          </cell>
          <cell r="C194" t="str">
            <v>m3</v>
          </cell>
          <cell r="D194">
            <v>22.211771851851847</v>
          </cell>
        </row>
        <row r="195">
          <cell r="A195" t="str">
            <v>24.02.03</v>
          </cell>
          <cell r="B195" t="str">
            <v xml:space="preserve">ESCAVACAO MECANICA P/ OBRAS C/EXPLOSIVO                                        </v>
          </cell>
          <cell r="C195" t="str">
            <v>m3</v>
          </cell>
          <cell r="D195">
            <v>110.20208888888888</v>
          </cell>
        </row>
        <row r="196">
          <cell r="A196" t="str">
            <v>24.02.04</v>
          </cell>
          <cell r="B196" t="str">
            <v xml:space="preserve">CORTA-RIO ESCAVACAO SEM EXPLOSIVO                                              </v>
          </cell>
          <cell r="C196" t="str">
            <v>m3</v>
          </cell>
          <cell r="D196">
            <v>22.211771851851847</v>
          </cell>
        </row>
        <row r="197">
          <cell r="A197" t="str">
            <v>24.02.05</v>
          </cell>
          <cell r="B197" t="str">
            <v xml:space="preserve">CORTA-RIO ESCAVACAO COM EXPLOSIVO                                              </v>
          </cell>
          <cell r="C197" t="str">
            <v>m3</v>
          </cell>
          <cell r="D197">
            <v>110.20208888888888</v>
          </cell>
        </row>
        <row r="198">
          <cell r="A198" t="str">
            <v>24.02.08</v>
          </cell>
          <cell r="B198" t="str">
            <v xml:space="preserve">ESCAV.FUND.BUEIRO OU DRENO S/EXPL.ATE 2M                                       </v>
          </cell>
          <cell r="C198" t="str">
            <v>m3</v>
          </cell>
          <cell r="D198">
            <v>132.16753925925923</v>
          </cell>
        </row>
        <row r="199">
          <cell r="A199" t="str">
            <v>24.02.09</v>
          </cell>
          <cell r="B199" t="str">
            <v xml:space="preserve">ACRESC.P/ESCAV.1,5M PROFUNDIDADE,ALEM 2M                                       </v>
          </cell>
          <cell r="C199" t="str">
            <v>m3</v>
          </cell>
          <cell r="D199">
            <v>27.148911111111111</v>
          </cell>
        </row>
        <row r="200">
          <cell r="A200" t="str">
            <v>24.02.10</v>
          </cell>
          <cell r="B200" t="str">
            <v xml:space="preserve">ESCAV.FUND.BUEIRO OU DRENO C/EXPL.ATE 2M                                       </v>
          </cell>
          <cell r="C200" t="str">
            <v>m3</v>
          </cell>
          <cell r="D200">
            <v>443.86059999999992</v>
          </cell>
        </row>
        <row r="201">
          <cell r="A201" t="str">
            <v>24.02.11</v>
          </cell>
          <cell r="B201" t="str">
            <v xml:space="preserve">ACRESC.ESC.ENS.EXPL.C/1,5M PROF.ALEM 2M                                        </v>
          </cell>
          <cell r="C201" t="str">
            <v>m3</v>
          </cell>
          <cell r="D201">
            <v>42.988453333333332</v>
          </cell>
        </row>
        <row r="202">
          <cell r="A202" t="str">
            <v>24.02.12</v>
          </cell>
          <cell r="B202" t="str">
            <v xml:space="preserve">ESCAV.FUND.DENTRO ENSEC.SEM EXPL. ATE 3M                                       </v>
          </cell>
          <cell r="C202" t="str">
            <v>m3</v>
          </cell>
          <cell r="D202">
            <v>113.36142962962963</v>
          </cell>
        </row>
        <row r="203">
          <cell r="A203" t="str">
            <v>24.02.13</v>
          </cell>
          <cell r="B203" t="str">
            <v xml:space="preserve">ACR.P/ESCAV.ENSEC.P/CADA 1M  PROF.ALEM3M                                       </v>
          </cell>
          <cell r="C203" t="str">
            <v>m3</v>
          </cell>
          <cell r="D203">
            <v>22.436674074074073</v>
          </cell>
        </row>
        <row r="204">
          <cell r="A204" t="str">
            <v>24.02.14</v>
          </cell>
          <cell r="B204" t="str">
            <v xml:space="preserve">ESCAV.FUND.DENTRO ENSEC.C/EXPL.ATE 3M                                          </v>
          </cell>
          <cell r="C204" t="str">
            <v>m3</v>
          </cell>
          <cell r="D204">
            <v>373.11278666666664</v>
          </cell>
        </row>
        <row r="205">
          <cell r="A205" t="str">
            <v>24.02.15</v>
          </cell>
          <cell r="B205" t="str">
            <v xml:space="preserve">ACRESC.P/ESC.ENSEC.C/EXPL.C/1,5M ALEM 3M                                       </v>
          </cell>
          <cell r="C205" t="str">
            <v>m3</v>
          </cell>
          <cell r="D205">
            <v>42.988453333333332</v>
          </cell>
        </row>
        <row r="206">
          <cell r="A206" t="str">
            <v>24.03.01</v>
          </cell>
          <cell r="B206" t="str">
            <v xml:space="preserve">PAREDE ENSECADEIRA COM PRANCHA-ESP.0,05M                                       </v>
          </cell>
          <cell r="C206" t="str">
            <v>m2</v>
          </cell>
          <cell r="D206">
            <v>592.93864444444444</v>
          </cell>
        </row>
        <row r="207">
          <cell r="A207" t="str">
            <v>24.03.02</v>
          </cell>
          <cell r="B207" t="str">
            <v xml:space="preserve">PAREDE ENSECADEIRA C/PRANCHA-ESP.0,075M                                        </v>
          </cell>
          <cell r="C207" t="str">
            <v>m2</v>
          </cell>
          <cell r="D207">
            <v>829.93203851851854</v>
          </cell>
        </row>
        <row r="208">
          <cell r="A208" t="str">
            <v>24.03.03</v>
          </cell>
          <cell r="B208" t="str">
            <v xml:space="preserve">PAREDE ENSECADEIRA COM PERFIL METALICO                                         </v>
          </cell>
          <cell r="C208" t="str">
            <v>m2</v>
          </cell>
          <cell r="D208">
            <v>1353.1188651851851</v>
          </cell>
        </row>
        <row r="209">
          <cell r="A209" t="str">
            <v>24.03.04</v>
          </cell>
          <cell r="B209" t="str">
            <v xml:space="preserve">ARGILA ENCH.ENSECADEIRA,INCL.APILOAMENTO                                       </v>
          </cell>
          <cell r="C209" t="str">
            <v>m3</v>
          </cell>
          <cell r="D209">
            <v>116.69212444444442</v>
          </cell>
        </row>
        <row r="210">
          <cell r="A210" t="str">
            <v>24.03.05</v>
          </cell>
          <cell r="B210" t="str">
            <v xml:space="preserve">ESGOTAMENTO CONTINUO AGUA                                                      </v>
          </cell>
          <cell r="C210" t="str">
            <v>m3</v>
          </cell>
          <cell r="D210">
            <v>4.3588192592592589</v>
          </cell>
        </row>
        <row r="211">
          <cell r="A211" t="str">
            <v>24.03.06</v>
          </cell>
          <cell r="B211" t="str">
            <v xml:space="preserve">ESCORAMENTO DE VALAS/CAVAS P/FUND.CONT.                                        </v>
          </cell>
          <cell r="C211" t="str">
            <v>m2</v>
          </cell>
          <cell r="D211">
            <v>214.06407703703701</v>
          </cell>
        </row>
        <row r="212">
          <cell r="A212" t="str">
            <v>24.03.07</v>
          </cell>
          <cell r="B212" t="str">
            <v xml:space="preserve">ESCORAMENTO DE VALAS/CAVAS P/FUND.DESC.                                        </v>
          </cell>
          <cell r="C212" t="str">
            <v>m2</v>
          </cell>
          <cell r="D212">
            <v>146.51844296296295</v>
          </cell>
        </row>
        <row r="213">
          <cell r="A213" t="str">
            <v>24.03.08</v>
          </cell>
          <cell r="B213" t="str">
            <v xml:space="preserve">ESCORAMENTO PARA FORMAS                                                        </v>
          </cell>
          <cell r="C213" t="str">
            <v>m2</v>
          </cell>
          <cell r="D213">
            <v>104.95437037037036</v>
          </cell>
        </row>
        <row r="214">
          <cell r="A214" t="str">
            <v>24.04.01</v>
          </cell>
          <cell r="B214" t="str">
            <v xml:space="preserve">CIMB.DE PASSAGEM SECUND. E GALERIA RET.                                        </v>
          </cell>
          <cell r="C214" t="str">
            <v>m3</v>
          </cell>
          <cell r="D214">
            <v>90.17508148148147</v>
          </cell>
        </row>
        <row r="215">
          <cell r="A215" t="str">
            <v>24.04.02</v>
          </cell>
          <cell r="B215" t="str">
            <v xml:space="preserve">CIMBRAMENTO DE GALERIA EM ABOBODA                                              </v>
          </cell>
          <cell r="C215" t="str">
            <v>m3</v>
          </cell>
          <cell r="D215">
            <v>134.78068888888887</v>
          </cell>
        </row>
        <row r="216">
          <cell r="A216" t="str">
            <v>24.04.03</v>
          </cell>
          <cell r="B216" t="str">
            <v xml:space="preserve">ANDAIME DE MADEIRA                                                             </v>
          </cell>
          <cell r="C216" t="str">
            <v>m3</v>
          </cell>
          <cell r="D216">
            <v>34.677780740740737</v>
          </cell>
        </row>
        <row r="217">
          <cell r="A217" t="str">
            <v>24.04.04</v>
          </cell>
          <cell r="B217" t="str">
            <v xml:space="preserve">ANDAIME TUBULAR                                                                </v>
          </cell>
          <cell r="C217" t="str">
            <v>m3</v>
          </cell>
          <cell r="D217">
            <v>40.653754074074072</v>
          </cell>
        </row>
        <row r="218">
          <cell r="A218" t="str">
            <v>24.05.01</v>
          </cell>
          <cell r="B218" t="str">
            <v xml:space="preserve">FORMA PLANA PARA CONCRETO COMUM                                                </v>
          </cell>
          <cell r="C218" t="str">
            <v>m2</v>
          </cell>
          <cell r="D218">
            <v>183.0489896296296</v>
          </cell>
        </row>
        <row r="219">
          <cell r="A219" t="str">
            <v>24.05.02</v>
          </cell>
          <cell r="B219" t="str">
            <v xml:space="preserve">FORMA PLANA PARA CONCRETO APARENTE                                             </v>
          </cell>
          <cell r="C219" t="str">
            <v>m2</v>
          </cell>
          <cell r="D219">
            <v>208.06668444444443</v>
          </cell>
        </row>
        <row r="220">
          <cell r="A220" t="str">
            <v>24.06.01</v>
          </cell>
          <cell r="B220" t="str">
            <v xml:space="preserve">BARRA DE ACO CA-25                                                             </v>
          </cell>
          <cell r="C220" t="str">
            <v>kg</v>
          </cell>
          <cell r="D220">
            <v>18.881077037037034</v>
          </cell>
        </row>
        <row r="221">
          <cell r="A221" t="str">
            <v>24.06.02</v>
          </cell>
          <cell r="B221" t="str">
            <v xml:space="preserve">BARRA DE ACO CA-50                                                             </v>
          </cell>
          <cell r="C221" t="str">
            <v>kg</v>
          </cell>
          <cell r="D221">
            <v>18.07785481481481</v>
          </cell>
        </row>
        <row r="222">
          <cell r="A222" t="str">
            <v>24.06.03</v>
          </cell>
          <cell r="B222" t="str">
            <v xml:space="preserve">BARRA DE ACO CA-60                                                             </v>
          </cell>
          <cell r="C222" t="str">
            <v>kg</v>
          </cell>
          <cell r="D222">
            <v>22.029708148148146</v>
          </cell>
        </row>
        <row r="223">
          <cell r="A223" t="str">
            <v>24.06.04</v>
          </cell>
          <cell r="B223" t="str">
            <v xml:space="preserve">TELA METALICA                                                                  </v>
          </cell>
          <cell r="C223" t="str">
            <v>kg</v>
          </cell>
          <cell r="D223">
            <v>14.436580740740739</v>
          </cell>
        </row>
        <row r="224">
          <cell r="A224" t="str">
            <v>24.07.01</v>
          </cell>
          <cell r="B224" t="str">
            <v xml:space="preserve">CONCRETO FCK 10 MPA                                                            </v>
          </cell>
          <cell r="C224" t="str">
            <v>m3</v>
          </cell>
          <cell r="D224">
            <v>772.80687407407402</v>
          </cell>
        </row>
        <row r="225">
          <cell r="A225" t="str">
            <v>24.07.02</v>
          </cell>
          <cell r="B225" t="str">
            <v xml:space="preserve">CONCRETO FCK 15 MPA                                                            </v>
          </cell>
          <cell r="C225" t="str">
            <v>m3</v>
          </cell>
          <cell r="D225">
            <v>836.33639703703693</v>
          </cell>
        </row>
        <row r="226">
          <cell r="A226" t="str">
            <v>24.07.03</v>
          </cell>
          <cell r="B226" t="str">
            <v xml:space="preserve">CONCRETO FCK 18 MPA                                                            </v>
          </cell>
          <cell r="C226" t="str">
            <v>m3</v>
          </cell>
          <cell r="D226">
            <v>857.3701096296295</v>
          </cell>
        </row>
        <row r="227">
          <cell r="A227" t="str">
            <v>24.07.04</v>
          </cell>
          <cell r="B227" t="str">
            <v xml:space="preserve">CONCRETO FCK 20 MPA                                                            </v>
          </cell>
          <cell r="C227" t="str">
            <v>m3</v>
          </cell>
          <cell r="D227">
            <v>882.59128740740744</v>
          </cell>
        </row>
        <row r="228">
          <cell r="A228" t="str">
            <v>24.07.05</v>
          </cell>
          <cell r="B228" t="str">
            <v xml:space="preserve">CONCRETO FCK 25 MPA                                                            </v>
          </cell>
          <cell r="C228" t="str">
            <v>m3</v>
          </cell>
          <cell r="D228">
            <v>902.53261777777766</v>
          </cell>
        </row>
        <row r="229">
          <cell r="A229" t="str">
            <v>24.07.07</v>
          </cell>
          <cell r="B229" t="str">
            <v xml:space="preserve">CONCRETO FCK 30 MPA                                                            </v>
          </cell>
          <cell r="C229" t="str">
            <v>m3</v>
          </cell>
          <cell r="D229">
            <v>928.48205037037042</v>
          </cell>
        </row>
        <row r="230">
          <cell r="A230" t="str">
            <v>24.07.08</v>
          </cell>
          <cell r="B230" t="str">
            <v xml:space="preserve">CONCRETO CICLOPICO                                                             </v>
          </cell>
          <cell r="C230" t="str">
            <v>m3</v>
          </cell>
          <cell r="D230">
            <v>773.32093629629628</v>
          </cell>
        </row>
        <row r="231">
          <cell r="A231" t="str">
            <v>24.07.09</v>
          </cell>
          <cell r="B231" t="str">
            <v xml:space="preserve">BOMBEAMENTO P/ CONCRETO QUALQUER RESIST.                                       </v>
          </cell>
          <cell r="C231" t="str">
            <v>m3</v>
          </cell>
          <cell r="D231">
            <v>110.27705629629628</v>
          </cell>
        </row>
        <row r="232">
          <cell r="A232" t="str">
            <v>24.07.09.01</v>
          </cell>
          <cell r="B232" t="str">
            <v xml:space="preserve">BOMBEAMENTO DE AGUA PLUVIAL DE ENCANAMENTOS E TUBULACOES MANUTENCAO(BY-PASS)   </v>
          </cell>
          <cell r="C232" t="str">
            <v>hora</v>
          </cell>
          <cell r="D232">
            <v>311.81086666666658</v>
          </cell>
        </row>
        <row r="233">
          <cell r="A233" t="str">
            <v>24.07.12</v>
          </cell>
          <cell r="B233" t="str">
            <v xml:space="preserve">CONCRETO FCK 35 MPA                                                            </v>
          </cell>
          <cell r="C233" t="str">
            <v>m3</v>
          </cell>
          <cell r="D233">
            <v>941.91192592592586</v>
          </cell>
        </row>
        <row r="234">
          <cell r="A234" t="str">
            <v>24.07.13</v>
          </cell>
          <cell r="B234" t="str">
            <v xml:space="preserve">CONCRETO FCK 40 MPA                                                            </v>
          </cell>
          <cell r="C234" t="str">
            <v>m3</v>
          </cell>
          <cell r="D234">
            <v>990.52293481481479</v>
          </cell>
        </row>
        <row r="235">
          <cell r="A235" t="str">
            <v>24.07.14</v>
          </cell>
          <cell r="B235" t="str">
            <v xml:space="preserve">CONCRETO FCK 45 MPA                                                            </v>
          </cell>
          <cell r="C235" t="str">
            <v>m3</v>
          </cell>
          <cell r="D235">
            <v>1078.2348014814813</v>
          </cell>
        </row>
        <row r="236">
          <cell r="A236" t="str">
            <v>24.07.15</v>
          </cell>
          <cell r="B236" t="str">
            <v xml:space="preserve"> CONCRETO FCK 50 MPA                                                           </v>
          </cell>
          <cell r="C236" t="str">
            <v>m3</v>
          </cell>
          <cell r="D236">
            <v>1118.6850725925924</v>
          </cell>
        </row>
        <row r="237">
          <cell r="A237" t="str">
            <v>24.08.01</v>
          </cell>
          <cell r="B237" t="str">
            <v xml:space="preserve">JUNTA ELASTICA EM PVC TIPO O-12                                                </v>
          </cell>
          <cell r="C237" t="str">
            <v>m</v>
          </cell>
          <cell r="D237">
            <v>122.73235555555554</v>
          </cell>
        </row>
        <row r="238">
          <cell r="A238" t="str">
            <v>24.08.02</v>
          </cell>
          <cell r="B238" t="str">
            <v xml:space="preserve">JUNTA ELASTICA EM PVC TIPO O-22                                                </v>
          </cell>
          <cell r="C238" t="str">
            <v>m</v>
          </cell>
          <cell r="D238">
            <v>190.57785925925924</v>
          </cell>
        </row>
        <row r="239">
          <cell r="A239" t="str">
            <v>24.09.01</v>
          </cell>
          <cell r="B239" t="str">
            <v xml:space="preserve">ENROCAMENTO PEDRA ARRUMADA                                                     </v>
          </cell>
          <cell r="C239" t="str">
            <v>m3</v>
          </cell>
          <cell r="D239">
            <v>419.87102962962962</v>
          </cell>
        </row>
        <row r="240">
          <cell r="A240" t="str">
            <v>24.09.02</v>
          </cell>
          <cell r="B240" t="str">
            <v xml:space="preserve">ENROCAMENTO PEDRA ARRUMADA E REJUNTADA                                         </v>
          </cell>
          <cell r="C240" t="str">
            <v>m3</v>
          </cell>
          <cell r="D240">
            <v>626.12778666666657</v>
          </cell>
        </row>
        <row r="241">
          <cell r="A241" t="str">
            <v>24.09.03</v>
          </cell>
          <cell r="B241" t="str">
            <v xml:space="preserve">ENROCAMENTO PEDRA JOGADA                                                       </v>
          </cell>
          <cell r="C241" t="str">
            <v>m3</v>
          </cell>
          <cell r="D241">
            <v>260.22258074074074</v>
          </cell>
        </row>
        <row r="242">
          <cell r="A242" t="str">
            <v>24.09.04.04</v>
          </cell>
          <cell r="B242" t="str">
            <v xml:space="preserve">GABIAO TIPO CAIXA,ZN90/AL10,NBR 8964,H= 0,50 M                                 </v>
          </cell>
          <cell r="C242" t="str">
            <v>m3</v>
          </cell>
          <cell r="D242">
            <v>791.91285333333337</v>
          </cell>
        </row>
        <row r="243">
          <cell r="A243" t="str">
            <v>24.09.04.05</v>
          </cell>
          <cell r="B243" t="str">
            <v>GABIAO TIPO CAIXA,ZN90/AL10,NBR 8964,H=0,50 M REVEST.POLI.ABRASAO MENOR QUE 12%</v>
          </cell>
          <cell r="C243" t="str">
            <v>m3</v>
          </cell>
          <cell r="D243">
            <v>908.25156000000004</v>
          </cell>
        </row>
        <row r="244">
          <cell r="A244" t="str">
            <v>24.09.04.06</v>
          </cell>
          <cell r="B244" t="str">
            <v>GABIAO TIPO CAIXA,ZN90/AL10,NBR 8964,H=0,50 M REVEST.POLI.ABRASAO MENOR QUE 09%</v>
          </cell>
          <cell r="C244" t="str">
            <v>m3</v>
          </cell>
          <cell r="D244">
            <v>1168.7097525925924</v>
          </cell>
        </row>
        <row r="245">
          <cell r="A245" t="str">
            <v>24.09.04.07</v>
          </cell>
          <cell r="B245" t="str">
            <v>GABIAO TIPO CAIXA,ZN90/AL10,NBR 8964,H=1,00 M REVEST.POLI.ABRASAO MENOR QUE 12%</v>
          </cell>
          <cell r="C245" t="str">
            <v>m3</v>
          </cell>
          <cell r="D245">
            <v>737.46509629629634</v>
          </cell>
        </row>
        <row r="246">
          <cell r="A246" t="str">
            <v>24.09.04.08</v>
          </cell>
          <cell r="B246" t="str">
            <v>GABIAO TIPO CAIXA,ZN90/AL10,NBR 8964,H=1,00 M REVEST.POLI.ABRASAO MENOR QUE 09%</v>
          </cell>
          <cell r="C246" t="str">
            <v>m3</v>
          </cell>
          <cell r="D246">
            <v>921.7778222222222</v>
          </cell>
        </row>
        <row r="247">
          <cell r="A247" t="str">
            <v>24.09.04.09</v>
          </cell>
          <cell r="B247" t="str">
            <v xml:space="preserve">GABIAO TIPO CAIXA,ZN90/AL10,NBR 8964,H= 1,00 M                                 </v>
          </cell>
          <cell r="C247" t="str">
            <v>m3</v>
          </cell>
          <cell r="D247">
            <v>670.75481333333323</v>
          </cell>
        </row>
        <row r="248">
          <cell r="A248" t="str">
            <v>24.09.05.02</v>
          </cell>
          <cell r="B248" t="str">
            <v xml:space="preserve">GABIAO TP.COLCHAO,ZN90/AL10,NBR 8964,ESP.17CM,REVEST.POLIM.ABRAS.MENOR QUE 09% </v>
          </cell>
          <cell r="C248" t="str">
            <v>m2</v>
          </cell>
          <cell r="D248">
            <v>565.65050814814811</v>
          </cell>
        </row>
        <row r="249">
          <cell r="A249" t="str">
            <v>24.09.05.03</v>
          </cell>
          <cell r="B249" t="str">
            <v xml:space="preserve">GABIAO TP.COLCHAO,ZN90/AL10,NBR 8964,ESP.17CM,REVEST.POLIM.ABRAS.MENOR QUE 12% </v>
          </cell>
          <cell r="C249" t="str">
            <v>m2</v>
          </cell>
          <cell r="D249">
            <v>494.07805333333329</v>
          </cell>
        </row>
        <row r="250">
          <cell r="A250" t="str">
            <v>24.09.06.02</v>
          </cell>
          <cell r="B250" t="str">
            <v xml:space="preserve">GABIAO TP.COLCHAO,ZN90/AL10,NBR 8964,ESP.23CM,REVEST.POLIM.ABRAS.MENOR QUE 09% </v>
          </cell>
          <cell r="C250" t="str">
            <v>m2</v>
          </cell>
          <cell r="D250">
            <v>586.75918814814816</v>
          </cell>
        </row>
        <row r="251">
          <cell r="A251" t="str">
            <v>24.09.06.03</v>
          </cell>
          <cell r="B251" t="str">
            <v xml:space="preserve">GABIAO TP.COLCHAO,ZN90/AL10,NBR 8964,ESP.23CM,REVEST.POLIM.ABRAS.MENOR QUE 12% </v>
          </cell>
          <cell r="C251" t="str">
            <v>m2</v>
          </cell>
          <cell r="D251">
            <v>506.32986962962951</v>
          </cell>
        </row>
        <row r="252">
          <cell r="A252" t="str">
            <v>24.09.07.02</v>
          </cell>
          <cell r="B252" t="str">
            <v xml:space="preserve">GABIAO TP.COLCHAO,ZN90/AL10,NBR 8964,ESP.30CM,REVEST.POLIM.ABRAS.MENOR QUE 09% </v>
          </cell>
          <cell r="C252" t="str">
            <v>m2</v>
          </cell>
          <cell r="D252">
            <v>607.899997037037</v>
          </cell>
        </row>
        <row r="253">
          <cell r="A253" t="str">
            <v>24.09.07.03</v>
          </cell>
          <cell r="B253" t="str">
            <v xml:space="preserve">GABIAO TP.COLCHAO,ZN90/AL10,NBR 8964,ESP.30CM,REVEST.POLIM.ABRAS.MENOR QUE 12% </v>
          </cell>
          <cell r="C253" t="str">
            <v>m2</v>
          </cell>
          <cell r="D253">
            <v>522.39431407407403</v>
          </cell>
        </row>
        <row r="254">
          <cell r="A254" t="str">
            <v>24.09.11.01</v>
          </cell>
          <cell r="B254" t="str">
            <v xml:space="preserve">GABIAO TIPO SACO,ZN90/AL10,NBR 8964,REVESTIMEN.POLIMERO,ABRASAO MENOR QUE 09%  </v>
          </cell>
          <cell r="C254" t="str">
            <v>m3</v>
          </cell>
          <cell r="D254">
            <v>961.89609481481466</v>
          </cell>
        </row>
        <row r="255">
          <cell r="A255" t="str">
            <v>24.09.11.02</v>
          </cell>
          <cell r="B255" t="str">
            <v xml:space="preserve">GABIAO TIPO SACO,ZN90/AL10,NBR 8964,REVESTIMEN.POLIMERO,ABRASAO MENOR QUE 12%  </v>
          </cell>
          <cell r="C255" t="str">
            <v>m3</v>
          </cell>
          <cell r="D255">
            <v>766.23116148148142</v>
          </cell>
        </row>
        <row r="256">
          <cell r="A256" t="str">
            <v>24.09.13</v>
          </cell>
          <cell r="B256" t="str">
            <v xml:space="preserve">CAMADA FILTRANTE PEDRA BRITADA                                                 </v>
          </cell>
          <cell r="C256" t="str">
            <v>m3</v>
          </cell>
          <cell r="D256">
            <v>218.01593037037034</v>
          </cell>
        </row>
        <row r="257">
          <cell r="A257" t="str">
            <v>24.10.02</v>
          </cell>
          <cell r="B257" t="str">
            <v xml:space="preserve">CALCAMENTO CONCRETO FCK 15 MPA                                                 </v>
          </cell>
          <cell r="C257" t="str">
            <v>m3</v>
          </cell>
          <cell r="D257">
            <v>1223.1682192592591</v>
          </cell>
        </row>
        <row r="258">
          <cell r="A258" t="str">
            <v>24.10.03</v>
          </cell>
          <cell r="B258" t="str">
            <v xml:space="preserve">CALCAMENTO CONCRETO FCK 10 MPA                                                 </v>
          </cell>
          <cell r="C258" t="str">
            <v>m3</v>
          </cell>
          <cell r="D258">
            <v>1156.4686459259258</v>
          </cell>
        </row>
        <row r="259">
          <cell r="A259" t="str">
            <v>24.11.01</v>
          </cell>
          <cell r="B259" t="str">
            <v xml:space="preserve">ALVENARIA TIJOLO                                                               </v>
          </cell>
          <cell r="C259" t="str">
            <v>m3</v>
          </cell>
          <cell r="D259">
            <v>1719.1097481481479</v>
          </cell>
        </row>
        <row r="260">
          <cell r="A260" t="str">
            <v>24.11.02</v>
          </cell>
          <cell r="B260" t="str">
            <v xml:space="preserve">ALVENARIA DE PEDRA SECA                                                        </v>
          </cell>
          <cell r="C260" t="str">
            <v>m3</v>
          </cell>
          <cell r="D260">
            <v>605.10478370370367</v>
          </cell>
        </row>
        <row r="261">
          <cell r="A261" t="str">
            <v>24.11.04</v>
          </cell>
          <cell r="B261" t="str">
            <v xml:space="preserve">ALVENARIA DE PEDRA ARGAMASSADA                                                 </v>
          </cell>
          <cell r="C261" t="str">
            <v>m3</v>
          </cell>
          <cell r="D261">
            <v>1077.0031940740739</v>
          </cell>
        </row>
        <row r="262">
          <cell r="A262" t="str">
            <v>24.11.05</v>
          </cell>
          <cell r="B262" t="str">
            <v xml:space="preserve">ALVENARIA DE BLOCO DE CONCRETO                                                 </v>
          </cell>
          <cell r="C262" t="str">
            <v>m3</v>
          </cell>
          <cell r="D262">
            <v>1006.3196385185183</v>
          </cell>
        </row>
        <row r="263">
          <cell r="A263" t="str">
            <v>24.11.07</v>
          </cell>
          <cell r="B263" t="str">
            <v xml:space="preserve">ARGAM.DE CIMENTO E AREIA TRACO 1:3 E=2CM                                       </v>
          </cell>
          <cell r="C263" t="str">
            <v>m2</v>
          </cell>
          <cell r="D263">
            <v>70.287299259259242</v>
          </cell>
        </row>
        <row r="264">
          <cell r="A264" t="str">
            <v>24.12.01.01</v>
          </cell>
          <cell r="B264" t="str">
            <v xml:space="preserve">ENCHIMENTO DE VALA COM PEDRA BRITADA 1E2                                       </v>
          </cell>
          <cell r="C264" t="str">
            <v>m3</v>
          </cell>
          <cell r="D264">
            <v>164.05010666666666</v>
          </cell>
        </row>
        <row r="265">
          <cell r="A265" t="str">
            <v>24.12.01.02</v>
          </cell>
          <cell r="B265" t="str">
            <v xml:space="preserve">ENCHIMENTO DE VALA COM PEDRA BRITADA 3E4                                       </v>
          </cell>
          <cell r="C265" t="str">
            <v>m3</v>
          </cell>
          <cell r="D265">
            <v>182.43854074074073</v>
          </cell>
        </row>
        <row r="266">
          <cell r="A266" t="str">
            <v>24.12.01.03</v>
          </cell>
          <cell r="B266" t="str">
            <v xml:space="preserve">ENCHIMENTO DE VALA COM BICA CORRIDA                                            </v>
          </cell>
          <cell r="C266" t="str">
            <v>m3</v>
          </cell>
          <cell r="D266">
            <v>191.33824296296294</v>
          </cell>
        </row>
        <row r="267">
          <cell r="A267" t="str">
            <v>24.12.02</v>
          </cell>
          <cell r="B267" t="str">
            <v xml:space="preserve">ENCHIMENTO DE VALA COM AREIA                                                   </v>
          </cell>
          <cell r="C267" t="str">
            <v>m3</v>
          </cell>
          <cell r="D267">
            <v>294.52552444444439</v>
          </cell>
        </row>
        <row r="268">
          <cell r="A268" t="str">
            <v>24.12.03</v>
          </cell>
          <cell r="B268" t="str">
            <v xml:space="preserve">ENCHIMENTO DE VALA COM PEDRA MARROADA                                          </v>
          </cell>
          <cell r="C268" t="str">
            <v>m3</v>
          </cell>
          <cell r="D268">
            <v>163.49320592592591</v>
          </cell>
        </row>
        <row r="269">
          <cell r="A269" t="str">
            <v>24.12.05</v>
          </cell>
          <cell r="B269" t="str">
            <v xml:space="preserve">ENCHIMENTO BASE TUBO COM PEDRA BRITADA                                         </v>
          </cell>
          <cell r="C269" t="str">
            <v>m3</v>
          </cell>
          <cell r="D269">
            <v>235.3012725925926</v>
          </cell>
        </row>
        <row r="270">
          <cell r="A270" t="str">
            <v>24.12.08</v>
          </cell>
          <cell r="B270" t="str">
            <v xml:space="preserve">COMPACTACAO MANUAL C/REATERRO SOLO LOCAL                                       </v>
          </cell>
          <cell r="C270" t="str">
            <v>m3</v>
          </cell>
          <cell r="D270">
            <v>56.279103703703697</v>
          </cell>
        </row>
        <row r="271">
          <cell r="A271" t="str">
            <v>24.12.09</v>
          </cell>
          <cell r="B271" t="str">
            <v xml:space="preserve">COMPACTACAO MANUAL PARA BASES DE CAIXAS E VALAS                                </v>
          </cell>
          <cell r="C271" t="str">
            <v>m2</v>
          </cell>
          <cell r="D271">
            <v>28.134197037037037</v>
          </cell>
        </row>
        <row r="272">
          <cell r="A272" t="str">
            <v>24.13.01</v>
          </cell>
          <cell r="B272" t="str">
            <v xml:space="preserve">VALETA SECAO TRANSV.ATE 0,50M2 1 CAT.                                          </v>
          </cell>
          <cell r="C272" t="str">
            <v>m3</v>
          </cell>
          <cell r="D272">
            <v>118.51276148148146</v>
          </cell>
        </row>
        <row r="273">
          <cell r="A273" t="str">
            <v>24.13.02</v>
          </cell>
          <cell r="B273" t="str">
            <v xml:space="preserve">VALETA SECAO TRANSV.ATE 0,50M2 2 CAT.                                          </v>
          </cell>
          <cell r="C273" t="str">
            <v>m3</v>
          </cell>
          <cell r="D273">
            <v>174.77044592592591</v>
          </cell>
        </row>
        <row r="274">
          <cell r="A274" t="str">
            <v>24.13.03</v>
          </cell>
          <cell r="B274" t="str">
            <v xml:space="preserve">VALETA SECAO TRANSV.ATE 0,50M2 3 CAT.                                          </v>
          </cell>
          <cell r="C274" t="str">
            <v>m3</v>
          </cell>
          <cell r="D274">
            <v>389.0272962962963</v>
          </cell>
        </row>
        <row r="275">
          <cell r="A275" t="str">
            <v>24.13.04</v>
          </cell>
          <cell r="B275" t="str">
            <v xml:space="preserve">VALETA SECAO TRANSV.MAIOR 0,50M2 1 CAT.                                        </v>
          </cell>
          <cell r="C275" t="str">
            <v>m3</v>
          </cell>
          <cell r="D275">
            <v>39.432856296296293</v>
          </cell>
        </row>
        <row r="276">
          <cell r="A276" t="str">
            <v>24.13.05</v>
          </cell>
          <cell r="B276" t="str">
            <v xml:space="preserve">VALETA SECAO TRANSV.MAIOR 0,50M2 2 CAT.                                        </v>
          </cell>
          <cell r="C276" t="str">
            <v>m3</v>
          </cell>
          <cell r="D276">
            <v>52.573571851851845</v>
          </cell>
        </row>
        <row r="277">
          <cell r="A277" t="str">
            <v>24.13.06</v>
          </cell>
          <cell r="B277" t="str">
            <v xml:space="preserve">VALETA SECAO TRANSV.MAIOR 0,50M2 3 CAT - COM EXPLOSIVOS                        </v>
          </cell>
          <cell r="C277" t="str">
            <v>m3</v>
          </cell>
          <cell r="D277">
            <v>269.98976296296297</v>
          </cell>
        </row>
        <row r="278">
          <cell r="A278" t="str">
            <v>24.13.07</v>
          </cell>
          <cell r="B278" t="str">
            <v xml:space="preserve">VALETA SECAO TRANSV.MAIOR 0.50M2 - SEM EXPLOSIVO                               </v>
          </cell>
          <cell r="C278" t="str">
            <v>m3</v>
          </cell>
          <cell r="D278">
            <v>216.48445333333331</v>
          </cell>
        </row>
        <row r="279">
          <cell r="A279" t="str">
            <v>24.14.01.01</v>
          </cell>
          <cell r="B279" t="str">
            <v xml:space="preserve">MANTA GEOTEXTIL NAO TECIDA RESISTENCIA LONGITUDINAL 07 KN/M                    </v>
          </cell>
          <cell r="C279" t="str">
            <v>m2</v>
          </cell>
          <cell r="D279">
            <v>9.5422799999999999</v>
          </cell>
        </row>
        <row r="280">
          <cell r="A280" t="str">
            <v>24.14.01.02</v>
          </cell>
          <cell r="B280" t="str">
            <v xml:space="preserve">MANTA GEOTEXTIL NAO TECIDA RESISTENCIA LONGITUDINAL 08 KN/M                    </v>
          </cell>
          <cell r="C280" t="str">
            <v>m2</v>
          </cell>
          <cell r="D280">
            <v>10.238405925925926</v>
          </cell>
        </row>
        <row r="281">
          <cell r="A281" t="str">
            <v>24.14.01.03</v>
          </cell>
          <cell r="B281" t="str">
            <v xml:space="preserve">MANTA GEOTEXTIL NAO TECIDA RESISTENCIA LONGITUDINAL 09 KN/M                    </v>
          </cell>
          <cell r="C281" t="str">
            <v>m2</v>
          </cell>
          <cell r="D281">
            <v>11.81272148148148</v>
          </cell>
        </row>
        <row r="282">
          <cell r="A282" t="str">
            <v>24.14.01.04</v>
          </cell>
          <cell r="B282" t="str">
            <v xml:space="preserve">MANTA GEOTEXTIL NAO TECIDA RESISTENCIA LONGITUDINAL 10 KN/M                    </v>
          </cell>
          <cell r="C282" t="str">
            <v>m2</v>
          </cell>
          <cell r="D282">
            <v>12.926522962962961</v>
          </cell>
        </row>
        <row r="283">
          <cell r="A283" t="str">
            <v>24.14.01.05</v>
          </cell>
          <cell r="B283" t="str">
            <v xml:space="preserve">MANTA GEOTEXTIL NAO TECIDA RESISTENCIA LONGITUDINAL 14 KN/M                    </v>
          </cell>
          <cell r="C283" t="str">
            <v>m2</v>
          </cell>
          <cell r="D283">
            <v>15.646768888888888</v>
          </cell>
        </row>
        <row r="284">
          <cell r="A284" t="str">
            <v>24.14.01.06</v>
          </cell>
          <cell r="B284" t="str">
            <v xml:space="preserve">MANTA GEOTEXTIL NAO TECIDA RESISTENCIA LONGITUDINAL 16 KN/M                    </v>
          </cell>
          <cell r="C284" t="str">
            <v>m2</v>
          </cell>
          <cell r="D284">
            <v>18.334885925925928</v>
          </cell>
        </row>
        <row r="285">
          <cell r="A285" t="str">
            <v>24.14.01.07</v>
          </cell>
          <cell r="B285" t="str">
            <v xml:space="preserve">MANTA GEOTEXTIL NAO TECIDA RESISTENCIA LONGITUDINAL 21 KN/M                    </v>
          </cell>
          <cell r="C285" t="str">
            <v>m2</v>
          </cell>
          <cell r="D285">
            <v>23.732539259259259</v>
          </cell>
        </row>
        <row r="286">
          <cell r="A286" t="str">
            <v>24.14.01.08</v>
          </cell>
          <cell r="B286" t="str">
            <v xml:space="preserve">MANTA GEOTEXTIL NAO TECIDA RESISTENCIA LONGITUDINAL 26 KN/M                    </v>
          </cell>
          <cell r="C286" t="str">
            <v>m2</v>
          </cell>
          <cell r="D286">
            <v>29.108773333333332</v>
          </cell>
        </row>
        <row r="287">
          <cell r="A287" t="str">
            <v>24.14.01.09</v>
          </cell>
          <cell r="B287" t="str">
            <v xml:space="preserve">MANTA GEOTEXTIL NAO TECIDA RESISTENCIA LONGITUDINAL 31 KN/M                    </v>
          </cell>
          <cell r="C287" t="str">
            <v>m2</v>
          </cell>
          <cell r="D287">
            <v>34.495717037037032</v>
          </cell>
        </row>
        <row r="288">
          <cell r="A288" t="str">
            <v>24.14.01.10</v>
          </cell>
          <cell r="B288" t="str">
            <v xml:space="preserve">MANTA GEOTEXTIL TECIDA RESIST. LONGIT. 24 KN/M                                 </v>
          </cell>
          <cell r="C288" t="str">
            <v>m2</v>
          </cell>
          <cell r="D288">
            <v>13.301359999999999</v>
          </cell>
        </row>
        <row r="289">
          <cell r="A289" t="str">
            <v>24.14.01.11</v>
          </cell>
          <cell r="B289" t="str">
            <v xml:space="preserve">MANTA GEOTEXTIL TECIDA RESISTENCIA LOGINTUDINAL 48 KN/M                        </v>
          </cell>
          <cell r="C289" t="str">
            <v>m2</v>
          </cell>
          <cell r="D289">
            <v>20.755262222222221</v>
          </cell>
        </row>
        <row r="290">
          <cell r="A290" t="str">
            <v>24.14.01.12</v>
          </cell>
          <cell r="B290" t="str">
            <v xml:space="preserve">GEOCOMPOSTO PARA DRENAGEM                                                      </v>
          </cell>
          <cell r="C290" t="str">
            <v>m2</v>
          </cell>
          <cell r="D290">
            <v>80.033062222222213</v>
          </cell>
        </row>
        <row r="291">
          <cell r="A291" t="str">
            <v>24.14.02</v>
          </cell>
          <cell r="B291" t="str">
            <v xml:space="preserve">MANTA GEOTEXTIL TECIDA                                                         </v>
          </cell>
          <cell r="C291" t="str">
            <v>kg</v>
          </cell>
          <cell r="D291">
            <v>73.350253333333328</v>
          </cell>
        </row>
        <row r="292">
          <cell r="A292" t="str">
            <v>24.15.01</v>
          </cell>
          <cell r="B292" t="str">
            <v xml:space="preserve">TUBO DRENO CONCRETO 15CM                                                       </v>
          </cell>
          <cell r="C292" t="str">
            <v>m</v>
          </cell>
          <cell r="D292">
            <v>118.30927851851851</v>
          </cell>
        </row>
        <row r="293">
          <cell r="A293" t="str">
            <v>24.15.02</v>
          </cell>
          <cell r="B293" t="str">
            <v xml:space="preserve">TUBO DRENO CONCRETO 20CM                                                       </v>
          </cell>
          <cell r="C293" t="str">
            <v>m</v>
          </cell>
          <cell r="D293">
            <v>102.81244444444442</v>
          </cell>
        </row>
        <row r="294">
          <cell r="A294" t="str">
            <v>24.15.03</v>
          </cell>
          <cell r="B294" t="str">
            <v xml:space="preserve">TUBO DRENO BARRO 15CM                                                          </v>
          </cell>
          <cell r="C294" t="str">
            <v>m</v>
          </cell>
          <cell r="D294">
            <v>106.03604296296297</v>
          </cell>
        </row>
        <row r="295">
          <cell r="A295" t="str">
            <v>24.15.04</v>
          </cell>
          <cell r="B295" t="str">
            <v xml:space="preserve">TUBO DRENO BARRO 20CM                                                          </v>
          </cell>
          <cell r="C295" t="str">
            <v>m</v>
          </cell>
          <cell r="D295">
            <v>142.49162222222222</v>
          </cell>
        </row>
        <row r="296">
          <cell r="A296" t="str">
            <v>24.15.05</v>
          </cell>
          <cell r="B296" t="str">
            <v xml:space="preserve">TUBO DE PVC PERFURADO OU NAO D=0,05M                                           </v>
          </cell>
          <cell r="C296" t="str">
            <v>m</v>
          </cell>
          <cell r="D296">
            <v>24.514342222222222</v>
          </cell>
        </row>
        <row r="297">
          <cell r="A297" t="str">
            <v>24.15.06</v>
          </cell>
          <cell r="B297" t="str">
            <v xml:space="preserve">TUBO DE PVC PERFURADO OU NAO D=0,075M                                          </v>
          </cell>
          <cell r="C297" t="str">
            <v>m</v>
          </cell>
          <cell r="D297">
            <v>204.92876296296294</v>
          </cell>
        </row>
        <row r="298">
          <cell r="A298" t="str">
            <v>24.15.07</v>
          </cell>
          <cell r="B298" t="str">
            <v xml:space="preserve">TUBO DE PVC PERFURADO OU NAO D=0,10M                                           </v>
          </cell>
          <cell r="C298" t="str">
            <v>m</v>
          </cell>
          <cell r="D298">
            <v>141.97755999999998</v>
          </cell>
        </row>
        <row r="299">
          <cell r="A299" t="str">
            <v>24.15.08</v>
          </cell>
          <cell r="B299" t="str">
            <v xml:space="preserve">TUBO DE PVC PERFURADO OU NAO D=0,15M                                           </v>
          </cell>
          <cell r="C299" t="str">
            <v>m</v>
          </cell>
          <cell r="D299">
            <v>207.87391111111108</v>
          </cell>
        </row>
        <row r="300">
          <cell r="A300" t="str">
            <v>24.15.09</v>
          </cell>
          <cell r="B300" t="str">
            <v xml:space="preserve">DRENO HORIZONTAL PROFUNDO                                                      </v>
          </cell>
          <cell r="C300" t="str">
            <v>m</v>
          </cell>
          <cell r="D300">
            <v>461.11381333333333</v>
          </cell>
        </row>
        <row r="301">
          <cell r="A301" t="str">
            <v>24.15.09.01</v>
          </cell>
          <cell r="B301" t="str">
            <v xml:space="preserve">DRENO LONGITUDINAL PROFUNDO PARA CORTE EM ROCHA DPR-PP-DE-H07/123              </v>
          </cell>
          <cell r="C301" t="str">
            <v>m</v>
          </cell>
          <cell r="D301">
            <v>316.90865037037037</v>
          </cell>
        </row>
        <row r="302">
          <cell r="A302" t="str">
            <v>24.15.09.02</v>
          </cell>
          <cell r="B302" t="str">
            <v xml:space="preserve">DRENO TRANSVERSAL RASO PARA CORTE EM ROCHA TIPO DRR, PP-DE-H07/123.            </v>
          </cell>
          <cell r="C302" t="str">
            <v>m</v>
          </cell>
          <cell r="D302">
            <v>52.75563555555555</v>
          </cell>
        </row>
        <row r="303">
          <cell r="A303" t="str">
            <v>24.15.09.03</v>
          </cell>
          <cell r="B303" t="str">
            <v xml:space="preserve">DRENO LONGITUDINAL RASO DLR-2, PP-DE-H07/125.                                  </v>
          </cell>
          <cell r="C303" t="str">
            <v>m</v>
          </cell>
          <cell r="D303">
            <v>190.42792444444444</v>
          </cell>
        </row>
        <row r="304">
          <cell r="A304" t="str">
            <v>24.15.09.04</v>
          </cell>
          <cell r="B304" t="str">
            <v xml:space="preserve">DRENOS LONGITUDINAIS PROFUNDOS PARA SOLOS ARENOSOS                             </v>
          </cell>
          <cell r="C304" t="str">
            <v>m</v>
          </cell>
          <cell r="D304">
            <v>236.78991111111111</v>
          </cell>
        </row>
        <row r="305">
          <cell r="A305" t="str">
            <v>24.15.09.05</v>
          </cell>
          <cell r="B305" t="str">
            <v xml:space="preserve">DRENOS LONGITUDINAIS PROFUNDOS EM SOLOS SILTOSOS E/OU ARGILOSOS                </v>
          </cell>
          <cell r="C305" t="str">
            <v>m</v>
          </cell>
          <cell r="D305">
            <v>267.43016148148149</v>
          </cell>
        </row>
        <row r="306">
          <cell r="A306" t="str">
            <v>24.15.11</v>
          </cell>
          <cell r="B306" t="str">
            <v xml:space="preserve">TUBO DRENO DE POLIET.DE ALTA DENS.0,10M                                        </v>
          </cell>
          <cell r="C306" t="str">
            <v>m</v>
          </cell>
          <cell r="D306">
            <v>50.881450370370366</v>
          </cell>
        </row>
        <row r="307">
          <cell r="A307" t="str">
            <v>24.15.12</v>
          </cell>
          <cell r="B307" t="str">
            <v xml:space="preserve">TUBO DRENO DE POLIET.DE ALTA DENS.0,15M                                        </v>
          </cell>
          <cell r="C307" t="str">
            <v>m</v>
          </cell>
          <cell r="D307">
            <v>47.272305185185182</v>
          </cell>
        </row>
        <row r="308">
          <cell r="A308" t="str">
            <v>24.15.13</v>
          </cell>
          <cell r="B308" t="str">
            <v xml:space="preserve">TUBO DRENO DE POLIET.DE ALTA DENS.0,20M                                        </v>
          </cell>
          <cell r="C308" t="str">
            <v>m</v>
          </cell>
          <cell r="D308">
            <v>81.68234518518517</v>
          </cell>
        </row>
        <row r="309">
          <cell r="A309" t="str">
            <v>24.15.14</v>
          </cell>
          <cell r="B309" t="str">
            <v xml:space="preserve">DUTO CORRUG. PEAD 0,05M                                                        </v>
          </cell>
          <cell r="C309" t="str">
            <v>m</v>
          </cell>
          <cell r="D309">
            <v>35.341777777777772</v>
          </cell>
        </row>
        <row r="310">
          <cell r="A310" t="str">
            <v>24.15.15</v>
          </cell>
          <cell r="B310" t="str">
            <v xml:space="preserve">DUTO CORRUG.PEAD 0,075M                                                        </v>
          </cell>
          <cell r="C310" t="str">
            <v>m</v>
          </cell>
          <cell r="D310">
            <v>54.71549777777777</v>
          </cell>
        </row>
        <row r="311">
          <cell r="A311" t="str">
            <v>24.15.16</v>
          </cell>
          <cell r="B311" t="str">
            <v xml:space="preserve">DUTO CORRUG.PEAD 0,10M                                                         </v>
          </cell>
          <cell r="C311" t="str">
            <v>m</v>
          </cell>
          <cell r="D311">
            <v>68.466662222222226</v>
          </cell>
        </row>
        <row r="312">
          <cell r="A312" t="str">
            <v>24.15.17</v>
          </cell>
          <cell r="B312" t="str">
            <v xml:space="preserve">DUTO CORRUG.PEAD 0,15M                                                         </v>
          </cell>
          <cell r="C312" t="str">
            <v>m</v>
          </cell>
          <cell r="D312">
            <v>132.53166666666664</v>
          </cell>
        </row>
        <row r="313">
          <cell r="A313" t="str">
            <v>24.16.01</v>
          </cell>
          <cell r="B313" t="str">
            <v xml:space="preserve">TUBO DE CONCRETO D=0,40M CLASSE PA-1                                           </v>
          </cell>
          <cell r="C313" t="str">
            <v>m</v>
          </cell>
          <cell r="D313">
            <v>320.03586222222219</v>
          </cell>
        </row>
        <row r="314">
          <cell r="A314" t="str">
            <v>24.16.02</v>
          </cell>
          <cell r="B314" t="str">
            <v xml:space="preserve">TUBO DE CONCRETO D=0,40M CLASSE PA-2                                           </v>
          </cell>
          <cell r="C314" t="str">
            <v>m</v>
          </cell>
          <cell r="D314">
            <v>274.42354962962963</v>
          </cell>
        </row>
        <row r="315">
          <cell r="A315" t="str">
            <v>24.16.03</v>
          </cell>
          <cell r="B315" t="str">
            <v xml:space="preserve">TUBO DE CONCRETO D=0,50M CLASSE PA-1                                           </v>
          </cell>
          <cell r="C315" t="str">
            <v>m</v>
          </cell>
          <cell r="D315">
            <v>476.66419555555552</v>
          </cell>
        </row>
        <row r="316">
          <cell r="A316" t="str">
            <v>24.16.04</v>
          </cell>
          <cell r="B316" t="str">
            <v xml:space="preserve">TUBO DE CONCRETO D=0,50M CLASSE PA-2                                           </v>
          </cell>
          <cell r="C316" t="str">
            <v>m</v>
          </cell>
          <cell r="D316">
            <v>333.00522370370368</v>
          </cell>
        </row>
        <row r="317">
          <cell r="A317" t="str">
            <v>24.16.05</v>
          </cell>
          <cell r="B317" t="str">
            <v xml:space="preserve">TUBO DE CONCRETO D=0,50M CLASSE PA-3                                           </v>
          </cell>
          <cell r="C317" t="str">
            <v>m</v>
          </cell>
          <cell r="D317">
            <v>465.48334222222218</v>
          </cell>
        </row>
        <row r="318">
          <cell r="A318" t="str">
            <v>24.16.06</v>
          </cell>
          <cell r="B318" t="str">
            <v xml:space="preserve">TUBO DE CONCRETO D=0,50M CLASSE PA-4                                           </v>
          </cell>
          <cell r="C318" t="str">
            <v>m</v>
          </cell>
          <cell r="D318">
            <v>465.84746962962959</v>
          </cell>
        </row>
        <row r="319">
          <cell r="A319" t="str">
            <v>24.16.07</v>
          </cell>
          <cell r="B319" t="str">
            <v xml:space="preserve">TUBO DE CONCRETO D=0,60M CLASSE PA-1                                           </v>
          </cell>
          <cell r="C319" t="str">
            <v>m</v>
          </cell>
          <cell r="D319">
            <v>522.14799259259257</v>
          </cell>
        </row>
        <row r="320">
          <cell r="A320" t="str">
            <v>24.16.08</v>
          </cell>
          <cell r="B320" t="str">
            <v xml:space="preserve">TUBO DE CONCRETO D=0,60M CLASSE PA-2                                           </v>
          </cell>
          <cell r="C320" t="str">
            <v>m</v>
          </cell>
          <cell r="D320">
            <v>418.9071629629629</v>
          </cell>
        </row>
        <row r="321">
          <cell r="A321" t="str">
            <v>24.16.09</v>
          </cell>
          <cell r="B321" t="str">
            <v xml:space="preserve">TUBO DE CONCRETO D=0,60M CLASSE PA-3                                           </v>
          </cell>
          <cell r="C321" t="str">
            <v>m</v>
          </cell>
          <cell r="D321">
            <v>571.72286814814811</v>
          </cell>
        </row>
        <row r="322">
          <cell r="A322" t="str">
            <v>24.16.10</v>
          </cell>
          <cell r="B322" t="str">
            <v xml:space="preserve">TUBO DE CONCRETO D=0,60M CLASSE PA-4                                           </v>
          </cell>
          <cell r="C322" t="str">
            <v>m</v>
          </cell>
          <cell r="D322">
            <v>541.85371111111112</v>
          </cell>
        </row>
        <row r="323">
          <cell r="A323" t="str">
            <v>24.16.11</v>
          </cell>
          <cell r="B323" t="str">
            <v xml:space="preserve">TUBO DE CONCRETO D=0,80M CLASSE PA-1                                           </v>
          </cell>
          <cell r="C323" t="str">
            <v>m</v>
          </cell>
          <cell r="D323">
            <v>767.77334814814799</v>
          </cell>
        </row>
        <row r="324">
          <cell r="A324" t="str">
            <v>24.16.12</v>
          </cell>
          <cell r="B324" t="str">
            <v xml:space="preserve">TUBO DE CONCRETO D=0,80M CLASSE PA-2                                           </v>
          </cell>
          <cell r="C324" t="str">
            <v>m</v>
          </cell>
          <cell r="D324">
            <v>746.56828148148145</v>
          </cell>
        </row>
        <row r="325">
          <cell r="A325" t="str">
            <v>24.16.13</v>
          </cell>
          <cell r="B325" t="str">
            <v xml:space="preserve">TUBO DE CONCRETO D=0,80M CLASSE PA-3                                           </v>
          </cell>
          <cell r="C325" t="str">
            <v>m</v>
          </cell>
          <cell r="D325">
            <v>891.19111999999996</v>
          </cell>
        </row>
        <row r="326">
          <cell r="A326" t="str">
            <v>24.16.14</v>
          </cell>
          <cell r="B326" t="str">
            <v xml:space="preserve">TUBO DE CONCRETO D=0,80M CLASSE PA-4                                           </v>
          </cell>
          <cell r="C326" t="str">
            <v>m</v>
          </cell>
          <cell r="D326">
            <v>813.27856444444433</v>
          </cell>
        </row>
        <row r="327">
          <cell r="A327" t="str">
            <v>24.16.15</v>
          </cell>
          <cell r="B327" t="str">
            <v xml:space="preserve">TUBO DE CONCRETO D=1,00M CLASSE PA-1                                           </v>
          </cell>
          <cell r="C327" t="str">
            <v>m</v>
          </cell>
          <cell r="D327">
            <v>1026.6572251851851</v>
          </cell>
        </row>
        <row r="328">
          <cell r="A328" t="str">
            <v>24.16.16</v>
          </cell>
          <cell r="B328" t="str">
            <v xml:space="preserve">TUBO DE CONCRETO D=1,00M CLASSE PA-2                                           </v>
          </cell>
          <cell r="C328" t="str">
            <v>m</v>
          </cell>
          <cell r="D328">
            <v>1007.9260829629629</v>
          </cell>
        </row>
        <row r="329">
          <cell r="A329" t="str">
            <v>24.16.17</v>
          </cell>
          <cell r="B329" t="str">
            <v xml:space="preserve">TUBO DE CONCRETO D=1,00M CLASSE PA-3                                           </v>
          </cell>
          <cell r="C329" t="str">
            <v>m</v>
          </cell>
          <cell r="D329">
            <v>1235.1844237037035</v>
          </cell>
        </row>
        <row r="330">
          <cell r="A330" t="str">
            <v>24.16.18</v>
          </cell>
          <cell r="B330" t="str">
            <v xml:space="preserve">TUBO DE CONCRETO D=1,00M CLASSE PA-4                                           </v>
          </cell>
          <cell r="C330" t="str">
            <v>m</v>
          </cell>
          <cell r="D330">
            <v>1187.1410251851851</v>
          </cell>
        </row>
        <row r="331">
          <cell r="A331" t="str">
            <v>24.16.19</v>
          </cell>
          <cell r="B331" t="str">
            <v xml:space="preserve">TUBO DE CONCRETO D=1,20M CLASSE PA-1                                           </v>
          </cell>
          <cell r="C331" t="str">
            <v>m</v>
          </cell>
          <cell r="D331">
            <v>1555.0917703703701</v>
          </cell>
        </row>
        <row r="332">
          <cell r="A332" t="str">
            <v>24.16.20</v>
          </cell>
          <cell r="B332" t="str">
            <v xml:space="preserve">TUBO DE CONCRETO D=1,20M CLASSE PA-2                                           </v>
          </cell>
          <cell r="C332" t="str">
            <v>m</v>
          </cell>
          <cell r="D332">
            <v>1541.2335096296295</v>
          </cell>
        </row>
        <row r="333">
          <cell r="A333" t="str">
            <v>24.16.21</v>
          </cell>
          <cell r="B333" t="str">
            <v xml:space="preserve">TUBO DE CONCRETO D=1,20M CLASSE PA-3                                           </v>
          </cell>
          <cell r="C333" t="str">
            <v>m</v>
          </cell>
          <cell r="D333">
            <v>1861.4514355555555</v>
          </cell>
        </row>
        <row r="334">
          <cell r="A334" t="str">
            <v>24.16.22</v>
          </cell>
          <cell r="B334" t="str">
            <v xml:space="preserve">TUBO DE CONCRETO D=1,20M CLASSE PA-4                                           </v>
          </cell>
          <cell r="C334" t="str">
            <v>m</v>
          </cell>
          <cell r="D334">
            <v>1838.8326977777776</v>
          </cell>
        </row>
        <row r="335">
          <cell r="A335" t="str">
            <v>24.16.23</v>
          </cell>
          <cell r="B335" t="str">
            <v xml:space="preserve">TUBO DE CONCRETO D=1,50M CLASSE PA-1                                           </v>
          </cell>
          <cell r="C335" t="str">
            <v>m</v>
          </cell>
          <cell r="D335">
            <v>2272.1657318518519</v>
          </cell>
        </row>
        <row r="336">
          <cell r="A336" t="str">
            <v>24.16.24</v>
          </cell>
          <cell r="B336" t="str">
            <v xml:space="preserve">TUBO DE CONCRETO D=1,50M CLASSE PA-2                                           </v>
          </cell>
          <cell r="C336" t="str">
            <v>m</v>
          </cell>
          <cell r="D336">
            <v>2268.0425244444446</v>
          </cell>
        </row>
        <row r="337">
          <cell r="A337" t="str">
            <v>24.16.25</v>
          </cell>
          <cell r="B337" t="str">
            <v xml:space="preserve">TUBO DE CONCRETO D=1,50M CLASSE PA-3                                           </v>
          </cell>
          <cell r="C337" t="str">
            <v>m</v>
          </cell>
          <cell r="D337">
            <v>2658.3978148148149</v>
          </cell>
        </row>
        <row r="338">
          <cell r="A338" t="str">
            <v>24.16.26</v>
          </cell>
          <cell r="B338" t="str">
            <v xml:space="preserve">TUBO DE CONCRETO D=1,50M CLASSE PA-4                                           </v>
          </cell>
          <cell r="C338" t="str">
            <v>m</v>
          </cell>
          <cell r="D338">
            <v>2584.6405955555556</v>
          </cell>
        </row>
        <row r="339">
          <cell r="A339" t="str">
            <v>24.16.27</v>
          </cell>
          <cell r="B339" t="str">
            <v xml:space="preserve">TUBO DE CONCRETO SIMPLES D=0,40M                                               </v>
          </cell>
          <cell r="C339" t="str">
            <v>m</v>
          </cell>
          <cell r="D339">
            <v>178.09043111111109</v>
          </cell>
        </row>
        <row r="340">
          <cell r="A340" t="str">
            <v>24.16.28</v>
          </cell>
          <cell r="B340" t="str">
            <v xml:space="preserve">TUBO DE CONCRETO SIMPLES D=0,60M                                               </v>
          </cell>
          <cell r="C340" t="str">
            <v>m</v>
          </cell>
          <cell r="D340">
            <v>272.78497629629629</v>
          </cell>
        </row>
        <row r="341">
          <cell r="A341" t="str">
            <v>24.18.01</v>
          </cell>
          <cell r="B341" t="str">
            <v xml:space="preserve">CANALETA CONCRETO 40CM                                                         </v>
          </cell>
          <cell r="C341" t="str">
            <v>m</v>
          </cell>
          <cell r="D341">
            <v>90.839078518518505</v>
          </cell>
        </row>
        <row r="342">
          <cell r="A342" t="str">
            <v>24.18.02</v>
          </cell>
          <cell r="B342" t="str">
            <v xml:space="preserve">CANALETA CONCRETO 60CM                                                         </v>
          </cell>
          <cell r="C342" t="str">
            <v>m</v>
          </cell>
          <cell r="D342">
            <v>148.47830518518515</v>
          </cell>
        </row>
        <row r="343">
          <cell r="A343" t="str">
            <v>24.18.03</v>
          </cell>
          <cell r="B343" t="str">
            <v xml:space="preserve">CANALETA CONCRETO 80CM                                                         </v>
          </cell>
          <cell r="C343" t="str">
            <v>m</v>
          </cell>
          <cell r="D343">
            <v>216.1524548148148</v>
          </cell>
        </row>
        <row r="344">
          <cell r="A344" t="str">
            <v>24.19.03.01</v>
          </cell>
          <cell r="B344" t="str">
            <v xml:space="preserve">GUIA PRE-FABRICADA CONCRETO FCK 20 MPA                                         </v>
          </cell>
          <cell r="C344" t="str">
            <v>m</v>
          </cell>
          <cell r="D344">
            <v>99.074783703703687</v>
          </cell>
        </row>
        <row r="345">
          <cell r="A345" t="str">
            <v>24.19.04.01</v>
          </cell>
          <cell r="B345" t="str">
            <v xml:space="preserve">SARJETA DE CONCRETO FCK 20 MPA                                                 </v>
          </cell>
          <cell r="C345" t="str">
            <v>m3</v>
          </cell>
          <cell r="D345">
            <v>1196.1264044444442</v>
          </cell>
        </row>
        <row r="346">
          <cell r="A346" t="str">
            <v>24.19.05.01</v>
          </cell>
          <cell r="B346" t="str">
            <v xml:space="preserve">GUIA DE CONCRETO FCK 20 MPA                                                    </v>
          </cell>
          <cell r="C346" t="str">
            <v>m3</v>
          </cell>
          <cell r="D346">
            <v>1521.185082962963</v>
          </cell>
        </row>
        <row r="347">
          <cell r="A347" t="str">
            <v>24.19.06</v>
          </cell>
          <cell r="B347" t="str">
            <v xml:space="preserve">TELAR E TAMPAO DE FERRO FUNDIDO                                                </v>
          </cell>
          <cell r="C347" t="str">
            <v>un</v>
          </cell>
          <cell r="D347">
            <v>710.76598962962953</v>
          </cell>
        </row>
        <row r="348">
          <cell r="A348" t="str">
            <v>24.19.07.01</v>
          </cell>
          <cell r="B348" t="str">
            <v xml:space="preserve">GRELHA DE CONCRETO DE 10X44X120CM - FCK 20 MPA                                 </v>
          </cell>
          <cell r="C348" t="str">
            <v>un</v>
          </cell>
          <cell r="D348">
            <v>370.51034666666663</v>
          </cell>
        </row>
        <row r="349">
          <cell r="A349" t="str">
            <v>24.19.08</v>
          </cell>
          <cell r="B349" t="str">
            <v xml:space="preserve">GRELHA FERRO FUNDIDO BOCA LOB GRS-135                                          </v>
          </cell>
          <cell r="C349" t="str">
            <v>un</v>
          </cell>
          <cell r="D349">
            <v>560.2100162962962</v>
          </cell>
        </row>
        <row r="350">
          <cell r="A350" t="str">
            <v>24.20.01</v>
          </cell>
          <cell r="B350" t="str">
            <v xml:space="preserve">TUBO ACO CORR.GALV.MET.NAO DESTRUTIVO                                          </v>
          </cell>
          <cell r="C350" t="str">
            <v>kg</v>
          </cell>
          <cell r="D350">
            <v>92.081395555555559</v>
          </cell>
        </row>
        <row r="351">
          <cell r="A351" t="str">
            <v>24.20.02</v>
          </cell>
          <cell r="B351" t="str">
            <v xml:space="preserve">TUBO ACO CORR.EPOXI MET.NAO DESTRUTIVO                                         </v>
          </cell>
          <cell r="C351" t="str">
            <v>kg</v>
          </cell>
          <cell r="D351">
            <v>93.80564592592593</v>
          </cell>
        </row>
        <row r="352">
          <cell r="A352" t="str">
            <v>24.20.03</v>
          </cell>
          <cell r="B352" t="str">
            <v xml:space="preserve">TUBO ACO CORR.GALV.MET.DESTRUTIVO                                              </v>
          </cell>
          <cell r="C352" t="str">
            <v>kg</v>
          </cell>
          <cell r="D352">
            <v>58.463868148148144</v>
          </cell>
        </row>
        <row r="353">
          <cell r="A353" t="str">
            <v>24.20.04</v>
          </cell>
          <cell r="B353" t="str">
            <v xml:space="preserve">TUBO ACO CORRUGADO EPOXI MET. DESTRUTIVO                                       </v>
          </cell>
          <cell r="C353" t="str">
            <v>kg</v>
          </cell>
          <cell r="D353">
            <v>59.063607407407403</v>
          </cell>
        </row>
        <row r="354">
          <cell r="A354" t="str">
            <v>24.21.01</v>
          </cell>
          <cell r="B354" t="str">
            <v xml:space="preserve">BROCA DE CONCRETO ARMADO D=20,00CM                                             </v>
          </cell>
          <cell r="C354" t="str">
            <v>m</v>
          </cell>
          <cell r="D354">
            <v>99.106912592592579</v>
          </cell>
        </row>
        <row r="355">
          <cell r="A355" t="str">
            <v>24.21.02</v>
          </cell>
          <cell r="B355" t="str">
            <v xml:space="preserve">BROCA DE CONCRETO D=25,00CM                                                    </v>
          </cell>
          <cell r="C355" t="str">
            <v>m</v>
          </cell>
          <cell r="D355">
            <v>152.87996296296296</v>
          </cell>
        </row>
        <row r="356">
          <cell r="A356" t="str">
            <v>24.21.03</v>
          </cell>
          <cell r="B356" t="str">
            <v xml:space="preserve">BROCA DE CONCRETO D=15,00CM                                                    </v>
          </cell>
          <cell r="C356" t="str">
            <v>m</v>
          </cell>
          <cell r="D356">
            <v>56.80387555555555</v>
          </cell>
        </row>
        <row r="357">
          <cell r="A357" t="str">
            <v>24.22.01</v>
          </cell>
          <cell r="B357" t="str">
            <v xml:space="preserve">GEOFORMA TEXTIL TENSORIZADA TIPO COLCHAO - ESPESSURA DE 15 CM                  </v>
          </cell>
          <cell r="C357" t="str">
            <v>m2</v>
          </cell>
          <cell r="D357">
            <v>364.74856592592585</v>
          </cell>
        </row>
        <row r="358">
          <cell r="A358" t="str">
            <v>24.22.02</v>
          </cell>
          <cell r="B358" t="str">
            <v xml:space="preserve">GEOFORMA TEXTIL COM DISPOSITIVO AUTO-DRENANTE "UNIFLUXO"                       </v>
          </cell>
          <cell r="C358" t="str">
            <v>m3</v>
          </cell>
          <cell r="D358">
            <v>1237.4977037037036</v>
          </cell>
        </row>
        <row r="359">
          <cell r="A359" t="str">
            <v>24.23.44</v>
          </cell>
          <cell r="B359" t="str">
            <v xml:space="preserve">GEOCOMP.TRINCHEIRA DRENANTE(GEOMANTA+GEOTEXTIL 2 LADOS PERM.)H=40CM/11MM       </v>
          </cell>
          <cell r="C359" t="str">
            <v>m</v>
          </cell>
          <cell r="D359">
            <v>75.138761481481467</v>
          </cell>
        </row>
        <row r="360">
          <cell r="A360" t="str">
            <v>24.23.45</v>
          </cell>
          <cell r="B360" t="str">
            <v xml:space="preserve">GEOCOMP.TRINCHEIRA DRENANTE(GEOMANTA+GEOTEXTIL 2 LADOS PERM.)H=60CM/11MM       </v>
          </cell>
          <cell r="C360" t="str">
            <v>m</v>
          </cell>
          <cell r="D360">
            <v>76.755915555555561</v>
          </cell>
        </row>
        <row r="361">
          <cell r="A361" t="str">
            <v>24.23.46</v>
          </cell>
          <cell r="B361" t="str">
            <v xml:space="preserve">GEOCOMP.TRINCHEIRA DRENATE(GEOMANTA+GEOTEXTIL 2 LADOS PERM.)H=100CM/11MM       </v>
          </cell>
          <cell r="C361" t="str">
            <v>m</v>
          </cell>
          <cell r="D361">
            <v>83.235241481481467</v>
          </cell>
        </row>
        <row r="362">
          <cell r="A362" t="str">
            <v>24.23.47</v>
          </cell>
          <cell r="B362" t="str">
            <v xml:space="preserve">GEOCOMP.TRINCEIRA DRENANTE(GEOMANTA+GEOTEXTIL 2 LADOS PERM.)H=140CM/11MM       </v>
          </cell>
          <cell r="C362" t="str">
            <v>m</v>
          </cell>
          <cell r="D362">
            <v>88.097413333333321</v>
          </cell>
        </row>
        <row r="363">
          <cell r="A363" t="str">
            <v>24.23.48</v>
          </cell>
          <cell r="B363" t="str">
            <v xml:space="preserve">GEOCOMPOSTO DRENANTE(GEOMANTA+GEOTEXTIL 1 LADO PERM.)TIPO 1L - 12MM.           </v>
          </cell>
          <cell r="C363" t="str">
            <v>m</v>
          </cell>
          <cell r="D363">
            <v>76.124047407407403</v>
          </cell>
        </row>
        <row r="364">
          <cell r="A364" t="str">
            <v>24.23.49</v>
          </cell>
          <cell r="B364" t="str">
            <v xml:space="preserve">GEOCOMPOSTO DRENANTE(GEOMANTA+GEOTEXTIL 2 LADOS PERM.)TIPO 2L - 11MM.          </v>
          </cell>
          <cell r="C364" t="str">
            <v>m</v>
          </cell>
          <cell r="D364">
            <v>80.215125925925918</v>
          </cell>
        </row>
        <row r="365">
          <cell r="A365" t="str">
            <v>24.23.50</v>
          </cell>
          <cell r="B365" t="str">
            <v xml:space="preserve">GEOCOMPOSTO DRENANTE(GEOMANTA+GEOTEXTIL 1 LADO PERM.)TIPO 1S -16MM.            </v>
          </cell>
          <cell r="C365" t="str">
            <v>m</v>
          </cell>
          <cell r="D365">
            <v>91.213915555555559</v>
          </cell>
        </row>
        <row r="366">
          <cell r="A366" t="str">
            <v>24.23.51</v>
          </cell>
          <cell r="B366" t="str">
            <v xml:space="preserve">GEOCOMPOSTO DRENANTE(GEOMANTA+GEOTEXTIL 2 LADOS PERM.)TIPO 2S-16MM.            </v>
          </cell>
          <cell r="C366" t="str">
            <v>m</v>
          </cell>
          <cell r="D366">
            <v>99.471039999999988</v>
          </cell>
        </row>
        <row r="367">
          <cell r="A367" t="str">
            <v>24.23.52</v>
          </cell>
          <cell r="B367" t="str">
            <v>GEOCOMPOSTO DRENANTE(GEOMANTA+GEOTEXTIL 1 LADO PER./1 LADO IMP.)TIPO 2L FP-11MM</v>
          </cell>
          <cell r="C367" t="str">
            <v>m</v>
          </cell>
          <cell r="D367">
            <v>83.235241481481467</v>
          </cell>
        </row>
        <row r="368">
          <cell r="A368" t="str">
            <v>24.25.02</v>
          </cell>
          <cell r="B368" t="str">
            <v>REABILITACAO ESTRUTURAL DE TUBULACOES DE CONCRETO COM DIAMETRO DE 401 ATE 600MM</v>
          </cell>
          <cell r="C368" t="str">
            <v>m</v>
          </cell>
          <cell r="D368">
            <v>11626.202571851851</v>
          </cell>
        </row>
        <row r="369">
          <cell r="A369" t="str">
            <v>24.25.03</v>
          </cell>
          <cell r="B369" t="str">
            <v>REABILITACAO ESTRUTURAL DE TUBULACOES DE CONCRETO COM DIAMETRO DE 601 ATE 800MM</v>
          </cell>
          <cell r="C369" t="str">
            <v>m</v>
          </cell>
          <cell r="D369">
            <v>17517.452025185183</v>
          </cell>
        </row>
        <row r="370">
          <cell r="A370" t="str">
            <v>24.25.04</v>
          </cell>
          <cell r="B370" t="str">
            <v xml:space="preserve">REABILITACAO ESTRUTURAL DE TUBULACOES  CONCRETO COM DIAMETRO DE 801 ATE 1000MM </v>
          </cell>
          <cell r="C370" t="str">
            <v>m</v>
          </cell>
          <cell r="D370">
            <v>25076.051586666665</v>
          </cell>
        </row>
        <row r="371">
          <cell r="A371" t="str">
            <v>24.25.05</v>
          </cell>
          <cell r="B371" t="str">
            <v xml:space="preserve">REABILITACAO ESTRUTURAL DE TUBULACOES CONCRETO COM DIAMETRO DE 1001 ATE 1200MM </v>
          </cell>
          <cell r="C371" t="str">
            <v>m</v>
          </cell>
          <cell r="D371">
            <v>29960.97069185185</v>
          </cell>
        </row>
        <row r="372">
          <cell r="A372" t="str">
            <v>24.25.06</v>
          </cell>
          <cell r="B372" t="str">
            <v xml:space="preserve">REABILITACAO ESTRUTURAL DE TUBULACOES CONCRETO COM DIAMETRO DE 1201 ATE 1500MM </v>
          </cell>
          <cell r="C372" t="str">
            <v>m</v>
          </cell>
          <cell r="D372">
            <v>41747.603515555551</v>
          </cell>
        </row>
        <row r="373">
          <cell r="A373" t="str">
            <v>24.26.01</v>
          </cell>
          <cell r="B373" t="str">
            <v xml:space="preserve">BLOQUEADOR TEMPORARIO DE FLUIDOS,TIPO MULTIDIMENSIONAL COM REAPROVEITAMENTO    </v>
          </cell>
          <cell r="C373" t="str">
            <v>un</v>
          </cell>
          <cell r="D373">
            <v>22886.360712592592</v>
          </cell>
        </row>
        <row r="374">
          <cell r="A374" t="str">
            <v>25.01.01</v>
          </cell>
          <cell r="B374" t="str">
            <v xml:space="preserve">ATERRO DE ACESSO                                                               </v>
          </cell>
          <cell r="C374" t="str">
            <v>m3</v>
          </cell>
          <cell r="D374">
            <v>21.911902222222221</v>
          </cell>
        </row>
        <row r="375">
          <cell r="A375" t="str">
            <v>25.01.02</v>
          </cell>
          <cell r="B375" t="str">
            <v xml:space="preserve">ATERRO SOLO COM 3% DE CIMENTO EM USINA                                         </v>
          </cell>
          <cell r="C375" t="str">
            <v>m3</v>
          </cell>
          <cell r="D375">
            <v>95.358542222222226</v>
          </cell>
        </row>
        <row r="376">
          <cell r="A376" t="str">
            <v>25.01.03</v>
          </cell>
          <cell r="B376" t="str">
            <v xml:space="preserve">ATERRO SOLO COM 3% DE CIMENTO C/PULVE.                                         </v>
          </cell>
          <cell r="C376" t="str">
            <v>m3</v>
          </cell>
          <cell r="D376">
            <v>86.051874074074064</v>
          </cell>
        </row>
        <row r="377">
          <cell r="A377" t="str">
            <v>25.01.03.05</v>
          </cell>
          <cell r="B377" t="str">
            <v xml:space="preserve">ATERRO SOLO COM 6% DE CIMENTO C/PULVE.                                         </v>
          </cell>
          <cell r="C377" t="str">
            <v>m3</v>
          </cell>
          <cell r="D377">
            <v>156.15710962962962</v>
          </cell>
        </row>
        <row r="378">
          <cell r="A378" t="str">
            <v>25.02.01</v>
          </cell>
          <cell r="B378" t="str">
            <v xml:space="preserve">ESCAVACAO MANUAL PARA OBRAS S/EXPLOSIVO                                        </v>
          </cell>
          <cell r="C378" t="str">
            <v>m3</v>
          </cell>
          <cell r="D378">
            <v>109.5273822222222</v>
          </cell>
        </row>
        <row r="379">
          <cell r="A379" t="str">
            <v>25.02.02</v>
          </cell>
          <cell r="B379" t="str">
            <v xml:space="preserve">ESCAVACAO MECANICA P/ OBRAS S/EXPLOSIVO                                        </v>
          </cell>
          <cell r="C379" t="str">
            <v>m3</v>
          </cell>
          <cell r="D379">
            <v>22.211771851851847</v>
          </cell>
        </row>
        <row r="380">
          <cell r="A380" t="str">
            <v>25.02.03</v>
          </cell>
          <cell r="B380" t="str">
            <v xml:space="preserve">ESCAVACAO MECANICA P/ OBRAS C/EXPLOSIVO                                        </v>
          </cell>
          <cell r="C380" t="str">
            <v>m3</v>
          </cell>
          <cell r="D380">
            <v>110.20208888888888</v>
          </cell>
        </row>
        <row r="381">
          <cell r="A381" t="str">
            <v>25.02.04</v>
          </cell>
          <cell r="B381" t="str">
            <v xml:space="preserve">CORTA-RIO ESCAVACAO SEM EXPLOSIVO                                              </v>
          </cell>
          <cell r="C381" t="str">
            <v>m3</v>
          </cell>
          <cell r="D381">
            <v>22.211771851851847</v>
          </cell>
        </row>
        <row r="382">
          <cell r="A382" t="str">
            <v>25.02.05</v>
          </cell>
          <cell r="B382" t="str">
            <v xml:space="preserve">CORTA-RIO ESCAVACAO COM EXPLOSIVO                                              </v>
          </cell>
          <cell r="C382" t="str">
            <v>m3</v>
          </cell>
          <cell r="D382">
            <v>110.20208888888888</v>
          </cell>
        </row>
        <row r="383">
          <cell r="A383" t="str">
            <v>25.02.06</v>
          </cell>
          <cell r="B383" t="str">
            <v xml:space="preserve">ESCAV.FUND.BUEIRO OU DRENO S/EXPL.ATE 2M                                       </v>
          </cell>
          <cell r="C383" t="str">
            <v>m3</v>
          </cell>
          <cell r="D383">
            <v>132.16753925925923</v>
          </cell>
        </row>
        <row r="384">
          <cell r="A384" t="str">
            <v>25.02.07</v>
          </cell>
          <cell r="B384" t="str">
            <v xml:space="preserve">ACRESC.P/ESCAV.1,5M PROFUNDIDADE,ALEM 2M                                       </v>
          </cell>
          <cell r="C384" t="str">
            <v>m3</v>
          </cell>
          <cell r="D384">
            <v>27.148911111111111</v>
          </cell>
        </row>
        <row r="385">
          <cell r="A385" t="str">
            <v>25.02.08</v>
          </cell>
          <cell r="B385" t="str">
            <v xml:space="preserve">ESCAV.FUND.BUEIRO OU DRENO C/EXPL.ATE 2M                                       </v>
          </cell>
          <cell r="C385" t="str">
            <v>m3</v>
          </cell>
          <cell r="D385">
            <v>443.86059999999992</v>
          </cell>
        </row>
        <row r="386">
          <cell r="A386" t="str">
            <v>25.02.09</v>
          </cell>
          <cell r="B386" t="str">
            <v xml:space="preserve">ACRESC.ESC.ENS.EXPL.C/1,5M PROF.ALEM 2M                                        </v>
          </cell>
          <cell r="C386" t="str">
            <v>m3</v>
          </cell>
          <cell r="D386">
            <v>42.988453333333332</v>
          </cell>
        </row>
        <row r="387">
          <cell r="A387" t="str">
            <v>25.02.10</v>
          </cell>
          <cell r="B387" t="str">
            <v xml:space="preserve">ESCAV.FUND.DENTRO ENSEC. SEM EXPL.ATE 3M                                       </v>
          </cell>
          <cell r="C387" t="str">
            <v>m3</v>
          </cell>
          <cell r="D387">
            <v>113.36142962962963</v>
          </cell>
        </row>
        <row r="388">
          <cell r="A388" t="str">
            <v>25.02.11</v>
          </cell>
          <cell r="B388" t="str">
            <v xml:space="preserve">ACR.P/ESCAV.ENSEC.P/CADA1,0M PROF.ALEM3M                                       </v>
          </cell>
          <cell r="C388" t="str">
            <v>m3</v>
          </cell>
          <cell r="D388">
            <v>22.436674074074073</v>
          </cell>
        </row>
        <row r="389">
          <cell r="A389" t="str">
            <v>25.02.12</v>
          </cell>
          <cell r="B389" t="str">
            <v xml:space="preserve">ESCAV.FUND.DENTRO ENSEC.C/EXPL.ATE  3M                                         </v>
          </cell>
          <cell r="C389" t="str">
            <v>m3</v>
          </cell>
          <cell r="D389">
            <v>373.11278666666664</v>
          </cell>
        </row>
        <row r="390">
          <cell r="A390" t="str">
            <v>25.02.13</v>
          </cell>
          <cell r="B390" t="str">
            <v xml:space="preserve">ACRESC.P/ESC.ENSEC.C/EXPL.C/1,5M ALEM 3M                                       </v>
          </cell>
          <cell r="C390" t="str">
            <v>m3</v>
          </cell>
          <cell r="D390">
            <v>42.988453333333332</v>
          </cell>
        </row>
        <row r="391">
          <cell r="A391" t="str">
            <v>25.03.01</v>
          </cell>
          <cell r="B391" t="str">
            <v xml:space="preserve">PAREDE ENSECADEIRA COM PRANCHA-ESP.0,05M                                       </v>
          </cell>
          <cell r="C391" t="str">
            <v>m2</v>
          </cell>
          <cell r="D391">
            <v>592.93864444444444</v>
          </cell>
        </row>
        <row r="392">
          <cell r="A392" t="str">
            <v>25.03.02</v>
          </cell>
          <cell r="B392" t="str">
            <v xml:space="preserve">PAREDE ENSECADEIRA C/PRANCHA-ESP.0,075M                                        </v>
          </cell>
          <cell r="C392" t="str">
            <v>m2</v>
          </cell>
          <cell r="D392">
            <v>829.93203851851854</v>
          </cell>
        </row>
        <row r="393">
          <cell r="A393" t="str">
            <v>25.03.03</v>
          </cell>
          <cell r="B393" t="str">
            <v xml:space="preserve">PAREDE ENSECADEIRA COM PERFIL METALICO                                         </v>
          </cell>
          <cell r="C393" t="str">
            <v>m2</v>
          </cell>
          <cell r="D393">
            <v>1353.1188651851851</v>
          </cell>
        </row>
        <row r="394">
          <cell r="A394" t="str">
            <v>25.03.04</v>
          </cell>
          <cell r="B394" t="str">
            <v xml:space="preserve">ARGILA ENCH.ENSECADEIRA,INCL.APILOAMENTO                                       </v>
          </cell>
          <cell r="C394" t="str">
            <v>m3</v>
          </cell>
          <cell r="D394">
            <v>116.69212444444442</v>
          </cell>
        </row>
        <row r="395">
          <cell r="A395" t="str">
            <v>25.03.04.01</v>
          </cell>
          <cell r="B395" t="str">
            <v xml:space="preserve">ENSECADEIRA COM SACOS DE AREIA                                                 </v>
          </cell>
          <cell r="C395" t="str">
            <v>m3</v>
          </cell>
          <cell r="D395">
            <v>734.92691407407403</v>
          </cell>
        </row>
        <row r="396">
          <cell r="A396" t="str">
            <v>25.03.04.03</v>
          </cell>
          <cell r="B396" t="str">
            <v xml:space="preserve">SOLO CIMENTO ENSACADO, COM TEOR DE CIMENTO A 4%                                </v>
          </cell>
          <cell r="C396" t="str">
            <v>m3</v>
          </cell>
          <cell r="D396">
            <v>294.4398474074074</v>
          </cell>
        </row>
        <row r="397">
          <cell r="A397" t="str">
            <v>25.03.04.04</v>
          </cell>
          <cell r="B397" t="str">
            <v xml:space="preserve">SOLO CIMENTO ENSACADO, COM TEOR DE CIMENTO A 6%                                </v>
          </cell>
          <cell r="C397" t="str">
            <v>m3</v>
          </cell>
          <cell r="D397">
            <v>326.19389925925924</v>
          </cell>
        </row>
        <row r="398">
          <cell r="A398" t="str">
            <v>25.03.04.05</v>
          </cell>
          <cell r="B398" t="str">
            <v xml:space="preserve">SOLO CIMENTO ENSACADO, COM TEOR DE CIMENTO A 8%                                </v>
          </cell>
          <cell r="C398" t="str">
            <v>m3</v>
          </cell>
          <cell r="D398">
            <v>357.93724148148146</v>
          </cell>
        </row>
        <row r="399">
          <cell r="A399" t="str">
            <v>25.03.05</v>
          </cell>
          <cell r="B399" t="str">
            <v xml:space="preserve">ESGOTAMENTO CONTINUO AGUA                                                      </v>
          </cell>
          <cell r="C399" t="str">
            <v>m3</v>
          </cell>
          <cell r="D399">
            <v>4.3588192592592589</v>
          </cell>
        </row>
        <row r="400">
          <cell r="A400" t="str">
            <v>25.03.06</v>
          </cell>
          <cell r="B400" t="str">
            <v xml:space="preserve">ESCORAMENTO DE VALAS/CAVAS P/FUND.CONT.                                        </v>
          </cell>
          <cell r="C400" t="str">
            <v>m2</v>
          </cell>
          <cell r="D400">
            <v>214.06407703703701</v>
          </cell>
        </row>
        <row r="401">
          <cell r="A401" t="str">
            <v>25.03.07</v>
          </cell>
          <cell r="B401" t="str">
            <v xml:space="preserve">ESCORAMENTO DE VALAS/CAVAS P/FUND.DESC.                                        </v>
          </cell>
          <cell r="C401" t="str">
            <v>m2</v>
          </cell>
          <cell r="D401">
            <v>146.51844296296295</v>
          </cell>
        </row>
        <row r="402">
          <cell r="A402" t="str">
            <v>25.03.08</v>
          </cell>
          <cell r="B402" t="str">
            <v xml:space="preserve">ESCORAMENTO PARA FORMAS                                                        </v>
          </cell>
          <cell r="C402" t="str">
            <v>m2</v>
          </cell>
          <cell r="D402">
            <v>104.95437037037036</v>
          </cell>
        </row>
        <row r="403">
          <cell r="A403" t="str">
            <v>25.03.23</v>
          </cell>
          <cell r="B403" t="str">
            <v xml:space="preserve">TRANSPORTE DE SOLO CIMENTO ATÉ 5 KM                                            </v>
          </cell>
          <cell r="C403" t="str">
            <v>m3*km</v>
          </cell>
          <cell r="D403">
            <v>6.0723599999999989</v>
          </cell>
        </row>
        <row r="404">
          <cell r="A404" t="str">
            <v>25.04.01</v>
          </cell>
          <cell r="B404" t="str">
            <v xml:space="preserve">ESTACA CONCRETO PRE-MOLDADO - 20/25T                                           </v>
          </cell>
          <cell r="C404" t="str">
            <v>m</v>
          </cell>
          <cell r="D404">
            <v>187.64342074074074</v>
          </cell>
        </row>
        <row r="405">
          <cell r="A405" t="str">
            <v>25.04.02</v>
          </cell>
          <cell r="B405" t="str">
            <v xml:space="preserve">ESTACA CONCRETO PRE-MOLDADO - 30/35T                                           </v>
          </cell>
          <cell r="C405" t="str">
            <v>m</v>
          </cell>
          <cell r="D405">
            <v>206.256757037037</v>
          </cell>
        </row>
        <row r="406">
          <cell r="A406" t="str">
            <v>25.04.03</v>
          </cell>
          <cell r="B406" t="str">
            <v xml:space="preserve">ESTACA CONCRETO PRE-MOLDADO - 40/45T                                           </v>
          </cell>
          <cell r="C406" t="str">
            <v>m</v>
          </cell>
          <cell r="D406">
            <v>217.20199851851848</v>
          </cell>
        </row>
        <row r="407">
          <cell r="A407" t="str">
            <v>25.04.04</v>
          </cell>
          <cell r="B407" t="str">
            <v xml:space="preserve">ESTACA CONCRETO PRE-MOLDADO - 50/60T                                           </v>
          </cell>
          <cell r="C407" t="str">
            <v>m</v>
          </cell>
          <cell r="D407">
            <v>244.93993925925923</v>
          </cell>
        </row>
        <row r="408">
          <cell r="A408" t="str">
            <v>25.04.05</v>
          </cell>
          <cell r="B408" t="str">
            <v xml:space="preserve">ESTACA CONCRETO PRE-MOLDADO - 70/80T                                           </v>
          </cell>
          <cell r="C408" t="str">
            <v>m</v>
          </cell>
          <cell r="D408">
            <v>316.70516740740743</v>
          </cell>
        </row>
        <row r="409">
          <cell r="A409" t="str">
            <v>25.04.06</v>
          </cell>
          <cell r="B409" t="str">
            <v xml:space="preserve">ESTACA METALICA, FORNEC. E CRAVACAO                                            </v>
          </cell>
          <cell r="C409" t="str">
            <v>kg</v>
          </cell>
          <cell r="D409">
            <v>33.928106666666665</v>
          </cell>
        </row>
        <row r="410">
          <cell r="A410" t="str">
            <v>25.04.07</v>
          </cell>
          <cell r="B410" t="str">
            <v xml:space="preserve">ESTACA DE MADEIRA D=20CM - 8 TON                                               </v>
          </cell>
          <cell r="C410" t="str">
            <v>m</v>
          </cell>
          <cell r="D410">
            <v>198.43872740740736</v>
          </cell>
        </row>
        <row r="411">
          <cell r="A411" t="str">
            <v>25.04.08</v>
          </cell>
          <cell r="B411" t="str">
            <v xml:space="preserve">ESTACA DE MADEIRA D=25CM - 15TON                                               </v>
          </cell>
          <cell r="C411" t="str">
            <v>m</v>
          </cell>
          <cell r="D411">
            <v>203.12954518518512</v>
          </cell>
        </row>
        <row r="412">
          <cell r="A412" t="str">
            <v>25.04.09</v>
          </cell>
          <cell r="B412" t="str">
            <v xml:space="preserve">ESTACA RAIZ EM SOLO D=15CM                                                     </v>
          </cell>
          <cell r="C412" t="str">
            <v>m</v>
          </cell>
          <cell r="D412">
            <v>468.16074962962955</v>
          </cell>
        </row>
        <row r="413">
          <cell r="A413" t="str">
            <v>25.04.10</v>
          </cell>
          <cell r="B413" t="str">
            <v xml:space="preserve">ESTACA RAIZ EM SOLO D=16CM                                                     </v>
          </cell>
          <cell r="C413" t="str">
            <v>m</v>
          </cell>
          <cell r="D413">
            <v>488.44478814814812</v>
          </cell>
        </row>
        <row r="414">
          <cell r="A414" t="str">
            <v>25.04.11</v>
          </cell>
          <cell r="B414" t="str">
            <v xml:space="preserve">ESTACA RAIZ EM SOLO D=20CM                                                     </v>
          </cell>
          <cell r="C414" t="str">
            <v>m</v>
          </cell>
          <cell r="D414">
            <v>607.07535555555546</v>
          </cell>
        </row>
        <row r="415">
          <cell r="A415" t="str">
            <v>25.04.12</v>
          </cell>
          <cell r="B415" t="str">
            <v xml:space="preserve">ESTACA RAIZ EM SOLO D=25CM                                                     </v>
          </cell>
          <cell r="C415" t="str">
            <v>m</v>
          </cell>
          <cell r="D415">
            <v>755.89636888888879</v>
          </cell>
        </row>
        <row r="416">
          <cell r="A416" t="str">
            <v>25.04.13</v>
          </cell>
          <cell r="B416" t="str">
            <v xml:space="preserve">ESTACA RAIZ EM SOLO D=31CM                                                     </v>
          </cell>
          <cell r="C416" t="str">
            <v>m</v>
          </cell>
          <cell r="D416">
            <v>962.66718814814806</v>
          </cell>
        </row>
        <row r="417">
          <cell r="A417" t="str">
            <v>25.04.14</v>
          </cell>
          <cell r="B417" t="str">
            <v xml:space="preserve">ESTACA RAIZ EM SOLO D=40CM                                                     </v>
          </cell>
          <cell r="C417" t="str">
            <v>m</v>
          </cell>
          <cell r="D417">
            <v>1303.3726355555555</v>
          </cell>
        </row>
        <row r="418">
          <cell r="A418" t="str">
            <v>25.04.15</v>
          </cell>
          <cell r="B418" t="str">
            <v xml:space="preserve">ESTACA RAIZ EM ROCHA ALTERADA D=15CM                                           </v>
          </cell>
          <cell r="C418" t="str">
            <v>m</v>
          </cell>
          <cell r="D418">
            <v>1231.1147644444443</v>
          </cell>
        </row>
        <row r="419">
          <cell r="A419" t="str">
            <v>25.04.16</v>
          </cell>
          <cell r="B419" t="str">
            <v xml:space="preserve">ESTACA RAIZ EM ROCHA ALTERADA D=16CM                                           </v>
          </cell>
          <cell r="C419" t="str">
            <v>m</v>
          </cell>
          <cell r="D419">
            <v>1311.7047274074073</v>
          </cell>
        </row>
        <row r="420">
          <cell r="A420" t="str">
            <v>25.04.17</v>
          </cell>
          <cell r="B420" t="str">
            <v xml:space="preserve">ESTACA RAIZ EM ROCHA ALTERADA D=20CM                                           </v>
          </cell>
          <cell r="C420" t="str">
            <v>m</v>
          </cell>
          <cell r="D420">
            <v>1556.9552459259257</v>
          </cell>
        </row>
        <row r="421">
          <cell r="A421" t="str">
            <v>25.04.18</v>
          </cell>
          <cell r="B421" t="str">
            <v xml:space="preserve">ESTACA RAIZ EM ROCHA ALTERADA D=25CM                                           </v>
          </cell>
          <cell r="C421" t="str">
            <v>m</v>
          </cell>
          <cell r="D421">
            <v>1747.4045896296293</v>
          </cell>
        </row>
        <row r="422">
          <cell r="A422" t="str">
            <v>25.04.19</v>
          </cell>
          <cell r="B422" t="str">
            <v xml:space="preserve">ESTACA RAIZ EM ROCHA ALTERADA D=31CM                                           </v>
          </cell>
          <cell r="C422" t="str">
            <v>m</v>
          </cell>
          <cell r="D422">
            <v>2215.0191481481479</v>
          </cell>
        </row>
        <row r="423">
          <cell r="A423" t="str">
            <v>25.04.20</v>
          </cell>
          <cell r="B423" t="str">
            <v xml:space="preserve">ESTACA RAIZ EM ROCHA ALTERADA D=40CM                                           </v>
          </cell>
          <cell r="C423" t="str">
            <v>m</v>
          </cell>
          <cell r="D423">
            <v>2905.7260014814815</v>
          </cell>
        </row>
        <row r="424">
          <cell r="A424" t="str">
            <v>25.04.21</v>
          </cell>
          <cell r="B424" t="str">
            <v xml:space="preserve">TAXA DE INSTALACAO EQUIPAM.ESTACA RAIZ                                         </v>
          </cell>
          <cell r="C424" t="str">
            <v>un</v>
          </cell>
          <cell r="D424">
            <v>47216.797174814812</v>
          </cell>
        </row>
        <row r="425">
          <cell r="A425" t="str">
            <v>25.04.28</v>
          </cell>
          <cell r="B425" t="str">
            <v xml:space="preserve">TAXA MOBIL. DE EQUIPAMENTO BATE-ESTACA                                         </v>
          </cell>
          <cell r="C425" t="str">
            <v>un</v>
          </cell>
          <cell r="D425">
            <v>13068.768263703703</v>
          </cell>
        </row>
        <row r="426">
          <cell r="A426" t="str">
            <v>25.04.46</v>
          </cell>
          <cell r="B426" t="str">
            <v xml:space="preserve">ESTACA RAIZ EM ROCHA ALTERADA D=50CM                                           </v>
          </cell>
          <cell r="C426" t="str">
            <v>m</v>
          </cell>
          <cell r="D426">
            <v>4818.7764325925918</v>
          </cell>
        </row>
        <row r="427">
          <cell r="A427" t="str">
            <v>25.04.47</v>
          </cell>
          <cell r="B427" t="str">
            <v xml:space="preserve">ESTACA RAIZ EM SOLO D=50CM                                                     </v>
          </cell>
          <cell r="C427" t="str">
            <v>m</v>
          </cell>
          <cell r="D427">
            <v>2268.2352977777778</v>
          </cell>
        </row>
        <row r="428">
          <cell r="A428" t="str">
            <v>25.04.48</v>
          </cell>
          <cell r="B428" t="str">
            <v xml:space="preserve">ESTACA RAIZ EM ROCHA ALTERADA D=45CM                                           </v>
          </cell>
          <cell r="C428" t="str">
            <v>m</v>
          </cell>
          <cell r="D428">
            <v>4200.2524829629629</v>
          </cell>
        </row>
        <row r="429">
          <cell r="A429" t="str">
            <v>25.04.49</v>
          </cell>
          <cell r="B429" t="str">
            <v xml:space="preserve">ESTACA RAIZ EM SOLO D=45CM                                                     </v>
          </cell>
          <cell r="C429" t="str">
            <v>m</v>
          </cell>
          <cell r="D429">
            <v>2013.3461125925926</v>
          </cell>
        </row>
        <row r="430">
          <cell r="A430" t="str">
            <v>25.05.01</v>
          </cell>
          <cell r="B430" t="str">
            <v xml:space="preserve">ANDAIME DE MADEIRA                                                             </v>
          </cell>
          <cell r="C430" t="str">
            <v>m3</v>
          </cell>
          <cell r="D430">
            <v>34.677780740740737</v>
          </cell>
        </row>
        <row r="431">
          <cell r="A431" t="str">
            <v>25.05.02</v>
          </cell>
          <cell r="B431" t="str">
            <v xml:space="preserve">ANDAIME TUBULAR                                                                </v>
          </cell>
          <cell r="C431" t="str">
            <v>m3</v>
          </cell>
          <cell r="D431">
            <v>40.653754074074072</v>
          </cell>
        </row>
        <row r="432">
          <cell r="A432" t="str">
            <v>25.06.01</v>
          </cell>
          <cell r="B432" t="str">
            <v xml:space="preserve">FORMA PLANA PARA CONCRETO ARMADO COMUM                                         </v>
          </cell>
          <cell r="C432" t="str">
            <v>m2</v>
          </cell>
          <cell r="D432">
            <v>183.0489896296296</v>
          </cell>
        </row>
        <row r="433">
          <cell r="A433" t="str">
            <v>25.06.02</v>
          </cell>
          <cell r="B433" t="str">
            <v xml:space="preserve">FORMA PL.P/CONCRETO PROTENDIDO OU APAR.                                        </v>
          </cell>
          <cell r="C433" t="str">
            <v>m2</v>
          </cell>
          <cell r="D433">
            <v>208.06668444444443</v>
          </cell>
        </row>
        <row r="434">
          <cell r="A434" t="str">
            <v>25.07.01</v>
          </cell>
          <cell r="B434" t="str">
            <v xml:space="preserve">BARRA DE ACO CA-25                                                             </v>
          </cell>
          <cell r="C434" t="str">
            <v>kg</v>
          </cell>
          <cell r="D434">
            <v>18.881077037037034</v>
          </cell>
        </row>
        <row r="435">
          <cell r="A435" t="str">
            <v>25.07.02</v>
          </cell>
          <cell r="B435" t="str">
            <v xml:space="preserve">BARRA DE ACO CA-50                                                             </v>
          </cell>
          <cell r="C435" t="str">
            <v>kg</v>
          </cell>
          <cell r="D435">
            <v>18.07785481481481</v>
          </cell>
        </row>
        <row r="436">
          <cell r="A436" t="str">
            <v>25.07.03</v>
          </cell>
          <cell r="B436" t="str">
            <v xml:space="preserve">BARRA DE ACO CA-60                                                             </v>
          </cell>
          <cell r="C436" t="str">
            <v>kg</v>
          </cell>
          <cell r="D436">
            <v>22.029708148148146</v>
          </cell>
        </row>
        <row r="437">
          <cell r="A437" t="str">
            <v>25.07.04</v>
          </cell>
          <cell r="B437" t="str">
            <v xml:space="preserve">ACO PARA CONCRETO PROTENDIDO                                                   </v>
          </cell>
          <cell r="C437" t="str">
            <v>kg</v>
          </cell>
          <cell r="D437">
            <v>38.222668148148145</v>
          </cell>
        </row>
        <row r="438">
          <cell r="A438" t="str">
            <v>25.07.05</v>
          </cell>
          <cell r="B438" t="str">
            <v xml:space="preserve">TELA METALICA                                                                  </v>
          </cell>
          <cell r="C438" t="str">
            <v>kg</v>
          </cell>
          <cell r="D438">
            <v>14.436580740740739</v>
          </cell>
        </row>
        <row r="439">
          <cell r="A439" t="str">
            <v>25.07.06</v>
          </cell>
          <cell r="B439" t="str">
            <v xml:space="preserve">ACO P/CONCRETO PROTENDIDO TIPO DYWIDAG OU SIMILAR                              </v>
          </cell>
          <cell r="C439" t="str">
            <v>kg</v>
          </cell>
          <cell r="D439">
            <v>128.63336148148147</v>
          </cell>
        </row>
        <row r="440">
          <cell r="A440" t="str">
            <v>25.08.02</v>
          </cell>
          <cell r="B440" t="str">
            <v xml:space="preserve">AP.ANC.P/CABOS PROTEN.ATIVA 12 FIOS-8MM                                        </v>
          </cell>
          <cell r="C440" t="str">
            <v>un</v>
          </cell>
          <cell r="D440">
            <v>808.99471259259258</v>
          </cell>
        </row>
        <row r="441">
          <cell r="A441" t="str">
            <v>25.08.03</v>
          </cell>
          <cell r="B441" t="str">
            <v xml:space="preserve">AP.ANC.P/CABOS PROTEN.ATIVA 4FIOS-12,7MM                                       </v>
          </cell>
          <cell r="C441" t="str">
            <v>un</v>
          </cell>
          <cell r="D441">
            <v>652.30212148148155</v>
          </cell>
        </row>
        <row r="442">
          <cell r="A442" t="str">
            <v>25.08.04</v>
          </cell>
          <cell r="B442" t="str">
            <v xml:space="preserve">AP.ANC.P/CABOS PROTEN.ATIVA 6FIOS-12,7MM                                       </v>
          </cell>
          <cell r="C442" t="str">
            <v>un</v>
          </cell>
          <cell r="D442">
            <v>908.69065481481471</v>
          </cell>
        </row>
        <row r="443">
          <cell r="A443" t="str">
            <v>25.08.05</v>
          </cell>
          <cell r="B443" t="str">
            <v xml:space="preserve">AP.ANC.P/CABOS PROTEN.ATIV.12FIOS-12,7MM                                       </v>
          </cell>
          <cell r="C443" t="str">
            <v>un</v>
          </cell>
          <cell r="D443">
            <v>1307.3994562962962</v>
          </cell>
        </row>
        <row r="444">
          <cell r="A444" t="str">
            <v>25.08.06</v>
          </cell>
          <cell r="B444" t="str">
            <v xml:space="preserve">AP.ANC.P/CABOS PROTEN.ATIV.19FIOS-12,7MM                                       </v>
          </cell>
          <cell r="C444" t="str">
            <v>un</v>
          </cell>
          <cell r="D444">
            <v>2502.0158029629629</v>
          </cell>
        </row>
        <row r="445">
          <cell r="A445" t="str">
            <v>25.08.07</v>
          </cell>
          <cell r="B445" t="str">
            <v xml:space="preserve">AP.ANC.P/CABOS PROTEN.ATIV.22FIOS-12,7MM                                       </v>
          </cell>
          <cell r="C445" t="str">
            <v>un</v>
          </cell>
          <cell r="D445">
            <v>4479.9130414814808</v>
          </cell>
        </row>
        <row r="446">
          <cell r="A446" t="str">
            <v>25.08.09</v>
          </cell>
          <cell r="B446" t="str">
            <v xml:space="preserve">AP.ANC.P/CABOS PROTEN.PAS. 4 FIOS-12,7MM                                       </v>
          </cell>
          <cell r="C446" t="str">
            <v>un</v>
          </cell>
          <cell r="D446">
            <v>144.22658222222219</v>
          </cell>
        </row>
        <row r="447">
          <cell r="A447" t="str">
            <v>25.08.10</v>
          </cell>
          <cell r="B447" t="str">
            <v xml:space="preserve">AP.ANC.P/CABOS PROTEN.PAS. 6 FIOS-12,7MM                                       </v>
          </cell>
          <cell r="C447" t="str">
            <v>un</v>
          </cell>
          <cell r="D447">
            <v>186.02626666666666</v>
          </cell>
        </row>
        <row r="448">
          <cell r="A448" t="str">
            <v>25.08.11</v>
          </cell>
          <cell r="B448" t="str">
            <v xml:space="preserve">AP.ANC.P/CABOS PROTEN.PAS. 12FIOS-12,7MM                                       </v>
          </cell>
          <cell r="C448" t="str">
            <v>un</v>
          </cell>
          <cell r="D448">
            <v>2176.5715777777777</v>
          </cell>
        </row>
        <row r="449">
          <cell r="A449" t="str">
            <v>25.08.12</v>
          </cell>
          <cell r="B449" t="str">
            <v xml:space="preserve">AP.ANC.P/CABOS PROTEN.PAS. 19FIOS-12,7MM                                       </v>
          </cell>
          <cell r="C449" t="str">
            <v>un</v>
          </cell>
          <cell r="D449">
            <v>372.15962962962959</v>
          </cell>
        </row>
        <row r="450">
          <cell r="A450" t="str">
            <v>25.08.13.01</v>
          </cell>
          <cell r="B450" t="str">
            <v xml:space="preserve">APARELHO DE ANCORAGEM ATIVO DE 4 FIOS DE Ã 5/8" (15,2MM)                       </v>
          </cell>
          <cell r="C450" t="str">
            <v>un</v>
          </cell>
          <cell r="D450">
            <v>680.31851259259258</v>
          </cell>
        </row>
        <row r="451">
          <cell r="A451" t="str">
            <v>25.08.13.02</v>
          </cell>
          <cell r="B451" t="str">
            <v xml:space="preserve">APARELHO DE ANCORAGEM ATIVO DE 12 FIOS DE Ã 5/8" (15,2MM)                      </v>
          </cell>
          <cell r="C451" t="str">
            <v>un</v>
          </cell>
          <cell r="D451">
            <v>1872.2574518518516</v>
          </cell>
        </row>
        <row r="452">
          <cell r="A452" t="str">
            <v>25.08.13.03</v>
          </cell>
          <cell r="B452" t="str">
            <v xml:space="preserve">APARELHO DE ANCORAGEM ATIVO DE 15 FIOS DE Ã 5/8" (15,2MM)                      </v>
          </cell>
          <cell r="C452" t="str">
            <v>un</v>
          </cell>
          <cell r="D452">
            <v>2742.2649244444442</v>
          </cell>
        </row>
        <row r="453">
          <cell r="A453" t="str">
            <v>25.08.13.04</v>
          </cell>
          <cell r="B453" t="str">
            <v xml:space="preserve">APARELHO DE ANCORAGEM ATIVO DE 19 FIOS DE Ã 5/8" (15,2MM)                      </v>
          </cell>
          <cell r="C453" t="str">
            <v>un</v>
          </cell>
          <cell r="D453">
            <v>3443.7992133333332</v>
          </cell>
        </row>
        <row r="454">
          <cell r="A454" t="str">
            <v>25.08.15.01</v>
          </cell>
          <cell r="B454" t="str">
            <v xml:space="preserve">TIRANTE  40TF 5 FIOS D=1/2" FORN. E INST                                       </v>
          </cell>
          <cell r="C454" t="str">
            <v>m</v>
          </cell>
          <cell r="D454">
            <v>450.52198962962956</v>
          </cell>
        </row>
        <row r="455">
          <cell r="A455" t="str">
            <v>25.08.15.02</v>
          </cell>
          <cell r="B455" t="str">
            <v xml:space="preserve">TIRANTE  60TF 8 FIOS D=1/2" FORN. E INST                                       </v>
          </cell>
          <cell r="C455" t="str">
            <v>m</v>
          </cell>
          <cell r="D455">
            <v>521.18412592592585</v>
          </cell>
        </row>
        <row r="456">
          <cell r="A456" t="str">
            <v>25.08.15.03</v>
          </cell>
          <cell r="B456" t="str">
            <v xml:space="preserve">TIRANTE  80TF 10 FIOS D=1/2" FORN.E INST                                       </v>
          </cell>
          <cell r="C456" t="str">
            <v>m</v>
          </cell>
          <cell r="D456">
            <v>604.5585925925925</v>
          </cell>
        </row>
        <row r="457">
          <cell r="A457" t="str">
            <v>25.08.15.04</v>
          </cell>
          <cell r="B457" t="str">
            <v xml:space="preserve">TIRAN.100TF 12 FIOS D=1/2" FORN.E INST.                                        </v>
          </cell>
          <cell r="C457" t="str">
            <v>m</v>
          </cell>
          <cell r="D457">
            <v>667.2956029629629</v>
          </cell>
        </row>
        <row r="458">
          <cell r="A458" t="str">
            <v>25.08.16.01</v>
          </cell>
          <cell r="B458" t="str">
            <v xml:space="preserve">TERMO FIXO P/TIRANTES 40TF 5 FIOS D=1/2"                                       </v>
          </cell>
          <cell r="C458" t="str">
            <v>un</v>
          </cell>
          <cell r="D458">
            <v>994.0571125925926</v>
          </cell>
        </row>
        <row r="459">
          <cell r="A459" t="str">
            <v>25.08.16.02</v>
          </cell>
          <cell r="B459" t="str">
            <v xml:space="preserve">TERMO FIXO P/TIRANTES 60TF 8 FIOS D=1/2"                                       </v>
          </cell>
          <cell r="C459" t="str">
            <v>un</v>
          </cell>
          <cell r="D459">
            <v>1093.9029896296295</v>
          </cell>
        </row>
        <row r="460">
          <cell r="A460" t="str">
            <v>25.08.16.03</v>
          </cell>
          <cell r="B460" t="str">
            <v xml:space="preserve">TERMO FIXO P/TIRANTES 80TF 10FIOS D=1/2"                                       </v>
          </cell>
          <cell r="C460" t="str">
            <v>un</v>
          </cell>
          <cell r="D460">
            <v>1751.9990207407407</v>
          </cell>
        </row>
        <row r="461">
          <cell r="A461" t="str">
            <v>25.08.16.04</v>
          </cell>
          <cell r="B461" t="str">
            <v xml:space="preserve">TERMO FIXO P/TIRANTES 100TF 12F D=1/2"                                         </v>
          </cell>
          <cell r="C461" t="str">
            <v>un</v>
          </cell>
          <cell r="D461">
            <v>1398.0243422222222</v>
          </cell>
        </row>
        <row r="462">
          <cell r="A462" t="str">
            <v>25.09.01</v>
          </cell>
          <cell r="B462" t="str">
            <v xml:space="preserve">CONCRETO FCK 10 MPA                                                            </v>
          </cell>
          <cell r="C462" t="str">
            <v>m3</v>
          </cell>
          <cell r="D462">
            <v>772.80687407407402</v>
          </cell>
        </row>
        <row r="463">
          <cell r="A463" t="str">
            <v>25.09.02</v>
          </cell>
          <cell r="B463" t="str">
            <v xml:space="preserve">CONCRETO FCK 15 MPA                                                            </v>
          </cell>
          <cell r="C463" t="str">
            <v>m3</v>
          </cell>
          <cell r="D463">
            <v>836.33639703703693</v>
          </cell>
        </row>
        <row r="464">
          <cell r="A464" t="str">
            <v>25.09.03</v>
          </cell>
          <cell r="B464" t="str">
            <v xml:space="preserve">CONCRETO FCK 18 MPA                                                            </v>
          </cell>
          <cell r="C464" t="str">
            <v>m3</v>
          </cell>
          <cell r="D464">
            <v>857.3701096296295</v>
          </cell>
        </row>
        <row r="465">
          <cell r="A465" t="str">
            <v>25.09.04</v>
          </cell>
          <cell r="B465" t="str">
            <v xml:space="preserve">CONCRETO FCK 20 MPA                                                            </v>
          </cell>
          <cell r="C465" t="str">
            <v>m3</v>
          </cell>
          <cell r="D465">
            <v>882.59128740740744</v>
          </cell>
        </row>
        <row r="466">
          <cell r="A466" t="str">
            <v>25.09.05</v>
          </cell>
          <cell r="B466" t="str">
            <v xml:space="preserve">CONCRETO FCK 25 MPA                                                            </v>
          </cell>
          <cell r="C466" t="str">
            <v>m3</v>
          </cell>
          <cell r="D466">
            <v>902.53261777777766</v>
          </cell>
        </row>
        <row r="467">
          <cell r="A467" t="str">
            <v>25.09.06</v>
          </cell>
          <cell r="B467" t="str">
            <v xml:space="preserve">CONCRETO FCK 30 MPA                                                            </v>
          </cell>
          <cell r="C467" t="str">
            <v>m3</v>
          </cell>
          <cell r="D467">
            <v>928.48205037037042</v>
          </cell>
        </row>
        <row r="468">
          <cell r="A468" t="str">
            <v>25.09.07</v>
          </cell>
          <cell r="B468" t="str">
            <v xml:space="preserve">CONCRETO FCK 35 MPA                                                            </v>
          </cell>
          <cell r="C468" t="str">
            <v>m3</v>
          </cell>
          <cell r="D468">
            <v>941.91192592592586</v>
          </cell>
        </row>
        <row r="469">
          <cell r="A469" t="str">
            <v>25.09.08</v>
          </cell>
          <cell r="B469" t="str">
            <v xml:space="preserve">CONCRETO CICLOPICO                                                             </v>
          </cell>
          <cell r="C469" t="str">
            <v>m3</v>
          </cell>
          <cell r="D469">
            <v>773.32093629629628</v>
          </cell>
        </row>
        <row r="470">
          <cell r="A470" t="str">
            <v>25.09.10</v>
          </cell>
          <cell r="B470" t="str">
            <v xml:space="preserve">CONCRETO PROJETADO                                                             </v>
          </cell>
          <cell r="C470" t="str">
            <v>m3</v>
          </cell>
          <cell r="D470">
            <v>2802.6243970370369</v>
          </cell>
        </row>
        <row r="471">
          <cell r="A471" t="str">
            <v>25.09.11</v>
          </cell>
          <cell r="B471" t="str">
            <v xml:space="preserve">BOMBEAMENTO CONCRETO QUALQUER RESIST.                                          </v>
          </cell>
          <cell r="C471" t="str">
            <v>m3</v>
          </cell>
          <cell r="D471">
            <v>110.27705629629628</v>
          </cell>
        </row>
        <row r="472">
          <cell r="A472" t="str">
            <v>25.09.12</v>
          </cell>
          <cell r="B472" t="str">
            <v xml:space="preserve">INJECAO DE NATA DE CIMENTO                                                     </v>
          </cell>
          <cell r="C472" t="str">
            <v>kg</v>
          </cell>
          <cell r="D472">
            <v>5.2477185185185187</v>
          </cell>
        </row>
        <row r="473">
          <cell r="A473" t="str">
            <v>25.09.15</v>
          </cell>
          <cell r="B473" t="str">
            <v xml:space="preserve">CONCRETO FCK 40 MPA                                                            </v>
          </cell>
          <cell r="C473" t="str">
            <v>m3</v>
          </cell>
          <cell r="D473">
            <v>990.52293481481479</v>
          </cell>
        </row>
        <row r="474">
          <cell r="A474" t="str">
            <v>25.09.16</v>
          </cell>
          <cell r="B474" t="str">
            <v xml:space="preserve">CONCRETO FCK 45 MPA                                                            </v>
          </cell>
          <cell r="C474" t="str">
            <v>m3</v>
          </cell>
          <cell r="D474">
            <v>1078.2348014814813</v>
          </cell>
        </row>
        <row r="475">
          <cell r="A475" t="str">
            <v>25.09.17</v>
          </cell>
          <cell r="B475" t="str">
            <v xml:space="preserve">CONCRETO FCK 50 MPA                                                            </v>
          </cell>
          <cell r="C475" t="str">
            <v>m3</v>
          </cell>
          <cell r="D475">
            <v>1118.6850725925924</v>
          </cell>
        </row>
        <row r="476">
          <cell r="A476" t="str">
            <v>25.10.01</v>
          </cell>
          <cell r="B476" t="str">
            <v xml:space="preserve">PERF.P/DRENO E TIR. SOLO D=57,10MM(AX)                                         </v>
          </cell>
          <cell r="C476" t="str">
            <v>m</v>
          </cell>
          <cell r="D476">
            <v>324.26616592592586</v>
          </cell>
        </row>
        <row r="477">
          <cell r="A477" t="str">
            <v>25.10.02</v>
          </cell>
          <cell r="B477" t="str">
            <v xml:space="preserve">PERF.P/DRENO E TIR. SOLO D=73,00MM(BX)                                         </v>
          </cell>
          <cell r="C477" t="str">
            <v>m</v>
          </cell>
          <cell r="D477">
            <v>330.89542666666665</v>
          </cell>
        </row>
        <row r="478">
          <cell r="A478" t="str">
            <v>25.10.03</v>
          </cell>
          <cell r="B478" t="str">
            <v xml:space="preserve">PERF.P/DRENO E TIR. SOLO D=88,90MM(NX)                                         </v>
          </cell>
          <cell r="C478" t="str">
            <v>m</v>
          </cell>
          <cell r="D478">
            <v>346.91703259259259</v>
          </cell>
        </row>
        <row r="479">
          <cell r="A479" t="str">
            <v>25.10.04</v>
          </cell>
          <cell r="B479" t="str">
            <v xml:space="preserve">PERF.P/DRENO E TIR. SOLO D=114,30MM(HX)                                        </v>
          </cell>
          <cell r="C479" t="str">
            <v>m</v>
          </cell>
          <cell r="D479">
            <v>368.49693629629627</v>
          </cell>
        </row>
        <row r="480">
          <cell r="A480" t="str">
            <v>25.10.05</v>
          </cell>
          <cell r="B480" t="str">
            <v xml:space="preserve">PERF.P/DRENO E TIR.RCH.ALT.D=57,10MM(AX)                                       </v>
          </cell>
          <cell r="C480" t="str">
            <v>m</v>
          </cell>
          <cell r="D480">
            <v>1024.0762044444446</v>
          </cell>
        </row>
        <row r="481">
          <cell r="A481" t="str">
            <v>25.10.06</v>
          </cell>
          <cell r="B481" t="str">
            <v xml:space="preserve">PERF.P/DRENO E TIR.RCH.ALT.D=73,00MM(BX)                                       </v>
          </cell>
          <cell r="C481" t="str">
            <v>m</v>
          </cell>
          <cell r="D481">
            <v>1463.0532133333331</v>
          </cell>
        </row>
        <row r="482">
          <cell r="A482" t="str">
            <v>25.10.07</v>
          </cell>
          <cell r="B482" t="str">
            <v xml:space="preserve">PERF.P/DRENO E TIR.RCH.ALT.D=88,90MM(NX)                                       </v>
          </cell>
          <cell r="C482" t="str">
            <v>m</v>
          </cell>
          <cell r="D482">
            <v>1719.5702622222223</v>
          </cell>
        </row>
        <row r="483">
          <cell r="A483" t="str">
            <v>25.10.08</v>
          </cell>
          <cell r="B483" t="str">
            <v xml:space="preserve">PERF.P/DRENO E TIR.RCH.ALT.D=114,3MM(HX)                                       </v>
          </cell>
          <cell r="C483" t="str">
            <v>m</v>
          </cell>
          <cell r="D483">
            <v>2202.6066874074072</v>
          </cell>
        </row>
        <row r="484">
          <cell r="A484" t="str">
            <v>25.10.09</v>
          </cell>
          <cell r="B484" t="str">
            <v xml:space="preserve">PERF.P/DRENO E TIR.RCH SA D=57,10MM (AX)                                       </v>
          </cell>
          <cell r="C484" t="str">
            <v>m</v>
          </cell>
          <cell r="D484">
            <v>1550.6258548148146</v>
          </cell>
        </row>
        <row r="485">
          <cell r="A485" t="str">
            <v>25.10.10</v>
          </cell>
          <cell r="B485" t="str">
            <v xml:space="preserve">PERF.P/DRENO E TIR.RCH SA D=73,00MM(BX)                                        </v>
          </cell>
          <cell r="C485" t="str">
            <v>m</v>
          </cell>
          <cell r="D485">
            <v>2205.8088666666667</v>
          </cell>
        </row>
        <row r="486">
          <cell r="A486" t="str">
            <v>25.10.11</v>
          </cell>
          <cell r="B486" t="str">
            <v xml:space="preserve">PERF.P/DRENO E TIR.RCH. SA D=88,90MM(NX)                                       </v>
          </cell>
          <cell r="C486" t="str">
            <v>m</v>
          </cell>
          <cell r="D486">
            <v>2585.143948148148</v>
          </cell>
        </row>
        <row r="487">
          <cell r="A487" t="str">
            <v>25.10.12</v>
          </cell>
          <cell r="B487" t="str">
            <v xml:space="preserve">PERF.P/DRENO E TIR RCH SA D=114,30MM(HX)                                       </v>
          </cell>
          <cell r="C487" t="str">
            <v>m</v>
          </cell>
          <cell r="D487">
            <v>3288.2097140740739</v>
          </cell>
        </row>
        <row r="488">
          <cell r="A488" t="str">
            <v>25.10.14</v>
          </cell>
          <cell r="B488" t="str">
            <v xml:space="preserve">PERFURACAO MANUAL EM SOLO D=62,5MM OU D=2 1/2"                                 </v>
          </cell>
          <cell r="C488" t="str">
            <v>m</v>
          </cell>
          <cell r="D488">
            <v>20.005588148148146</v>
          </cell>
        </row>
        <row r="489">
          <cell r="A489" t="str">
            <v>25.10.15</v>
          </cell>
          <cell r="B489" t="str">
            <v xml:space="preserve">PERFURAÇÃO MANUAL EM SOLO D=114,3MM OU D=4"                                    </v>
          </cell>
          <cell r="C489" t="str">
            <v>m</v>
          </cell>
          <cell r="D489">
            <v>29.729931851851852</v>
          </cell>
        </row>
        <row r="490">
          <cell r="A490" t="str">
            <v>25.11.01</v>
          </cell>
          <cell r="B490" t="str">
            <v xml:space="preserve">ENROCAMENTO PEDRA ARRUMADA                                                     </v>
          </cell>
          <cell r="C490" t="str">
            <v>m3</v>
          </cell>
          <cell r="D490">
            <v>419.87102962962962</v>
          </cell>
        </row>
        <row r="491">
          <cell r="A491" t="str">
            <v>25.11.02</v>
          </cell>
          <cell r="B491" t="str">
            <v xml:space="preserve">ENROCAMENTO PEDRA ARRUMADA E REJUNTADA                                         </v>
          </cell>
          <cell r="C491" t="str">
            <v>m3</v>
          </cell>
          <cell r="D491">
            <v>626.12778666666657</v>
          </cell>
        </row>
        <row r="492">
          <cell r="A492" t="str">
            <v>25.11.03</v>
          </cell>
          <cell r="B492" t="str">
            <v xml:space="preserve">ENROCAMENTO PEDRA JOGADA                                                       </v>
          </cell>
          <cell r="C492" t="str">
            <v>m3</v>
          </cell>
          <cell r="D492">
            <v>260.22258074074074</v>
          </cell>
        </row>
        <row r="493">
          <cell r="A493" t="str">
            <v>25.11.04.01</v>
          </cell>
          <cell r="B493" t="str">
            <v xml:space="preserve">GABIAO TIPO CAIXA,ZN90/AL10,NBR 8964,H= 0,50 M                                 </v>
          </cell>
          <cell r="C493" t="str">
            <v>m3</v>
          </cell>
          <cell r="D493">
            <v>791.91285333333337</v>
          </cell>
        </row>
        <row r="494">
          <cell r="A494" t="str">
            <v>25.11.04.02</v>
          </cell>
          <cell r="B494" t="str">
            <v>GABIAO TIPO CAIXA,ZN90/AL10,NBR 8964,H=0,50 M REVEST.POLI.ABRASAO MENOR QUE 12%</v>
          </cell>
          <cell r="C494" t="str">
            <v>m3</v>
          </cell>
          <cell r="D494">
            <v>908.25156000000004</v>
          </cell>
        </row>
        <row r="495">
          <cell r="A495" t="str">
            <v>25.11.04.03</v>
          </cell>
          <cell r="B495" t="str">
            <v>GABIAO TIPO CAIXA,ZN90/AL10,NBR 8964,H=0,50 M REVEST.POLI.ABRASAO MENOR QUE 09%</v>
          </cell>
          <cell r="C495" t="str">
            <v>m3</v>
          </cell>
          <cell r="D495">
            <v>1168.7097525925924</v>
          </cell>
        </row>
        <row r="496">
          <cell r="A496" t="str">
            <v>25.11.04.04</v>
          </cell>
          <cell r="B496" t="str">
            <v xml:space="preserve">GABIAO TIPO CAIXA,ZN90/AL10,NBR 8964,H= 1,00 M                                 </v>
          </cell>
          <cell r="C496" t="str">
            <v>m3</v>
          </cell>
          <cell r="D496">
            <v>670.75481333333323</v>
          </cell>
        </row>
        <row r="497">
          <cell r="A497" t="str">
            <v>25.11.04.05</v>
          </cell>
          <cell r="B497" t="str">
            <v>GABIAO TIPO CAIXA,ZN90/AL10,NBR 8964,H=1,00 M REVEST.POLI.ABRASAO MENOR QUE 12%</v>
          </cell>
          <cell r="C497" t="str">
            <v>m3</v>
          </cell>
          <cell r="D497">
            <v>737.46509629629634</v>
          </cell>
        </row>
        <row r="498">
          <cell r="A498" t="str">
            <v>25.11.04.06</v>
          </cell>
          <cell r="B498" t="str">
            <v>GABIAO TIPO CAIXA,ZN90/AL10,NBR 8964,H=1,00 M REVEST.POLI.ABRASAO MENOR QUE 09%</v>
          </cell>
          <cell r="C498" t="str">
            <v>m3</v>
          </cell>
          <cell r="D498">
            <v>921.7778222222222</v>
          </cell>
        </row>
        <row r="499">
          <cell r="A499" t="str">
            <v>25.11.05.02</v>
          </cell>
          <cell r="B499" t="str">
            <v xml:space="preserve">GABIAO TP.COLCHAO,ZN90/AL10,NBR 8964,ESP.17CM,REVEST.POLIM.ABRAS.MENOR QUE 09% </v>
          </cell>
          <cell r="C499" t="str">
            <v>m2</v>
          </cell>
          <cell r="D499">
            <v>565.65050814814811</v>
          </cell>
        </row>
        <row r="500">
          <cell r="A500" t="str">
            <v>25.11.05.03</v>
          </cell>
          <cell r="B500" t="str">
            <v xml:space="preserve">GABIAO TP.COLCHAO,ZN90/AL10,NBR 8964,ESP.17CM,REVEST.POLIM.ABRAS.MENOR QUE 12% </v>
          </cell>
          <cell r="C500" t="str">
            <v>m2</v>
          </cell>
          <cell r="D500">
            <v>494.07805333333329</v>
          </cell>
        </row>
        <row r="501">
          <cell r="A501" t="str">
            <v>25.11.06.02</v>
          </cell>
          <cell r="B501" t="str">
            <v xml:space="preserve">GABIAO TP.COLCHAO,ZN90/AL10,NBR 8964,ESP.23CM,REVEST.POLIM.ABRAS.MENOR QUE 09% </v>
          </cell>
          <cell r="C501" t="str">
            <v>m2</v>
          </cell>
          <cell r="D501">
            <v>586.75918814814816</v>
          </cell>
        </row>
        <row r="502">
          <cell r="A502" t="str">
            <v>25.11.06.03</v>
          </cell>
          <cell r="B502" t="str">
            <v xml:space="preserve">GABIAO TP.COLCHAO,ZN90/AL10,NBR 8964,ESP.23CM,REVEST.POLIM.ABRAS.MENOR QUE 12% </v>
          </cell>
          <cell r="C502" t="str">
            <v>m2</v>
          </cell>
          <cell r="D502">
            <v>506.32986962962951</v>
          </cell>
        </row>
        <row r="503">
          <cell r="A503" t="str">
            <v>25.11.07.02</v>
          </cell>
          <cell r="B503" t="str">
            <v xml:space="preserve">GABIAO TP.COLCHAO,ZN90/AL10,NBR 8964,ESP.30CM,REVEST.POLIM.ABRAS.MENOR QUE 09% </v>
          </cell>
          <cell r="C503" t="str">
            <v>m2</v>
          </cell>
          <cell r="D503">
            <v>607.899997037037</v>
          </cell>
        </row>
        <row r="504">
          <cell r="A504" t="str">
            <v>25.11.07.03</v>
          </cell>
          <cell r="B504" t="str">
            <v xml:space="preserve">GABIAO TP.COLCHAO,ZN90/AL10,NBR 8964,ESP.30CM,REVEST.POLIM.ABRAS.MENOR QUE 12% </v>
          </cell>
          <cell r="C504" t="str">
            <v>m2</v>
          </cell>
          <cell r="D504">
            <v>522.39431407407403</v>
          </cell>
        </row>
        <row r="505">
          <cell r="A505" t="str">
            <v>25.11.11.01</v>
          </cell>
          <cell r="B505" t="str">
            <v xml:space="preserve">GABIAO TIPO SACO,ZN90/AL10,NBR 8964,REVESTIMEN.POLIMERO,ABRASAO MENOR QUE 09%  </v>
          </cell>
          <cell r="C505" t="str">
            <v>m3</v>
          </cell>
          <cell r="D505">
            <v>961.89609481481466</v>
          </cell>
        </row>
        <row r="506">
          <cell r="A506" t="str">
            <v>25.11.11.02</v>
          </cell>
          <cell r="B506" t="str">
            <v xml:space="preserve">GABIAO TIPO SACO,ZN90/AL10,NBR 8964,REVESTIMEN.POLIMERO,ABRASAO MENOR QUE 12%  </v>
          </cell>
          <cell r="C506" t="str">
            <v>m2</v>
          </cell>
          <cell r="D506">
            <v>766.23116148148142</v>
          </cell>
        </row>
        <row r="507">
          <cell r="A507" t="str">
            <v>25.12.02</v>
          </cell>
          <cell r="B507" t="str">
            <v xml:space="preserve">CALCAMENTO CONCRETO FCK 15 MPA                                                 </v>
          </cell>
          <cell r="C507" t="str">
            <v>m3</v>
          </cell>
          <cell r="D507">
            <v>1223.1682192592591</v>
          </cell>
        </row>
        <row r="508">
          <cell r="A508" t="str">
            <v>25.12.03</v>
          </cell>
          <cell r="B508" t="str">
            <v xml:space="preserve">CALCAMENTO CONCRETO FCK 10 MPA                                                 </v>
          </cell>
          <cell r="C508" t="str">
            <v>m3</v>
          </cell>
          <cell r="D508">
            <v>1156.4686459259258</v>
          </cell>
        </row>
        <row r="509">
          <cell r="A509" t="str">
            <v>25.13.01</v>
          </cell>
          <cell r="B509" t="str">
            <v xml:space="preserve">ALVENARIA TIJOLO                                                               </v>
          </cell>
          <cell r="C509" t="str">
            <v>m3</v>
          </cell>
          <cell r="D509">
            <v>1719.1097481481479</v>
          </cell>
        </row>
        <row r="510">
          <cell r="A510" t="str">
            <v>25.13.02</v>
          </cell>
          <cell r="B510" t="str">
            <v xml:space="preserve">ALVENARIA DE PEDRA SECA                                                        </v>
          </cell>
          <cell r="C510" t="str">
            <v>m3</v>
          </cell>
          <cell r="D510">
            <v>605.10478370370367</v>
          </cell>
        </row>
        <row r="511">
          <cell r="A511" t="str">
            <v>25.13.04</v>
          </cell>
          <cell r="B511" t="str">
            <v xml:space="preserve">ALVENARIA DE PEDRA ARGAMASSADA                                                 </v>
          </cell>
          <cell r="C511" t="str">
            <v>m3</v>
          </cell>
          <cell r="D511">
            <v>1077.0031940740739</v>
          </cell>
        </row>
        <row r="512">
          <cell r="A512" t="str">
            <v>25.13.05</v>
          </cell>
          <cell r="B512" t="str">
            <v xml:space="preserve">ALVENARIA DE BLOCO DE CONCRETO                                                 </v>
          </cell>
          <cell r="C512" t="str">
            <v>m3</v>
          </cell>
          <cell r="D512">
            <v>1006.3196385185183</v>
          </cell>
        </row>
        <row r="513">
          <cell r="A513" t="str">
            <v>25.13.07</v>
          </cell>
          <cell r="B513" t="str">
            <v xml:space="preserve">ARGAM.DE CIMENTO E AREIA TRACO 1:3 E=2CM                                       </v>
          </cell>
          <cell r="C513" t="str">
            <v>m2</v>
          </cell>
          <cell r="D513">
            <v>70.287299259259242</v>
          </cell>
        </row>
        <row r="514">
          <cell r="A514" t="str">
            <v>25.14.02</v>
          </cell>
          <cell r="B514" t="str">
            <v xml:space="preserve">MANTA GEOTEXTIL TECIDA                                                         </v>
          </cell>
          <cell r="C514" t="str">
            <v>kg</v>
          </cell>
          <cell r="D514">
            <v>73.350253333333328</v>
          </cell>
        </row>
        <row r="515">
          <cell r="A515" t="str">
            <v>25.15.01</v>
          </cell>
          <cell r="B515" t="str">
            <v xml:space="preserve">FORNECIMENTO DE TUBO DRENO CONCRETO 15CM                                       </v>
          </cell>
          <cell r="C515" t="str">
            <v>m</v>
          </cell>
          <cell r="D515">
            <v>71.508197037037036</v>
          </cell>
        </row>
        <row r="516">
          <cell r="A516" t="str">
            <v>25.15.02</v>
          </cell>
          <cell r="B516" t="str">
            <v xml:space="preserve">FORNECIMENTO DE TUBO DRENO CONCRETO 20CM                                       </v>
          </cell>
          <cell r="C516" t="str">
            <v>m</v>
          </cell>
          <cell r="D516">
            <v>52.423637037037039</v>
          </cell>
        </row>
        <row r="517">
          <cell r="A517" t="str">
            <v>25.15.03</v>
          </cell>
          <cell r="B517" t="str">
            <v xml:space="preserve">FORNECIMENTO DE TUBO DRENO BARRO 15CM                                          </v>
          </cell>
          <cell r="C517" t="str">
            <v>m</v>
          </cell>
          <cell r="D517">
            <v>51.748930370370367</v>
          </cell>
        </row>
        <row r="518">
          <cell r="A518" t="str">
            <v>25.15.04</v>
          </cell>
          <cell r="B518" t="str">
            <v xml:space="preserve">FORNECIMENTO DE TUBO DRENO BARRO 20CM                                          </v>
          </cell>
          <cell r="C518" t="str">
            <v>m</v>
          </cell>
          <cell r="D518">
            <v>77.344945185185182</v>
          </cell>
        </row>
        <row r="519">
          <cell r="A519" t="str">
            <v>25.15.05</v>
          </cell>
          <cell r="B519" t="str">
            <v xml:space="preserve">ASSENTAMENTO DE TUBO DRENO CONCRETO 15CM                                       </v>
          </cell>
          <cell r="C519" t="str">
            <v>m</v>
          </cell>
          <cell r="D519">
            <v>57.553549629629622</v>
          </cell>
        </row>
        <row r="520">
          <cell r="A520" t="str">
            <v>25.15.06</v>
          </cell>
          <cell r="B520" t="str">
            <v xml:space="preserve">ASSENTAMENTO DE TUBO DRENO CONCRETO 20CM                                       </v>
          </cell>
          <cell r="C520" t="str">
            <v>m</v>
          </cell>
          <cell r="D520">
            <v>68.477371851851842</v>
          </cell>
        </row>
        <row r="521">
          <cell r="A521" t="str">
            <v>25.15.07</v>
          </cell>
          <cell r="B521" t="str">
            <v xml:space="preserve">ASSENTAMENTO DE TUBO DRENO BARRO 15 CM                                         </v>
          </cell>
          <cell r="C521" t="str">
            <v>m</v>
          </cell>
          <cell r="D521">
            <v>54.287112592592585</v>
          </cell>
        </row>
        <row r="522">
          <cell r="A522" t="str">
            <v>25.15.08</v>
          </cell>
          <cell r="B522" t="str">
            <v xml:space="preserve">ASSENTAMENTO DE TUBO DRENO BARRO 20CM                                          </v>
          </cell>
          <cell r="C522" t="str">
            <v>m</v>
          </cell>
          <cell r="D522">
            <v>65.146677037037037</v>
          </cell>
        </row>
        <row r="523">
          <cell r="A523" t="str">
            <v>25.15.09</v>
          </cell>
          <cell r="B523" t="str">
            <v xml:space="preserve">TUBO DE PVC PERFURADO OU NAO D=0,050M                                          </v>
          </cell>
          <cell r="C523" t="str">
            <v>m</v>
          </cell>
          <cell r="D523">
            <v>24.514342222222222</v>
          </cell>
        </row>
        <row r="524">
          <cell r="A524" t="str">
            <v>25.15.09.01</v>
          </cell>
          <cell r="B524" t="str">
            <v xml:space="preserve">TUBO DE PVC PERFURADO OU NAO D=0,025M (D=1")                                   </v>
          </cell>
          <cell r="C524" t="str">
            <v>m</v>
          </cell>
          <cell r="D524">
            <v>126.87698222222221</v>
          </cell>
        </row>
        <row r="525">
          <cell r="A525" t="str">
            <v>25.15.10</v>
          </cell>
          <cell r="B525" t="str">
            <v xml:space="preserve">TUBO DE PVC PERFURADO OU NAO D=0,075M                                          </v>
          </cell>
          <cell r="C525" t="str">
            <v>m</v>
          </cell>
          <cell r="D525">
            <v>204.92876296296294</v>
          </cell>
        </row>
        <row r="526">
          <cell r="A526" t="str">
            <v>25.15.11</v>
          </cell>
          <cell r="B526" t="str">
            <v xml:space="preserve">TUBO DE PVC PERFURADO OU NAO D=0,10M                                           </v>
          </cell>
          <cell r="C526" t="str">
            <v>m</v>
          </cell>
          <cell r="D526">
            <v>141.97755999999998</v>
          </cell>
        </row>
        <row r="527">
          <cell r="A527" t="str">
            <v>25.15.12</v>
          </cell>
          <cell r="B527" t="str">
            <v xml:space="preserve">TUBO DE PVC PERFURADO OU NAO D=0,15M                                           </v>
          </cell>
          <cell r="C527" t="str">
            <v>m</v>
          </cell>
          <cell r="D527">
            <v>207.87391111111108</v>
          </cell>
        </row>
        <row r="528">
          <cell r="A528" t="str">
            <v>25.19.01</v>
          </cell>
          <cell r="B528" t="str">
            <v xml:space="preserve">RETALUDAMENTO DE 1 E 2 CATEGORIA                                               </v>
          </cell>
          <cell r="C528" t="str">
            <v>m3</v>
          </cell>
          <cell r="D528">
            <v>114.22890962962961</v>
          </cell>
        </row>
        <row r="529">
          <cell r="A529" t="str">
            <v>25.20.01</v>
          </cell>
          <cell r="B529" t="str">
            <v xml:space="preserve">SOLO REFORCADO TIPO GREIDE COM ALTURA DE 0 A 6 METROS.                         </v>
          </cell>
          <cell r="C529" t="str">
            <v>m2</v>
          </cell>
          <cell r="D529">
            <v>376.12219259259251</v>
          </cell>
        </row>
        <row r="530">
          <cell r="A530" t="str">
            <v>25.20.02</v>
          </cell>
          <cell r="B530" t="str">
            <v xml:space="preserve">SOLO REFORCADO TIPO GREIDE COM ALTURA DE 6 A 9 METROS                          </v>
          </cell>
          <cell r="C530" t="str">
            <v>m2</v>
          </cell>
          <cell r="D530">
            <v>1023.7120770370369</v>
          </cell>
        </row>
        <row r="531">
          <cell r="A531" t="str">
            <v>25.20.03</v>
          </cell>
          <cell r="B531" t="str">
            <v xml:space="preserve">SOLO REFORCADO TIPO GREIDE COM ALTURA DE 9 A 12 METROS                         </v>
          </cell>
          <cell r="C531" t="str">
            <v>m2</v>
          </cell>
          <cell r="D531">
            <v>1273.1500607407406</v>
          </cell>
        </row>
        <row r="532">
          <cell r="A532" t="str">
            <v>25.20.04</v>
          </cell>
          <cell r="B532" t="str">
            <v xml:space="preserve">SOLO REFORCADO TIPO GREIDE COM ALTURA DE 12 A 15 METROS                        </v>
          </cell>
          <cell r="C532" t="str">
            <v>m2</v>
          </cell>
          <cell r="D532">
            <v>1543.9430459259258</v>
          </cell>
        </row>
        <row r="533">
          <cell r="A533" t="str">
            <v>25.20.05</v>
          </cell>
          <cell r="B533" t="str">
            <v xml:space="preserve">SOLO REFORCADO TIPO ENCONTRO PORTANTE COM ALTURA DE 0 A 6 METROS.              </v>
          </cell>
          <cell r="C533" t="str">
            <v>m2</v>
          </cell>
          <cell r="D533">
            <v>1356.2782059259259</v>
          </cell>
        </row>
        <row r="534">
          <cell r="A534" t="str">
            <v>25.20.06</v>
          </cell>
          <cell r="B534" t="str">
            <v xml:space="preserve">SOLO REFORCADO TIPO ENCONTRO PORTANTE COM ALTURA DE 6 A 9 METROS               </v>
          </cell>
          <cell r="C534" t="str">
            <v>m2</v>
          </cell>
          <cell r="D534">
            <v>1638.980299259259</v>
          </cell>
        </row>
        <row r="535">
          <cell r="A535" t="str">
            <v>25.20.07</v>
          </cell>
          <cell r="B535" t="str">
            <v xml:space="preserve">SOLO REFORCADO TIPO ENCONTRO PORTANTE COM ALTURA DE 9 A 12 METROS              </v>
          </cell>
          <cell r="C535" t="str">
            <v>m2</v>
          </cell>
          <cell r="D535">
            <v>1923.8243185185183</v>
          </cell>
        </row>
        <row r="536">
          <cell r="A536" t="str">
            <v>25.20.08</v>
          </cell>
          <cell r="B536" t="str">
            <v xml:space="preserve">SOLO REFORCADO TIPO ENCONTRO PORTANTE COM ALTURA DE 12 A 15 METROS             </v>
          </cell>
          <cell r="C536" t="str">
            <v>m2</v>
          </cell>
          <cell r="D536">
            <v>2410.9196933333333</v>
          </cell>
        </row>
        <row r="537">
          <cell r="A537" t="str">
            <v>25.20.09</v>
          </cell>
          <cell r="B537" t="str">
            <v xml:space="preserve">SOLO REFORCADO TIPO PE DE TALUDE COM ALTURA DE 0 A 6M E ATERRO DE 0 A 3M       </v>
          </cell>
          <cell r="C537" t="str">
            <v>m2</v>
          </cell>
          <cell r="D537">
            <v>1014.2340548148147</v>
          </cell>
        </row>
        <row r="538">
          <cell r="A538" t="str">
            <v>25.20.10</v>
          </cell>
          <cell r="B538" t="str">
            <v xml:space="preserve">SOLO REFORCADO TIPO PE DE TALUDE COM ALTURA DE 0 A 6M E ATERRO DE 3 A 6M       </v>
          </cell>
          <cell r="C538" t="str">
            <v>m2</v>
          </cell>
          <cell r="D538">
            <v>1059.3751437037035</v>
          </cell>
        </row>
        <row r="539">
          <cell r="A539" t="str">
            <v>25.20.11</v>
          </cell>
          <cell r="B539" t="str">
            <v xml:space="preserve">SOLO REFORCADO TIPO PE DE TALUDE COM ALTURA DE 0 A 6M E ATERRO MAIOR QUE 6M    </v>
          </cell>
          <cell r="C539" t="str">
            <v>m2</v>
          </cell>
          <cell r="D539">
            <v>1277.9051362962962</v>
          </cell>
        </row>
        <row r="540">
          <cell r="A540" t="str">
            <v>25.20.12</v>
          </cell>
          <cell r="B540" t="str">
            <v xml:space="preserve">SOLO REFORCADO TIPO PE DE TALUDE COM ALTURA DE 6 A 9M E ATERRO DE 0 A 3M       </v>
          </cell>
          <cell r="C540" t="str">
            <v>m2</v>
          </cell>
          <cell r="D540">
            <v>1111.6595555555555</v>
          </cell>
        </row>
        <row r="541">
          <cell r="A541" t="str">
            <v>25.20.13</v>
          </cell>
          <cell r="B541" t="str">
            <v xml:space="preserve">SOLO REFORCADO TIPO PE DE TALUDE COM ALTURA DE 6 A 9M E ATERRO DE 3 A 6M       </v>
          </cell>
          <cell r="C541" t="str">
            <v>m2</v>
          </cell>
          <cell r="D541">
            <v>1277.9051362962962</v>
          </cell>
        </row>
        <row r="542">
          <cell r="A542" t="str">
            <v>25.20.14</v>
          </cell>
          <cell r="B542" t="str">
            <v xml:space="preserve">SOLO REFORCADO TIPO PE DE TALUDE COM ALTURA DE 6 A 9M E ATERRO MAIOR QUE 6M    </v>
          </cell>
          <cell r="C542" t="str">
            <v>m2</v>
          </cell>
          <cell r="D542">
            <v>1342.0879466666665</v>
          </cell>
        </row>
        <row r="543">
          <cell r="A543" t="str">
            <v>25.20.15</v>
          </cell>
          <cell r="B543" t="str">
            <v xml:space="preserve">SOLO REFORCADO TIPO PE DE TALUDE COM ALTURA DE 9 A 12M E ATERRO DE 0 A 3M      </v>
          </cell>
          <cell r="C543" t="str">
            <v>m2</v>
          </cell>
          <cell r="D543">
            <v>1342.0879466666665</v>
          </cell>
        </row>
        <row r="544">
          <cell r="A544" t="str">
            <v>25.20.16</v>
          </cell>
          <cell r="B544" t="str">
            <v xml:space="preserve">SOLO REFORCADO TIPO PE DE TALUDE COM ALTURA DE 9 A 12M E ATERRO DE 3 A 6M      </v>
          </cell>
          <cell r="C544" t="str">
            <v>m2</v>
          </cell>
          <cell r="D544">
            <v>1548.6874118518517</v>
          </cell>
        </row>
        <row r="545">
          <cell r="A545" t="str">
            <v>25.20.17</v>
          </cell>
          <cell r="B545" t="str">
            <v xml:space="preserve">SOLO REFORCADO TIPO PE DE TALUDE COM ALTURA DE 9 A 12M E ATERRO MAIOR QUE 6M   </v>
          </cell>
          <cell r="C545" t="str">
            <v>m2</v>
          </cell>
          <cell r="D545">
            <v>1548.6874118518517</v>
          </cell>
        </row>
        <row r="546">
          <cell r="A546" t="str">
            <v>25.20.18</v>
          </cell>
          <cell r="B546" t="str">
            <v xml:space="preserve">SOLO REFORCADO TIPO DE PE DE TALUDE DE 12 A 15M E ATERRO DE 0 A 3M             </v>
          </cell>
          <cell r="C546" t="str">
            <v>m2</v>
          </cell>
          <cell r="D546">
            <v>1627.1033199999997</v>
          </cell>
        </row>
        <row r="547">
          <cell r="A547" t="str">
            <v>25.20.19</v>
          </cell>
          <cell r="B547" t="str">
            <v xml:space="preserve">SOLO REFORCADO TIPO PE DE TALUDE DE 12 A 15M E ATERRO DE 3 A 6M                </v>
          </cell>
          <cell r="C547" t="str">
            <v>m2</v>
          </cell>
          <cell r="D547">
            <v>1747.4152992592592</v>
          </cell>
        </row>
        <row r="548">
          <cell r="A548" t="str">
            <v>25.20.20</v>
          </cell>
          <cell r="B548" t="str">
            <v xml:space="preserve">SOLO REFORCADO TIPO PE DE TALUDE DE 12 A 15M E ATERRO MAIOR QUE 6M             </v>
          </cell>
          <cell r="C548" t="str">
            <v>m2</v>
          </cell>
          <cell r="D548">
            <v>1798.0932666666665</v>
          </cell>
        </row>
        <row r="549">
          <cell r="A549" t="str">
            <v>25.21.01</v>
          </cell>
          <cell r="B549" t="str">
            <v>SOLO REF. C/ MALHA HEXAG. DUPLA TORCAO-PANO UNICO GREIDE C/ 0 A 6M - EM RACHAO.</v>
          </cell>
          <cell r="C549" t="str">
            <v>m2</v>
          </cell>
          <cell r="D549">
            <v>795.70406222222209</v>
          </cell>
        </row>
        <row r="550">
          <cell r="A550" t="str">
            <v>25.21.02</v>
          </cell>
          <cell r="B550" t="str">
            <v>SOLO REF. C/ MALHA HEXAG. DUPLA TORCAO-PANO UNICO GREIDE C/ 6 A 9M - EM RACHAO.</v>
          </cell>
          <cell r="C550" t="str">
            <v>m2</v>
          </cell>
          <cell r="D550">
            <v>850.77297777777767</v>
          </cell>
        </row>
        <row r="551">
          <cell r="A551" t="str">
            <v>25.21.03</v>
          </cell>
          <cell r="B551" t="str">
            <v>SOLO REF. C/ MALHA HEXAG. DUPLA TORCAO-PANO UNICO GREIDE C/ 9 A 12M - EM RACHAO</v>
          </cell>
          <cell r="C551" t="str">
            <v>m2</v>
          </cell>
          <cell r="D551">
            <v>1027.7388977777778</v>
          </cell>
        </row>
        <row r="552">
          <cell r="A552" t="str">
            <v>25.21.04</v>
          </cell>
          <cell r="B552" t="str">
            <v xml:space="preserve">SOLO REF. C/ MALHA HEXAG. DUPLA TORCAO-PANO UNICO GREIDE C/ 12A15M - EM RACHAO </v>
          </cell>
          <cell r="C552" t="str">
            <v>m2</v>
          </cell>
          <cell r="D552">
            <v>1226.4774948148149</v>
          </cell>
        </row>
        <row r="553">
          <cell r="A553" t="str">
            <v>25.21.05</v>
          </cell>
          <cell r="B553" t="str">
            <v xml:space="preserve">SOLO REF. C/ MALHA HEXAG. DUPLA TORCAO-PANO UNICO GREIDE C/ 15A18M - EM RACHAO </v>
          </cell>
          <cell r="C553" t="str">
            <v>m2</v>
          </cell>
          <cell r="D553">
            <v>1557.7905970370368</v>
          </cell>
        </row>
        <row r="554">
          <cell r="A554" t="str">
            <v>25.21.06</v>
          </cell>
          <cell r="B554" t="str">
            <v>SOLO REF. MALHA HEXAG. DUPLA TORCAO-PANO UNICO ENCONTRO PORTAN.0 A 6M-EM RACHAO</v>
          </cell>
          <cell r="C554" t="str">
            <v>m2</v>
          </cell>
          <cell r="D554">
            <v>1089.3942355555555</v>
          </cell>
        </row>
        <row r="555">
          <cell r="A555" t="str">
            <v>25.21.07</v>
          </cell>
          <cell r="B555" t="str">
            <v>SOLO REF. MALHA HEXAG. DUPLA TORCAO-PANO UNICO ENCONTRO PORTAN.6 A 9M-EM RACHAO</v>
          </cell>
          <cell r="C555" t="str">
            <v>m2</v>
          </cell>
          <cell r="D555">
            <v>1347.4320518518518</v>
          </cell>
        </row>
        <row r="556">
          <cell r="A556" t="str">
            <v>25.21.08</v>
          </cell>
          <cell r="B556" t="str">
            <v xml:space="preserve">SOLO REF.MALHA HEXAG.DUPLA TORCAO-PANO UNICO ENCONTRO PORTAN.9 A 12M-EM RACHAO </v>
          </cell>
          <cell r="C556" t="str">
            <v>m2</v>
          </cell>
          <cell r="D556">
            <v>1554.4599022222221</v>
          </cell>
        </row>
        <row r="557">
          <cell r="A557" t="str">
            <v>25.21.09</v>
          </cell>
          <cell r="B557" t="str">
            <v>SOLO REF.MALHA HEXAG.DUPLA TORCAO-PANO UNICO ENCONTRO PORTAN.12 A 15M-EM RACHAO</v>
          </cell>
          <cell r="C557" t="str">
            <v>m2</v>
          </cell>
          <cell r="D557">
            <v>1979.8892296296297</v>
          </cell>
        </row>
        <row r="558">
          <cell r="A558" t="str">
            <v>25.21.10</v>
          </cell>
          <cell r="B558" t="str">
            <v>SOLO REF.MALHA HEXAG.DUPLA TORCAO-PANO UNICO ENCONTRO PORTAN.15 A 18M-EM RACHAO</v>
          </cell>
          <cell r="C558" t="str">
            <v>m2</v>
          </cell>
          <cell r="D558">
            <v>2392.3813244444441</v>
          </cell>
        </row>
        <row r="559">
          <cell r="A559" t="str">
            <v>25.21.11</v>
          </cell>
          <cell r="B559" t="str">
            <v xml:space="preserve">SOLO REF.C/MALHA HEX.DUPLA TORCAO-PANO UNICO PE DE TALUDE 0A6M E ATERRO 0A3M   </v>
          </cell>
          <cell r="C559" t="str">
            <v>m2</v>
          </cell>
          <cell r="D559">
            <v>791.05608296296293</v>
          </cell>
        </row>
        <row r="560">
          <cell r="A560" t="str">
            <v>25.21.12</v>
          </cell>
          <cell r="B560" t="str">
            <v xml:space="preserve">SOLO REF.C/MALHA HEX.DUPLA TORCAO-PANO UNICO PE DE TALUDE 0A6M E ATERRO 3A6M   </v>
          </cell>
          <cell r="C560" t="str">
            <v>m2</v>
          </cell>
          <cell r="D560">
            <v>845.77158074074066</v>
          </cell>
        </row>
        <row r="561">
          <cell r="A561" t="str">
            <v>25.21.13</v>
          </cell>
          <cell r="B561" t="str">
            <v xml:space="preserve">SOLO REF.C/MALHA HEX.DUPLA TORCAO-PANO UNICO PE DE TALUDE 0A6M E ATERRO &gt; 6M   </v>
          </cell>
          <cell r="C561" t="str">
            <v>m2</v>
          </cell>
          <cell r="D561">
            <v>896.69586962962956</v>
          </cell>
        </row>
        <row r="562">
          <cell r="A562" t="str">
            <v>25.21.14</v>
          </cell>
          <cell r="B562" t="str">
            <v xml:space="preserve">SOLO REF.C/MALHA HEX.DUPLA TORCAO-PANO UNICO PE DE TALUDE 6A9M E ATERRO 0A3M   </v>
          </cell>
          <cell r="C562" t="str">
            <v>m2</v>
          </cell>
          <cell r="D562">
            <v>893.52581925925926</v>
          </cell>
        </row>
        <row r="563">
          <cell r="A563" t="str">
            <v>25.21.15</v>
          </cell>
          <cell r="B563" t="str">
            <v xml:space="preserve">SOLO REF.C/MALHA HEX.DUPLA TORCAO-PANO UNICO PE DE TALUDE 6A9M E ATERRO 3A6M   </v>
          </cell>
          <cell r="C563" t="str">
            <v>m2</v>
          </cell>
          <cell r="D563">
            <v>1019.8244814814814</v>
          </cell>
        </row>
        <row r="564">
          <cell r="A564" t="str">
            <v>25.21.16</v>
          </cell>
          <cell r="B564" t="str">
            <v xml:space="preserve">SOLO REF.C/MALHA HEX.DUPLA TORCAO-PANO UNICO PE DE TALUDE 6A9M E ATERRO &gt; 6M.  </v>
          </cell>
          <cell r="C564" t="str">
            <v>m2</v>
          </cell>
          <cell r="D564">
            <v>1126.1925229629628</v>
          </cell>
        </row>
        <row r="565">
          <cell r="A565" t="str">
            <v>25.21.17</v>
          </cell>
          <cell r="B565" t="str">
            <v xml:space="preserve">SOLO REF.C/MALHA HEX.DUPLA TORCAO-PANO UNICO PE DE TALUDE 9A12M E ATERRO 0A3M  </v>
          </cell>
          <cell r="C565" t="str">
            <v>m2</v>
          </cell>
          <cell r="D565">
            <v>1098.8294192592591</v>
          </cell>
        </row>
        <row r="566">
          <cell r="A566" t="str">
            <v>25.21.18</v>
          </cell>
          <cell r="B566" t="str">
            <v xml:space="preserve">SOLO REF.C/MALHA HEX.DUPLA TORCAO-PANO UNICO PE DE TALUDE 9A12M E ATERRO 3A6M  </v>
          </cell>
          <cell r="C566" t="str">
            <v>m2</v>
          </cell>
          <cell r="D566">
            <v>1257.9530962962961</v>
          </cell>
        </row>
        <row r="567">
          <cell r="A567" t="str">
            <v>25.21.19</v>
          </cell>
          <cell r="B567" t="str">
            <v xml:space="preserve">SOLO REF.C/MALHA HEX.DUPLA TORCAO-PANO UNICO PE DE TALUDE 9A12M E ATERRO &gt; 6M. </v>
          </cell>
          <cell r="C567" t="str">
            <v>m2</v>
          </cell>
          <cell r="D567">
            <v>1344.5404518518517</v>
          </cell>
        </row>
        <row r="568">
          <cell r="A568" t="str">
            <v>25.21.20</v>
          </cell>
          <cell r="B568" t="str">
            <v xml:space="preserve">SOLO REF.C/MALHA HEX.DUPLA TORCAO-PANO UNICO PE TALUDE C/12A15M E ATERRO 0A3M  </v>
          </cell>
          <cell r="C568" t="str">
            <v>m2</v>
          </cell>
          <cell r="D568">
            <v>1306.7247496296295</v>
          </cell>
        </row>
        <row r="569">
          <cell r="A569" t="str">
            <v>25.21.21</v>
          </cell>
          <cell r="B569" t="str">
            <v xml:space="preserve">SOLO REF.C/MALHA HEX.DUPLA TORCAO-PANO UNICO PE TALUDE C/12A15M E ATERRO 3A6M  </v>
          </cell>
          <cell r="C569" t="str">
            <v>m2</v>
          </cell>
          <cell r="D569">
            <v>1432.6057362962963</v>
          </cell>
        </row>
        <row r="570">
          <cell r="A570" t="str">
            <v>25.21.22</v>
          </cell>
          <cell r="B570" t="str">
            <v xml:space="preserve">SOLO REF.C/MALHA HEX.DUPLA TORCAO-PANO UNICO PE TALUDE C/12A15M E ATERRO &gt; 6M  </v>
          </cell>
          <cell r="C570" t="str">
            <v>m2</v>
          </cell>
          <cell r="D570">
            <v>1484.2368607407407</v>
          </cell>
        </row>
        <row r="571">
          <cell r="A571" t="str">
            <v>25.21.23</v>
          </cell>
          <cell r="B571" t="str">
            <v xml:space="preserve">SOLO REF.C/MALHA HEX.DUPLA TORCAO-PANO UNICO PE TALUDE C/15A18M E ATERRO 0A3M  </v>
          </cell>
          <cell r="C571" t="str">
            <v>m2</v>
          </cell>
          <cell r="D571">
            <v>1451.2833303703701</v>
          </cell>
        </row>
        <row r="572">
          <cell r="A572" t="str">
            <v>25.21.24</v>
          </cell>
          <cell r="B572" t="str">
            <v xml:space="preserve">SOLO REF.C/MALHA HEX.DUPLA TORCAO-PANO UNICO PE TALUDE C/15A18M E ATERRO 3A6M  </v>
          </cell>
          <cell r="C572" t="str">
            <v>m2</v>
          </cell>
          <cell r="D572">
            <v>1720.2878074074072</v>
          </cell>
        </row>
        <row r="573">
          <cell r="A573" t="str">
            <v>25.21.25</v>
          </cell>
          <cell r="B573" t="str">
            <v xml:space="preserve">SOLO REF.C/MALHA HEX.DUPLA TORCAO-PANO UNICO PE TALUDE C/15A18M E ATERRO &gt; 6M. </v>
          </cell>
          <cell r="C573" t="str">
            <v>m2</v>
          </cell>
          <cell r="D573">
            <v>2118.1612577777773</v>
          </cell>
        </row>
        <row r="574">
          <cell r="A574" t="str">
            <v>25.21.26</v>
          </cell>
          <cell r="B574" t="str">
            <v>SOLO REF. C/ MALHA HEX. DUPLA TORCAO-PANO UNICO VERDE GREIDE C/ 0A6M - INCL. 70</v>
          </cell>
          <cell r="C574" t="str">
            <v>m2</v>
          </cell>
          <cell r="D574">
            <v>632.48930666666661</v>
          </cell>
        </row>
        <row r="575">
          <cell r="A575" t="str">
            <v>25.21.27</v>
          </cell>
          <cell r="B575" t="str">
            <v>SOLO REF. C/ MALHA HEX. DUPLA TORCAO-PANO UNICO VERDE GREIDE C/ 6A9M - INCL. 70</v>
          </cell>
          <cell r="C575" t="str">
            <v>m2</v>
          </cell>
          <cell r="D575">
            <v>780.82838666666657</v>
          </cell>
        </row>
        <row r="576">
          <cell r="A576" t="str">
            <v>25.21.28</v>
          </cell>
          <cell r="B576" t="str">
            <v>SOLO REF. C/ MALHA HEX. DUPLA TORCAO-PANO UNICO VERDE GREIDE C/9A12M - INCL. 70</v>
          </cell>
          <cell r="C576" t="str">
            <v>m2</v>
          </cell>
          <cell r="D576">
            <v>914.10972740740738</v>
          </cell>
        </row>
        <row r="577">
          <cell r="A577" t="str">
            <v>25.21.29</v>
          </cell>
          <cell r="B577" t="str">
            <v>SOLO REF. C/ MALHA HEX. DUPLA TORCAO-PANO UNICO VERDE GREIDE C/12A15M - INCL.70</v>
          </cell>
          <cell r="C577" t="str">
            <v>m2</v>
          </cell>
          <cell r="D577">
            <v>1039.6694251851852</v>
          </cell>
        </row>
        <row r="578">
          <cell r="A578" t="str">
            <v>25.21.30</v>
          </cell>
          <cell r="B578" t="str">
            <v>SOLO REF. C/ MALHA HEX. DUPLA TORCAO-PANO UNICO VERDE GREIDE C/15A18M - INCL.70</v>
          </cell>
          <cell r="C578" t="str">
            <v>m2</v>
          </cell>
          <cell r="D578">
            <v>1165.3040903703702</v>
          </cell>
        </row>
        <row r="579">
          <cell r="A579" t="str">
            <v>25.21.31</v>
          </cell>
          <cell r="B579" t="str">
            <v>SOL.REF.C/MALH.HEX.DUPL.TORCAO-PANO UNICO VERDE PE DE TALUDE C/0A6M-0A3M-INC.70</v>
          </cell>
          <cell r="C579" t="str">
            <v>m2</v>
          </cell>
          <cell r="D579">
            <v>698.08578814814814</v>
          </cell>
        </row>
        <row r="580">
          <cell r="A580" t="str">
            <v>25.21.32</v>
          </cell>
          <cell r="B580" t="str">
            <v>SOL.REF.C/MAL.HEX.DUPLA TORCAO-PANO UNICO VERDE PE DE TALUDE C/0A6M-3A6M-INC.70</v>
          </cell>
          <cell r="C580" t="str">
            <v>m2</v>
          </cell>
          <cell r="D580">
            <v>780.82838666666657</v>
          </cell>
        </row>
        <row r="581">
          <cell r="A581" t="str">
            <v>25.21.33</v>
          </cell>
          <cell r="B581" t="str">
            <v xml:space="preserve">SOLO REF.C/MAL.HEX.DUPLA TORCAO-PANO UNICO VERDE PE DE TALUDE 0A6 E ATERRO &gt;6M </v>
          </cell>
          <cell r="C581" t="str">
            <v>m2</v>
          </cell>
          <cell r="D581">
            <v>914.10972740740738</v>
          </cell>
        </row>
        <row r="582">
          <cell r="A582" t="str">
            <v>25.21.34</v>
          </cell>
          <cell r="B582" t="str">
            <v>SOLO REF.C/MAL.HEX.DUPLA TORCAO-PANO UNICO VERDE PE DE TALUDE 6A9 E ATERRO 0A3M</v>
          </cell>
          <cell r="C582" t="str">
            <v>m2</v>
          </cell>
          <cell r="D582">
            <v>845.96435407407398</v>
          </cell>
        </row>
        <row r="583">
          <cell r="A583" t="str">
            <v>25.21.35</v>
          </cell>
          <cell r="B583" t="str">
            <v>SOLO REF.C/MAL.HEX.DUPLA TORCAO-PANO UNICO VERDE PE DE TALUDE 6A9 E ATERRO 3A6M</v>
          </cell>
          <cell r="C583" t="str">
            <v>m2</v>
          </cell>
          <cell r="D583">
            <v>914.10972740740738</v>
          </cell>
        </row>
        <row r="584">
          <cell r="A584" t="str">
            <v>25.21.36</v>
          </cell>
          <cell r="B584" t="str">
            <v>SOLO REF.C/MAL.HEX.DUPLA TORCAO-PANO UNICO VERDE PE DE TALUDE 6A9 E ATERRO &gt; 6M</v>
          </cell>
          <cell r="C584" t="str">
            <v>m2</v>
          </cell>
          <cell r="D584">
            <v>1039.6694251851852</v>
          </cell>
        </row>
        <row r="585">
          <cell r="A585" t="str">
            <v>25.21.37</v>
          </cell>
          <cell r="B585" t="str">
            <v xml:space="preserve">SOLO REF.C/MAL.HEX.DUPLA TORCAO-PANO UNICO VERDE PE DE TALUDE 9A12 E ATER.0A3M </v>
          </cell>
          <cell r="C585" t="str">
            <v>m2</v>
          </cell>
          <cell r="D585">
            <v>976.91099555555536</v>
          </cell>
        </row>
        <row r="586">
          <cell r="A586" t="str">
            <v>25.21.38</v>
          </cell>
          <cell r="B586" t="str">
            <v xml:space="preserve">SOLO REF.C/MAL.HEX.DUPLA TORCAO-PANO UNICO VERDE PE DE TALUDE 9A12 E ATER.3A6M </v>
          </cell>
          <cell r="C586" t="str">
            <v>m2</v>
          </cell>
          <cell r="D586">
            <v>1102.3957259259257</v>
          </cell>
        </row>
        <row r="587">
          <cell r="A587" t="str">
            <v>25.21.39</v>
          </cell>
          <cell r="B587" t="str">
            <v xml:space="preserve">SOLO REF.C/MAL.HEX.DUPLA TORCAO-PANO UNICO VERDE PE DE TALUDE 9A12 E ATER. &gt;6M </v>
          </cell>
          <cell r="C587" t="str">
            <v>m2</v>
          </cell>
          <cell r="D587">
            <v>1207.6071274074072</v>
          </cell>
        </row>
        <row r="588">
          <cell r="A588" t="str">
            <v>25.21.40</v>
          </cell>
          <cell r="B588" t="str">
            <v>SOLO REF.C/MAL.HEX.DUPLA TORCAO-PANO UNICO VERDE PE DE TALUDE 12A15 E ATER.0A3M</v>
          </cell>
          <cell r="C588" t="str">
            <v>m2</v>
          </cell>
          <cell r="D588">
            <v>1102.3957259259257</v>
          </cell>
        </row>
        <row r="589">
          <cell r="A589" t="str">
            <v>25.21.41</v>
          </cell>
          <cell r="B589" t="str">
            <v>SOLO REF.C/MAL.HEX.DUPLA TORCAO-PANO UNICO VERDE PE DE TALUDE 12A15 E ATER.3A6M</v>
          </cell>
          <cell r="C589" t="str">
            <v>m2</v>
          </cell>
          <cell r="D589">
            <v>1234.3490725925924</v>
          </cell>
        </row>
        <row r="590">
          <cell r="A590" t="str">
            <v>25.21.42</v>
          </cell>
          <cell r="B590" t="str">
            <v xml:space="preserve">SOLO REF.C/MAL.HEX.DUPLA TORCAO-PANO UNICO VERDE PE DE TALUDE12A15 E ATER. &gt;6M </v>
          </cell>
          <cell r="C590" t="str">
            <v>m2</v>
          </cell>
          <cell r="D590">
            <v>1340.3744059259259</v>
          </cell>
        </row>
        <row r="591">
          <cell r="A591" t="str">
            <v>25.21.43</v>
          </cell>
          <cell r="B591" t="str">
            <v>SOLO REF.C/MAL.HEX.DUPLA TORCAO-PANO UNICO VERDE PE DE TALUDE 15A18 E ATER.0A3M</v>
          </cell>
          <cell r="C591" t="str">
            <v>m2</v>
          </cell>
          <cell r="D591">
            <v>1227.9018755555553</v>
          </cell>
        </row>
        <row r="592">
          <cell r="A592" t="str">
            <v>25.21.44</v>
          </cell>
          <cell r="B592" t="str">
            <v>SOLO REF.C/MAL.HEX.DUPLA TORCAO-PANO UNICO VERDE PE DE TALUDE 15A18 E ATER.3A6M</v>
          </cell>
          <cell r="C592" t="str">
            <v>m2</v>
          </cell>
          <cell r="D592">
            <v>1511.3643525925925</v>
          </cell>
        </row>
        <row r="593">
          <cell r="A593" t="str">
            <v>25.21.45</v>
          </cell>
          <cell r="B593" t="str">
            <v>SOLO REF.C/MAL.HEX.DUPLA TORCAO-PANO UNICO VERDE PE DE TALUDE 15A18 E ATER. &gt;6M</v>
          </cell>
          <cell r="C593" t="str">
            <v>m2</v>
          </cell>
          <cell r="D593">
            <v>1604.9129674074072</v>
          </cell>
        </row>
        <row r="594">
          <cell r="A594" t="str">
            <v>25.22.02</v>
          </cell>
          <cell r="B594" t="str">
            <v>SOLO GRAMP.P/CONTR.DE EROS.COM MALH.HEX.DE DUP.RES.PUNC.125KN E RES.TRA.118KN/M</v>
          </cell>
          <cell r="C594" t="str">
            <v>m2</v>
          </cell>
          <cell r="D594">
            <v>1254.3760799999998</v>
          </cell>
        </row>
        <row r="595">
          <cell r="A595" t="str">
            <v>25.22.03</v>
          </cell>
          <cell r="B595" t="str">
            <v xml:space="preserve">SOLO GRAMP.P/CONTR.DE EROS.COM MALH.HEX.DE DUP.RES.PUNC.105KN E RES.TRA.89KN/M </v>
          </cell>
          <cell r="C595" t="str">
            <v>m2</v>
          </cell>
          <cell r="D595">
            <v>1233.8885585185185</v>
          </cell>
        </row>
        <row r="596">
          <cell r="A596" t="str">
            <v>25.22.04</v>
          </cell>
          <cell r="B596" t="str">
            <v xml:space="preserve">SOLO GRAMP.P/CONTR.DE EROS.COM MALH.HEX.DE DUP.RES.PUNC.74KN E RES.TRAC.72KN/M </v>
          </cell>
          <cell r="C596" t="str">
            <v>m2</v>
          </cell>
          <cell r="D596">
            <v>1204.6619792592589</v>
          </cell>
        </row>
        <row r="597">
          <cell r="A597" t="str">
            <v>25.22.05</v>
          </cell>
          <cell r="B597" t="str">
            <v>SOLO GRAMP.P/CONT.DE EROS.COM GEOM.TRID.VERD.REF.TEL.HEX.DE DUP.RES.TRAC.50KN/M</v>
          </cell>
          <cell r="C597" t="str">
            <v>m2</v>
          </cell>
          <cell r="D597">
            <v>1219.2806237037037</v>
          </cell>
        </row>
        <row r="598">
          <cell r="A598" t="str">
            <v>25.22.06</v>
          </cell>
          <cell r="B598" t="str">
            <v xml:space="preserve">CONTROLE DE EROSAO COM GEOMANTA TRIDIMENSIONAL VERDE,RESIST.A TRACAO A 4KN/M   </v>
          </cell>
          <cell r="C598" t="str">
            <v>m2</v>
          </cell>
          <cell r="D598">
            <v>584.07107111111111</v>
          </cell>
        </row>
        <row r="599">
          <cell r="A599" t="str">
            <v>25.22.07</v>
          </cell>
          <cell r="B599" t="str">
            <v xml:space="preserve">REVEST.DE TALUD.ROC/SOL.COM MALH.DE RES.DE PUNC.DE 82KN E RES.A TRAÇ.DE 60KN/M </v>
          </cell>
          <cell r="C599" t="str">
            <v>m2</v>
          </cell>
          <cell r="D599">
            <v>1152.3989866666666</v>
          </cell>
        </row>
        <row r="600">
          <cell r="A600" t="str">
            <v>25.22.08</v>
          </cell>
          <cell r="B600" t="str">
            <v xml:space="preserve">REVEST.DE TALUD.ROC/SOL.COM MALH.DE RES.DE PUNC.DE 87KN E RES.A TRAÇ.DE 80KN/M </v>
          </cell>
          <cell r="C600" t="str">
            <v>m2</v>
          </cell>
          <cell r="D600">
            <v>1176.8490711111108</v>
          </cell>
        </row>
        <row r="601">
          <cell r="A601" t="str">
            <v>25.22.09</v>
          </cell>
          <cell r="B601" t="str">
            <v xml:space="preserve">REVEST.DE TALUD.ROC/SOL.COM MALH.DE RES.DE PUNC.DE 125KN E RES.TRAC.DE 120KN/M </v>
          </cell>
          <cell r="C601" t="str">
            <v>m2</v>
          </cell>
          <cell r="D601">
            <v>1193.0527407407405</v>
          </cell>
        </row>
        <row r="602">
          <cell r="A602" t="str">
            <v>25.22.10</v>
          </cell>
          <cell r="B602" t="str">
            <v xml:space="preserve">REVEST.DE TALUD.ROC/SOL.COM MALH.DE RES.DE PUNC.DE 155KN E RES.TRAC.DE 177KN/M </v>
          </cell>
          <cell r="C602" t="str">
            <v>m2</v>
          </cell>
          <cell r="D602">
            <v>1254.9008518518517</v>
          </cell>
        </row>
        <row r="603">
          <cell r="A603" t="str">
            <v>25.22.11</v>
          </cell>
          <cell r="B603" t="str">
            <v>REVES.DE TALUD.ROC/SOL.COM MALH.DE RES.DE PU.DE 70KN E RES.A TRAC.DE 55KN/M PVC</v>
          </cell>
          <cell r="C603" t="str">
            <v>m2</v>
          </cell>
          <cell r="D603">
            <v>1165.7646044444443</v>
          </cell>
        </row>
        <row r="604">
          <cell r="A604" t="str">
            <v>25.22.12</v>
          </cell>
          <cell r="B604" t="str">
            <v>REVES.DE TALUD.ROC/SOL.COM MALH.DE RES.DE PU.DE 80KN E RES.A TRAÇ.DE 75KN/M PVC</v>
          </cell>
          <cell r="C604" t="str">
            <v>m2</v>
          </cell>
          <cell r="D604">
            <v>1184.7313585185184</v>
          </cell>
        </row>
        <row r="605">
          <cell r="A605" t="str">
            <v>25.22.13</v>
          </cell>
          <cell r="B605" t="str">
            <v xml:space="preserve">REVEST.DE TALUD.ROC/SOL.COM MALH.DE RES.DE PU.DE 110KN E RES.TRA.DE 90KN/M PVC </v>
          </cell>
          <cell r="C605" t="str">
            <v>m2</v>
          </cell>
          <cell r="D605">
            <v>1210.4880177777777</v>
          </cell>
        </row>
        <row r="606">
          <cell r="A606" t="str">
            <v>25.22.14</v>
          </cell>
          <cell r="B606" t="str">
            <v>REVEST.DE TALUD.ROC/SOL.COM MALH.DE RES.DE PU.DE 135KN E RES.TRA.DE 120KN/M PVC</v>
          </cell>
          <cell r="C606" t="str">
            <v>m2</v>
          </cell>
          <cell r="D606">
            <v>1278.5048755555554</v>
          </cell>
        </row>
        <row r="607">
          <cell r="A607" t="str">
            <v>25.23.01</v>
          </cell>
          <cell r="B607" t="str">
            <v xml:space="preserve">BARR.MET.COM MAL.DE RES.A TRAC.MAX.A 290KN/M E MAL.COM RES.A TRAC.50KN/M E C.M </v>
          </cell>
          <cell r="C607" t="str">
            <v>m2</v>
          </cell>
          <cell r="D607">
            <v>1618.9640014814813</v>
          </cell>
        </row>
        <row r="608">
          <cell r="A608" t="str">
            <v>25.23.02</v>
          </cell>
          <cell r="B608" t="str">
            <v>BARR.DINAM.PAIN.RESIST.AO IMPACT.DE BLOC.COM ENERG.MAX.750 KJ COM ALT.DE 3,0 M.</v>
          </cell>
          <cell r="C608" t="str">
            <v>m2</v>
          </cell>
          <cell r="D608">
            <v>3724.5521540740742</v>
          </cell>
        </row>
        <row r="609">
          <cell r="A609" t="str">
            <v>25.23.03</v>
          </cell>
          <cell r="B609" t="str">
            <v>BARR.DINAM.PAIN.RESIS.AO IMPACT.DE BLOC.COM ENERG.MAX.1000 KJ COM ALT.DE 4,0 M.</v>
          </cell>
          <cell r="C609" t="str">
            <v>m2</v>
          </cell>
          <cell r="D609">
            <v>3740.4238251851853</v>
          </cell>
        </row>
        <row r="610">
          <cell r="A610" t="str">
            <v>25.23.04</v>
          </cell>
          <cell r="B610" t="str">
            <v>BARR.DINAN.PAIN.RESIS.AO IMPACT.DE BLOC.COM ENERG.MAX.1500 KJ COM ALT.DE 5,0 M.</v>
          </cell>
          <cell r="C610" t="str">
            <v>m2</v>
          </cell>
          <cell r="D610">
            <v>4028.8555703703705</v>
          </cell>
        </row>
        <row r="611">
          <cell r="A611" t="str">
            <v>26.01.01</v>
          </cell>
          <cell r="B611" t="str">
            <v xml:space="preserve">ESCAVACAO MANUAL P/ OBRAS S/EXPLOSIVO                                          </v>
          </cell>
          <cell r="C611" t="str">
            <v>m3</v>
          </cell>
          <cell r="D611">
            <v>109.5273822222222</v>
          </cell>
        </row>
        <row r="612">
          <cell r="A612" t="str">
            <v>26.01.02</v>
          </cell>
          <cell r="B612" t="str">
            <v xml:space="preserve">ESCAVACAO MECANICA P/ OBRAS S/EXPLOSIVO                                        </v>
          </cell>
          <cell r="C612" t="str">
            <v>m3</v>
          </cell>
          <cell r="D612">
            <v>22.211771851851847</v>
          </cell>
        </row>
        <row r="613">
          <cell r="A613" t="str">
            <v>26.01.03</v>
          </cell>
          <cell r="B613" t="str">
            <v xml:space="preserve">ESCAVACAO MECANICA P/ OBRAS C/ EXPLOSIVO                                       </v>
          </cell>
          <cell r="C613" t="str">
            <v>m3</v>
          </cell>
          <cell r="D613">
            <v>110.20208888888888</v>
          </cell>
        </row>
        <row r="614">
          <cell r="A614" t="str">
            <v>26.02.01</v>
          </cell>
          <cell r="B614" t="str">
            <v xml:space="preserve">ESTACA CONCRETO PRE-MOLDADO - 20/25 T                                          </v>
          </cell>
          <cell r="C614" t="str">
            <v>m</v>
          </cell>
          <cell r="D614">
            <v>187.64342074074074</v>
          </cell>
        </row>
        <row r="615">
          <cell r="A615" t="str">
            <v>26.02.02</v>
          </cell>
          <cell r="B615" t="str">
            <v xml:space="preserve">ESTACA CONCRETO PRE-MOLDADO - 30/35 T                                          </v>
          </cell>
          <cell r="C615" t="str">
            <v>m</v>
          </cell>
          <cell r="D615">
            <v>206.256757037037</v>
          </cell>
        </row>
        <row r="616">
          <cell r="A616" t="str">
            <v>26.02.03</v>
          </cell>
          <cell r="B616" t="str">
            <v xml:space="preserve">ESTACA CONCRETO PRE-MOLDADO - 40/45 T                                          </v>
          </cell>
          <cell r="C616" t="str">
            <v>m</v>
          </cell>
          <cell r="D616">
            <v>217.20199851851848</v>
          </cell>
        </row>
        <row r="617">
          <cell r="A617" t="str">
            <v>26.02.04</v>
          </cell>
          <cell r="B617" t="str">
            <v xml:space="preserve">ESTACA CONCRETO PRE-MOLDADO - 50/60 T                                          </v>
          </cell>
          <cell r="C617" t="str">
            <v>m</v>
          </cell>
          <cell r="D617">
            <v>244.93993925925923</v>
          </cell>
        </row>
        <row r="618">
          <cell r="A618" t="str">
            <v>26.02.05</v>
          </cell>
          <cell r="B618" t="str">
            <v xml:space="preserve">ESTACA CONCRETO PRE-MOLDADO - 70/80 T                                          </v>
          </cell>
          <cell r="C618" t="str">
            <v>m</v>
          </cell>
          <cell r="D618">
            <v>316.70516740740743</v>
          </cell>
        </row>
        <row r="619">
          <cell r="A619" t="str">
            <v>26.02.06</v>
          </cell>
          <cell r="B619" t="str">
            <v xml:space="preserve">TAXA MOBIL. DE EQUIP. BATE-ESTACA                                              </v>
          </cell>
          <cell r="C619" t="str">
            <v>un</v>
          </cell>
          <cell r="D619">
            <v>13068.768263703703</v>
          </cell>
        </row>
        <row r="620">
          <cell r="A620" t="str">
            <v>26.02.13</v>
          </cell>
          <cell r="B620" t="str">
            <v xml:space="preserve">ESTACAO EM SOLO D=1,00M                                                        </v>
          </cell>
          <cell r="C620" t="str">
            <v>m</v>
          </cell>
          <cell r="D620">
            <v>2557.9414888888882</v>
          </cell>
        </row>
        <row r="621">
          <cell r="A621" t="str">
            <v>26.02.14</v>
          </cell>
          <cell r="B621" t="str">
            <v xml:space="preserve">ESTACAO EM SOLO D=1,20M                                                        </v>
          </cell>
          <cell r="C621" t="str">
            <v>m</v>
          </cell>
          <cell r="D621">
            <v>3544.255539259259</v>
          </cell>
        </row>
        <row r="622">
          <cell r="A622" t="str">
            <v>26.02.15</v>
          </cell>
          <cell r="B622" t="str">
            <v xml:space="preserve">ESTACAO EM SOLO D=1,40M                                                        </v>
          </cell>
          <cell r="C622" t="str">
            <v>m</v>
          </cell>
          <cell r="D622">
            <v>4676.4882933333329</v>
          </cell>
        </row>
        <row r="623">
          <cell r="A623" t="str">
            <v>26.02.16</v>
          </cell>
          <cell r="B623" t="str">
            <v xml:space="preserve">ESTACAO EM SOLO D=1,50M                                                        </v>
          </cell>
          <cell r="C623" t="str">
            <v>m</v>
          </cell>
          <cell r="D623">
            <v>5333.5990385185178</v>
          </cell>
        </row>
        <row r="624">
          <cell r="A624" t="str">
            <v>26.02.17</v>
          </cell>
          <cell r="B624" t="str">
            <v xml:space="preserve">ESTACAO EM SOLO D=1,60M                                                        </v>
          </cell>
          <cell r="C624" t="str">
            <v>m</v>
          </cell>
          <cell r="D624">
            <v>6026.2657540740738</v>
          </cell>
        </row>
        <row r="625">
          <cell r="A625" t="str">
            <v>26.02.19</v>
          </cell>
          <cell r="B625" t="str">
            <v xml:space="preserve">TAXA MOBILIZACAO DE EQUIP. P/ ESTACAO                                          </v>
          </cell>
          <cell r="C625" t="str">
            <v>un</v>
          </cell>
          <cell r="D625">
            <v>180889.94971555553</v>
          </cell>
        </row>
        <row r="626">
          <cell r="A626" t="str">
            <v>26.02.20</v>
          </cell>
          <cell r="B626" t="str">
            <v xml:space="preserve">CAMISA METALICA                                                                </v>
          </cell>
          <cell r="C626" t="str">
            <v>kg</v>
          </cell>
          <cell r="D626">
            <v>34.891973333333326</v>
          </cell>
        </row>
        <row r="627">
          <cell r="A627" t="str">
            <v>26.02.20.01</v>
          </cell>
          <cell r="B627" t="str">
            <v xml:space="preserve">CAMISA METALICA SEM REAPROVEITAMENTO E COM PRE-FURO                            </v>
          </cell>
          <cell r="C627" t="str">
            <v>kg</v>
          </cell>
          <cell r="D627">
            <v>36.444869629629629</v>
          </cell>
        </row>
        <row r="628">
          <cell r="A628" t="str">
            <v>26.02.21</v>
          </cell>
          <cell r="B628" t="str">
            <v xml:space="preserve">ESTACA DE MADEIRA D=20CM - 8TON                                                </v>
          </cell>
          <cell r="C628" t="str">
            <v>m</v>
          </cell>
          <cell r="D628">
            <v>198.43872740740736</v>
          </cell>
        </row>
        <row r="629">
          <cell r="A629" t="str">
            <v>26.03.25</v>
          </cell>
          <cell r="B629" t="str">
            <v xml:space="preserve">ESC.TUB.CEU ABERTO 1/2 CAT. - SOLO                                             </v>
          </cell>
          <cell r="C629" t="str">
            <v>m3</v>
          </cell>
          <cell r="D629">
            <v>1923.1924503703701</v>
          </cell>
        </row>
        <row r="630">
          <cell r="A630" t="str">
            <v>26.03.27</v>
          </cell>
          <cell r="B630" t="str">
            <v xml:space="preserve">ESC.TUB.CEU ABERTO 3 CAT.- ROCHA                                               </v>
          </cell>
          <cell r="C630" t="str">
            <v>m3</v>
          </cell>
          <cell r="D630">
            <v>4942.9010399999997</v>
          </cell>
        </row>
        <row r="631">
          <cell r="A631" t="str">
            <v>26.04.01</v>
          </cell>
          <cell r="B631" t="str">
            <v xml:space="preserve">CIMBRAMENTO PONTES E VIADUTOS C/ ESTACA                                        </v>
          </cell>
          <cell r="C631" t="str">
            <v>m3</v>
          </cell>
          <cell r="D631">
            <v>174.02077185185186</v>
          </cell>
        </row>
        <row r="632">
          <cell r="A632" t="str">
            <v>26.04.02</v>
          </cell>
          <cell r="B632" t="str">
            <v xml:space="preserve">CIMBRAMENTO PONTES E VIADUTOS S/ ESTACA                                        </v>
          </cell>
          <cell r="C632" t="str">
            <v>m3</v>
          </cell>
          <cell r="D632">
            <v>124.41376740740741</v>
          </cell>
        </row>
        <row r="633">
          <cell r="A633" t="str">
            <v>26.04.03</v>
          </cell>
          <cell r="B633" t="str">
            <v xml:space="preserve">CIMBRAMENTO DE PASSAGEM SEC. GALERIA RET                                       </v>
          </cell>
          <cell r="C633" t="str">
            <v>m3</v>
          </cell>
          <cell r="D633">
            <v>90.17508148148147</v>
          </cell>
        </row>
        <row r="634">
          <cell r="A634" t="str">
            <v>26.04.04</v>
          </cell>
          <cell r="B634" t="str">
            <v xml:space="preserve">CIMBRAMENTO METALICO P/ PONTES E VIADUTO                                       </v>
          </cell>
          <cell r="C634" t="str">
            <v>m3</v>
          </cell>
          <cell r="D634">
            <v>122.98938666666666</v>
          </cell>
        </row>
        <row r="635">
          <cell r="A635" t="str">
            <v>26.04.05</v>
          </cell>
          <cell r="B635" t="str">
            <v xml:space="preserve">ANDAIME DE MADEIRA                                                             </v>
          </cell>
          <cell r="C635" t="str">
            <v>m3</v>
          </cell>
          <cell r="D635">
            <v>34.677780740740737</v>
          </cell>
        </row>
        <row r="636">
          <cell r="A636" t="str">
            <v>26.04.06</v>
          </cell>
          <cell r="B636" t="str">
            <v xml:space="preserve">ANDAIME TUBULAR                                                                </v>
          </cell>
          <cell r="C636" t="str">
            <v>m3</v>
          </cell>
          <cell r="D636">
            <v>40.653754074074072</v>
          </cell>
        </row>
        <row r="637">
          <cell r="A637" t="str">
            <v>26.05.01</v>
          </cell>
          <cell r="B637" t="str">
            <v xml:space="preserve">FORMA PLANA PARA CONC. ARMADO COMUM                                            </v>
          </cell>
          <cell r="C637" t="str">
            <v>m2</v>
          </cell>
          <cell r="D637">
            <v>183.0489896296296</v>
          </cell>
        </row>
        <row r="638">
          <cell r="A638" t="str">
            <v>26.05.02</v>
          </cell>
          <cell r="B638" t="str">
            <v xml:space="preserve">FORMA PLANA P/CONC.PROTEND.OU APARENTE                                         </v>
          </cell>
          <cell r="C638" t="str">
            <v>m2</v>
          </cell>
          <cell r="D638">
            <v>208.06668444444443</v>
          </cell>
        </row>
        <row r="639">
          <cell r="A639" t="str">
            <v>26.05.03</v>
          </cell>
          <cell r="B639" t="str">
            <v xml:space="preserve">FORMAS SEM REAPROVEITAMENTO                                                    </v>
          </cell>
          <cell r="C639" t="str">
            <v>m2</v>
          </cell>
          <cell r="D639">
            <v>226.32660296296297</v>
          </cell>
        </row>
        <row r="640">
          <cell r="A640" t="str">
            <v>26.05.04</v>
          </cell>
          <cell r="B640" t="str">
            <v xml:space="preserve">FORMAS METALICAS ESPECIAL P/ VIGAS                                             </v>
          </cell>
          <cell r="C640" t="str">
            <v>m2</v>
          </cell>
          <cell r="D640">
            <v>156.79968740740739</v>
          </cell>
        </row>
        <row r="641">
          <cell r="A641" t="str">
            <v>26.05.05</v>
          </cell>
          <cell r="B641" t="str">
            <v xml:space="preserve">FORMA CURVA PARA CONCRETO COMUM                                                </v>
          </cell>
          <cell r="C641" t="str">
            <v>m2</v>
          </cell>
          <cell r="D641">
            <v>237.32539259259255</v>
          </cell>
        </row>
        <row r="642">
          <cell r="A642" t="str">
            <v>26.05.06</v>
          </cell>
          <cell r="B642" t="str">
            <v xml:space="preserve">FORMA CURVA PARA CONCRETO APARENTE                                             </v>
          </cell>
          <cell r="C642" t="str">
            <v>m2</v>
          </cell>
          <cell r="D642">
            <v>245.75387111111107</v>
          </cell>
        </row>
        <row r="643">
          <cell r="A643" t="str">
            <v>26.06.01</v>
          </cell>
          <cell r="B643" t="str">
            <v xml:space="preserve">BARRA DE ACO CA-25                                                             </v>
          </cell>
          <cell r="C643" t="str">
            <v>kg</v>
          </cell>
          <cell r="D643">
            <v>18.881077037037034</v>
          </cell>
        </row>
        <row r="644">
          <cell r="A644" t="str">
            <v>26.06.02</v>
          </cell>
          <cell r="B644" t="str">
            <v xml:space="preserve">BARRA DE ACO CA-50                                                             </v>
          </cell>
          <cell r="C644" t="str">
            <v>kg</v>
          </cell>
          <cell r="D644">
            <v>18.07785481481481</v>
          </cell>
        </row>
        <row r="645">
          <cell r="A645" t="str">
            <v>26.06.03</v>
          </cell>
          <cell r="B645" t="str">
            <v xml:space="preserve">BARRA DE ACO CA-60                                                             </v>
          </cell>
          <cell r="C645" t="str">
            <v>kg</v>
          </cell>
          <cell r="D645">
            <v>22.029708148148146</v>
          </cell>
        </row>
        <row r="646">
          <cell r="A646" t="str">
            <v>26.06.04</v>
          </cell>
          <cell r="B646" t="str">
            <v xml:space="preserve">ACO PARA CONCRETO PROTENDIDO                                                   </v>
          </cell>
          <cell r="C646" t="str">
            <v>kg</v>
          </cell>
          <cell r="D646">
            <v>38.222668148148145</v>
          </cell>
        </row>
        <row r="647">
          <cell r="A647" t="str">
            <v>26.06.05</v>
          </cell>
          <cell r="B647" t="str">
            <v xml:space="preserve">TELA METALICA                                                                  </v>
          </cell>
          <cell r="C647" t="str">
            <v>kg</v>
          </cell>
          <cell r="D647">
            <v>14.436580740740739</v>
          </cell>
        </row>
        <row r="648">
          <cell r="A648" t="str">
            <v>26.06.06</v>
          </cell>
          <cell r="B648" t="str">
            <v xml:space="preserve">ACO ST 85/105                                                                  </v>
          </cell>
          <cell r="C648" t="str">
            <v>kg</v>
          </cell>
          <cell r="D648">
            <v>65.607191111111106</v>
          </cell>
        </row>
        <row r="649">
          <cell r="A649" t="str">
            <v>26.07.02</v>
          </cell>
          <cell r="B649" t="str">
            <v xml:space="preserve">AP.ANC.P/CABOS PROTEN.ATIV. 12FIOS-8MM                                         </v>
          </cell>
          <cell r="C649" t="str">
            <v>un</v>
          </cell>
          <cell r="D649">
            <v>808.99471259259258</v>
          </cell>
        </row>
        <row r="650">
          <cell r="A650" t="str">
            <v>26.07.03</v>
          </cell>
          <cell r="B650" t="str">
            <v xml:space="preserve">AP.ANC.P/CABOS PROTEN.ATIV. 4FIOS-12,7MM                                       </v>
          </cell>
          <cell r="C650" t="str">
            <v>un</v>
          </cell>
          <cell r="D650">
            <v>652.30212148148155</v>
          </cell>
        </row>
        <row r="651">
          <cell r="A651" t="str">
            <v>26.07.04</v>
          </cell>
          <cell r="B651" t="str">
            <v xml:space="preserve">AP.ANC.P/CABOS PROTEN.ATIV. 6FIOS-12,7MM                                       </v>
          </cell>
          <cell r="C651" t="str">
            <v>un</v>
          </cell>
          <cell r="D651">
            <v>908.69065481481471</v>
          </cell>
        </row>
        <row r="652">
          <cell r="A652" t="str">
            <v>26.07.05</v>
          </cell>
          <cell r="B652" t="str">
            <v xml:space="preserve">AP.ANC.P/CABOS PROTEN.ATIV.12FIOS-12,7MM                                       </v>
          </cell>
          <cell r="C652" t="str">
            <v>un</v>
          </cell>
          <cell r="D652">
            <v>1307.3994562962962</v>
          </cell>
        </row>
        <row r="653">
          <cell r="A653" t="str">
            <v>26.07.06</v>
          </cell>
          <cell r="B653" t="str">
            <v xml:space="preserve">AP.ANC.P/CABOS PROTEN.ATIV.19FIOS-12,7MM                                       </v>
          </cell>
          <cell r="C653" t="str">
            <v>un</v>
          </cell>
          <cell r="D653">
            <v>2502.0158029629629</v>
          </cell>
        </row>
        <row r="654">
          <cell r="A654" t="str">
            <v>26.07.07</v>
          </cell>
          <cell r="B654" t="str">
            <v xml:space="preserve">AP.ANC.P/CABOS PROTEN.ATIV.22FIOS-12,7MM                                       </v>
          </cell>
          <cell r="C654" t="str">
            <v>un</v>
          </cell>
          <cell r="D654">
            <v>4479.9130414814808</v>
          </cell>
        </row>
        <row r="655">
          <cell r="A655" t="str">
            <v>26.07.09</v>
          </cell>
          <cell r="B655" t="str">
            <v xml:space="preserve">AP.ANC.P/CABOS PROTEN.PASS. 4FIOS-12,7MM                                       </v>
          </cell>
          <cell r="C655" t="str">
            <v>un</v>
          </cell>
          <cell r="D655">
            <v>144.22658222222219</v>
          </cell>
        </row>
        <row r="656">
          <cell r="A656" t="str">
            <v>26.07.10</v>
          </cell>
          <cell r="B656" t="str">
            <v xml:space="preserve">AP.ANC.P/CABOS PROTEN.PASS. 6FIOS-12,7MM                                       </v>
          </cell>
          <cell r="C656" t="str">
            <v>un</v>
          </cell>
          <cell r="D656">
            <v>186.02626666666666</v>
          </cell>
        </row>
        <row r="657">
          <cell r="A657" t="str">
            <v>26.07.12</v>
          </cell>
          <cell r="B657" t="str">
            <v xml:space="preserve">AP.ANC.P/CABOS PROTEN.PAS. 19FIOS-12,7MM                                       </v>
          </cell>
          <cell r="C657" t="str">
            <v>un</v>
          </cell>
          <cell r="D657">
            <v>372.15962962962959</v>
          </cell>
        </row>
        <row r="658">
          <cell r="A658" t="str">
            <v>26.07.13.01</v>
          </cell>
          <cell r="B658" t="str">
            <v xml:space="preserve">APARELHO DE ANCORAGEM ATIVO DE 4 FIOS DE Ã 5/8" (15,2MM)                       </v>
          </cell>
          <cell r="C658" t="str">
            <v>un</v>
          </cell>
          <cell r="D658">
            <v>680.31851259259258</v>
          </cell>
        </row>
        <row r="659">
          <cell r="A659" t="str">
            <v>26.07.13.02</v>
          </cell>
          <cell r="B659" t="str">
            <v xml:space="preserve">APARELHO DE ANCORAGEM ATIVO DE 12 F-5/8" (15,2MM)                              </v>
          </cell>
          <cell r="C659" t="str">
            <v>un</v>
          </cell>
          <cell r="D659">
            <v>1872.2574518518516</v>
          </cell>
        </row>
        <row r="660">
          <cell r="A660" t="str">
            <v>26.07.13.03</v>
          </cell>
          <cell r="B660" t="str">
            <v xml:space="preserve">APARELHO DE ANCORAGEM ATIVO 15 FIOS DE Ã 5/8" (15,2MM)                         </v>
          </cell>
          <cell r="C660" t="str">
            <v>un</v>
          </cell>
          <cell r="D660">
            <v>2742.2649244444442</v>
          </cell>
        </row>
        <row r="661">
          <cell r="A661" t="str">
            <v>26.07.13.04</v>
          </cell>
          <cell r="B661" t="str">
            <v xml:space="preserve">APARELHO DE ANCORAGEM ATIVO DE 19 FIOS DE Ã 5/8" (15,2MM)                      </v>
          </cell>
          <cell r="C661" t="str">
            <v>un</v>
          </cell>
          <cell r="D661">
            <v>3443.7992133333332</v>
          </cell>
        </row>
        <row r="662">
          <cell r="A662" t="str">
            <v>26.08.01</v>
          </cell>
          <cell r="B662" t="str">
            <v xml:space="preserve">APARELHO DE APOIO NEOPRENE FRETADO                                             </v>
          </cell>
          <cell r="C662" t="str">
            <v>dm3</v>
          </cell>
          <cell r="D662">
            <v>119.66940148148146</v>
          </cell>
        </row>
        <row r="663">
          <cell r="A663" t="str">
            <v>26.08.03</v>
          </cell>
          <cell r="B663" t="str">
            <v xml:space="preserve">ARTICULACAO DE CONCRETO TIPO"FREYSSINET"                                       </v>
          </cell>
          <cell r="C663" t="str">
            <v>dm2</v>
          </cell>
          <cell r="D663">
            <v>15.357608888888889</v>
          </cell>
        </row>
        <row r="664">
          <cell r="A664" t="str">
            <v>26.09.01</v>
          </cell>
          <cell r="B664" t="str">
            <v xml:space="preserve">CONCRETO FCK 10MPA                                                             </v>
          </cell>
          <cell r="C664" t="str">
            <v>m3</v>
          </cell>
          <cell r="D664">
            <v>772.80687407407402</v>
          </cell>
        </row>
        <row r="665">
          <cell r="A665" t="str">
            <v>26.09.02</v>
          </cell>
          <cell r="B665" t="str">
            <v xml:space="preserve">CONCRETO FCK 15MPA                                                             </v>
          </cell>
          <cell r="C665" t="str">
            <v>m3</v>
          </cell>
          <cell r="D665">
            <v>836.33639703703693</v>
          </cell>
        </row>
        <row r="666">
          <cell r="A666" t="str">
            <v>26.09.03</v>
          </cell>
          <cell r="B666" t="str">
            <v xml:space="preserve">CONCRETO FCK 18MPA                                                             </v>
          </cell>
          <cell r="C666" t="str">
            <v>m3</v>
          </cell>
          <cell r="D666">
            <v>857.3701096296295</v>
          </cell>
        </row>
        <row r="667">
          <cell r="A667" t="str">
            <v>26.09.04</v>
          </cell>
          <cell r="B667" t="str">
            <v xml:space="preserve">CONCRETO FCK 20 MPA                                                            </v>
          </cell>
          <cell r="C667" t="str">
            <v>m3</v>
          </cell>
          <cell r="D667">
            <v>882.59128740740744</v>
          </cell>
        </row>
        <row r="668">
          <cell r="A668" t="str">
            <v>26.09.05</v>
          </cell>
          <cell r="B668" t="str">
            <v xml:space="preserve">CONCRETO FCK 25 MPA                                                            </v>
          </cell>
          <cell r="C668" t="str">
            <v>m3</v>
          </cell>
          <cell r="D668">
            <v>902.53261777777766</v>
          </cell>
        </row>
        <row r="669">
          <cell r="A669" t="str">
            <v>26.09.06</v>
          </cell>
          <cell r="B669" t="str">
            <v xml:space="preserve">CONCRETO FCK 30MPA                                                             </v>
          </cell>
          <cell r="C669" t="str">
            <v>m3</v>
          </cell>
          <cell r="D669">
            <v>928.48205037037042</v>
          </cell>
        </row>
        <row r="670">
          <cell r="A670" t="str">
            <v>26.09.07</v>
          </cell>
          <cell r="B670" t="str">
            <v xml:space="preserve">CONCRETO CICLOPICO                                                             </v>
          </cell>
          <cell r="C670" t="str">
            <v>m3</v>
          </cell>
          <cell r="D670">
            <v>773.32093629629628</v>
          </cell>
        </row>
        <row r="671">
          <cell r="A671" t="str">
            <v>26.09.09</v>
          </cell>
          <cell r="B671" t="str">
            <v xml:space="preserve">BOMBEAMENTO P/ CONC. QUALQUER RESIST.                                          </v>
          </cell>
          <cell r="C671" t="str">
            <v>m3</v>
          </cell>
          <cell r="D671">
            <v>110.27705629629628</v>
          </cell>
        </row>
        <row r="672">
          <cell r="A672" t="str">
            <v>26.09.12</v>
          </cell>
          <cell r="B672" t="str">
            <v xml:space="preserve">CONCRETO FCK 35 MPA                                                            </v>
          </cell>
          <cell r="C672" t="str">
            <v>m3</v>
          </cell>
          <cell r="D672">
            <v>941.91192592592586</v>
          </cell>
        </row>
        <row r="673">
          <cell r="A673" t="str">
            <v>26.09.13</v>
          </cell>
          <cell r="B673" t="str">
            <v xml:space="preserve">CONCRETO FCK 40 MPA                                                            </v>
          </cell>
          <cell r="C673" t="str">
            <v>m3</v>
          </cell>
          <cell r="D673">
            <v>990.52293481481479</v>
          </cell>
        </row>
        <row r="674">
          <cell r="A674" t="str">
            <v>26.09.14</v>
          </cell>
          <cell r="B674" t="str">
            <v xml:space="preserve">CONCRETO FCK 45 MPA                                                            </v>
          </cell>
          <cell r="C674" t="str">
            <v>m3</v>
          </cell>
          <cell r="D674">
            <v>1078.2348014814813</v>
          </cell>
        </row>
        <row r="675">
          <cell r="A675" t="str">
            <v>26.09.15</v>
          </cell>
          <cell r="B675" t="str">
            <v xml:space="preserve">CONCRETO FCK 50 MPA                                                            </v>
          </cell>
          <cell r="C675" t="str">
            <v>m3</v>
          </cell>
          <cell r="D675">
            <v>1118.6850725925924</v>
          </cell>
        </row>
        <row r="676">
          <cell r="A676" t="str">
            <v>26.10.01</v>
          </cell>
          <cell r="B676" t="str">
            <v xml:space="preserve">JUNTA/RETRACAO C/LABIO POLIM.AB.15 ATE 40 MM                                   </v>
          </cell>
          <cell r="C676" t="str">
            <v>m</v>
          </cell>
          <cell r="D676">
            <v>747.47860000000003</v>
          </cell>
        </row>
        <row r="677">
          <cell r="A677" t="str">
            <v>26.10.02</v>
          </cell>
          <cell r="B677" t="str">
            <v xml:space="preserve">JUNTA/RETRACAO C/LABIO POLIM.AB.20 ATE 55 MM                                   </v>
          </cell>
          <cell r="C677" t="str">
            <v>m</v>
          </cell>
          <cell r="D677">
            <v>1423.277648888889</v>
          </cell>
        </row>
        <row r="678">
          <cell r="A678" t="str">
            <v>26.10.03</v>
          </cell>
          <cell r="B678" t="str">
            <v xml:space="preserve">JUNTA/RETRACAO C/LABIO POLIM.AB. 30 ATE 80 MM                                  </v>
          </cell>
          <cell r="C678" t="str">
            <v>m</v>
          </cell>
          <cell r="D678">
            <v>1416.8839999999998</v>
          </cell>
        </row>
        <row r="679">
          <cell r="A679" t="str">
            <v>26.10.04</v>
          </cell>
          <cell r="B679" t="str">
            <v xml:space="preserve">JUNTA DE DILATACAO METALICA                                                    </v>
          </cell>
          <cell r="C679" t="str">
            <v>m</v>
          </cell>
          <cell r="D679">
            <v>293.76514074074072</v>
          </cell>
        </row>
        <row r="680">
          <cell r="A680" t="str">
            <v>26.10.05</v>
          </cell>
          <cell r="B680" t="str">
            <v xml:space="preserve">JUNTAS DE DILATACAO METALICA C/NEOPRENE                                        </v>
          </cell>
          <cell r="C680" t="str">
            <v>m</v>
          </cell>
          <cell r="D680">
            <v>264.82772148148149</v>
          </cell>
        </row>
        <row r="681">
          <cell r="A681" t="str">
            <v>26.10.06</v>
          </cell>
          <cell r="B681" t="str">
            <v xml:space="preserve">FORNECIMENTO E APLICACAO DE JUNTA DE DILATACAO JJ-99120 OU T-110 OU SIMILAR.   </v>
          </cell>
          <cell r="C681" t="str">
            <v>m</v>
          </cell>
          <cell r="D681">
            <v>1876.6483999999996</v>
          </cell>
        </row>
        <row r="682">
          <cell r="A682" t="str">
            <v>26.10.11</v>
          </cell>
          <cell r="B682" t="str">
            <v xml:space="preserve">JUNTA DE DILATACAO TERMOELASTICA DE BASE ASFALTICA MODIFICADA COM POLIMEROS    </v>
          </cell>
          <cell r="C682" t="str">
            <v>m</v>
          </cell>
          <cell r="D682">
            <v>2656.984143703703</v>
          </cell>
        </row>
        <row r="683">
          <cell r="A683" t="str">
            <v>26.11.03.01</v>
          </cell>
          <cell r="B683" t="str">
            <v xml:space="preserve">PLACA PRE MOLDADA DE CONCRETO PARA GUARDA CORPO PP-DE-C04/021.                 </v>
          </cell>
          <cell r="C683" t="str">
            <v>un</v>
          </cell>
          <cell r="D683">
            <v>449.39747851851848</v>
          </cell>
        </row>
        <row r="684">
          <cell r="A684" t="str">
            <v>26.11.03.02</v>
          </cell>
          <cell r="B684" t="str">
            <v xml:space="preserve">PLACA PRE MOLDADA DE CONCRETO PARA FIXACAO POSTE ILUMINACAO - PP-DE-C04/021.   </v>
          </cell>
          <cell r="C684" t="str">
            <v>un</v>
          </cell>
          <cell r="D684">
            <v>812.76450222222206</v>
          </cell>
        </row>
        <row r="685">
          <cell r="A685" t="str">
            <v>26.11.03.03</v>
          </cell>
          <cell r="B685" t="str">
            <v xml:space="preserve">LANÇAMENTO DE PLACA PRE MOLDADA DE CONCRETO, ATE 1000 KG.                      </v>
          </cell>
          <cell r="C685" t="str">
            <v>un</v>
          </cell>
          <cell r="D685">
            <v>164.24288000000001</v>
          </cell>
        </row>
        <row r="686">
          <cell r="A686" t="str">
            <v>26.11.03.04</v>
          </cell>
          <cell r="B686" t="str">
            <v xml:space="preserve">TELAMENTO METALICO PARA PASSARELA, CONFORME PP-DE-M09/001.                     </v>
          </cell>
          <cell r="C686" t="str">
            <v>m</v>
          </cell>
          <cell r="D686">
            <v>4894.9218992592587</v>
          </cell>
        </row>
        <row r="687">
          <cell r="A687" t="str">
            <v>26.11.03.05</v>
          </cell>
          <cell r="B687" t="str">
            <v xml:space="preserve">GUARDA CORPO METALICO DE PASSARELA H=0,90M, CONFORME PP-DE-C04/029.            </v>
          </cell>
          <cell r="C687" t="str">
            <v>m</v>
          </cell>
          <cell r="D687">
            <v>1805.8791674074073</v>
          </cell>
        </row>
        <row r="688">
          <cell r="A688" t="str">
            <v>26.11.03.06</v>
          </cell>
          <cell r="B688" t="str">
            <v xml:space="preserve">CORRIMAO METALICO D=2" PARA PASSARELA, CONFORME PP-DE-K00/004.                 </v>
          </cell>
          <cell r="C688" t="str">
            <v>m</v>
          </cell>
          <cell r="D688">
            <v>233.53418370370369</v>
          </cell>
        </row>
        <row r="689">
          <cell r="A689" t="str">
            <v>26.11.03.11</v>
          </cell>
          <cell r="B689" t="str">
            <v xml:space="preserve">TELAMENTO PROTECAO PEDESTRE TIPO 01 CONF. PP-DE-L03/009 - F.T.I                </v>
          </cell>
          <cell r="C689" t="str">
            <v>m</v>
          </cell>
          <cell r="D689">
            <v>1310.644474074074</v>
          </cell>
        </row>
        <row r="690">
          <cell r="A690" t="str">
            <v>26.11.03.12</v>
          </cell>
          <cell r="B690" t="str">
            <v xml:space="preserve">TELAMENTO PROTECAO PEDESTRE TIPO 02 CONF. PP-DE-L03/009 - F.T.I                </v>
          </cell>
          <cell r="C690" t="str">
            <v>m</v>
          </cell>
          <cell r="D690">
            <v>1410.5224799999999</v>
          </cell>
        </row>
        <row r="691">
          <cell r="A691" t="str">
            <v>26.11.03.13</v>
          </cell>
          <cell r="B691" t="str">
            <v xml:space="preserve">TELAMENTO PROTECAO PEDESTRE TIPO 03 - F.T.I                                    </v>
          </cell>
          <cell r="C691" t="str">
            <v>m</v>
          </cell>
          <cell r="D691">
            <v>1545.8707792592593</v>
          </cell>
        </row>
        <row r="692">
          <cell r="A692" t="str">
            <v>26.11.03.14</v>
          </cell>
          <cell r="B692" t="str">
            <v xml:space="preserve">TELAMENTO PROTECAO PEDESTRE COM 2,50- F.T.I                                    </v>
          </cell>
          <cell r="C692" t="str">
            <v>m</v>
          </cell>
          <cell r="D692">
            <v>1417.5372874074073</v>
          </cell>
        </row>
        <row r="693">
          <cell r="A693" t="str">
            <v>26.11.04.01</v>
          </cell>
          <cell r="B693" t="str">
            <v xml:space="preserve">BARREIRA DE SEGURANCA COM PASSEIO CONF. PP-DE-C01/293                          </v>
          </cell>
          <cell r="C693" t="str">
            <v>m</v>
          </cell>
          <cell r="D693">
            <v>1936.1939407407408</v>
          </cell>
        </row>
        <row r="694">
          <cell r="A694" t="str">
            <v>26.11.04.02</v>
          </cell>
          <cell r="B694" t="str">
            <v xml:space="preserve">BARREIRA DE SEGURANCA CONF. PP-DE-C01/293                                      </v>
          </cell>
          <cell r="C694" t="str">
            <v>m</v>
          </cell>
          <cell r="D694">
            <v>951.29356148148145</v>
          </cell>
        </row>
        <row r="695">
          <cell r="A695" t="str">
            <v>26.11.08.01</v>
          </cell>
          <cell r="B695" t="str">
            <v xml:space="preserve">BARREIRA DE SEGURANçA PARA O.A.E CONF. PP-DE-C01/293                           </v>
          </cell>
          <cell r="C695" t="str">
            <v>m</v>
          </cell>
          <cell r="D695">
            <v>764.11065481481478</v>
          </cell>
        </row>
        <row r="696">
          <cell r="A696" t="str">
            <v>26.12.01</v>
          </cell>
          <cell r="B696" t="str">
            <v xml:space="preserve">TUBO DE PVC PERFURADO OU NAO D=0,050M                                          </v>
          </cell>
          <cell r="C696" t="str">
            <v>m</v>
          </cell>
          <cell r="D696">
            <v>24.514342222222222</v>
          </cell>
        </row>
        <row r="697">
          <cell r="A697" t="str">
            <v>26.12.02</v>
          </cell>
          <cell r="B697" t="str">
            <v xml:space="preserve">TUBO DE PVC PERFURADO OU NAO D=0,075M                                          </v>
          </cell>
          <cell r="C697" t="str">
            <v>m</v>
          </cell>
          <cell r="D697">
            <v>204.92876296296294</v>
          </cell>
        </row>
        <row r="698">
          <cell r="A698" t="str">
            <v>26.12.03</v>
          </cell>
          <cell r="B698" t="str">
            <v xml:space="preserve">TUBO DE PVC PERFURADO OU NAO D=0,100M                                          </v>
          </cell>
          <cell r="C698" t="str">
            <v>m</v>
          </cell>
          <cell r="D698">
            <v>141.97755999999998</v>
          </cell>
        </row>
        <row r="699">
          <cell r="A699" t="str">
            <v>26.12.04</v>
          </cell>
          <cell r="B699" t="str">
            <v xml:space="preserve">TUBO DE PVC PERFURADO OU NAO D=0,150M                                          </v>
          </cell>
          <cell r="C699" t="str">
            <v>m</v>
          </cell>
          <cell r="D699">
            <v>207.87391111111108</v>
          </cell>
        </row>
        <row r="700">
          <cell r="A700" t="str">
            <v>26.13.01</v>
          </cell>
          <cell r="B700" t="str">
            <v xml:space="preserve">LANC.VIGA P&lt;=50T-GUINDASTE AUTO P                                              </v>
          </cell>
          <cell r="C700" t="str">
            <v>un</v>
          </cell>
          <cell r="D700">
            <v>12493.800377777779</v>
          </cell>
        </row>
        <row r="701">
          <cell r="A701" t="str">
            <v>26.13.02</v>
          </cell>
          <cell r="B701" t="str">
            <v xml:space="preserve">LANC.VIGA 50&lt;P&lt;=80 T C/GUIND.AUTO P                                            </v>
          </cell>
          <cell r="C701" t="str">
            <v>un</v>
          </cell>
          <cell r="D701">
            <v>14082.199096296294</v>
          </cell>
        </row>
        <row r="702">
          <cell r="A702" t="str">
            <v>26.14.01</v>
          </cell>
          <cell r="B702" t="str">
            <v xml:space="preserve">ESGOTAMENTO CONTINUO AGUA                                                      </v>
          </cell>
          <cell r="C702" t="str">
            <v>m3</v>
          </cell>
          <cell r="D702">
            <v>4.3588192592592589</v>
          </cell>
        </row>
        <row r="703">
          <cell r="A703" t="str">
            <v>26.14.02</v>
          </cell>
          <cell r="B703" t="str">
            <v xml:space="preserve">ESCORAMENTO VALAS/CAVAS P/FUND.CONTINUO                                        </v>
          </cell>
          <cell r="C703" t="str">
            <v>m2</v>
          </cell>
          <cell r="D703">
            <v>214.06407703703701</v>
          </cell>
        </row>
        <row r="704">
          <cell r="A704" t="str">
            <v>26.14.03</v>
          </cell>
          <cell r="B704" t="str">
            <v xml:space="preserve">PAREDE ENSECADEIRA C/PRANCHA-ESP.0,050M                                        </v>
          </cell>
          <cell r="C704" t="str">
            <v>m2</v>
          </cell>
          <cell r="D704">
            <v>592.93864444444444</v>
          </cell>
        </row>
        <row r="705">
          <cell r="A705" t="str">
            <v>26.14.04</v>
          </cell>
          <cell r="B705" t="str">
            <v xml:space="preserve">PAREDE ENSECADEIRA C/PRANCHA-ESP.0,075M                                        </v>
          </cell>
          <cell r="C705" t="str">
            <v>m2</v>
          </cell>
          <cell r="D705">
            <v>829.93203851851854</v>
          </cell>
        </row>
        <row r="706">
          <cell r="A706" t="str">
            <v>26.15.01</v>
          </cell>
          <cell r="B706" t="str">
            <v xml:space="preserve">ENROCAMENTO PEDRA ARRUMADA                                                     </v>
          </cell>
          <cell r="C706" t="str">
            <v>m3</v>
          </cell>
          <cell r="D706">
            <v>419.87102962962962</v>
          </cell>
        </row>
        <row r="707">
          <cell r="A707" t="str">
            <v>26.15.02</v>
          </cell>
          <cell r="B707" t="str">
            <v xml:space="preserve">ENROCAMENTO PEDRA ARRUMADA E REJUNTADA                                         </v>
          </cell>
          <cell r="C707" t="str">
            <v>m3</v>
          </cell>
          <cell r="D707">
            <v>626.12778666666657</v>
          </cell>
        </row>
        <row r="708">
          <cell r="A708" t="str">
            <v>26.15.03</v>
          </cell>
          <cell r="B708" t="str">
            <v xml:space="preserve">ENROCAMENTO PEDRA JOGADA                                                       </v>
          </cell>
          <cell r="C708" t="str">
            <v>m3</v>
          </cell>
          <cell r="D708">
            <v>260.22258074074074</v>
          </cell>
        </row>
        <row r="709">
          <cell r="A709" t="str">
            <v>26.16.01</v>
          </cell>
          <cell r="B709" t="str">
            <v xml:space="preserve">PROTECAO DE TALUDE COM BLOCO PRE-MOLDADO SEXTAVADO 30X30X5CM INTERTRAVADO.     </v>
          </cell>
          <cell r="C709" t="str">
            <v>m2</v>
          </cell>
          <cell r="D709">
            <v>234.57301777777778</v>
          </cell>
        </row>
        <row r="710">
          <cell r="A710" t="str">
            <v>26.16.02</v>
          </cell>
          <cell r="B710" t="str">
            <v xml:space="preserve">PROTECAO TALUDE SOB OAE EM PLACAS PRE MOLDADAS TRAPEZOIDAL, 98X80X40CM.        </v>
          </cell>
          <cell r="C710" t="str">
            <v>m2</v>
          </cell>
          <cell r="D710">
            <v>720.67239703703694</v>
          </cell>
        </row>
        <row r="711">
          <cell r="A711" t="str">
            <v>26.16.03</v>
          </cell>
          <cell r="B711" t="str">
            <v xml:space="preserve">PROTECAO TALUDE SOB OAE COM PECAS PRE-MOLDADAS RETANGULAR 20X10X6CM.           </v>
          </cell>
          <cell r="C711" t="str">
            <v>m2</v>
          </cell>
          <cell r="D711">
            <v>165.20674666666665</v>
          </cell>
        </row>
        <row r="712">
          <cell r="A712" t="str">
            <v>27.01.01</v>
          </cell>
          <cell r="B712" t="str">
            <v xml:space="preserve">REMOCAO MANUAL DE CONCRETO SEGREGADO                                           </v>
          </cell>
          <cell r="C712" t="str">
            <v>dm3</v>
          </cell>
          <cell r="D712">
            <v>48.611008888888882</v>
          </cell>
        </row>
        <row r="713">
          <cell r="A713" t="str">
            <v>27.01.02</v>
          </cell>
          <cell r="B713" t="str">
            <v xml:space="preserve">DEMOLICAO DE CONCRETO SIMPLES                                                  </v>
          </cell>
          <cell r="C713" t="str">
            <v>m3</v>
          </cell>
          <cell r="D713">
            <v>391.15851259259256</v>
          </cell>
        </row>
        <row r="714">
          <cell r="A714" t="str">
            <v>27.01.03</v>
          </cell>
          <cell r="B714" t="str">
            <v xml:space="preserve">DEMOLICAO DE CONCRETO ARMADO                                                   </v>
          </cell>
          <cell r="C714" t="str">
            <v>m3</v>
          </cell>
          <cell r="D714">
            <v>727.07675555555545</v>
          </cell>
        </row>
        <row r="715">
          <cell r="A715" t="str">
            <v>27.01.04</v>
          </cell>
          <cell r="B715" t="str">
            <v xml:space="preserve">REMOCAO,CARGA E TRANSP.ENTULHO EM GERAL                                        </v>
          </cell>
          <cell r="C715" t="str">
            <v>t*km</v>
          </cell>
          <cell r="D715">
            <v>3.3092755555555553</v>
          </cell>
        </row>
        <row r="716">
          <cell r="A716" t="str">
            <v>27.01.29</v>
          </cell>
          <cell r="B716" t="str">
            <v xml:space="preserve">LIXAMENTO MECÂNICO DE SUPERFÍCIO DE CONCRETO                                   </v>
          </cell>
          <cell r="C716" t="str">
            <v>m2</v>
          </cell>
          <cell r="D716">
            <v>28.60542074074074</v>
          </cell>
        </row>
        <row r="717">
          <cell r="A717" t="str">
            <v>27.01.40</v>
          </cell>
          <cell r="B717" t="str">
            <v xml:space="preserve">TRATAMENTO DE ARMADURA COM PRIMER RICO EM ZINCO                                </v>
          </cell>
          <cell r="C717" t="str">
            <v>m2</v>
          </cell>
          <cell r="D717">
            <v>16.642764444444442</v>
          </cell>
        </row>
        <row r="718">
          <cell r="A718" t="str">
            <v>27.01.45</v>
          </cell>
          <cell r="B718" t="str">
            <v xml:space="preserve">DESOBSTRUCAO DE JUNTA DE DILATACAO                                             </v>
          </cell>
          <cell r="C718" t="str">
            <v>m</v>
          </cell>
          <cell r="D718">
            <v>86.298195555555552</v>
          </cell>
        </row>
        <row r="719">
          <cell r="A719" t="str">
            <v>27.02.01</v>
          </cell>
          <cell r="B719" t="str">
            <v xml:space="preserve">APIC.MANUAL CONC.C/ELIMINACAO SUP.LISAS                                        </v>
          </cell>
          <cell r="C719" t="str">
            <v>m2</v>
          </cell>
          <cell r="D719">
            <v>85.248651851851832</v>
          </cell>
        </row>
        <row r="720">
          <cell r="A720" t="str">
            <v>27.02.02</v>
          </cell>
          <cell r="B720" t="str">
            <v xml:space="preserve">LIMPEZA COM JATO D´AGUA S/SUP.DE CONC.                                         </v>
          </cell>
          <cell r="C720" t="str">
            <v>m2</v>
          </cell>
          <cell r="D720">
            <v>9.3280874074074074</v>
          </cell>
        </row>
        <row r="721">
          <cell r="A721" t="str">
            <v>27.02.03</v>
          </cell>
          <cell r="B721" t="str">
            <v xml:space="preserve">LIXAMENTO MANUAL DA SUPERFICIE DE CONCR.                                       </v>
          </cell>
          <cell r="C721" t="str">
            <v>m2</v>
          </cell>
          <cell r="D721">
            <v>14.200968888888887</v>
          </cell>
        </row>
        <row r="722">
          <cell r="A722" t="str">
            <v>27.02.05</v>
          </cell>
          <cell r="B722" t="str">
            <v xml:space="preserve">JATEAMENTO EM ESTR.CONCRETO COM AGUA                                           </v>
          </cell>
          <cell r="C722" t="str">
            <v>m2</v>
          </cell>
          <cell r="D722">
            <v>11.19156296296296</v>
          </cell>
        </row>
        <row r="723">
          <cell r="A723" t="str">
            <v>27.02.08</v>
          </cell>
          <cell r="B723" t="str">
            <v xml:space="preserve">LIMPEZA MANUAL COM ESCOVA DE ACO P/ ACO                                        </v>
          </cell>
          <cell r="C723" t="str">
            <v>m</v>
          </cell>
          <cell r="D723">
            <v>11.170143703703703</v>
          </cell>
        </row>
        <row r="724">
          <cell r="A724" t="str">
            <v>27.02.09</v>
          </cell>
          <cell r="B724" t="str">
            <v xml:space="preserve">LIMPEZA MANUAL C/ESCOVA ACO P/CONCRETO                                         </v>
          </cell>
          <cell r="C724" t="str">
            <v>m2</v>
          </cell>
          <cell r="D724">
            <v>15.239802962962964</v>
          </cell>
        </row>
        <row r="725">
          <cell r="A725" t="str">
            <v>27.03.01</v>
          </cell>
          <cell r="B725" t="str">
            <v xml:space="preserve">ANDAIME DE MADEIRA                                                             </v>
          </cell>
          <cell r="C725" t="str">
            <v>m3</v>
          </cell>
          <cell r="D725">
            <v>34.677780740740737</v>
          </cell>
        </row>
        <row r="726">
          <cell r="A726" t="str">
            <v>27.03.02</v>
          </cell>
          <cell r="B726" t="str">
            <v xml:space="preserve">ANDAIME TUBULAR                                                                </v>
          </cell>
          <cell r="C726" t="str">
            <v>m3</v>
          </cell>
          <cell r="D726">
            <v>40.653754074074072</v>
          </cell>
        </row>
        <row r="727">
          <cell r="A727" t="str">
            <v>27.03.03.01</v>
          </cell>
          <cell r="B727" t="str">
            <v xml:space="preserve">EXECUCAO DE ANDAIME SUSPENSO AREA MAXIMA DE 560 M2.                            </v>
          </cell>
          <cell r="C727" t="str">
            <v>m2</v>
          </cell>
          <cell r="D727">
            <v>106.87139407407408</v>
          </cell>
        </row>
        <row r="728">
          <cell r="A728" t="str">
            <v>27.03.03.02</v>
          </cell>
          <cell r="B728" t="str">
            <v xml:space="preserve">DESMOB. DESLOCAMENTO, MONTAGEM E FURO NO CONCRETO PARA ANDAIME SUSPENSO.       </v>
          </cell>
          <cell r="C728" t="str">
            <v>m2</v>
          </cell>
          <cell r="D728">
            <v>92.027847407407407</v>
          </cell>
        </row>
        <row r="729">
          <cell r="A729" t="str">
            <v>27.04.03</v>
          </cell>
          <cell r="B729" t="str">
            <v xml:space="preserve">FURO NO CONCRETO D=1" PROFUND. DE 30CM                                         </v>
          </cell>
          <cell r="C729" t="str">
            <v>un</v>
          </cell>
          <cell r="D729">
            <v>105.99320444444443</v>
          </cell>
        </row>
        <row r="730">
          <cell r="A730" t="str">
            <v>27.04.05</v>
          </cell>
          <cell r="B730" t="str">
            <v xml:space="preserve">FURO NO CONCRETO D=3/4" PROFUND.DE 15CM                                        </v>
          </cell>
          <cell r="C730" t="str">
            <v>un</v>
          </cell>
          <cell r="D730">
            <v>42.249488888888884</v>
          </cell>
        </row>
        <row r="731">
          <cell r="A731" t="str">
            <v>27.04.08</v>
          </cell>
          <cell r="B731" t="str">
            <v xml:space="preserve">FURO NO CONCRETO D=1/2" PROFUND.DE 15CM                                        </v>
          </cell>
          <cell r="C731" t="str">
            <v>un</v>
          </cell>
          <cell r="D731">
            <v>35.331068148148148</v>
          </cell>
        </row>
        <row r="732">
          <cell r="A732" t="str">
            <v>27.04.13</v>
          </cell>
          <cell r="B732" t="str">
            <v xml:space="preserve">FURO NO CONCRETO D=3/8"PROFUNDIDADE DE 10 CM.                                  </v>
          </cell>
          <cell r="C732" t="str">
            <v>un</v>
          </cell>
          <cell r="D732">
            <v>18.838238518518516</v>
          </cell>
        </row>
        <row r="733">
          <cell r="A733" t="str">
            <v>27.04.14</v>
          </cell>
          <cell r="B733" t="str">
            <v xml:space="preserve">FURO NO CONCRETO D=5/8"PROFUNDIDADE DE 19 CM.                                  </v>
          </cell>
          <cell r="C733" t="str">
            <v>un</v>
          </cell>
          <cell r="D733">
            <v>57.285808888888887</v>
          </cell>
        </row>
        <row r="734">
          <cell r="A734" t="str">
            <v>27.04.15</v>
          </cell>
          <cell r="B734" t="str">
            <v xml:space="preserve">FURO NO CONCRETO D=3/4"PROFUNDIDADE DE 24 CM.                                  </v>
          </cell>
          <cell r="C734" t="str">
            <v>un</v>
          </cell>
          <cell r="D734">
            <v>90.442822222222219</v>
          </cell>
        </row>
        <row r="735">
          <cell r="A735" t="str">
            <v>27.04.16</v>
          </cell>
          <cell r="B735" t="str">
            <v xml:space="preserve">FURO NO CONCRETO D=1/4"PROFUNDIDADE DE 7,5 CM.                                 </v>
          </cell>
          <cell r="C735" t="str">
            <v>un</v>
          </cell>
          <cell r="D735">
            <v>8.8997022222222224</v>
          </cell>
        </row>
        <row r="736">
          <cell r="A736" t="str">
            <v>27.04.17</v>
          </cell>
          <cell r="B736" t="str">
            <v xml:space="preserve">FURO NO CONCRETO D=5/16"PROFUNDIDADE DE 9,5 CM.                                </v>
          </cell>
          <cell r="C736" t="str">
            <v>un</v>
          </cell>
          <cell r="D736">
            <v>14.318774814814812</v>
          </cell>
        </row>
        <row r="737">
          <cell r="A737" t="str">
            <v>27.04.18</v>
          </cell>
          <cell r="B737" t="str">
            <v xml:space="preserve">FURO NO CONCRETO D=1 1/4"PROFUNDIDADE 38 CM.                                   </v>
          </cell>
          <cell r="C737" t="str">
            <v>un</v>
          </cell>
          <cell r="D737">
            <v>229.1325259259259</v>
          </cell>
        </row>
        <row r="738">
          <cell r="A738" t="str">
            <v>27.04.19</v>
          </cell>
          <cell r="B738" t="str">
            <v xml:space="preserve">FURO NO CONCRETO D= 1 1/2"PROFUNDIDADE 75 CM                                   </v>
          </cell>
          <cell r="C738" t="str">
            <v>un</v>
          </cell>
          <cell r="D738">
            <v>230.82464740740738</v>
          </cell>
        </row>
        <row r="739">
          <cell r="A739" t="str">
            <v>27.05.01</v>
          </cell>
          <cell r="B739" t="str">
            <v xml:space="preserve">FORMA PLANA P/CONC.ARMADO COMUM                                                </v>
          </cell>
          <cell r="C739" t="str">
            <v>m2</v>
          </cell>
          <cell r="D739">
            <v>183.0489896296296</v>
          </cell>
        </row>
        <row r="740">
          <cell r="A740" t="str">
            <v>27.05.02</v>
          </cell>
          <cell r="B740" t="str">
            <v xml:space="preserve">FORMA PLANA P/CONC.PROTEND.OU APARENTE                                         </v>
          </cell>
          <cell r="C740" t="str">
            <v>m2</v>
          </cell>
          <cell r="D740">
            <v>208.06668444444443</v>
          </cell>
        </row>
        <row r="741">
          <cell r="A741" t="str">
            <v>27.05.03</v>
          </cell>
          <cell r="B741" t="str">
            <v xml:space="preserve">FORMAS METALICAS PARA CONCRETO                                                 </v>
          </cell>
          <cell r="C741" t="str">
            <v>m2</v>
          </cell>
          <cell r="D741">
            <v>156.79968740740739</v>
          </cell>
        </row>
        <row r="742">
          <cell r="A742" t="str">
            <v>27.06.01</v>
          </cell>
          <cell r="B742" t="str">
            <v xml:space="preserve">BARRA DE ACO CA-25                                                             </v>
          </cell>
          <cell r="C742" t="str">
            <v>kg</v>
          </cell>
          <cell r="D742">
            <v>18.881077037037034</v>
          </cell>
        </row>
        <row r="743">
          <cell r="A743" t="str">
            <v>27.06.02</v>
          </cell>
          <cell r="B743" t="str">
            <v xml:space="preserve">BARRA DE ACO CA-50 PARA RECUPERACAO ESTRUTURAL                                 </v>
          </cell>
          <cell r="C743" t="str">
            <v>kg</v>
          </cell>
          <cell r="D743">
            <v>18.07785481481481</v>
          </cell>
        </row>
        <row r="744">
          <cell r="A744" t="str">
            <v>27.06.03</v>
          </cell>
          <cell r="B744" t="str">
            <v xml:space="preserve">BARRA DE ACO CA-60                                                             </v>
          </cell>
          <cell r="C744" t="str">
            <v>kg</v>
          </cell>
          <cell r="D744">
            <v>22.029708148148146</v>
          </cell>
        </row>
        <row r="745">
          <cell r="A745" t="str">
            <v>27.06.04</v>
          </cell>
          <cell r="B745" t="str">
            <v xml:space="preserve">ACO PARA CONCRETO PROTENDIDO                                                   </v>
          </cell>
          <cell r="C745" t="str">
            <v>kg</v>
          </cell>
          <cell r="D745">
            <v>38.222668148148145</v>
          </cell>
        </row>
        <row r="746">
          <cell r="A746" t="str">
            <v>27.06.05</v>
          </cell>
          <cell r="B746" t="str">
            <v xml:space="preserve">TELA METALICA                                                                  </v>
          </cell>
          <cell r="C746" t="str">
            <v>kg</v>
          </cell>
          <cell r="D746">
            <v>14.436580740740739</v>
          </cell>
        </row>
        <row r="747">
          <cell r="A747" t="str">
            <v>27.06.06</v>
          </cell>
          <cell r="B747" t="str">
            <v xml:space="preserve">SUBSTITUICAO DE ACO DA ARMADURA                                                </v>
          </cell>
          <cell r="C747" t="str">
            <v>kg</v>
          </cell>
          <cell r="D747">
            <v>40.021885925925915</v>
          </cell>
        </row>
        <row r="748">
          <cell r="A748" t="str">
            <v>27.06.07</v>
          </cell>
          <cell r="B748" t="str">
            <v xml:space="preserve">RETIRADA DA ARMADURA CORROIDA                                                  </v>
          </cell>
          <cell r="C748" t="str">
            <v>kg</v>
          </cell>
          <cell r="D748">
            <v>18.281337777777775</v>
          </cell>
        </row>
        <row r="749">
          <cell r="A749" t="str">
            <v>27.06.08</v>
          </cell>
          <cell r="B749" t="str">
            <v xml:space="preserve">ACO P/ CONCRETO PROTENDIDO ST 85/105                                           </v>
          </cell>
          <cell r="C749" t="str">
            <v>kg</v>
          </cell>
          <cell r="D749">
            <v>65.607191111111106</v>
          </cell>
        </row>
        <row r="750">
          <cell r="A750" t="str">
            <v>27.06.09</v>
          </cell>
          <cell r="B750" t="str">
            <v xml:space="preserve">EMENDA DE BARRA DE ACO COM LUVA PRENSADA D=12MM                                </v>
          </cell>
          <cell r="C750" t="str">
            <v>un</v>
          </cell>
          <cell r="D750">
            <v>38.361893333333327</v>
          </cell>
        </row>
        <row r="751">
          <cell r="A751" t="str">
            <v>27.06.10</v>
          </cell>
          <cell r="B751" t="str">
            <v xml:space="preserve">EMENDA DE BARRA DE ACO COM LUVA PRENSADA D=16MM                                </v>
          </cell>
          <cell r="C751" t="str">
            <v>un</v>
          </cell>
          <cell r="D751">
            <v>47.336562962962965</v>
          </cell>
        </row>
        <row r="752">
          <cell r="A752" t="str">
            <v>27.06.11</v>
          </cell>
          <cell r="B752" t="str">
            <v xml:space="preserve">EMENDA DE BARRA DE ACO COM LUVA PRENSADA D=20MM                                </v>
          </cell>
          <cell r="C752" t="str">
            <v>un</v>
          </cell>
          <cell r="D752">
            <v>65.86422222222221</v>
          </cell>
        </row>
        <row r="753">
          <cell r="A753" t="str">
            <v>27.06.12</v>
          </cell>
          <cell r="B753" t="str">
            <v xml:space="preserve">EMENDA DE BARRA DE ACO COM LUVA PRENSADA D=25MM                                </v>
          </cell>
          <cell r="C753" t="str">
            <v>un</v>
          </cell>
          <cell r="D753">
            <v>97.960982222222199</v>
          </cell>
        </row>
        <row r="754">
          <cell r="A754" t="str">
            <v>27.06.13</v>
          </cell>
          <cell r="B754" t="str">
            <v xml:space="preserve">EMENDA DE BARRA DE ACO COM ROSCA D=12MM                                        </v>
          </cell>
          <cell r="C754" t="str">
            <v>un</v>
          </cell>
          <cell r="D754">
            <v>26.57059111111111</v>
          </cell>
        </row>
        <row r="755">
          <cell r="A755" t="str">
            <v>27.06.14</v>
          </cell>
          <cell r="B755" t="str">
            <v xml:space="preserve">EMENDA DE BARRA DE ACO COM ROSCA D=16MM                                        </v>
          </cell>
          <cell r="C755" t="str">
            <v>un</v>
          </cell>
          <cell r="D755">
            <v>35.406035555555555</v>
          </cell>
        </row>
        <row r="756">
          <cell r="A756" t="str">
            <v>27.06.15</v>
          </cell>
          <cell r="B756" t="str">
            <v xml:space="preserve">EMENDA DE BARRA DE ACO COM ROSCA D=20MM                                        </v>
          </cell>
          <cell r="C756" t="str">
            <v>un</v>
          </cell>
          <cell r="D756">
            <v>47.454368888888887</v>
          </cell>
        </row>
        <row r="757">
          <cell r="A757" t="str">
            <v>27.06.16</v>
          </cell>
          <cell r="B757" t="str">
            <v xml:space="preserve">EMENDA DE BARRA DE ACO COM ROSCA D=25MM                                        </v>
          </cell>
          <cell r="C757" t="str">
            <v>un</v>
          </cell>
          <cell r="D757">
            <v>61.783853333333326</v>
          </cell>
        </row>
        <row r="758">
          <cell r="A758" t="str">
            <v>27.06.17</v>
          </cell>
          <cell r="B758" t="str">
            <v xml:space="preserve">CHUMBAMENTO BARRAS C/RESINA EPOX.INJ.                                          </v>
          </cell>
          <cell r="C758" t="str">
            <v>kg</v>
          </cell>
          <cell r="D758">
            <v>132.46740888888888</v>
          </cell>
        </row>
        <row r="759">
          <cell r="A759" t="str">
            <v>27.06.20</v>
          </cell>
          <cell r="B759" t="str">
            <v xml:space="preserve">CHUMBADOR QUIMICO DIÂMETRO 1.1/2".                                             </v>
          </cell>
          <cell r="C759" t="str">
            <v>un</v>
          </cell>
          <cell r="D759">
            <v>1089.8975881481479</v>
          </cell>
        </row>
        <row r="760">
          <cell r="A760" t="str">
            <v>27.07.02</v>
          </cell>
          <cell r="B760" t="str">
            <v xml:space="preserve">AP.ANC.P/CABOS PROTEN. ATIVA 12FIOS-8MM                                        </v>
          </cell>
          <cell r="C760" t="str">
            <v>un</v>
          </cell>
          <cell r="D760">
            <v>808.99471259259258</v>
          </cell>
        </row>
        <row r="761">
          <cell r="A761" t="str">
            <v>27.07.03</v>
          </cell>
          <cell r="B761" t="str">
            <v xml:space="preserve">AP.ANC.P/CABOS PROTEN.ATIV.04FIOS-12,7MM                                       </v>
          </cell>
          <cell r="C761" t="str">
            <v>un</v>
          </cell>
          <cell r="D761">
            <v>652.30212148148155</v>
          </cell>
        </row>
        <row r="762">
          <cell r="A762" t="str">
            <v>27.07.04</v>
          </cell>
          <cell r="B762" t="str">
            <v xml:space="preserve">AP.ANC.P/CABOS PROTEN.ATIV. 6FIOS-12,7MM                                       </v>
          </cell>
          <cell r="C762" t="str">
            <v>un</v>
          </cell>
          <cell r="D762">
            <v>908.69065481481471</v>
          </cell>
        </row>
        <row r="763">
          <cell r="A763" t="str">
            <v>27.07.05</v>
          </cell>
          <cell r="B763" t="str">
            <v xml:space="preserve">AP.ANC.P/CABOS PROTEN.ATIV.12FIOS-12,7MM                                       </v>
          </cell>
          <cell r="C763" t="str">
            <v>un</v>
          </cell>
          <cell r="D763">
            <v>1307.3994562962962</v>
          </cell>
        </row>
        <row r="764">
          <cell r="A764" t="str">
            <v>27.07.06</v>
          </cell>
          <cell r="B764" t="str">
            <v xml:space="preserve">AP.ANC.P/CABOS PROTEN.ATIV.19FIOS-12,7MM                                       </v>
          </cell>
          <cell r="C764" t="str">
            <v>un</v>
          </cell>
          <cell r="D764">
            <v>2502.0158029629629</v>
          </cell>
        </row>
        <row r="765">
          <cell r="A765" t="str">
            <v>27.07.07</v>
          </cell>
          <cell r="B765" t="str">
            <v xml:space="preserve">AP.ANC.P/CABOS PROTEN.ATIV.22FIOS-12,7MM                                       </v>
          </cell>
          <cell r="C765" t="str">
            <v>un</v>
          </cell>
          <cell r="D765">
            <v>4479.9130414814808</v>
          </cell>
        </row>
        <row r="766">
          <cell r="A766" t="str">
            <v>27.07.09</v>
          </cell>
          <cell r="B766" t="str">
            <v xml:space="preserve">AP.ANC.P/CABOS PROTEN.PASS. 4FIOS-12,7MM                                       </v>
          </cell>
          <cell r="C766" t="str">
            <v>un</v>
          </cell>
          <cell r="D766">
            <v>144.22658222222219</v>
          </cell>
        </row>
        <row r="767">
          <cell r="A767" t="str">
            <v>27.07.10</v>
          </cell>
          <cell r="B767" t="str">
            <v xml:space="preserve">AP.ANC.P/CABOS PROTEN.PASS. 6FIOS-12,7MM                                       </v>
          </cell>
          <cell r="C767" t="str">
            <v>un</v>
          </cell>
          <cell r="D767">
            <v>186.02626666666666</v>
          </cell>
        </row>
        <row r="768">
          <cell r="A768" t="str">
            <v>27.07.12</v>
          </cell>
          <cell r="B768" t="str">
            <v xml:space="preserve">AP.ANC.P/CABOS PROTEN.PAS. 19FIOS-12,7MM                                       </v>
          </cell>
          <cell r="C768" t="str">
            <v>un</v>
          </cell>
          <cell r="D768">
            <v>372.15962962962959</v>
          </cell>
        </row>
        <row r="769">
          <cell r="A769" t="str">
            <v>27.07.13.01</v>
          </cell>
          <cell r="B769" t="str">
            <v xml:space="preserve">APARELHO DE ANCORAGEM ATIVO DE 4 FIOS DE Ã 5/8" (15,2MM)                       </v>
          </cell>
          <cell r="C769" t="str">
            <v>un</v>
          </cell>
          <cell r="D769">
            <v>680.31851259259258</v>
          </cell>
        </row>
        <row r="770">
          <cell r="A770" t="str">
            <v>27.07.13.02</v>
          </cell>
          <cell r="B770" t="str">
            <v xml:space="preserve">APARELHO DE ANCORAGEM ATIVO DE 12 FIOS DE 5/8" (15,2MM)                        </v>
          </cell>
          <cell r="C770" t="str">
            <v>un</v>
          </cell>
          <cell r="D770">
            <v>1872.2574518518516</v>
          </cell>
        </row>
        <row r="771">
          <cell r="A771" t="str">
            <v>27.07.13.03</v>
          </cell>
          <cell r="B771" t="str">
            <v xml:space="preserve">APARELHO DE ANCORAGEM ATIVO DE 15 FIOS DE Ã 5/8" (15,2MM)                      </v>
          </cell>
          <cell r="C771" t="str">
            <v>un</v>
          </cell>
          <cell r="D771">
            <v>2742.2649244444442</v>
          </cell>
        </row>
        <row r="772">
          <cell r="A772" t="str">
            <v>27.07.13.04</v>
          </cell>
          <cell r="B772" t="str">
            <v xml:space="preserve">APARELHO DE ANCORAGEM ATIVO DE 19 FIOS DE Ã 5/8"                               </v>
          </cell>
          <cell r="C772" t="str">
            <v>un</v>
          </cell>
          <cell r="D772">
            <v>3443.7992133333332</v>
          </cell>
        </row>
        <row r="773">
          <cell r="A773" t="str">
            <v>27.08.01</v>
          </cell>
          <cell r="B773" t="str">
            <v xml:space="preserve">SUBSTIT.APARELHO APOIO NEOPRENE FRETADO                                        </v>
          </cell>
          <cell r="C773" t="str">
            <v>dm3</v>
          </cell>
          <cell r="D773">
            <v>204.33973333333336</v>
          </cell>
        </row>
        <row r="774">
          <cell r="A774" t="str">
            <v>27.09.01</v>
          </cell>
          <cell r="B774" t="str">
            <v xml:space="preserve">CONCRETO FCK 10MPA                                                             </v>
          </cell>
          <cell r="C774" t="str">
            <v>m3</v>
          </cell>
          <cell r="D774">
            <v>772.80687407407402</v>
          </cell>
        </row>
        <row r="775">
          <cell r="A775" t="str">
            <v>27.09.02</v>
          </cell>
          <cell r="B775" t="str">
            <v xml:space="preserve">CONCRETO FCK 15MPA                                                             </v>
          </cell>
          <cell r="C775" t="str">
            <v>m3</v>
          </cell>
          <cell r="D775">
            <v>836.33639703703693</v>
          </cell>
        </row>
        <row r="776">
          <cell r="A776" t="str">
            <v>27.09.03</v>
          </cell>
          <cell r="B776" t="str">
            <v xml:space="preserve">CONCRETO FCK 18MPA                                                             </v>
          </cell>
          <cell r="C776" t="str">
            <v>m3</v>
          </cell>
          <cell r="D776">
            <v>857.3701096296295</v>
          </cell>
        </row>
        <row r="777">
          <cell r="A777" t="str">
            <v>27.09.04</v>
          </cell>
          <cell r="B777" t="str">
            <v xml:space="preserve">CONCRETO FCK 20MPA                                                             </v>
          </cell>
          <cell r="C777" t="str">
            <v>m3</v>
          </cell>
          <cell r="D777">
            <v>882.59128740740744</v>
          </cell>
        </row>
        <row r="778">
          <cell r="A778" t="str">
            <v>27.09.05</v>
          </cell>
          <cell r="B778" t="str">
            <v xml:space="preserve">CONCRETO FCK 25MPA                                                             </v>
          </cell>
          <cell r="C778" t="str">
            <v>m3</v>
          </cell>
          <cell r="D778">
            <v>902.53261777777766</v>
          </cell>
        </row>
        <row r="779">
          <cell r="A779" t="str">
            <v>27.09.07</v>
          </cell>
          <cell r="B779" t="str">
            <v xml:space="preserve">CONCRETO FCK 30MPA                                                             </v>
          </cell>
          <cell r="C779" t="str">
            <v>m3</v>
          </cell>
          <cell r="D779">
            <v>928.48205037037042</v>
          </cell>
        </row>
        <row r="780">
          <cell r="A780" t="str">
            <v>27.09.08</v>
          </cell>
          <cell r="B780" t="str">
            <v xml:space="preserve">CONCRETO CICLOPICO                                                             </v>
          </cell>
          <cell r="C780" t="str">
            <v>m3</v>
          </cell>
          <cell r="D780">
            <v>773.32093629629628</v>
          </cell>
        </row>
        <row r="781">
          <cell r="A781" t="str">
            <v>27.09.09</v>
          </cell>
          <cell r="B781" t="str">
            <v xml:space="preserve">CONCRETO PROJETADO,MEDIDO NA SECAO                                             </v>
          </cell>
          <cell r="C781" t="str">
            <v>m3</v>
          </cell>
          <cell r="D781">
            <v>2802.6243970370369</v>
          </cell>
        </row>
        <row r="782">
          <cell r="A782" t="str">
            <v>27.09.10</v>
          </cell>
          <cell r="B782" t="str">
            <v xml:space="preserve">BOMBEAMENTO P/CONC. QUALQUER RESIST.                                           </v>
          </cell>
          <cell r="C782" t="str">
            <v>m3</v>
          </cell>
          <cell r="D782">
            <v>110.27705629629628</v>
          </cell>
        </row>
        <row r="783">
          <cell r="A783" t="str">
            <v>27.09.12</v>
          </cell>
          <cell r="B783" t="str">
            <v xml:space="preserve">ENCHIMENTO COM CONCRETO CELULAR                                                </v>
          </cell>
          <cell r="C783" t="str">
            <v>m3</v>
          </cell>
          <cell r="D783">
            <v>1481.5380340740737</v>
          </cell>
        </row>
        <row r="784">
          <cell r="A784" t="str">
            <v>27.09.15</v>
          </cell>
          <cell r="B784" t="str">
            <v xml:space="preserve">CONCRETO FCK 35MPA                                                             </v>
          </cell>
          <cell r="C784" t="str">
            <v>m3</v>
          </cell>
          <cell r="D784">
            <v>941.91192592592586</v>
          </cell>
        </row>
        <row r="785">
          <cell r="A785" t="str">
            <v>27.09.16</v>
          </cell>
          <cell r="B785" t="str">
            <v xml:space="preserve">CONCRETO FCK 40MPA                                                             </v>
          </cell>
          <cell r="C785" t="str">
            <v>m3</v>
          </cell>
          <cell r="D785">
            <v>990.52293481481479</v>
          </cell>
        </row>
        <row r="786">
          <cell r="A786" t="str">
            <v>27.09.17</v>
          </cell>
          <cell r="B786" t="str">
            <v xml:space="preserve">CONCRETO FCK 45 MPA                                                            </v>
          </cell>
          <cell r="C786" t="str">
            <v>m3</v>
          </cell>
          <cell r="D786">
            <v>1078.2348014814813</v>
          </cell>
        </row>
        <row r="787">
          <cell r="A787" t="str">
            <v>27.09.18</v>
          </cell>
          <cell r="B787" t="str">
            <v xml:space="preserve">CONCRETO FCK 50 MPA                                                            </v>
          </cell>
          <cell r="C787" t="str">
            <v>m3</v>
          </cell>
          <cell r="D787">
            <v>1118.6850725925924</v>
          </cell>
        </row>
        <row r="788">
          <cell r="A788" t="str">
            <v>27.10.01</v>
          </cell>
          <cell r="B788" t="str">
            <v xml:space="preserve">JUNTA/RETRACAO C/LABIO POLI.AB.15ATE40MM                                       </v>
          </cell>
          <cell r="C788" t="str">
            <v>m</v>
          </cell>
          <cell r="D788">
            <v>837.25742518518507</v>
          </cell>
        </row>
        <row r="789">
          <cell r="A789" t="str">
            <v>27.10.02</v>
          </cell>
          <cell r="B789" t="str">
            <v xml:space="preserve">JUNTA/RETRACAO C/LABIO POLI.AB.20ATE55MM                                       </v>
          </cell>
          <cell r="C789" t="str">
            <v>m</v>
          </cell>
          <cell r="D789">
            <v>1477.7468251851849</v>
          </cell>
        </row>
        <row r="790">
          <cell r="A790" t="str">
            <v>27.10.03</v>
          </cell>
          <cell r="B790" t="str">
            <v xml:space="preserve">JUNTA/RETRACAO C/LABIO POLI.AB.30ATE80MM                                       </v>
          </cell>
          <cell r="C790" t="str">
            <v>m</v>
          </cell>
          <cell r="D790">
            <v>1506.6628251851851</v>
          </cell>
        </row>
        <row r="791">
          <cell r="A791" t="str">
            <v>27.10.04</v>
          </cell>
          <cell r="B791" t="str">
            <v xml:space="preserve">SUBSTITUICAO DE JUNTA METALICA                                                 </v>
          </cell>
          <cell r="C791" t="str">
            <v>m</v>
          </cell>
          <cell r="D791">
            <v>486.42066814814808</v>
          </cell>
        </row>
        <row r="792">
          <cell r="A792" t="str">
            <v>27.10.05</v>
          </cell>
          <cell r="B792" t="str">
            <v xml:space="preserve">MICROCONCRETO RAPFLEX 10                                                       </v>
          </cell>
          <cell r="C792" t="str">
            <v>m</v>
          </cell>
          <cell r="D792">
            <v>1463.2566962962962</v>
          </cell>
        </row>
        <row r="793">
          <cell r="A793" t="str">
            <v>27.11.01</v>
          </cell>
          <cell r="B793" t="str">
            <v xml:space="preserve">ARGAMASSA CIMENTO E AREIA 1:1                                                  </v>
          </cell>
          <cell r="C793" t="str">
            <v>m3</v>
          </cell>
          <cell r="D793">
            <v>3045.4973777777777</v>
          </cell>
        </row>
        <row r="794">
          <cell r="A794" t="str">
            <v>27.11.02</v>
          </cell>
          <cell r="B794" t="str">
            <v xml:space="preserve">ADESIVO EPOXI P/TRI.(INCL.FUROS E MANG.)                                       </v>
          </cell>
          <cell r="C794" t="str">
            <v>kg</v>
          </cell>
          <cell r="D794">
            <v>458.98259703703701</v>
          </cell>
        </row>
        <row r="795">
          <cell r="A795" t="str">
            <v>27.11.03</v>
          </cell>
          <cell r="B795" t="str">
            <v xml:space="preserve">INJECAO DE CALDA DE CIMENTO                                                    </v>
          </cell>
          <cell r="C795" t="str">
            <v>kg</v>
          </cell>
          <cell r="D795">
            <v>5.2477185185185187</v>
          </cell>
        </row>
        <row r="796">
          <cell r="A796" t="str">
            <v>27.11.05</v>
          </cell>
          <cell r="B796" t="str">
            <v xml:space="preserve">INJECAO DE CALDA DE CIMENTO EM BAINHAS                                         </v>
          </cell>
          <cell r="C796" t="str">
            <v>kg</v>
          </cell>
          <cell r="D796">
            <v>5.2477185185185187</v>
          </cell>
        </row>
        <row r="797">
          <cell r="A797" t="str">
            <v>27.11.06</v>
          </cell>
          <cell r="B797" t="str">
            <v xml:space="preserve">ARGAM.CIMENTICIA C/POLIMERO INCORPORADO                                        </v>
          </cell>
          <cell r="C797" t="str">
            <v>dm3</v>
          </cell>
          <cell r="D797">
            <v>12.219687407407406</v>
          </cell>
        </row>
        <row r="798">
          <cell r="A798" t="str">
            <v>27.11.09</v>
          </cell>
          <cell r="B798" t="str">
            <v xml:space="preserve">ARGAMASSA DE CIMENTO E AREIA TRACO 1:6                                         </v>
          </cell>
          <cell r="C798" t="str">
            <v>m3</v>
          </cell>
          <cell r="D798">
            <v>3298.8443762962966</v>
          </cell>
        </row>
        <row r="799">
          <cell r="A799" t="str">
            <v>27.11.10</v>
          </cell>
          <cell r="B799" t="str">
            <v xml:space="preserve">ARGAMASSA CIMEN.E AREIA TRAC.1:3 ESP 2CM                                       </v>
          </cell>
          <cell r="C799" t="str">
            <v>m2</v>
          </cell>
          <cell r="D799">
            <v>70.287299259259242</v>
          </cell>
        </row>
        <row r="800">
          <cell r="A800" t="str">
            <v>27.11.11</v>
          </cell>
          <cell r="B800" t="str">
            <v xml:space="preserve">ADESIVO SELANTE PARA CONCRETO FISSURADO                                        </v>
          </cell>
          <cell r="C800" t="str">
            <v>m</v>
          </cell>
          <cell r="D800">
            <v>54.811884444444445</v>
          </cell>
        </row>
        <row r="801">
          <cell r="A801" t="str">
            <v>27.12.01</v>
          </cell>
          <cell r="B801" t="str">
            <v xml:space="preserve">TUBO DE PVC PERFURADO OU NAO D=0,050M                                          </v>
          </cell>
          <cell r="C801" t="str">
            <v>m</v>
          </cell>
          <cell r="D801">
            <v>24.514342222222222</v>
          </cell>
        </row>
        <row r="802">
          <cell r="A802" t="str">
            <v>27.12.02</v>
          </cell>
          <cell r="B802" t="str">
            <v xml:space="preserve">TUBO DE PVC PERFURADO OU NAO D=0,075M                                          </v>
          </cell>
          <cell r="C802" t="str">
            <v>m</v>
          </cell>
          <cell r="D802">
            <v>204.92876296296294</v>
          </cell>
        </row>
        <row r="803">
          <cell r="A803" t="str">
            <v>27.12.03</v>
          </cell>
          <cell r="B803" t="str">
            <v xml:space="preserve">TUBO DE PVC PERFURADO OU NAO D=0,10M                                           </v>
          </cell>
          <cell r="C803" t="str">
            <v>m</v>
          </cell>
          <cell r="D803">
            <v>141.97755999999998</v>
          </cell>
        </row>
        <row r="804">
          <cell r="A804" t="str">
            <v>27.12.04</v>
          </cell>
          <cell r="B804" t="str">
            <v xml:space="preserve">TUBO DE PVC PERFURADO OU NAO D=0,15M                                           </v>
          </cell>
          <cell r="C804" t="str">
            <v>m</v>
          </cell>
          <cell r="D804">
            <v>207.87391111111108</v>
          </cell>
        </row>
        <row r="805">
          <cell r="A805" t="str">
            <v>27.13.02</v>
          </cell>
          <cell r="B805" t="str">
            <v xml:space="preserve">ADITIVO SUPER PLASTIFICANTE                                                    </v>
          </cell>
          <cell r="C805" t="str">
            <v>kg</v>
          </cell>
          <cell r="D805">
            <v>19.448687407407405</v>
          </cell>
        </row>
        <row r="806">
          <cell r="A806" t="str">
            <v>27.13.03</v>
          </cell>
          <cell r="B806" t="str">
            <v xml:space="preserve">ADITIVO SUPER FLUIDIFICANTE                                                    </v>
          </cell>
          <cell r="C806" t="str">
            <v>kg</v>
          </cell>
          <cell r="D806">
            <v>9.9599555555555561</v>
          </cell>
        </row>
        <row r="807">
          <cell r="A807" t="str">
            <v>27.13.04</v>
          </cell>
          <cell r="B807" t="str">
            <v xml:space="preserve">ADITIVO ACELERADOR DE PEGA                                                     </v>
          </cell>
          <cell r="C807" t="str">
            <v>kg</v>
          </cell>
          <cell r="D807">
            <v>7.4860311111111111</v>
          </cell>
        </row>
        <row r="808">
          <cell r="A808" t="str">
            <v>27.13.05</v>
          </cell>
          <cell r="B808" t="str">
            <v xml:space="preserve">ADITIVO RETARDADOR DE PEGA                                                     </v>
          </cell>
          <cell r="C808" t="str">
            <v>kg</v>
          </cell>
          <cell r="D808">
            <v>10.441888888888888</v>
          </cell>
        </row>
        <row r="809">
          <cell r="A809" t="str">
            <v>27.14.01.01</v>
          </cell>
          <cell r="B809" t="str">
            <v xml:space="preserve">PINTURA HIDROFUGANTE C/SILICONE BASE AGUA - UMA DEMAO                          </v>
          </cell>
          <cell r="C809" t="str">
            <v>m2</v>
          </cell>
          <cell r="D809">
            <v>18.859657777777773</v>
          </cell>
        </row>
        <row r="810">
          <cell r="A810" t="str">
            <v>27.14.02</v>
          </cell>
          <cell r="B810" t="str">
            <v xml:space="preserve">PINT.C/VERNIZ POLIURETANO INCOLOR-3DEMAO                                       </v>
          </cell>
          <cell r="C810" t="str">
            <v>m2</v>
          </cell>
          <cell r="D810">
            <v>97.339823703703686</v>
          </cell>
        </row>
        <row r="811">
          <cell r="A811" t="str">
            <v>27.14.03</v>
          </cell>
          <cell r="B811" t="str">
            <v xml:space="preserve">PINTURA A BASE DE EPOXI - 2DEMAOS                                              </v>
          </cell>
          <cell r="C811" t="str">
            <v>m2</v>
          </cell>
          <cell r="D811">
            <v>109.58093037037035</v>
          </cell>
        </row>
        <row r="812">
          <cell r="A812" t="str">
            <v>27.14.04</v>
          </cell>
          <cell r="B812" t="str">
            <v xml:space="preserve">PINTURA ACRILICA - 2DEMAOS                                                     </v>
          </cell>
          <cell r="C812" t="str">
            <v>m2</v>
          </cell>
          <cell r="D812">
            <v>64.386293333333327</v>
          </cell>
        </row>
        <row r="813">
          <cell r="A813" t="str">
            <v>27.14.05</v>
          </cell>
          <cell r="B813" t="str">
            <v>PINTURA A BASE DE ESMALTE SINTETICO 3 DEMAOS, SENDO UMA DEMAO FUNDO OXIDO FERRO</v>
          </cell>
          <cell r="C813" t="str">
            <v>m2</v>
          </cell>
          <cell r="D813">
            <v>75.781339259259269</v>
          </cell>
        </row>
        <row r="814">
          <cell r="A814" t="str">
            <v>27.16.01</v>
          </cell>
          <cell r="B814" t="str">
            <v xml:space="preserve">APLICACAO MANUAL E PREPARO DE PASTA PARA ESTUCAMENTO EM OAE, SEM PINTURA.      </v>
          </cell>
          <cell r="C814" t="str">
            <v>m2</v>
          </cell>
          <cell r="D814">
            <v>28.305551111111107</v>
          </cell>
        </row>
        <row r="815">
          <cell r="A815" t="str">
            <v>27.18.01</v>
          </cell>
          <cell r="B815" t="str">
            <v xml:space="preserve">ATERRO SOLO COM 3% DE CIMENTO C/PULVE.                                         </v>
          </cell>
          <cell r="C815" t="str">
            <v>m3</v>
          </cell>
          <cell r="D815">
            <v>86.051874074074064</v>
          </cell>
        </row>
        <row r="816">
          <cell r="A816" t="str">
            <v>28.01.04.01</v>
          </cell>
          <cell r="B816" t="str">
            <v xml:space="preserve">FORN. E TRANSPORTE DE PLACA DE ACO GT+GT                                       </v>
          </cell>
          <cell r="C816" t="str">
            <v>m2</v>
          </cell>
          <cell r="D816">
            <v>1037.6560148148149</v>
          </cell>
        </row>
        <row r="817">
          <cell r="A817" t="str">
            <v>28.01.05.01</v>
          </cell>
          <cell r="B817" t="str">
            <v xml:space="preserve">FORN. E TRANSPORTE DE PLACA DE ACO GT+AI                                       </v>
          </cell>
          <cell r="C817" t="str">
            <v>m2</v>
          </cell>
          <cell r="D817">
            <v>1016.943591111111</v>
          </cell>
        </row>
        <row r="818">
          <cell r="A818" t="str">
            <v>28.01.07.01</v>
          </cell>
          <cell r="B818" t="str">
            <v xml:space="preserve">FORN. E TRANSPORTE DE PLACA MOD.ALUMINIO GT+GT                                 </v>
          </cell>
          <cell r="C818" t="str">
            <v>m2</v>
          </cell>
          <cell r="D818">
            <v>1772.2723496296294</v>
          </cell>
        </row>
        <row r="819">
          <cell r="A819" t="str">
            <v>28.01.08.01</v>
          </cell>
          <cell r="B819" t="str">
            <v xml:space="preserve">FORN. E TRANSPORTE DE PLACA DE ALUMINIO GT+AI                                  </v>
          </cell>
          <cell r="C819" t="str">
            <v>m2</v>
          </cell>
          <cell r="D819">
            <v>1456.9487244444445</v>
          </cell>
        </row>
        <row r="820">
          <cell r="A820" t="str">
            <v>28.01.24.01</v>
          </cell>
          <cell r="B820" t="str">
            <v xml:space="preserve">COLOCACAO DE PLACA EM SUP. MADEIRA/METALICO-SOLO                               </v>
          </cell>
          <cell r="C820" t="str">
            <v>m2</v>
          </cell>
          <cell r="D820">
            <v>104.96507999999999</v>
          </cell>
        </row>
        <row r="821">
          <cell r="A821" t="str">
            <v>28.01.25.01</v>
          </cell>
          <cell r="B821" t="str">
            <v xml:space="preserve">COLOCACAO DE PLACA AEREA EM PORTICOS OU SEMI-PORTICO                           </v>
          </cell>
          <cell r="C821" t="str">
            <v>m2</v>
          </cell>
          <cell r="D821">
            <v>148.86385185185185</v>
          </cell>
        </row>
        <row r="822">
          <cell r="A822" t="str">
            <v>28.01.26.01</v>
          </cell>
          <cell r="B822" t="str">
            <v xml:space="preserve">RETIRADA DE PLACA DE SOLO EM SUPORTE DE MADEIRA OU METALICO                    </v>
          </cell>
          <cell r="C822" t="str">
            <v>m2</v>
          </cell>
          <cell r="D822">
            <v>89.971598518518519</v>
          </cell>
        </row>
        <row r="823">
          <cell r="A823" t="str">
            <v>28.01.27.01</v>
          </cell>
          <cell r="B823" t="str">
            <v xml:space="preserve">RETIRADA DE PLACA AEREA                                                        </v>
          </cell>
          <cell r="C823" t="str">
            <v>m2</v>
          </cell>
          <cell r="D823">
            <v>119.09108148148147</v>
          </cell>
        </row>
        <row r="824">
          <cell r="A824" t="str">
            <v>28.01.31.01</v>
          </cell>
          <cell r="B824" t="str">
            <v xml:space="preserve">FORN.TRANSP. MONTAG PLACA ALUM.E NUCLEO POLIET. BAIXA DENSIDADE ESP.3MM GT+GT  </v>
          </cell>
          <cell r="C824" t="str">
            <v>m2</v>
          </cell>
          <cell r="D824">
            <v>881.07051999999999</v>
          </cell>
        </row>
        <row r="825">
          <cell r="A825" t="str">
            <v>28.01.31.02</v>
          </cell>
          <cell r="B825" t="str">
            <v xml:space="preserve">FORN.TRANSP. MONTAG PLACA ALUM.E NUCLEO POLIET. BAIXA DENSIDADE ESP.3MM GT+AI  </v>
          </cell>
          <cell r="C825" t="str">
            <v>m2</v>
          </cell>
          <cell r="D825">
            <v>881.07051999999999</v>
          </cell>
        </row>
        <row r="826">
          <cell r="A826" t="str">
            <v>28.02.01.02</v>
          </cell>
          <cell r="B826" t="str">
            <v xml:space="preserve">FORN.TRANSP. E FIXACAO DE PORTICO TUB.MET. VAO DE 15,90M                       </v>
          </cell>
          <cell r="C826" t="str">
            <v>un</v>
          </cell>
          <cell r="D826">
            <v>107627.57960296296</v>
          </cell>
        </row>
        <row r="827">
          <cell r="A827" t="str">
            <v>28.02.02.02</v>
          </cell>
          <cell r="B827" t="str">
            <v xml:space="preserve">FORN.TRANSP. E FIXACAO DE PORTICO TUBULAR METALICO COM VAO DE 19,20M           </v>
          </cell>
          <cell r="C827" t="str">
            <v>un</v>
          </cell>
          <cell r="D827">
            <v>116209.65562962962</v>
          </cell>
        </row>
        <row r="828">
          <cell r="A828" t="str">
            <v>28.02.04.02</v>
          </cell>
          <cell r="B828" t="str">
            <v xml:space="preserve">FORN.,TRANSP.E FIXACAO DE SEMI-PORTICO TUBULAR MET.EM BALANCO COM VAO 6,00M    </v>
          </cell>
          <cell r="C828" t="str">
            <v>un</v>
          </cell>
          <cell r="D828">
            <v>50957.76719111111</v>
          </cell>
        </row>
        <row r="829">
          <cell r="A829" t="str">
            <v>28.02.05.02</v>
          </cell>
          <cell r="B829" t="str">
            <v xml:space="preserve">FORN.,TRANSP.E FIXACAO DE SEMI-PORTICO TUBULAR MET.EM BALANCO COM VAO 8,30M    </v>
          </cell>
          <cell r="C829" t="str">
            <v>un</v>
          </cell>
          <cell r="D829">
            <v>84193.046497777774</v>
          </cell>
        </row>
        <row r="830">
          <cell r="A830" t="str">
            <v>28.02.06.02</v>
          </cell>
          <cell r="B830" t="str">
            <v xml:space="preserve">FORN.,TRANSP.E FIXACAO DE SEMI-PORTICO TUB. MET.EM BALANCO DUPLO COM VAO 6,00M </v>
          </cell>
          <cell r="C830" t="str">
            <v>un</v>
          </cell>
          <cell r="D830">
            <v>89898.387490370354</v>
          </cell>
        </row>
        <row r="831">
          <cell r="A831" t="str">
            <v>28.02.07.02</v>
          </cell>
          <cell r="B831" t="str">
            <v xml:space="preserve">FORN.,TRANSP.E FIXACAO DE SEMI-PORTICO TUB.MET.EM BALANCO DUPLO COM VAO 8,30M  </v>
          </cell>
          <cell r="C831" t="str">
            <v>un</v>
          </cell>
          <cell r="D831">
            <v>109737.94425037036</v>
          </cell>
        </row>
        <row r="832">
          <cell r="A832" t="str">
            <v>28.02.08.01</v>
          </cell>
          <cell r="B832" t="str">
            <v xml:space="preserve">FORN.,TRANSP.E FIXACAO DE SEMI-PORTICO TUBULAR MET.EM BALANCO COM VAO 4,90M    </v>
          </cell>
          <cell r="C832" t="str">
            <v>un</v>
          </cell>
          <cell r="D832">
            <v>48115.83845333333</v>
          </cell>
        </row>
        <row r="833">
          <cell r="A833" t="str">
            <v>28.03.02</v>
          </cell>
          <cell r="B833" t="str">
            <v xml:space="preserve">SINALIZ.HOR.C/RESINA VINILICA OU ACRILI.                                       </v>
          </cell>
          <cell r="C833" t="str">
            <v>m2</v>
          </cell>
          <cell r="D833">
            <v>65.028871111111101</v>
          </cell>
        </row>
        <row r="834">
          <cell r="A834" t="str">
            <v>28.03.03</v>
          </cell>
          <cell r="B834" t="str">
            <v xml:space="preserve">SINALIZ.HOR. C/TERMOPLAST. HOT-SPRAY                                           </v>
          </cell>
          <cell r="C834" t="str">
            <v>m2</v>
          </cell>
          <cell r="D834">
            <v>113.26504296296297</v>
          </cell>
        </row>
        <row r="835">
          <cell r="A835" t="str">
            <v>28.03.05</v>
          </cell>
          <cell r="B835" t="str">
            <v xml:space="preserve">SINALIZ.HOR.C/TERMOPLAST EXTRUDADO                                             </v>
          </cell>
          <cell r="C835" t="str">
            <v>m2</v>
          </cell>
          <cell r="D835">
            <v>145.36180296296294</v>
          </cell>
        </row>
        <row r="836">
          <cell r="A836" t="str">
            <v>28.03.05.03</v>
          </cell>
          <cell r="B836" t="str">
            <v xml:space="preserve">SIN.HORIZ.PLAST.A FRIO,POR EXTRUSAO, ALTO RELEVO, ESPACAMENTO 500MM.           </v>
          </cell>
          <cell r="C836" t="str">
            <v>m2</v>
          </cell>
          <cell r="D836">
            <v>311.45744888888885</v>
          </cell>
        </row>
        <row r="837">
          <cell r="A837" t="str">
            <v>28.03.05.04</v>
          </cell>
          <cell r="B837" t="str">
            <v>SINAL.HORIZ.PLAST.FRIO BASE DE RES. METACRIL. REATIVAS, DISP.ESTRUT.APLIC. MEC.</v>
          </cell>
          <cell r="C837" t="str">
            <v>m2</v>
          </cell>
          <cell r="D837">
            <v>223.24222962962961</v>
          </cell>
        </row>
        <row r="838">
          <cell r="A838" t="str">
            <v>28.03.06</v>
          </cell>
          <cell r="B838" t="str">
            <v xml:space="preserve">SINALIZ.HOR.TINTA P/ POUCO TRAFEGO                                             </v>
          </cell>
          <cell r="C838" t="str">
            <v>m2</v>
          </cell>
          <cell r="D838">
            <v>48.503912592592584</v>
          </cell>
        </row>
        <row r="839">
          <cell r="A839" t="str">
            <v>28.03.07</v>
          </cell>
          <cell r="B839" t="str">
            <v xml:space="preserve">SINALIZ.HOR.ACRILICA BASE AGUA                                                 </v>
          </cell>
          <cell r="C839" t="str">
            <v>m2</v>
          </cell>
          <cell r="D839">
            <v>44.980444444444444</v>
          </cell>
        </row>
        <row r="840">
          <cell r="A840" t="str">
            <v>28.03.09.02</v>
          </cell>
          <cell r="B840" t="str">
            <v xml:space="preserve">TACHA REFLETIVA BIDIRECIONAL TIPO III OU IV ABNT (VIDRO OU PRISMÁTICO)         </v>
          </cell>
          <cell r="C840" t="str">
            <v>un</v>
          </cell>
          <cell r="D840">
            <v>92.916746666666668</v>
          </cell>
        </row>
        <row r="841">
          <cell r="A841" t="str">
            <v>28.03.09.03</v>
          </cell>
          <cell r="B841" t="str">
            <v xml:space="preserve">TACHA METALICA COM 1 PINO DE FIXACAO- MONO REFLETIVA                           </v>
          </cell>
          <cell r="C841" t="str">
            <v>un</v>
          </cell>
          <cell r="D841">
            <v>73.660832592592584</v>
          </cell>
        </row>
        <row r="842">
          <cell r="A842" t="str">
            <v>28.03.09.04</v>
          </cell>
          <cell r="B842" t="str">
            <v xml:space="preserve">TACHA METALICA COM 1 PINO DE FIXACAO - BI REFLETIVA                            </v>
          </cell>
          <cell r="C842" t="str">
            <v>un</v>
          </cell>
          <cell r="D842">
            <v>82.506986666666677</v>
          </cell>
        </row>
        <row r="843">
          <cell r="A843" t="str">
            <v>28.03.13</v>
          </cell>
          <cell r="B843" t="str">
            <v xml:space="preserve">TACHA MONODIRECIONAL REFLETIVO PLASTICO                                        </v>
          </cell>
          <cell r="C843" t="str">
            <v>un</v>
          </cell>
          <cell r="D843">
            <v>32.49301629629629</v>
          </cell>
        </row>
        <row r="844">
          <cell r="A844" t="str">
            <v>28.03.14</v>
          </cell>
          <cell r="B844" t="str">
            <v xml:space="preserve">TACHA BIDIRECIONAL REFLETIVO PLASTICO                                          </v>
          </cell>
          <cell r="C844" t="str">
            <v>un</v>
          </cell>
          <cell r="D844">
            <v>27.041814814814813</v>
          </cell>
        </row>
        <row r="845">
          <cell r="A845" t="str">
            <v>28.03.15.01</v>
          </cell>
          <cell r="B845" t="str">
            <v xml:space="preserve">TACHA REFLETIVA MONODIRECIONAL TIPO III OU IV ABNT (VIDRO OU PRISMÁTICO)       </v>
          </cell>
          <cell r="C845" t="str">
            <v>un</v>
          </cell>
          <cell r="D845">
            <v>60.841405925925926</v>
          </cell>
        </row>
        <row r="846">
          <cell r="A846" t="str">
            <v>28.04.06</v>
          </cell>
          <cell r="B846" t="str">
            <v xml:space="preserve">DISP.DE CONTROLE ALINH.- CILINDRO CANALIZADOR DE TRÁFEGO - ABNT.NBR 15071.     </v>
          </cell>
          <cell r="C846" t="str">
            <v>un</v>
          </cell>
          <cell r="D846">
            <v>226.64789185185182</v>
          </cell>
        </row>
        <row r="847">
          <cell r="A847" t="str">
            <v>28.04.18</v>
          </cell>
          <cell r="B847" t="str">
            <v xml:space="preserve">FORN. E INSTAL. DE BALIZADOR LAT. DE SOLO BIREFLETIVO AI                       </v>
          </cell>
          <cell r="C847" t="str">
            <v>un</v>
          </cell>
          <cell r="D847">
            <v>207.57404148148149</v>
          </cell>
        </row>
        <row r="848">
          <cell r="A848" t="str">
            <v>28.04.27</v>
          </cell>
          <cell r="B848" t="str">
            <v xml:space="preserve">FORNECIMENTO E COLOCAÇÃO DE SUPER CONE - TAMBOR PLASTICO 1,05X0,70M            </v>
          </cell>
          <cell r="C848" t="str">
            <v>un</v>
          </cell>
          <cell r="D848">
            <v>341.59434666666658</v>
          </cell>
        </row>
        <row r="849">
          <cell r="A849" t="str">
            <v>28.04.28</v>
          </cell>
          <cell r="B849" t="str">
            <v>DISP.DE CANAL.DE TRAF.SINAL.ELETR.A LED BID.P/A USO EM CONES,CAVAL.E BARREIRAS.</v>
          </cell>
          <cell r="C849" t="str">
            <v>un</v>
          </cell>
          <cell r="D849">
            <v>227.33330814814812</v>
          </cell>
        </row>
        <row r="850">
          <cell r="A850" t="str">
            <v>28.05.08.02</v>
          </cell>
          <cell r="B850" t="str">
            <v>FORNECIMENTO TRANSPORTE INST.TERM.ABSORV.ENERGIA NBR 15486, 70/80 KM/H SIMPLES.</v>
          </cell>
          <cell r="C850" t="str">
            <v>conjunto</v>
          </cell>
          <cell r="D850">
            <v>11084.573762962962</v>
          </cell>
        </row>
        <row r="851">
          <cell r="A851" t="str">
            <v>28.05.08.03</v>
          </cell>
          <cell r="B851" t="str">
            <v xml:space="preserve">FORNECIMENTO TRANSPORTE INST.TERM.ABSORV.ENERGIA NBR 15486, 100 KM/H SIMPLES.  </v>
          </cell>
          <cell r="C851" t="str">
            <v>conjunto</v>
          </cell>
          <cell r="D851">
            <v>13466.202619259258</v>
          </cell>
        </row>
        <row r="852">
          <cell r="A852" t="str">
            <v>28.05.09.01</v>
          </cell>
          <cell r="B852" t="str">
            <v xml:space="preserve">FORN.INSTAL.CONJ. TRANSICAO DE DEF.MET. P/ BARREIRA DE CONCRETOC/LAMINA TRIPLA </v>
          </cell>
          <cell r="C852" t="str">
            <v>conjunto</v>
          </cell>
          <cell r="D852">
            <v>8250.6986666666653</v>
          </cell>
        </row>
        <row r="853">
          <cell r="A853" t="str">
            <v>28.05.11.08</v>
          </cell>
          <cell r="B853" t="str">
            <v xml:space="preserve">FORN.TRANS.INST.DE DEFENSA METÁLICA NBR 15486 H1 A W4 SIMPLES.                 </v>
          </cell>
          <cell r="C853" t="str">
            <v>m</v>
          </cell>
          <cell r="D853">
            <v>353.00010222222221</v>
          </cell>
        </row>
        <row r="854">
          <cell r="A854" t="str">
            <v>28.06.10</v>
          </cell>
          <cell r="B854" t="str">
            <v xml:space="preserve">SUPORTE MADEIRA TRATADA 0,10X0,10M                                             </v>
          </cell>
          <cell r="C854" t="str">
            <v>m</v>
          </cell>
          <cell r="D854">
            <v>62.8226874074074</v>
          </cell>
        </row>
        <row r="855">
          <cell r="A855" t="str">
            <v>28.06.10.01</v>
          </cell>
          <cell r="B855" t="str">
            <v xml:space="preserve">RETIRADA DE SUPORTE DE MADEIRA TRATADA                                         </v>
          </cell>
          <cell r="C855" t="str">
            <v>m</v>
          </cell>
          <cell r="D855">
            <v>21.322872592592589</v>
          </cell>
        </row>
        <row r="856">
          <cell r="A856" t="str">
            <v>28.06.11</v>
          </cell>
          <cell r="B856" t="str">
            <v xml:space="preserve">SUPORTE DE PERFIL METALICO GALVANIZADO.                                        </v>
          </cell>
          <cell r="C856" t="str">
            <v>kg</v>
          </cell>
          <cell r="D856">
            <v>37.6978962962963</v>
          </cell>
        </row>
        <row r="857">
          <cell r="A857" t="str">
            <v>28.06.12</v>
          </cell>
          <cell r="B857" t="str">
            <v xml:space="preserve">SUPORTE TUBULAR GALVANIZADO 2 1/2"                                             </v>
          </cell>
          <cell r="C857" t="str">
            <v>m</v>
          </cell>
          <cell r="D857">
            <v>199.79885037037033</v>
          </cell>
        </row>
        <row r="858">
          <cell r="A858" t="str">
            <v>28.07.06</v>
          </cell>
          <cell r="B858" t="str">
            <v xml:space="preserve">BROCA DE CONTRETO ARMADO D=30CM                                                </v>
          </cell>
          <cell r="C858" t="str">
            <v>m</v>
          </cell>
          <cell r="D858">
            <v>184.75182074074073</v>
          </cell>
        </row>
        <row r="859">
          <cell r="A859" t="str">
            <v>28.08.01.01</v>
          </cell>
          <cell r="B859" t="str">
            <v xml:space="preserve">CONFECCAO, MONTAGEM E INSTALACAO DE PLACA INSTITUCIONAL                        </v>
          </cell>
          <cell r="C859" t="str">
            <v>m2</v>
          </cell>
          <cell r="D859">
            <v>381.19855703703695</v>
          </cell>
        </row>
        <row r="860">
          <cell r="A860" t="str">
            <v>28.08.02.01</v>
          </cell>
          <cell r="B860" t="str">
            <v xml:space="preserve">MANUTENCAO DE PLACA INSTITUCIONAL                                              </v>
          </cell>
          <cell r="C860" t="str">
            <v>m2 x mes</v>
          </cell>
          <cell r="D860">
            <v>77.516299259259242</v>
          </cell>
        </row>
        <row r="861">
          <cell r="A861" t="str">
            <v>28.10.01</v>
          </cell>
          <cell r="B861" t="str">
            <v>FORN./INSTAL. BALIZ.(CATADIOPTRICO) P/DEF. MET. C/PELICULA GT+GT, CONF.OP-06-05</v>
          </cell>
          <cell r="C861" t="str">
            <v>un</v>
          </cell>
          <cell r="D861">
            <v>36.776868148148147</v>
          </cell>
        </row>
        <row r="862">
          <cell r="A862" t="str">
            <v>28.10.02</v>
          </cell>
          <cell r="B862" t="str">
            <v>FORN./INSTAL. BALIZ. (CATADIOPTRICO) P/BAR. RIGIDA C/PEL. GT+GT, CONF. OP-06-05</v>
          </cell>
          <cell r="C862" t="str">
            <v>un</v>
          </cell>
          <cell r="D862">
            <v>37.569380740740733</v>
          </cell>
        </row>
        <row r="863">
          <cell r="A863" t="str">
            <v>30.01.01</v>
          </cell>
          <cell r="B863" t="str">
            <v xml:space="preserve">GRAMA EM PLACA SEM ADUBO                                                       </v>
          </cell>
          <cell r="C863" t="str">
            <v>m2</v>
          </cell>
          <cell r="D863">
            <v>16.856957037037034</v>
          </cell>
        </row>
        <row r="864">
          <cell r="A864" t="str">
            <v>30.01.02</v>
          </cell>
          <cell r="B864" t="str">
            <v xml:space="preserve">GRAMA PLACA COM ADUBO                                                          </v>
          </cell>
          <cell r="C864" t="str">
            <v>m2</v>
          </cell>
          <cell r="D864">
            <v>19.834234074074072</v>
          </cell>
        </row>
        <row r="865">
          <cell r="A865" t="str">
            <v>30.01.03</v>
          </cell>
          <cell r="B865" t="str">
            <v xml:space="preserve">GRAMA MUDA SEM ADUBO                                                           </v>
          </cell>
          <cell r="C865" t="str">
            <v>m2</v>
          </cell>
          <cell r="D865">
            <v>20.723133333333333</v>
          </cell>
        </row>
        <row r="866">
          <cell r="A866" t="str">
            <v>30.01.04</v>
          </cell>
          <cell r="B866" t="str">
            <v xml:space="preserve">GRAMA MUDA COM ADUBO                                                           </v>
          </cell>
          <cell r="C866" t="str">
            <v>m2</v>
          </cell>
          <cell r="D866">
            <v>23.282734814814809</v>
          </cell>
        </row>
        <row r="867">
          <cell r="A867" t="str">
            <v>30.01.05</v>
          </cell>
          <cell r="B867" t="str">
            <v xml:space="preserve">PLANTIO LEGUM.SEMENTES SEM ADUBO                                               </v>
          </cell>
          <cell r="C867" t="str">
            <v>m2</v>
          </cell>
          <cell r="D867">
            <v>2.0562488888888888</v>
          </cell>
        </row>
        <row r="868">
          <cell r="A868" t="str">
            <v>30.01.06</v>
          </cell>
          <cell r="B868" t="str">
            <v xml:space="preserve">PLANTIO LEGUM.SEMENTES COM ADUBO                                               </v>
          </cell>
          <cell r="C868" t="str">
            <v>m2</v>
          </cell>
          <cell r="D868">
            <v>3.7376607407407403</v>
          </cell>
        </row>
        <row r="869">
          <cell r="A869" t="str">
            <v>30.01.07</v>
          </cell>
          <cell r="B869" t="str">
            <v xml:space="preserve">PLANTIO DE GRAMA PROC.HIDROSSEMEADURA                                          </v>
          </cell>
          <cell r="C869" t="str">
            <v>m2</v>
          </cell>
          <cell r="D869">
            <v>12.96936148148148</v>
          </cell>
        </row>
        <row r="870">
          <cell r="A870" t="str">
            <v>30.01.08</v>
          </cell>
          <cell r="B870" t="str">
            <v xml:space="preserve">IRRIGACAO DE REVESTIMENTO VEGETAL                                              </v>
          </cell>
          <cell r="C870" t="str">
            <v>m2</v>
          </cell>
          <cell r="D870">
            <v>0.49264296296296295</v>
          </cell>
        </row>
        <row r="871">
          <cell r="A871" t="str">
            <v>30.01.09</v>
          </cell>
          <cell r="B871" t="str">
            <v xml:space="preserve">GRAMA ARMADA TELA VEGETAL                                                      </v>
          </cell>
          <cell r="C871" t="str">
            <v>m2</v>
          </cell>
          <cell r="D871">
            <v>36.883964444444445</v>
          </cell>
        </row>
        <row r="872">
          <cell r="A872" t="str">
            <v>30.01.10</v>
          </cell>
          <cell r="B872" t="str">
            <v xml:space="preserve">ROCADA MANUAL                                                                  </v>
          </cell>
          <cell r="C872" t="str">
            <v>ha</v>
          </cell>
          <cell r="D872">
            <v>6973.4361081481466</v>
          </cell>
        </row>
        <row r="873">
          <cell r="A873" t="str">
            <v>30.01.11</v>
          </cell>
          <cell r="B873" t="str">
            <v xml:space="preserve">ROCADA MECANIZADA                                                              </v>
          </cell>
          <cell r="C873" t="str">
            <v>ha</v>
          </cell>
          <cell r="D873">
            <v>2640.5769911111111</v>
          </cell>
        </row>
        <row r="874">
          <cell r="A874" t="str">
            <v>30.01.12</v>
          </cell>
          <cell r="B874" t="str">
            <v xml:space="preserve">CAPINA MANUAL,INCL.AMONT.CARGA/DESC.                                           </v>
          </cell>
          <cell r="C874" t="str">
            <v>ha</v>
          </cell>
          <cell r="D874">
            <v>12450.758376296295</v>
          </cell>
        </row>
        <row r="875">
          <cell r="A875" t="str">
            <v>30.01.21</v>
          </cell>
          <cell r="B875" t="str">
            <v xml:space="preserve">PLANTIO DE ARBUSTOS                                                            </v>
          </cell>
          <cell r="C875" t="str">
            <v>un</v>
          </cell>
          <cell r="D875">
            <v>24.589309629629629</v>
          </cell>
        </row>
        <row r="876">
          <cell r="A876" t="str">
            <v>30.01.22</v>
          </cell>
          <cell r="B876" t="str">
            <v xml:space="preserve">PLANTIO DE ARVORES                                                             </v>
          </cell>
          <cell r="C876" t="str">
            <v>un</v>
          </cell>
          <cell r="D876">
            <v>71.401100740740745</v>
          </cell>
        </row>
        <row r="877">
          <cell r="A877" t="str">
            <v>30.01.30</v>
          </cell>
          <cell r="B877" t="str">
            <v xml:space="preserve">PLANTIO DE GRAMINEAS SEMENTE TELA BIODEG                                       </v>
          </cell>
          <cell r="C877" t="str">
            <v>m2</v>
          </cell>
          <cell r="D877">
            <v>12.648072592592593</v>
          </cell>
        </row>
        <row r="878">
          <cell r="A878" t="str">
            <v>30.01.40.01</v>
          </cell>
          <cell r="B878" t="str">
            <v>PLANTIO FLORESTAL DE ESPÉ.ARBÓREAS NATIVAS H&lt;=0,60 E ESPAÇ.PLANTIO DE 3,MX2,00M</v>
          </cell>
          <cell r="C878" t="str">
            <v>ha</v>
          </cell>
          <cell r="D878">
            <v>24958.202822222222</v>
          </cell>
        </row>
        <row r="879">
          <cell r="A879" t="str">
            <v>30.01.40.02</v>
          </cell>
          <cell r="B879" t="str">
            <v>MANUTENCAO DO PLANTIO FLORESTAL DE ESP.ARBÓREAS NATIVAS COM ESP.DE 3,00MX 2,00M</v>
          </cell>
          <cell r="C879" t="str">
            <v>ha x mes</v>
          </cell>
          <cell r="D879">
            <v>848.92021185185172</v>
          </cell>
        </row>
        <row r="880">
          <cell r="A880" t="str">
            <v>30.01.40.03</v>
          </cell>
          <cell r="B880" t="str">
            <v xml:space="preserve">PLANTIO ESSENCIAS FLORESTAIS NATIVAS h&gt;=1,50M                                  </v>
          </cell>
          <cell r="C880" t="str">
            <v>ha</v>
          </cell>
          <cell r="D880">
            <v>34085.548931851845</v>
          </cell>
        </row>
        <row r="881">
          <cell r="A881" t="str">
            <v>30.01.40.06</v>
          </cell>
          <cell r="B881" t="str">
            <v>PLANTIO FLORESTAL DE ESPÉ.ARBÓREAS NATIVAS H&lt;0,60 E ESPAÇ.PLANTIO DE 2,5MX2,00M</v>
          </cell>
          <cell r="C881" t="str">
            <v>ha</v>
          </cell>
          <cell r="D881">
            <v>32043.650946666665</v>
          </cell>
        </row>
        <row r="882">
          <cell r="A882" t="str">
            <v>30.01.40.07</v>
          </cell>
          <cell r="B882" t="str">
            <v>MANUTENÇÃO DO PLANTIO FLORESTAL DE ESP.ARBÓREAS NATIVAS COM ESP.DE 2,50M X 2,00</v>
          </cell>
          <cell r="C882" t="str">
            <v>ha x mes</v>
          </cell>
          <cell r="D882">
            <v>851.29774962962961</v>
          </cell>
        </row>
        <row r="883">
          <cell r="A883" t="str">
            <v>34.03.01</v>
          </cell>
          <cell r="B883" t="str">
            <v xml:space="preserve">LIMPEZA DE AREAS INT.PISOS ACARPETADOS                                         </v>
          </cell>
          <cell r="C883" t="str">
            <v>m2 x mes</v>
          </cell>
          <cell r="D883">
            <v>7.3039674074074066</v>
          </cell>
        </row>
        <row r="884">
          <cell r="A884" t="str">
            <v>34.03.03</v>
          </cell>
          <cell r="B884" t="str">
            <v xml:space="preserve">LIMPEZA DE AREAS INTERNAS LABORATORIOS                                         </v>
          </cell>
          <cell r="C884" t="str">
            <v>m2 x mes</v>
          </cell>
          <cell r="D884">
            <v>13.269231111111109</v>
          </cell>
        </row>
        <row r="885">
          <cell r="A885" t="str">
            <v>34.03.04</v>
          </cell>
          <cell r="B885" t="str">
            <v xml:space="preserve">LIMPEZA DE AREAS INT.ALMOXARIF.E GALPOES                                       </v>
          </cell>
          <cell r="C885" t="str">
            <v>m2 x mes</v>
          </cell>
          <cell r="D885">
            <v>3.2450177777777771</v>
          </cell>
        </row>
        <row r="886">
          <cell r="A886" t="str">
            <v>34.03.05</v>
          </cell>
          <cell r="B886" t="str">
            <v xml:space="preserve">LIMPEZA DE AREAS INTERNAS OFICINAS                                             </v>
          </cell>
          <cell r="C886" t="str">
            <v>m2 x mes</v>
          </cell>
          <cell r="D886">
            <v>3.6519837037037033</v>
          </cell>
        </row>
        <row r="887">
          <cell r="A887" t="str">
            <v>34.03.06</v>
          </cell>
          <cell r="B887" t="str">
            <v xml:space="preserve">LIMPEZA AREAS EXT.PISOS PAV.E TERRA                                            </v>
          </cell>
          <cell r="C887" t="str">
            <v>m2 x mes</v>
          </cell>
          <cell r="D887">
            <v>3.6519837037037033</v>
          </cell>
        </row>
        <row r="888">
          <cell r="A888" t="str">
            <v>34.03.07</v>
          </cell>
          <cell r="B888" t="str">
            <v xml:space="preserve">LIMP.EXT.PAT.E AREAS VERDES - ALTA FREQ.                                       </v>
          </cell>
          <cell r="C888" t="str">
            <v>m2 x mes</v>
          </cell>
          <cell r="D888">
            <v>0.69612592592592593</v>
          </cell>
        </row>
        <row r="889">
          <cell r="A889" t="str">
            <v>34.03.08</v>
          </cell>
          <cell r="B889" t="str">
            <v xml:space="preserve">LIMP.EXT.PAT.E AREAS VERDES - MEDIA FREQ                                       </v>
          </cell>
          <cell r="C889" t="str">
            <v>m2 x mes</v>
          </cell>
          <cell r="D889">
            <v>0.3427081481481481</v>
          </cell>
        </row>
        <row r="890">
          <cell r="A890" t="str">
            <v>34.03.09</v>
          </cell>
          <cell r="B890" t="str">
            <v xml:space="preserve">LIMP.EXT.PAT.E AREAS VERDES - BAIXA FREQ                                       </v>
          </cell>
          <cell r="C890" t="str">
            <v>m2 x mes</v>
          </cell>
          <cell r="D890">
            <v>0.18206370370370367</v>
          </cell>
        </row>
        <row r="891">
          <cell r="A891" t="str">
            <v>34.03.10</v>
          </cell>
          <cell r="B891" t="str">
            <v xml:space="preserve">VIDROS EXTERNOS C/EXP.RISCO TRIMESTR.                                          </v>
          </cell>
          <cell r="C891" t="str">
            <v>m2 x mes</v>
          </cell>
          <cell r="D891">
            <v>2.9130192592592588</v>
          </cell>
        </row>
        <row r="892">
          <cell r="A892" t="str">
            <v>34.03.11</v>
          </cell>
          <cell r="B892" t="str">
            <v xml:space="preserve">VIDROS EXTERNOS S/EXP.RISCO - TRIMESTR.                                        </v>
          </cell>
          <cell r="C892" t="str">
            <v>m2 x mes</v>
          </cell>
          <cell r="D892">
            <v>2.2811511111111105</v>
          </cell>
        </row>
        <row r="893">
          <cell r="A893" t="str">
            <v>34.03.12</v>
          </cell>
          <cell r="B893" t="str">
            <v xml:space="preserve">VIDROS EXTERNOS C/EXP.RISCO - SEMESTRAL                                        </v>
          </cell>
          <cell r="C893" t="str">
            <v>m2 x mes</v>
          </cell>
          <cell r="D893">
            <v>2.4417955555555553</v>
          </cell>
        </row>
        <row r="894">
          <cell r="A894" t="str">
            <v>34.03.13</v>
          </cell>
          <cell r="B894" t="str">
            <v xml:space="preserve">VIDROS EXTERNOS S/EXP.RISCO - SEMESTRAL                                        </v>
          </cell>
          <cell r="C894" t="str">
            <v>m2 x mes</v>
          </cell>
          <cell r="D894">
            <v>2.1312162962962962</v>
          </cell>
        </row>
        <row r="895">
          <cell r="A895" t="str">
            <v>34.04.02</v>
          </cell>
          <cell r="B895" t="str">
            <v xml:space="preserve">VIG.44H SEM. DIURNO                                                            </v>
          </cell>
          <cell r="C895" t="str">
            <v>postoxdia</v>
          </cell>
          <cell r="D895">
            <v>396.24558666666667</v>
          </cell>
        </row>
        <row r="896">
          <cell r="A896" t="str">
            <v>34.04.04</v>
          </cell>
          <cell r="B896" t="str">
            <v xml:space="preserve">VIG.12H DIURNO DE SEGUNDA A DOMINGO                                            </v>
          </cell>
          <cell r="C896" t="str">
            <v>postoxdia</v>
          </cell>
          <cell r="D896">
            <v>507.28302666666667</v>
          </cell>
        </row>
        <row r="897">
          <cell r="A897" t="str">
            <v>34.04.06</v>
          </cell>
          <cell r="B897" t="str">
            <v xml:space="preserve">VIG.12H NOTURNO DE SEGUNDA A DOMINGO                                           </v>
          </cell>
          <cell r="C897" t="str">
            <v>postoxdia</v>
          </cell>
          <cell r="D897">
            <v>581.47934074074078</v>
          </cell>
        </row>
        <row r="898">
          <cell r="A898" t="str">
            <v>34.05.02</v>
          </cell>
          <cell r="B898" t="str">
            <v xml:space="preserve">PORT.44H SEM.DIURNO DE SEG./SEXTA-FEIRA                                        </v>
          </cell>
          <cell r="C898" t="str">
            <v>postoxdia</v>
          </cell>
          <cell r="D898">
            <v>288.45316444444438</v>
          </cell>
        </row>
        <row r="899">
          <cell r="A899" t="str">
            <v>34.05.04</v>
          </cell>
          <cell r="B899" t="str">
            <v xml:space="preserve">PORT.12H DIARIAS DIURNO DE SEG./SEXTA-FEIRA                                    </v>
          </cell>
          <cell r="C899" t="str">
            <v>postoxdia</v>
          </cell>
          <cell r="D899">
            <v>395.07823703703701</v>
          </cell>
        </row>
        <row r="900">
          <cell r="A900" t="str">
            <v>34.05.06</v>
          </cell>
          <cell r="B900" t="str">
            <v xml:space="preserve">PORT.8H DIURNO DE SEGUNDA A DOMINGO                                            </v>
          </cell>
          <cell r="C900" t="str">
            <v>postoxdia</v>
          </cell>
          <cell r="D900">
            <v>276.83321629629631</v>
          </cell>
        </row>
        <row r="901">
          <cell r="A901" t="str">
            <v>34.05.08</v>
          </cell>
          <cell r="B901" t="str">
            <v xml:space="preserve">PORT.24 DIUTURNO DE SEGUNDA A DOMINGO                                          </v>
          </cell>
          <cell r="C901" t="str">
            <v>postoxdia</v>
          </cell>
          <cell r="D901">
            <v>796.27167259259249</v>
          </cell>
        </row>
        <row r="902">
          <cell r="A902" t="str">
            <v>34.07.01.01</v>
          </cell>
          <cell r="B902" t="str">
            <v xml:space="preserve">MEDICO SUPERVISOR                                                              </v>
          </cell>
          <cell r="C902" t="str">
            <v>hora</v>
          </cell>
          <cell r="D902">
            <v>232.69883259259257</v>
          </cell>
        </row>
        <row r="903">
          <cell r="A903" t="str">
            <v>34.07.01.02</v>
          </cell>
          <cell r="B903" t="str">
            <v xml:space="preserve">PARAMEDICO                                                                     </v>
          </cell>
          <cell r="C903" t="str">
            <v>hora</v>
          </cell>
          <cell r="D903">
            <v>71.154779259259243</v>
          </cell>
        </row>
        <row r="904">
          <cell r="A904" t="str">
            <v>34.07.01.03</v>
          </cell>
          <cell r="B904" t="str">
            <v xml:space="preserve">ATENDENTE DE PRIMEIROS SOCORROS                                                </v>
          </cell>
          <cell r="C904" t="str">
            <v>hora</v>
          </cell>
          <cell r="D904">
            <v>54.951109629629627</v>
          </cell>
        </row>
        <row r="905">
          <cell r="A905" t="str">
            <v>34.07.01.04</v>
          </cell>
          <cell r="B905" t="str">
            <v xml:space="preserve">AUX.ATENDENTE DE PRIMEIROS SOCORROS                                            </v>
          </cell>
          <cell r="C905" t="str">
            <v>hora</v>
          </cell>
          <cell r="D905">
            <v>54.147887407407403</v>
          </cell>
        </row>
        <row r="906">
          <cell r="A906" t="str">
            <v>34.07.01.05</v>
          </cell>
          <cell r="B906" t="str">
            <v xml:space="preserve">MOTORISTA AMBULANCIA                                                           </v>
          </cell>
          <cell r="C906" t="str">
            <v>hora</v>
          </cell>
          <cell r="D906">
            <v>53.366084444444432</v>
          </cell>
        </row>
        <row r="907">
          <cell r="A907" t="str">
            <v>34.07.01.06</v>
          </cell>
          <cell r="B907" t="str">
            <v xml:space="preserve">OPERADOR DE GUINCHO                                                            </v>
          </cell>
          <cell r="C907" t="str">
            <v>hora</v>
          </cell>
          <cell r="D907">
            <v>39.882660740740739</v>
          </cell>
        </row>
        <row r="908">
          <cell r="A908" t="str">
            <v>34.08.27.01</v>
          </cell>
          <cell r="B908" t="str">
            <v xml:space="preserve">ESTUDO HIDROLOGICO E APROV. DO DAEE                                            </v>
          </cell>
          <cell r="C908" t="str">
            <v>un</v>
          </cell>
          <cell r="D908">
            <v>9975.9771614814799</v>
          </cell>
        </row>
        <row r="909">
          <cell r="A909" t="str">
            <v>34.08.27.02</v>
          </cell>
          <cell r="B909" t="str">
            <v xml:space="preserve">ESTUDO, REG. AMBIENTAL E APROV. DEPRN                                          </v>
          </cell>
          <cell r="C909" t="str">
            <v>un</v>
          </cell>
          <cell r="D909">
            <v>5958.4737985185175</v>
          </cell>
        </row>
        <row r="910">
          <cell r="A910" t="str">
            <v>34.08.27.02.01</v>
          </cell>
          <cell r="B910" t="str">
            <v xml:space="preserve">CARACT.AMBIENTAL EMPREEND.ROD.ELAB.REL.TECN.INTERV.AREA PRES.CETESB S19 E S07  </v>
          </cell>
          <cell r="C910" t="str">
            <v>un</v>
          </cell>
          <cell r="D910">
            <v>20383.359623703705</v>
          </cell>
        </row>
        <row r="911">
          <cell r="A911" t="str">
            <v>34.08.27.02.02</v>
          </cell>
          <cell r="B911" t="str">
            <v xml:space="preserve">CARACT.AMBIENTAL EMPREEND.ROD.AREA PRESERV.CETESB S19 E S07 &gt;10&lt;=20KM          </v>
          </cell>
          <cell r="C911" t="str">
            <v>un</v>
          </cell>
          <cell r="D911">
            <v>28322.686518518516</v>
          </cell>
        </row>
        <row r="912">
          <cell r="A912" t="str">
            <v>34.08.27.02.03</v>
          </cell>
          <cell r="B912" t="str">
            <v xml:space="preserve">CARACT.AMBIENTAL EMPREEND.ROD.AREA PRESERV.CETESB S19 E S07 &gt;20&lt;=30            </v>
          </cell>
          <cell r="C912" t="str">
            <v>un</v>
          </cell>
          <cell r="D912">
            <v>36259.967874074071</v>
          </cell>
        </row>
        <row r="913">
          <cell r="A913" t="str">
            <v>34.08.27.02.04</v>
          </cell>
          <cell r="B913" t="str">
            <v xml:space="preserve">CARACT.AMBIENTAL EMPREEND.ROD.AREA PRESERV.CETESB S19 E S07 &gt;30&lt;=40KM          </v>
          </cell>
          <cell r="C913" t="str">
            <v>un</v>
          </cell>
          <cell r="D913">
            <v>44199.284059259255</v>
          </cell>
        </row>
        <row r="914">
          <cell r="A914" t="str">
            <v>34.08.27.03</v>
          </cell>
          <cell r="B914" t="str">
            <v xml:space="preserve">ELABORACAO DE EVI E APROVACAO DE IMPLANTACAO DO EMPREENDIMENTO NO DAEE.        </v>
          </cell>
          <cell r="C914" t="str">
            <v>un</v>
          </cell>
          <cell r="D914">
            <v>6394.345014814814</v>
          </cell>
        </row>
        <row r="915">
          <cell r="A915" t="str">
            <v>34.08.27.04</v>
          </cell>
          <cell r="B915" t="str">
            <v xml:space="preserve">DIREITO DE USO DO RECURSO HIDRICO EM TRAVESSIAS / DAEE                         </v>
          </cell>
          <cell r="C915" t="str">
            <v>un</v>
          </cell>
          <cell r="D915">
            <v>898.83779555555554</v>
          </cell>
        </row>
        <row r="916">
          <cell r="A916" t="str">
            <v>34.09.01</v>
          </cell>
          <cell r="B916" t="str">
            <v xml:space="preserve">EQUIPE DE MERGULHO COM FILMAGEM                                                </v>
          </cell>
          <cell r="C916" t="str">
            <v>equipe.dia</v>
          </cell>
          <cell r="D916">
            <v>3528.89793037037</v>
          </cell>
        </row>
        <row r="917">
          <cell r="A917" t="str">
            <v>34.09.02</v>
          </cell>
          <cell r="B917" t="str">
            <v xml:space="preserve">EQUIPE DE MERGULHO SEM FILMAGEM                                                </v>
          </cell>
          <cell r="C917" t="str">
            <v>equipe.dia</v>
          </cell>
          <cell r="D917">
            <v>2048.7307288888887</v>
          </cell>
        </row>
        <row r="918">
          <cell r="A918" t="str">
            <v>34.09.03</v>
          </cell>
          <cell r="B918" t="str">
            <v>INVENTARIO DO PAVIMENTO, INCLUSIVE MEDIDAS DOS AFUNDAMENTOS DAS TRILHAS DE RODA</v>
          </cell>
          <cell r="C918" t="str">
            <v>kmxfaixa</v>
          </cell>
          <cell r="D918">
            <v>337.85668592592594</v>
          </cell>
        </row>
        <row r="919">
          <cell r="A919" t="str">
            <v>34.09.04</v>
          </cell>
          <cell r="B919" t="str">
            <v xml:space="preserve">LEVANTAMENTO DEFLECTOMETRICO DO PAVIMENTO                                      </v>
          </cell>
          <cell r="C919" t="str">
            <v>kmxfaixa</v>
          </cell>
          <cell r="D919">
            <v>1228.9942577777776</v>
          </cell>
        </row>
        <row r="920">
          <cell r="A920" t="str">
            <v>35.03.01</v>
          </cell>
          <cell r="B920" t="str">
            <v xml:space="preserve">ADVOGADO JUNIOR                                                                </v>
          </cell>
          <cell r="C920" t="str">
            <v>hora</v>
          </cell>
          <cell r="D920">
            <v>111.27305185185185</v>
          </cell>
        </row>
        <row r="921">
          <cell r="A921" t="str">
            <v>35.03.02</v>
          </cell>
          <cell r="B921" t="str">
            <v xml:space="preserve">ADVOGADO PLENO                                                                 </v>
          </cell>
          <cell r="C921" t="str">
            <v>hora</v>
          </cell>
          <cell r="D921">
            <v>153.32976740740739</v>
          </cell>
        </row>
        <row r="922">
          <cell r="A922" t="str">
            <v>35.03.03</v>
          </cell>
          <cell r="B922" t="str">
            <v xml:space="preserve">ADVOGADO SENIOR                                                                </v>
          </cell>
          <cell r="C922" t="str">
            <v>hora</v>
          </cell>
          <cell r="D922">
            <v>327.66111851851849</v>
          </cell>
        </row>
        <row r="923">
          <cell r="A923" t="str">
            <v>35.03.04</v>
          </cell>
          <cell r="B923" t="str">
            <v xml:space="preserve">ANALISTA DE SISTEMA JUNIOR                                                     </v>
          </cell>
          <cell r="C923" t="str">
            <v>hora</v>
          </cell>
          <cell r="D923">
            <v>126.29866222222222</v>
          </cell>
        </row>
        <row r="924">
          <cell r="A924" t="str">
            <v>35.03.05</v>
          </cell>
          <cell r="B924" t="str">
            <v xml:space="preserve">ANALISTA DE SISTEMA PLENO                                                      </v>
          </cell>
          <cell r="C924" t="str">
            <v>hora</v>
          </cell>
          <cell r="D924">
            <v>146.45418518518517</v>
          </cell>
        </row>
        <row r="925">
          <cell r="A925" t="str">
            <v>35.03.06</v>
          </cell>
          <cell r="B925" t="str">
            <v xml:space="preserve">ANALISTA DE SISTEMA SENIOR                                                     </v>
          </cell>
          <cell r="C925" t="str">
            <v>hora</v>
          </cell>
          <cell r="D925">
            <v>206.01043555555555</v>
          </cell>
        </row>
        <row r="926">
          <cell r="A926" t="str">
            <v>35.03.07</v>
          </cell>
          <cell r="B926" t="str">
            <v xml:space="preserve">ARQUITETO JUNIOR                                                               </v>
          </cell>
          <cell r="C926" t="str">
            <v>hora</v>
          </cell>
          <cell r="D926">
            <v>200.12013925925925</v>
          </cell>
        </row>
        <row r="927">
          <cell r="A927" t="str">
            <v>35.03.08</v>
          </cell>
          <cell r="B927" t="str">
            <v xml:space="preserve">ARQUITETO PLENO                                                                </v>
          </cell>
          <cell r="C927" t="str">
            <v>hora</v>
          </cell>
          <cell r="D927">
            <v>249.02030814814813</v>
          </cell>
        </row>
        <row r="928">
          <cell r="A928" t="str">
            <v>35.03.09</v>
          </cell>
          <cell r="B928" t="str">
            <v xml:space="preserve">ARQUITETO SENIOR                                                               </v>
          </cell>
          <cell r="C928" t="str">
            <v>hora</v>
          </cell>
          <cell r="D928">
            <v>319.76812148148144</v>
          </cell>
        </row>
        <row r="929">
          <cell r="A929" t="str">
            <v>35.03.10</v>
          </cell>
          <cell r="B929" t="str">
            <v xml:space="preserve">AUXILIAR DE ESCRITORIO                                                         </v>
          </cell>
          <cell r="C929" t="str">
            <v>hora</v>
          </cell>
          <cell r="D929">
            <v>49.328554074074077</v>
          </cell>
        </row>
        <row r="930">
          <cell r="A930" t="str">
            <v>35.03.11</v>
          </cell>
          <cell r="B930" t="str">
            <v xml:space="preserve">AUXILIAR DE LABORATORIO                                                        </v>
          </cell>
          <cell r="C930" t="str">
            <v>hora</v>
          </cell>
          <cell r="D930">
            <v>42.013877037037034</v>
          </cell>
        </row>
        <row r="931">
          <cell r="A931" t="str">
            <v>35.03.12</v>
          </cell>
          <cell r="B931" t="str">
            <v xml:space="preserve">AUXILIAR DE TOPOGRAFIA                                                         </v>
          </cell>
          <cell r="C931" t="str">
            <v>hora</v>
          </cell>
          <cell r="D931">
            <v>45.783666666666662</v>
          </cell>
        </row>
        <row r="932">
          <cell r="A932" t="str">
            <v>35.03.13</v>
          </cell>
          <cell r="B932" t="str">
            <v xml:space="preserve">AUXILIAR TECNICO                                                               </v>
          </cell>
          <cell r="C932" t="str">
            <v>hora</v>
          </cell>
          <cell r="D932">
            <v>54.00866222222222</v>
          </cell>
        </row>
        <row r="933">
          <cell r="A933" t="str">
            <v>35.03.14</v>
          </cell>
          <cell r="B933" t="str">
            <v xml:space="preserve">CHEFE DE ESCRITORIO                                                            </v>
          </cell>
          <cell r="C933" t="str">
            <v>hora</v>
          </cell>
          <cell r="D933">
            <v>156.49981777777776</v>
          </cell>
        </row>
        <row r="934">
          <cell r="A934" t="str">
            <v>35.03.17</v>
          </cell>
          <cell r="B934" t="str">
            <v xml:space="preserve">CONSULTOR C                                                                    </v>
          </cell>
          <cell r="C934" t="str">
            <v>hora</v>
          </cell>
          <cell r="D934">
            <v>547.93678074074069</v>
          </cell>
        </row>
        <row r="935">
          <cell r="A935" t="str">
            <v>35.03.18</v>
          </cell>
          <cell r="B935" t="str">
            <v xml:space="preserve">CONSULTOR INTERNACIONAL                                                        </v>
          </cell>
          <cell r="C935" t="str">
            <v>hora</v>
          </cell>
          <cell r="D935">
            <v>1055.3697422222222</v>
          </cell>
        </row>
        <row r="936">
          <cell r="A936" t="str">
            <v>35.03.24</v>
          </cell>
          <cell r="B936" t="str">
            <v xml:space="preserve">CADISTA / CALCULISTA II                                                        </v>
          </cell>
          <cell r="C936" t="str">
            <v>hora</v>
          </cell>
          <cell r="D936">
            <v>87.551222222222208</v>
          </cell>
        </row>
        <row r="937">
          <cell r="A937" t="str">
            <v>35.03.25</v>
          </cell>
          <cell r="B937" t="str">
            <v xml:space="preserve">CADISTA / CALCULISTA III                                                       </v>
          </cell>
          <cell r="C937" t="str">
            <v>hora</v>
          </cell>
          <cell r="D937">
            <v>101.10961333333331</v>
          </cell>
        </row>
        <row r="938">
          <cell r="A938" t="str">
            <v>35.03.26</v>
          </cell>
          <cell r="B938" t="str">
            <v xml:space="preserve">DIGITADOR                                                                      </v>
          </cell>
          <cell r="C938" t="str">
            <v>hora</v>
          </cell>
          <cell r="D938">
            <v>40.193240000000003</v>
          </cell>
        </row>
        <row r="939">
          <cell r="A939" t="str">
            <v>35.03.29</v>
          </cell>
          <cell r="B939" t="str">
            <v xml:space="preserve">ECONOMISTA SENIOR                                                              </v>
          </cell>
          <cell r="C939" t="str">
            <v>hora</v>
          </cell>
          <cell r="D939">
            <v>282.04880592592593</v>
          </cell>
        </row>
        <row r="940">
          <cell r="A940" t="str">
            <v>35.03.30</v>
          </cell>
          <cell r="B940" t="str">
            <v xml:space="preserve">ENGENHEIRO JUNIOR                                                              </v>
          </cell>
          <cell r="C940" t="str">
            <v>hora</v>
          </cell>
          <cell r="D940">
            <v>236.39365481481477</v>
          </cell>
        </row>
        <row r="941">
          <cell r="A941" t="str">
            <v>35.03.31</v>
          </cell>
          <cell r="B941" t="str">
            <v xml:space="preserve">ENGENHEIRO PLENO                                                               </v>
          </cell>
          <cell r="C941" t="str">
            <v>hora</v>
          </cell>
          <cell r="D941">
            <v>228.69343111111107</v>
          </cell>
        </row>
        <row r="942">
          <cell r="A942" t="str">
            <v>35.03.32</v>
          </cell>
          <cell r="B942" t="str">
            <v xml:space="preserve">ENGENHEIRO SENIOR                                                              </v>
          </cell>
          <cell r="C942" t="str">
            <v>hora</v>
          </cell>
          <cell r="D942">
            <v>287.10375111111108</v>
          </cell>
        </row>
        <row r="943">
          <cell r="A943" t="str">
            <v>35.03.33</v>
          </cell>
          <cell r="B943" t="str">
            <v xml:space="preserve">ESPECIALISTA EM TREINAMENTO PLENO                                              </v>
          </cell>
          <cell r="C943" t="str">
            <v>hora</v>
          </cell>
          <cell r="D943">
            <v>132.30676444444444</v>
          </cell>
        </row>
        <row r="944">
          <cell r="A944" t="str">
            <v>35.03.34</v>
          </cell>
          <cell r="B944" t="str">
            <v xml:space="preserve">ESPECIALISTA EM TREINAMENTO SENIOR                                             </v>
          </cell>
          <cell r="C944" t="str">
            <v>hora</v>
          </cell>
          <cell r="D944">
            <v>144.16232444444444</v>
          </cell>
        </row>
        <row r="945">
          <cell r="A945" t="str">
            <v>35.03.35</v>
          </cell>
          <cell r="B945" t="str">
            <v xml:space="preserve">FISCAL DE OBRAS                                                                </v>
          </cell>
          <cell r="C945" t="str">
            <v>hora</v>
          </cell>
          <cell r="D945">
            <v>86.212518518518507</v>
          </cell>
        </row>
        <row r="946">
          <cell r="A946" t="str">
            <v>35.03.36</v>
          </cell>
          <cell r="B946" t="str">
            <v xml:space="preserve">GEOLOGO JUNIOR                                                                 </v>
          </cell>
          <cell r="C946" t="str">
            <v>hora</v>
          </cell>
          <cell r="D946">
            <v>173.01406666666668</v>
          </cell>
        </row>
        <row r="947">
          <cell r="A947" t="str">
            <v>35.03.37</v>
          </cell>
          <cell r="B947" t="str">
            <v xml:space="preserve">GEOLOGO PLENO                                                                  </v>
          </cell>
          <cell r="C947" t="str">
            <v>hora</v>
          </cell>
          <cell r="D947">
            <v>236.3186874074074</v>
          </cell>
        </row>
        <row r="948">
          <cell r="A948" t="str">
            <v>35.03.38</v>
          </cell>
          <cell r="B948" t="str">
            <v xml:space="preserve">GEOLOGO SENIOR                                                                 </v>
          </cell>
          <cell r="C948" t="str">
            <v>hora</v>
          </cell>
          <cell r="D948">
            <v>272.44226814814812</v>
          </cell>
        </row>
        <row r="949">
          <cell r="A949" t="str">
            <v>35.03.39</v>
          </cell>
          <cell r="B949" t="str">
            <v xml:space="preserve">LABORATORISTA                                                                  </v>
          </cell>
          <cell r="C949" t="str">
            <v>hora</v>
          </cell>
          <cell r="D949">
            <v>93.195197037037033</v>
          </cell>
        </row>
        <row r="950">
          <cell r="A950" t="str">
            <v>35.03.40</v>
          </cell>
          <cell r="B950" t="str">
            <v xml:space="preserve">MENSAGEIRO                                                                     </v>
          </cell>
          <cell r="C950" t="str">
            <v>hora</v>
          </cell>
          <cell r="D950">
            <v>49.906874074074075</v>
          </cell>
        </row>
        <row r="951">
          <cell r="A951" t="str">
            <v>35.03.41</v>
          </cell>
          <cell r="B951" t="str">
            <v xml:space="preserve">MOTORISTA                                                                      </v>
          </cell>
          <cell r="C951" t="str">
            <v>hora</v>
          </cell>
          <cell r="D951">
            <v>57.050197037037037</v>
          </cell>
        </row>
        <row r="952">
          <cell r="A952" t="str">
            <v>35.03.42</v>
          </cell>
          <cell r="B952" t="str">
            <v xml:space="preserve">NIVELADOR                                                                      </v>
          </cell>
          <cell r="C952" t="str">
            <v>hora</v>
          </cell>
          <cell r="D952">
            <v>57.253680000000003</v>
          </cell>
        </row>
        <row r="953">
          <cell r="A953" t="str">
            <v>35.03.43</v>
          </cell>
          <cell r="B953" t="str">
            <v xml:space="preserve">PROGRAMADOR DE COMPUTADOR JUNIOR                                               </v>
          </cell>
          <cell r="C953" t="str">
            <v>hora</v>
          </cell>
          <cell r="D953">
            <v>79.037066666666661</v>
          </cell>
        </row>
        <row r="954">
          <cell r="A954" t="str">
            <v>35.03.44</v>
          </cell>
          <cell r="B954" t="str">
            <v xml:space="preserve">PROGRAMADOR DE COMPUTADOR PLENO                                                </v>
          </cell>
          <cell r="C954" t="str">
            <v>hora</v>
          </cell>
          <cell r="D954">
            <v>121.66139259259258</v>
          </cell>
        </row>
        <row r="955">
          <cell r="A955" t="str">
            <v>35.03.45</v>
          </cell>
          <cell r="B955" t="str">
            <v xml:space="preserve">PROGRAMADOR DE COMPUTADOR SENIOR                                               </v>
          </cell>
          <cell r="C955" t="str">
            <v>hora</v>
          </cell>
          <cell r="D955">
            <v>152.73002814814816</v>
          </cell>
        </row>
        <row r="956">
          <cell r="A956" t="str">
            <v>35.03.46</v>
          </cell>
          <cell r="B956" t="str">
            <v xml:space="preserve">PROJETISTA A / ASSISTENTE TECNICO I                                            </v>
          </cell>
          <cell r="C956" t="str">
            <v>hora</v>
          </cell>
          <cell r="D956">
            <v>93.04526222222222</v>
          </cell>
        </row>
        <row r="957">
          <cell r="A957" t="str">
            <v>35.03.47</v>
          </cell>
          <cell r="B957" t="str">
            <v xml:space="preserve">PROJETISTA B / ASSISTENTE TECNICO II                                           </v>
          </cell>
          <cell r="C957" t="str">
            <v>hora</v>
          </cell>
          <cell r="D957">
            <v>175.61650666666665</v>
          </cell>
        </row>
        <row r="958">
          <cell r="A958" t="str">
            <v>35.03.48</v>
          </cell>
          <cell r="B958" t="str">
            <v xml:space="preserve">PROJETISTA C / ASSISTENTE TECNICO III                                          </v>
          </cell>
          <cell r="C958" t="str">
            <v>hora</v>
          </cell>
          <cell r="D958">
            <v>203.05457777777775</v>
          </cell>
        </row>
        <row r="959">
          <cell r="A959" t="str">
            <v>35.03.50</v>
          </cell>
          <cell r="B959" t="str">
            <v xml:space="preserve">SECRETARIA                                                                     </v>
          </cell>
          <cell r="C959" t="str">
            <v>hora</v>
          </cell>
          <cell r="D959">
            <v>133.17424444444444</v>
          </cell>
        </row>
        <row r="960">
          <cell r="A960" t="str">
            <v>35.03.51</v>
          </cell>
          <cell r="B960" t="str">
            <v xml:space="preserve">TOPOGRAFO                                                                      </v>
          </cell>
          <cell r="C960" t="str">
            <v>hora</v>
          </cell>
          <cell r="D960">
            <v>127.69091407407407</v>
          </cell>
        </row>
        <row r="961">
          <cell r="A961" t="str">
            <v>35.03.64</v>
          </cell>
          <cell r="B961" t="str">
            <v xml:space="preserve">ADMINISTRADOR JUNIOR                                                           </v>
          </cell>
          <cell r="C961" t="str">
            <v>hora</v>
          </cell>
          <cell r="D961">
            <v>113.32930074074073</v>
          </cell>
        </row>
        <row r="962">
          <cell r="A962" t="str">
            <v>35.03.65</v>
          </cell>
          <cell r="B962" t="str">
            <v xml:space="preserve">ADMINISTRADOR PLENO                                                            </v>
          </cell>
          <cell r="C962" t="str">
            <v>hora</v>
          </cell>
          <cell r="D962">
            <v>206.16037037037034</v>
          </cell>
        </row>
        <row r="963">
          <cell r="A963" t="str">
            <v>35.03.66</v>
          </cell>
          <cell r="B963" t="str">
            <v xml:space="preserve">ADMINISTRADOR SENIOR                                                           </v>
          </cell>
          <cell r="C963" t="str">
            <v>hora</v>
          </cell>
          <cell r="D963">
            <v>251.68700592592589</v>
          </cell>
        </row>
        <row r="964">
          <cell r="A964" t="str">
            <v>35.03.68</v>
          </cell>
          <cell r="B964" t="str">
            <v xml:space="preserve">BIOLOGO                                                                        </v>
          </cell>
          <cell r="C964" t="str">
            <v>hora</v>
          </cell>
          <cell r="D964">
            <v>202.82967555555553</v>
          </cell>
        </row>
        <row r="965">
          <cell r="A965" t="str">
            <v>35.03.69</v>
          </cell>
          <cell r="B965" t="str">
            <v xml:space="preserve">MEDICO VETERINARIO                                                             </v>
          </cell>
          <cell r="C965" t="str">
            <v>hora</v>
          </cell>
          <cell r="D965">
            <v>134.20236888888888</v>
          </cell>
        </row>
        <row r="966">
          <cell r="A966" t="str">
            <v>35.03.71</v>
          </cell>
          <cell r="B966" t="str">
            <v xml:space="preserve">ASSISTENTE SOCIAL JUNIOR                                                       </v>
          </cell>
          <cell r="C966" t="str">
            <v>hora</v>
          </cell>
          <cell r="D966">
            <v>63.583071111111103</v>
          </cell>
        </row>
        <row r="967">
          <cell r="A967" t="str">
            <v>35.03.72</v>
          </cell>
          <cell r="B967" t="str">
            <v xml:space="preserve">ASSISTENTE SOCIAL PLENO                                                        </v>
          </cell>
          <cell r="C967" t="str">
            <v>hora</v>
          </cell>
          <cell r="D967">
            <v>87.497674074074069</v>
          </cell>
        </row>
        <row r="968">
          <cell r="A968" t="str">
            <v>35.03.73</v>
          </cell>
          <cell r="B968" t="str">
            <v xml:space="preserve">ASSISTENTE SOCIAL SENIOR                                                       </v>
          </cell>
          <cell r="C968" t="str">
            <v>hora</v>
          </cell>
          <cell r="D968">
            <v>116.83134962962963</v>
          </cell>
        </row>
        <row r="969">
          <cell r="A969" t="str">
            <v>35.04.01</v>
          </cell>
          <cell r="B969" t="str">
            <v xml:space="preserve">ADVOGADO JUNIOR TEMPORARIO                                                     </v>
          </cell>
          <cell r="C969" t="str">
            <v>hora</v>
          </cell>
          <cell r="D969">
            <v>53.258988148148141</v>
          </cell>
        </row>
        <row r="970">
          <cell r="A970" t="str">
            <v>35.04.02</v>
          </cell>
          <cell r="B970" t="str">
            <v xml:space="preserve">ADVOGADO PLENO TEMPORARIO                                                      </v>
          </cell>
          <cell r="C970" t="str">
            <v>hora</v>
          </cell>
          <cell r="D970">
            <v>73.39309185185185</v>
          </cell>
        </row>
        <row r="971">
          <cell r="A971" t="str">
            <v>35.04.03</v>
          </cell>
          <cell r="B971" t="str">
            <v xml:space="preserve">ADVOGADO SENIOR TEMPORARIO                                                     </v>
          </cell>
          <cell r="C971" t="str">
            <v>hora</v>
          </cell>
          <cell r="D971">
            <v>156.84252592592591</v>
          </cell>
        </row>
        <row r="972">
          <cell r="A972" t="str">
            <v>35.04.04</v>
          </cell>
          <cell r="B972" t="str">
            <v xml:space="preserve">ANALISTA DE SISTEMA JUNIOR TEMPORARIO                                          </v>
          </cell>
          <cell r="C972" t="str">
            <v>hora</v>
          </cell>
          <cell r="D972">
            <v>60.455859259259263</v>
          </cell>
        </row>
        <row r="973">
          <cell r="A973" t="str">
            <v>35.04.05</v>
          </cell>
          <cell r="B973" t="str">
            <v xml:space="preserve">ANALISTA DE SISTEMA PLENO TEMPORARIO                                           </v>
          </cell>
          <cell r="C973" t="str">
            <v>hora</v>
          </cell>
          <cell r="D973">
            <v>70.105235555555538</v>
          </cell>
        </row>
        <row r="974">
          <cell r="A974" t="str">
            <v>35.04.06</v>
          </cell>
          <cell r="B974" t="str">
            <v xml:space="preserve">ANALISTA DE SISTEMA SENIOR TEMPORARIO                                          </v>
          </cell>
          <cell r="C974" t="str">
            <v>hora</v>
          </cell>
          <cell r="D974">
            <v>98.614269629629618</v>
          </cell>
        </row>
        <row r="975">
          <cell r="A975" t="str">
            <v>35.04.07</v>
          </cell>
          <cell r="B975" t="str">
            <v xml:space="preserve">ARQUITETO JUNIOR TEMPORARIO                                                    </v>
          </cell>
          <cell r="C975" t="str">
            <v>hora</v>
          </cell>
          <cell r="D975">
            <v>95.79763703703702</v>
          </cell>
        </row>
        <row r="976">
          <cell r="A976" t="str">
            <v>35.04.08</v>
          </cell>
          <cell r="B976" t="str">
            <v xml:space="preserve">ARQUITETO PLENO TEMPORARIO                                                     </v>
          </cell>
          <cell r="C976" t="str">
            <v>hora</v>
          </cell>
          <cell r="D976">
            <v>119.20888740740739</v>
          </cell>
        </row>
        <row r="977">
          <cell r="A977" t="str">
            <v>35.04.09</v>
          </cell>
          <cell r="B977" t="str">
            <v xml:space="preserve">ARQUITETO SENIOR TEMPORARIO                                                    </v>
          </cell>
          <cell r="C977" t="str">
            <v>hora</v>
          </cell>
          <cell r="D977">
            <v>153.07273629629628</v>
          </cell>
        </row>
        <row r="978">
          <cell r="A978" t="str">
            <v>35.04.10</v>
          </cell>
          <cell r="B978" t="str">
            <v xml:space="preserve">AUXILIAR DE ESCRITORIO TEMPORARIO                                              </v>
          </cell>
          <cell r="C978" t="str">
            <v>hora</v>
          </cell>
          <cell r="D978">
            <v>23.36841185185185</v>
          </cell>
        </row>
        <row r="979">
          <cell r="A979" t="str">
            <v>35.04.11</v>
          </cell>
          <cell r="B979" t="str">
            <v xml:space="preserve">AUXILIAR DE LABORATORIO TEMPORARIO                                             </v>
          </cell>
          <cell r="C979" t="str">
            <v>hora</v>
          </cell>
          <cell r="D979">
            <v>20.112684444444444</v>
          </cell>
        </row>
        <row r="980">
          <cell r="A980" t="str">
            <v>35.04.12</v>
          </cell>
          <cell r="B980" t="str">
            <v xml:space="preserve">AUXILIAR DE TOPOGRAFIA TEMPORARIO                                              </v>
          </cell>
          <cell r="C980" t="str">
            <v>hora</v>
          </cell>
          <cell r="D980">
            <v>21.911902222222221</v>
          </cell>
        </row>
        <row r="981">
          <cell r="A981" t="str">
            <v>35.04.13</v>
          </cell>
          <cell r="B981" t="str">
            <v xml:space="preserve">AUXILIAR TECNICO TEMPORARIO                                                    </v>
          </cell>
          <cell r="C981" t="str">
            <v>hora</v>
          </cell>
          <cell r="D981">
            <v>25.853045925925922</v>
          </cell>
        </row>
        <row r="982">
          <cell r="A982" t="str">
            <v>35.04.14</v>
          </cell>
          <cell r="B982" t="str">
            <v xml:space="preserve">CHEFE DE ESCRITORIO TEMPORARIO                                                 </v>
          </cell>
          <cell r="C982" t="str">
            <v>hora</v>
          </cell>
          <cell r="D982">
            <v>74.913859259259254</v>
          </cell>
        </row>
        <row r="983">
          <cell r="A983" t="str">
            <v>35.04.17</v>
          </cell>
          <cell r="B983" t="str">
            <v xml:space="preserve">CONSULTO C TEMPORARIO                                                          </v>
          </cell>
          <cell r="C983" t="str">
            <v>hora</v>
          </cell>
          <cell r="D983">
            <v>262.28953925925924</v>
          </cell>
        </row>
        <row r="984">
          <cell r="A984" t="str">
            <v>35.04.18</v>
          </cell>
          <cell r="B984" t="str">
            <v xml:space="preserve">CONSULTOR INTERNACIONAL TEMPORARIO                                             </v>
          </cell>
          <cell r="C984" t="str">
            <v>hora</v>
          </cell>
          <cell r="D984">
            <v>505.19464888888888</v>
          </cell>
        </row>
        <row r="985">
          <cell r="A985" t="str">
            <v>35.04.20</v>
          </cell>
          <cell r="B985" t="str">
            <v xml:space="preserve">COORDENADOR TEMPORARIO                                                         </v>
          </cell>
          <cell r="C985" t="str">
            <v>hora</v>
          </cell>
          <cell r="D985">
            <v>200.73058814814812</v>
          </cell>
        </row>
        <row r="986">
          <cell r="A986" t="str">
            <v>35.04.24</v>
          </cell>
          <cell r="B986" t="str">
            <v xml:space="preserve">CADISTA / CALCULISTA II TEMPORARIO                                             </v>
          </cell>
          <cell r="C986" t="str">
            <v>hora</v>
          </cell>
          <cell r="D986">
            <v>41.906780740740736</v>
          </cell>
        </row>
        <row r="987">
          <cell r="A987" t="str">
            <v>35.04.25</v>
          </cell>
          <cell r="B987" t="str">
            <v xml:space="preserve">CADISTA / CALCULISTA III TEMPORARIO                                            </v>
          </cell>
          <cell r="C987" t="str">
            <v>hora</v>
          </cell>
          <cell r="D987">
            <v>48.396816296296286</v>
          </cell>
        </row>
        <row r="988">
          <cell r="A988" t="str">
            <v>35.04.26</v>
          </cell>
          <cell r="B988" t="str">
            <v xml:space="preserve">DIGITADOR TEMPORARIO                                                           </v>
          </cell>
          <cell r="C988" t="str">
            <v>hora</v>
          </cell>
          <cell r="D988">
            <v>19.245204444444443</v>
          </cell>
        </row>
        <row r="989">
          <cell r="A989" t="str">
            <v>35.04.27</v>
          </cell>
          <cell r="B989" t="str">
            <v xml:space="preserve">ECONOMISTA JUNIOR TEMPORARIO                                                   </v>
          </cell>
          <cell r="C989" t="str">
            <v>hora</v>
          </cell>
          <cell r="D989">
            <v>80.836284444444445</v>
          </cell>
        </row>
        <row r="990">
          <cell r="A990" t="str">
            <v>35.04.28</v>
          </cell>
          <cell r="B990" t="str">
            <v xml:space="preserve">ECONOMISTA PLENO TEMPORARIO                                                    </v>
          </cell>
          <cell r="C990" t="str">
            <v>hora</v>
          </cell>
          <cell r="D990">
            <v>106.89281333333334</v>
          </cell>
        </row>
        <row r="991">
          <cell r="A991" t="str">
            <v>35.04.29</v>
          </cell>
          <cell r="B991" t="str">
            <v xml:space="preserve">ECONOMISTA SENIOR TEMPORARIO                                                   </v>
          </cell>
          <cell r="C991" t="str">
            <v>hora</v>
          </cell>
          <cell r="D991">
            <v>135.01630074074072</v>
          </cell>
        </row>
        <row r="992">
          <cell r="A992" t="str">
            <v>35.04.30</v>
          </cell>
          <cell r="B992" t="str">
            <v xml:space="preserve">ENGENHEIRO JUNIOR TEMPORARIO                                                   </v>
          </cell>
          <cell r="C992" t="str">
            <v>hora</v>
          </cell>
          <cell r="D992">
            <v>113.15794666666666</v>
          </cell>
        </row>
        <row r="993">
          <cell r="A993" t="str">
            <v>35.04.31</v>
          </cell>
          <cell r="B993" t="str">
            <v xml:space="preserve">ENGENHEIRO PLENO TEMPORARIO                                                    </v>
          </cell>
          <cell r="C993" t="str">
            <v>hora</v>
          </cell>
          <cell r="D993">
            <v>109.47383407407406</v>
          </cell>
        </row>
        <row r="994">
          <cell r="A994" t="str">
            <v>35.04.32</v>
          </cell>
          <cell r="B994" t="str">
            <v xml:space="preserve">ENGENHEIRO SENIOR TEMPORARIO                                                   </v>
          </cell>
          <cell r="C994" t="str">
            <v>hora</v>
          </cell>
          <cell r="D994">
            <v>137.43667703703704</v>
          </cell>
        </row>
        <row r="995">
          <cell r="A995" t="str">
            <v>35.04.33</v>
          </cell>
          <cell r="B995" t="str">
            <v xml:space="preserve">ESPECIALISTA EM TREINAMENTO PLENO TEMPORARIO                                   </v>
          </cell>
          <cell r="C995" t="str">
            <v>hora</v>
          </cell>
          <cell r="D995">
            <v>63.336749629629622</v>
          </cell>
        </row>
        <row r="996">
          <cell r="A996" t="str">
            <v>35.04.34</v>
          </cell>
          <cell r="B996" t="str">
            <v xml:space="preserve">ESPECIALISTA EM TREINAMENTO SENIOR TEMPORARIO                                  </v>
          </cell>
          <cell r="C996" t="str">
            <v>hora</v>
          </cell>
          <cell r="D996">
            <v>69.002143703703709</v>
          </cell>
        </row>
        <row r="997">
          <cell r="A997" t="str">
            <v>35.04.35</v>
          </cell>
          <cell r="B997" t="str">
            <v xml:space="preserve">FISCAL DE OBRA TEMPORARIO                                                      </v>
          </cell>
          <cell r="C997" t="str">
            <v>hora</v>
          </cell>
          <cell r="D997">
            <v>41.264202962962962</v>
          </cell>
        </row>
        <row r="998">
          <cell r="A998" t="str">
            <v>35.04.36</v>
          </cell>
          <cell r="B998" t="str">
            <v xml:space="preserve">GEOLOGO JUNIOR TEMPORARIO                                                      </v>
          </cell>
          <cell r="C998" t="str">
            <v>hora</v>
          </cell>
          <cell r="D998">
            <v>82.817565925925919</v>
          </cell>
        </row>
        <row r="999">
          <cell r="A999" t="str">
            <v>35.04.37</v>
          </cell>
          <cell r="B999" t="str">
            <v xml:space="preserve">GEOLOGO PLENO TEMPORARIO                                                       </v>
          </cell>
          <cell r="C999" t="str">
            <v>hora</v>
          </cell>
          <cell r="D999">
            <v>113.12581777777777</v>
          </cell>
        </row>
        <row r="1000">
          <cell r="A1000" t="str">
            <v>35.04.38</v>
          </cell>
          <cell r="B1000" t="str">
            <v xml:space="preserve">GEOLOGO SENIOR TEMPORARIO                                                      </v>
          </cell>
          <cell r="C1000" t="str">
            <v>hora</v>
          </cell>
          <cell r="D1000">
            <v>130.41116</v>
          </cell>
        </row>
        <row r="1001">
          <cell r="A1001" t="str">
            <v>35.04.39</v>
          </cell>
          <cell r="B1001" t="str">
            <v xml:space="preserve">LABORATORISTA TEMPORARIO                                                       </v>
          </cell>
          <cell r="C1001" t="str">
            <v>hora</v>
          </cell>
          <cell r="D1001">
            <v>44.605607407407398</v>
          </cell>
        </row>
        <row r="1002">
          <cell r="A1002" t="str">
            <v>35.04.40</v>
          </cell>
          <cell r="B1002" t="str">
            <v xml:space="preserve">MENSAGEIRO TEMPORARIO                                                          </v>
          </cell>
          <cell r="C1002" t="str">
            <v>hora</v>
          </cell>
          <cell r="D1002">
            <v>23.893183703703702</v>
          </cell>
        </row>
        <row r="1003">
          <cell r="A1003" t="str">
            <v>35.04.41</v>
          </cell>
          <cell r="B1003" t="str">
            <v xml:space="preserve">MOTORISTA TEMPORARIO                                                           </v>
          </cell>
          <cell r="C1003" t="str">
            <v>hora</v>
          </cell>
          <cell r="D1003">
            <v>27.309555555555555</v>
          </cell>
        </row>
        <row r="1004">
          <cell r="A1004" t="str">
            <v>35.04.42</v>
          </cell>
          <cell r="B1004" t="str">
            <v xml:space="preserve">NIVELADOR TEMPORARIO                                                           </v>
          </cell>
          <cell r="C1004" t="str">
            <v>hora</v>
          </cell>
          <cell r="D1004">
            <v>27.405942222222222</v>
          </cell>
        </row>
        <row r="1005">
          <cell r="A1005" t="str">
            <v>35.04.43</v>
          </cell>
          <cell r="B1005" t="str">
            <v xml:space="preserve">PROGRAMADOR DE COMPUTADOR JUNIOR TEMPORARIO                                    </v>
          </cell>
          <cell r="C1005" t="str">
            <v>hora</v>
          </cell>
          <cell r="D1005">
            <v>37.837121481481475</v>
          </cell>
        </row>
        <row r="1006">
          <cell r="A1006" t="str">
            <v>35.04.44</v>
          </cell>
          <cell r="B1006" t="str">
            <v xml:space="preserve">PROGRAMADOR DE COMPUTADOR PLENO TEMPORARIO                                     </v>
          </cell>
          <cell r="C1006" t="str">
            <v>hora</v>
          </cell>
          <cell r="D1006">
            <v>58.238965925925918</v>
          </cell>
        </row>
        <row r="1007">
          <cell r="A1007" t="str">
            <v>35.04.45</v>
          </cell>
          <cell r="B1007" t="str">
            <v xml:space="preserve">PROGRAMADOR DE COMPUTADOR SENIOR TEMPORARIO                                    </v>
          </cell>
          <cell r="C1007" t="str">
            <v>hora</v>
          </cell>
          <cell r="D1007">
            <v>73.11464148148147</v>
          </cell>
        </row>
        <row r="1008">
          <cell r="A1008" t="str">
            <v>35.04.46</v>
          </cell>
          <cell r="B1008" t="str">
            <v xml:space="preserve">PROJETISTA A / ASSISTENTE TECNICO I TEMPORARIO                                 </v>
          </cell>
          <cell r="C1008" t="str">
            <v>hora</v>
          </cell>
          <cell r="D1008">
            <v>44.541349629629629</v>
          </cell>
        </row>
        <row r="1009">
          <cell r="A1009" t="str">
            <v>35.04.47</v>
          </cell>
          <cell r="B1009" t="str">
            <v xml:space="preserve">PROJETISTA B / ASSISTENTE TECNICO II TEMPORARIO                                </v>
          </cell>
          <cell r="C1009" t="str">
            <v>hora</v>
          </cell>
          <cell r="D1009">
            <v>84.07059259259259</v>
          </cell>
        </row>
        <row r="1010">
          <cell r="A1010" t="str">
            <v>35.04.48</v>
          </cell>
          <cell r="B1010" t="str">
            <v xml:space="preserve">PROJETISTA C / ASSISTENTE TECNICO III TEMPORARIO                               </v>
          </cell>
          <cell r="C1010" t="str">
            <v>hora</v>
          </cell>
          <cell r="D1010">
            <v>97.200598518518518</v>
          </cell>
        </row>
        <row r="1011">
          <cell r="A1011" t="str">
            <v>35.04.49</v>
          </cell>
          <cell r="B1011" t="str">
            <v xml:space="preserve">SECCIONISTA TEMPORARIO                                                         </v>
          </cell>
          <cell r="C1011" t="str">
            <v>hora</v>
          </cell>
          <cell r="D1011">
            <v>45.569474074074066</v>
          </cell>
        </row>
        <row r="1012">
          <cell r="A1012" t="str">
            <v>35.04.50</v>
          </cell>
          <cell r="B1012" t="str">
            <v xml:space="preserve">SECRETARIA TEMPORARIO                                                          </v>
          </cell>
          <cell r="C1012" t="str">
            <v>hora</v>
          </cell>
          <cell r="D1012">
            <v>63.743715555555553</v>
          </cell>
        </row>
        <row r="1013">
          <cell r="A1013" t="str">
            <v>35.04.51</v>
          </cell>
          <cell r="B1013" t="str">
            <v xml:space="preserve">TOPOGRAFO TEMPORARIO                                                           </v>
          </cell>
          <cell r="C1013" t="str">
            <v>hora</v>
          </cell>
          <cell r="D1013">
            <v>61.119856296296291</v>
          </cell>
        </row>
        <row r="1014">
          <cell r="A1014" t="str">
            <v>37.01.01</v>
          </cell>
          <cell r="B1014" t="str">
            <v xml:space="preserve">REPARO TOTAL DE CERCA                                                          </v>
          </cell>
          <cell r="C1014" t="str">
            <v>m</v>
          </cell>
          <cell r="D1014">
            <v>74.753214814814797</v>
          </cell>
        </row>
        <row r="1015">
          <cell r="A1015" t="str">
            <v>37.01.02</v>
          </cell>
          <cell r="B1015" t="str">
            <v xml:space="preserve">REPARO PARCIAL DE CERCA - MOURAO                                               </v>
          </cell>
          <cell r="C1015" t="str">
            <v>m</v>
          </cell>
          <cell r="D1015">
            <v>59.074317037037027</v>
          </cell>
        </row>
        <row r="1016">
          <cell r="A1016" t="str">
            <v>37.01.03</v>
          </cell>
          <cell r="B1016" t="str">
            <v xml:space="preserve">REPARO PARCIAL DE CERCA-ARAME                                                  </v>
          </cell>
          <cell r="C1016" t="str">
            <v>m</v>
          </cell>
          <cell r="D1016">
            <v>8.5784133333333319</v>
          </cell>
        </row>
        <row r="1017">
          <cell r="A1017" t="str">
            <v>37.01.04</v>
          </cell>
          <cell r="B1017" t="str">
            <v xml:space="preserve">LIMPEZA DE DRENAGEM DA PLATAFORMA                                              </v>
          </cell>
          <cell r="C1017" t="str">
            <v>m</v>
          </cell>
          <cell r="D1017">
            <v>2.3346992592592595</v>
          </cell>
        </row>
        <row r="1018">
          <cell r="A1018" t="str">
            <v>37.01.05</v>
          </cell>
          <cell r="B1018" t="str">
            <v xml:space="preserve">LIMPEZA DE DRENAGEM FORA DA PLATAFORMA                                         </v>
          </cell>
          <cell r="C1018" t="str">
            <v>m</v>
          </cell>
          <cell r="D1018">
            <v>2.805922962962963</v>
          </cell>
        </row>
        <row r="1019">
          <cell r="A1019" t="str">
            <v>37.01.06</v>
          </cell>
          <cell r="B1019" t="str">
            <v xml:space="preserve">LIMPEZA DE BUEIROS DIAMETRO D&lt;=0,60M                                           </v>
          </cell>
          <cell r="C1019" t="str">
            <v>m</v>
          </cell>
          <cell r="D1019">
            <v>83.620788148148151</v>
          </cell>
        </row>
        <row r="1020">
          <cell r="A1020" t="str">
            <v>37.01.07</v>
          </cell>
          <cell r="B1020" t="str">
            <v xml:space="preserve">LIMPEZA DE BUEIROS DIAMETRO 0,6&lt;D&lt;=0,8M                                        </v>
          </cell>
          <cell r="C1020" t="str">
            <v>m</v>
          </cell>
          <cell r="D1020">
            <v>106.03604296296297</v>
          </cell>
        </row>
        <row r="1021">
          <cell r="A1021" t="str">
            <v>37.01.08</v>
          </cell>
          <cell r="B1021" t="str">
            <v xml:space="preserve">LIMPEZA DE BUEIROS DIAMETRO 0,8 &lt; D &lt;=1,0M                                     </v>
          </cell>
          <cell r="C1021" t="str">
            <v>m</v>
          </cell>
          <cell r="D1021">
            <v>110.57692592592592</v>
          </cell>
        </row>
        <row r="1022">
          <cell r="A1022" t="str">
            <v>37.01.09</v>
          </cell>
          <cell r="B1022" t="str">
            <v xml:space="preserve">LIMPEZA DE BUEIROS DIAMETRO 1,0&lt;D&lt;=1,20M                                       </v>
          </cell>
          <cell r="C1022" t="str">
            <v>m</v>
          </cell>
          <cell r="D1022">
            <v>117.77379703703703</v>
          </cell>
        </row>
        <row r="1023">
          <cell r="A1023" t="str">
            <v>37.01.10</v>
          </cell>
          <cell r="B1023" t="str">
            <v xml:space="preserve">LIMPEZA DE BUEIROS 1,20&lt;D&lt;=1,50M                                               </v>
          </cell>
          <cell r="C1023" t="str">
            <v>m</v>
          </cell>
          <cell r="D1023">
            <v>124.36021925925925</v>
          </cell>
        </row>
        <row r="1024">
          <cell r="A1024" t="str">
            <v>37.01.11</v>
          </cell>
          <cell r="B1024" t="str">
            <v xml:space="preserve">LIMPEZA DE GALERIA                                                             </v>
          </cell>
          <cell r="C1024" t="str">
            <v>m</v>
          </cell>
          <cell r="D1024">
            <v>109.99860592592592</v>
          </cell>
        </row>
        <row r="1025">
          <cell r="A1025" t="str">
            <v>37.01.12</v>
          </cell>
          <cell r="B1025" t="str">
            <v xml:space="preserve">REPARO DRENAGEM SUPERFICIAL DE CONCRETO                                        </v>
          </cell>
          <cell r="C1025" t="str">
            <v>m3</v>
          </cell>
          <cell r="D1025">
            <v>2068.5649629629629</v>
          </cell>
        </row>
        <row r="1026">
          <cell r="A1026" t="str">
            <v>37.01.13</v>
          </cell>
          <cell r="B1026" t="str">
            <v xml:space="preserve">DEMOLICAO OBRAS DE CONCRETO SIMPLES                                            </v>
          </cell>
          <cell r="C1026" t="str">
            <v>m3</v>
          </cell>
          <cell r="D1026">
            <v>391.15851259259256</v>
          </cell>
        </row>
        <row r="1027">
          <cell r="A1027" t="str">
            <v>37.01.14</v>
          </cell>
          <cell r="B1027" t="str">
            <v xml:space="preserve">DEMOLICAO OBRAS DE CONCRETO ARMADO                                             </v>
          </cell>
          <cell r="C1027" t="str">
            <v>m3</v>
          </cell>
          <cell r="D1027">
            <v>727.07675555555545</v>
          </cell>
        </row>
        <row r="1028">
          <cell r="A1028" t="str">
            <v>37.01.15</v>
          </cell>
          <cell r="B1028" t="str">
            <v xml:space="preserve">DEMOLICAO E RETIRADA DE GUARDA-CORPO                                           </v>
          </cell>
          <cell r="C1028" t="str">
            <v>m3</v>
          </cell>
          <cell r="D1028">
            <v>646.46537333333333</v>
          </cell>
        </row>
        <row r="1029">
          <cell r="A1029" t="str">
            <v>37.01.16</v>
          </cell>
          <cell r="B1029" t="str">
            <v xml:space="preserve">LIMPEZA DE PLACA                                                               </v>
          </cell>
          <cell r="C1029" t="str">
            <v>m2</v>
          </cell>
          <cell r="D1029">
            <v>18.634755555555554</v>
          </cell>
        </row>
        <row r="1030">
          <cell r="A1030" t="str">
            <v>37.01.17</v>
          </cell>
          <cell r="B1030" t="str">
            <v xml:space="preserve">LIMPEZA TACHA REFLETIVA MONO/BIDIREC                                           </v>
          </cell>
          <cell r="C1030" t="str">
            <v>un</v>
          </cell>
          <cell r="D1030">
            <v>4.5730118518518514</v>
          </cell>
        </row>
        <row r="1031">
          <cell r="A1031" t="str">
            <v>37.01.18</v>
          </cell>
          <cell r="B1031" t="str">
            <v xml:space="preserve">PINTURA DE CAIACAO 2 DEMAOS                                                    </v>
          </cell>
          <cell r="C1031" t="str">
            <v>m2</v>
          </cell>
          <cell r="D1031">
            <v>37.976346666666664</v>
          </cell>
        </row>
        <row r="1032">
          <cell r="A1032" t="str">
            <v>37.01.19</v>
          </cell>
          <cell r="B1032" t="str">
            <v xml:space="preserve">LIMPEZA SUPERFICIAL CONCRETO                                                   </v>
          </cell>
          <cell r="C1032" t="str">
            <v>m2</v>
          </cell>
          <cell r="D1032">
            <v>15.453995555555554</v>
          </cell>
        </row>
        <row r="1033">
          <cell r="A1033" t="str">
            <v>37.01.20</v>
          </cell>
          <cell r="B1033" t="str">
            <v xml:space="preserve">ALVENARIA DE 1 TIJOLO                                                          </v>
          </cell>
          <cell r="C1033" t="str">
            <v>m3</v>
          </cell>
          <cell r="D1033">
            <v>1719.1097481481479</v>
          </cell>
        </row>
        <row r="1034">
          <cell r="A1034" t="str">
            <v>37.01.21</v>
          </cell>
          <cell r="B1034" t="str">
            <v xml:space="preserve">RECOLHIMENTO DE ANIMAIS                                                        </v>
          </cell>
          <cell r="C1034" t="str">
            <v>equipe.hor</v>
          </cell>
          <cell r="D1034">
            <v>179.08642666666665</v>
          </cell>
        </row>
        <row r="1035">
          <cell r="A1035" t="str">
            <v>37.01.22</v>
          </cell>
          <cell r="B1035" t="str">
            <v xml:space="preserve">EQUIPE PARA SERVICOS CONSERVACAO                                               </v>
          </cell>
          <cell r="C1035" t="str">
            <v>equip/dia</v>
          </cell>
          <cell r="D1035">
            <v>2960.9020133333329</v>
          </cell>
        </row>
        <row r="1036">
          <cell r="A1036" t="str">
            <v>37.01.23</v>
          </cell>
          <cell r="B1036" t="str">
            <v xml:space="preserve">TRANSPORTE DE PESSOAL                                                          </v>
          </cell>
          <cell r="C1036" t="str">
            <v>km</v>
          </cell>
          <cell r="D1036">
            <v>2.4632148148148145</v>
          </cell>
        </row>
        <row r="1037">
          <cell r="A1037" t="str">
            <v>37.01.24</v>
          </cell>
          <cell r="B1037" t="str">
            <v xml:space="preserve">PINTURA LATEX ACRILICA                                                         </v>
          </cell>
          <cell r="C1037" t="str">
            <v>m2</v>
          </cell>
          <cell r="D1037">
            <v>54.661949629629625</v>
          </cell>
        </row>
        <row r="1038">
          <cell r="A1038" t="str">
            <v>37.02.01</v>
          </cell>
          <cell r="B1038" t="str">
            <v xml:space="preserve">REPOSICAO DE REVEST.PRIMARIO NA PISTA                                          </v>
          </cell>
          <cell r="C1038" t="str">
            <v>m3</v>
          </cell>
          <cell r="D1038">
            <v>184.94459407407405</v>
          </cell>
        </row>
        <row r="1039">
          <cell r="A1039" t="str">
            <v>37.02.02</v>
          </cell>
          <cell r="B1039" t="str">
            <v xml:space="preserve">REPOSICAO REVEST.PRIMARIO ACOSTAMENTO                                          </v>
          </cell>
          <cell r="C1039" t="str">
            <v>m3</v>
          </cell>
          <cell r="D1039">
            <v>184.94459407407405</v>
          </cell>
        </row>
        <row r="1040">
          <cell r="A1040" t="str">
            <v>37.02.03</v>
          </cell>
          <cell r="B1040" t="str">
            <v xml:space="preserve">RECONFORMACAO DE PLATAFORMA                                                    </v>
          </cell>
          <cell r="C1040" t="str">
            <v>km</v>
          </cell>
          <cell r="D1040">
            <v>810.41909333333331</v>
          </cell>
        </row>
        <row r="1041">
          <cell r="A1041" t="str">
            <v>37.02.04</v>
          </cell>
          <cell r="B1041" t="str">
            <v xml:space="preserve">RECONFORMACAO DE ACOSTAMENTO                                                   </v>
          </cell>
          <cell r="C1041" t="str">
            <v>km</v>
          </cell>
          <cell r="D1041">
            <v>280.95642370370365</v>
          </cell>
        </row>
        <row r="1042">
          <cell r="A1042" t="str">
            <v>37.02.05</v>
          </cell>
          <cell r="B1042" t="str">
            <v xml:space="preserve">RECOMPOSICAO MANUAL DE ATERRO                                                  </v>
          </cell>
          <cell r="C1042" t="str">
            <v>m3</v>
          </cell>
          <cell r="D1042">
            <v>147.60011555555553</v>
          </cell>
        </row>
        <row r="1043">
          <cell r="A1043" t="str">
            <v>37.02.06</v>
          </cell>
          <cell r="B1043" t="str">
            <v xml:space="preserve">RECOMPOSICAO MECANICA DE ATERRO                                                </v>
          </cell>
          <cell r="C1043" t="str">
            <v>m3</v>
          </cell>
          <cell r="D1043">
            <v>46.490502222222219</v>
          </cell>
        </row>
        <row r="1044">
          <cell r="A1044" t="str">
            <v>37.02.07</v>
          </cell>
          <cell r="B1044" t="str">
            <v xml:space="preserve">REMOCAO MANUAL DE BARREIRA                                                     </v>
          </cell>
          <cell r="C1044" t="str">
            <v>m3</v>
          </cell>
          <cell r="D1044">
            <v>92.574038518518506</v>
          </cell>
        </row>
        <row r="1045">
          <cell r="A1045" t="str">
            <v>37.02.08</v>
          </cell>
          <cell r="B1045" t="str">
            <v xml:space="preserve">REMOCAO MECANICA DE BARREIRA                                                   </v>
          </cell>
          <cell r="C1045" t="str">
            <v>m3</v>
          </cell>
          <cell r="D1045">
            <v>56.214845925925921</v>
          </cell>
        </row>
        <row r="1046">
          <cell r="A1046" t="str">
            <v>37.02.10</v>
          </cell>
          <cell r="B1046" t="str">
            <v xml:space="preserve">RETALUDAMENTO MECANICO 1A/2A CAT.                                              </v>
          </cell>
          <cell r="C1046" t="str">
            <v>m3</v>
          </cell>
          <cell r="D1046">
            <v>114.22890962962961</v>
          </cell>
        </row>
        <row r="1047">
          <cell r="A1047" t="str">
            <v>37.02.11</v>
          </cell>
          <cell r="B1047" t="str">
            <v xml:space="preserve">DEST.ARV.COM PERIMETRO MAIOR QUE 78CM                                          </v>
          </cell>
          <cell r="C1047" t="str">
            <v>un</v>
          </cell>
          <cell r="D1047">
            <v>38.501118518518517</v>
          </cell>
        </row>
        <row r="1048">
          <cell r="A1048" t="str">
            <v>37.02.12</v>
          </cell>
          <cell r="B1048" t="str">
            <v xml:space="preserve">LIMP.TERRENO C/DEST.ARV.PERIMETRO&lt;=78                                          </v>
          </cell>
          <cell r="C1048" t="str">
            <v>m2</v>
          </cell>
          <cell r="D1048">
            <v>1.2637362962962961</v>
          </cell>
        </row>
        <row r="1049">
          <cell r="A1049" t="str">
            <v>37.02.13</v>
          </cell>
          <cell r="B1049" t="str">
            <v xml:space="preserve">LIMP.TERRENO S/DESTOCAMENTO DE ARVORE                                          </v>
          </cell>
          <cell r="C1049" t="str">
            <v>m2</v>
          </cell>
          <cell r="D1049">
            <v>0.71754518518518517</v>
          </cell>
        </row>
        <row r="1050">
          <cell r="A1050" t="str">
            <v>37.02.18</v>
          </cell>
          <cell r="B1050" t="str">
            <v xml:space="preserve">ESCAV.CARGA MATERIAL 2A.CAT.C/EXPLOSIVO                                        </v>
          </cell>
          <cell r="C1050" t="str">
            <v>m3</v>
          </cell>
          <cell r="D1050">
            <v>44.509220740740737</v>
          </cell>
        </row>
        <row r="1051">
          <cell r="A1051" t="str">
            <v>37.02.19</v>
          </cell>
          <cell r="B1051" t="str">
            <v xml:space="preserve">ESCAVACAO E CARGA MATERIAL DE 3A.CAT.                                          </v>
          </cell>
          <cell r="C1051" t="str">
            <v>m3</v>
          </cell>
          <cell r="D1051">
            <v>70.4479437037037</v>
          </cell>
        </row>
        <row r="1052">
          <cell r="A1052" t="str">
            <v>37.02.20</v>
          </cell>
          <cell r="B1052" t="str">
            <v xml:space="preserve">COMPACTACAO ATERRO MAIOR/IGUAL 95%PS                                           </v>
          </cell>
          <cell r="C1052" t="str">
            <v>m3</v>
          </cell>
          <cell r="D1052">
            <v>7.0683555555555548</v>
          </cell>
        </row>
        <row r="1053">
          <cell r="A1053" t="str">
            <v>37.02.21</v>
          </cell>
          <cell r="B1053" t="str">
            <v xml:space="preserve">TRANSPORTE DE 1A/2A. CATEGORIA ATE 1KM                                         </v>
          </cell>
          <cell r="C1053" t="str">
            <v>m3*km</v>
          </cell>
          <cell r="D1053">
            <v>10.216986666666665</v>
          </cell>
        </row>
        <row r="1054">
          <cell r="A1054" t="str">
            <v>37.02.22</v>
          </cell>
          <cell r="B1054" t="str">
            <v xml:space="preserve">TRANSPORTE DE 1A/2A. CATEGORIA ATE 2KM                                         </v>
          </cell>
          <cell r="C1054" t="str">
            <v>m3*km</v>
          </cell>
          <cell r="D1054">
            <v>6.0081022222222229</v>
          </cell>
        </row>
        <row r="1055">
          <cell r="A1055" t="str">
            <v>37.02.23</v>
          </cell>
          <cell r="B1055" t="str">
            <v xml:space="preserve">TRANSPORTE DE 1A/2A. CATEGORIA ATE 5KM                                         </v>
          </cell>
          <cell r="C1055" t="str">
            <v>m3*km</v>
          </cell>
          <cell r="D1055">
            <v>4.6693985185185189</v>
          </cell>
        </row>
        <row r="1056">
          <cell r="A1056" t="str">
            <v>37.02.24</v>
          </cell>
          <cell r="B1056" t="str">
            <v xml:space="preserve">TRANSPORTE DE 1A/2A. CATEGORIA ATE 10KM                                        </v>
          </cell>
          <cell r="C1056" t="str">
            <v>m3*km</v>
          </cell>
          <cell r="D1056">
            <v>3.8983051851851851</v>
          </cell>
        </row>
        <row r="1057">
          <cell r="A1057" t="str">
            <v>37.02.25</v>
          </cell>
          <cell r="B1057" t="str">
            <v xml:space="preserve">TRANSPORTE DE 1A/2A. CATEGORIA ATE 15KM                                        </v>
          </cell>
          <cell r="C1057" t="str">
            <v>m3*km</v>
          </cell>
          <cell r="D1057">
            <v>3.4485007407407409</v>
          </cell>
        </row>
        <row r="1058">
          <cell r="A1058" t="str">
            <v>37.02.26</v>
          </cell>
          <cell r="B1058" t="str">
            <v xml:space="preserve">TRANSPORTE DE 1A/2A. CATEGORIA ALEM 15KM                                       </v>
          </cell>
          <cell r="C1058" t="str">
            <v>m3*km</v>
          </cell>
          <cell r="D1058">
            <v>2.7202459259259255</v>
          </cell>
        </row>
        <row r="1059">
          <cell r="A1059" t="str">
            <v>37.02.27</v>
          </cell>
          <cell r="B1059" t="str">
            <v xml:space="preserve">REVESTIMENTO PRIMARIO                                                          </v>
          </cell>
          <cell r="C1059" t="str">
            <v>m3</v>
          </cell>
          <cell r="D1059">
            <v>184.94459407407405</v>
          </cell>
        </row>
        <row r="1060">
          <cell r="A1060" t="str">
            <v>37.04.01</v>
          </cell>
          <cell r="B1060" t="str">
            <v xml:space="preserve">REPARO DE GUARDA CORPO METALICO                                                </v>
          </cell>
          <cell r="C1060" t="str">
            <v>m</v>
          </cell>
          <cell r="D1060">
            <v>326.50447851851845</v>
          </cell>
        </row>
        <row r="1061">
          <cell r="A1061" t="str">
            <v>37.04.02.01</v>
          </cell>
          <cell r="B1061" t="str">
            <v xml:space="preserve">GUIA DE CONCRETO FCK 20 MPA                                                    </v>
          </cell>
          <cell r="C1061" t="str">
            <v>m3</v>
          </cell>
          <cell r="D1061">
            <v>1521.185082962963</v>
          </cell>
        </row>
        <row r="1062">
          <cell r="A1062" t="str">
            <v>37.04.03.01</v>
          </cell>
          <cell r="B1062" t="str">
            <v xml:space="preserve">SARJETA DE CONCRETO FCK 20 MPA                                                 </v>
          </cell>
          <cell r="C1062" t="str">
            <v>m3</v>
          </cell>
          <cell r="D1062">
            <v>1196.1264044444442</v>
          </cell>
        </row>
        <row r="1063">
          <cell r="A1063" t="str">
            <v>37.04.04</v>
          </cell>
          <cell r="B1063" t="str">
            <v xml:space="preserve">ESCAVACAO MANUAL DE 1A/2A CATEGORIA                                            </v>
          </cell>
          <cell r="C1063" t="str">
            <v>m3</v>
          </cell>
          <cell r="D1063">
            <v>114.89290666666666</v>
          </cell>
        </row>
        <row r="1064">
          <cell r="A1064" t="str">
            <v>37.04.05</v>
          </cell>
          <cell r="B1064" t="str">
            <v xml:space="preserve">ESCAV.FUND.,BUEIRO OU DRENO S/EXPL.ATE2M                                       </v>
          </cell>
          <cell r="C1064" t="str">
            <v>m3</v>
          </cell>
          <cell r="D1064">
            <v>132.16753925925923</v>
          </cell>
        </row>
        <row r="1065">
          <cell r="A1065" t="str">
            <v>37.04.06</v>
          </cell>
          <cell r="B1065" t="str">
            <v xml:space="preserve">ACRESC.P/ESCAV. 1,5M PROF.,ALEM 2M                                             </v>
          </cell>
          <cell r="C1065" t="str">
            <v>m3</v>
          </cell>
          <cell r="D1065">
            <v>27.148911111111111</v>
          </cell>
        </row>
        <row r="1066">
          <cell r="A1066" t="str">
            <v>37.04.07</v>
          </cell>
          <cell r="B1066" t="str">
            <v xml:space="preserve">ESCAV.FUND.,BUEIRO OU DRENO C/EXPL.ATE2M                                       </v>
          </cell>
          <cell r="C1066" t="str">
            <v>m3</v>
          </cell>
          <cell r="D1066">
            <v>443.86059999999992</v>
          </cell>
        </row>
        <row r="1067">
          <cell r="A1067" t="str">
            <v>37.04.08</v>
          </cell>
          <cell r="B1067" t="str">
            <v xml:space="preserve">ACR.ESC.ENSEC.EXPL.C/1,5M PROF.ALEM 3M                                         </v>
          </cell>
          <cell r="C1067" t="str">
            <v>m3</v>
          </cell>
          <cell r="D1067">
            <v>42.988453333333332</v>
          </cell>
        </row>
        <row r="1068">
          <cell r="A1068" t="str">
            <v>37.04.09</v>
          </cell>
          <cell r="B1068" t="str">
            <v xml:space="preserve">COMPACTACAO MANUAL,REATERRO SOLO LOCAL                                         </v>
          </cell>
          <cell r="C1068" t="str">
            <v>m3</v>
          </cell>
          <cell r="D1068">
            <v>56.279103703703697</v>
          </cell>
        </row>
        <row r="1069">
          <cell r="A1069" t="str">
            <v>37.04.10</v>
          </cell>
          <cell r="B1069" t="str">
            <v xml:space="preserve">FORMA PLANA P/CONCRETO COMUM                                                   </v>
          </cell>
          <cell r="C1069" t="str">
            <v>m2</v>
          </cell>
          <cell r="D1069">
            <v>183.0489896296296</v>
          </cell>
        </row>
        <row r="1070">
          <cell r="A1070" t="str">
            <v>37.04.11</v>
          </cell>
          <cell r="B1070" t="str">
            <v xml:space="preserve">FORMA PLANA PARA CONCRETO APARENTE                                             </v>
          </cell>
          <cell r="C1070" t="str">
            <v>m2</v>
          </cell>
          <cell r="D1070">
            <v>208.06668444444443</v>
          </cell>
        </row>
        <row r="1071">
          <cell r="A1071" t="str">
            <v>37.04.12</v>
          </cell>
          <cell r="B1071" t="str">
            <v xml:space="preserve">FORMA CURVA PARA CONCRETO COMUM                                                </v>
          </cell>
          <cell r="C1071" t="str">
            <v>m2</v>
          </cell>
          <cell r="D1071">
            <v>237.32539259259255</v>
          </cell>
        </row>
        <row r="1072">
          <cell r="A1072" t="str">
            <v>37.04.13</v>
          </cell>
          <cell r="B1072" t="str">
            <v xml:space="preserve">FORMA CURVA PARA CONCRETO APARENTE                                             </v>
          </cell>
          <cell r="C1072" t="str">
            <v>m2</v>
          </cell>
          <cell r="D1072">
            <v>245.75387111111107</v>
          </cell>
        </row>
        <row r="1073">
          <cell r="A1073" t="str">
            <v>37.04.14</v>
          </cell>
          <cell r="B1073" t="str">
            <v xml:space="preserve">BARRA DE ACO CA-25                                                             </v>
          </cell>
          <cell r="C1073" t="str">
            <v>kg</v>
          </cell>
          <cell r="D1073">
            <v>18.881077037037034</v>
          </cell>
        </row>
        <row r="1074">
          <cell r="A1074" t="str">
            <v>37.04.15</v>
          </cell>
          <cell r="B1074" t="str">
            <v xml:space="preserve">BARRA DE ACO CA-50                                                             </v>
          </cell>
          <cell r="C1074" t="str">
            <v>kg</v>
          </cell>
          <cell r="D1074">
            <v>18.07785481481481</v>
          </cell>
        </row>
        <row r="1075">
          <cell r="A1075" t="str">
            <v>37.04.16</v>
          </cell>
          <cell r="B1075" t="str">
            <v xml:space="preserve">BARRA DE ACO CA-60                                                             </v>
          </cell>
          <cell r="C1075" t="str">
            <v>kg</v>
          </cell>
          <cell r="D1075">
            <v>22.029708148148146</v>
          </cell>
        </row>
        <row r="1076">
          <cell r="A1076" t="str">
            <v>37.04.17</v>
          </cell>
          <cell r="B1076" t="str">
            <v xml:space="preserve">CONCRETO FCK 10MPA                                                             </v>
          </cell>
          <cell r="C1076" t="str">
            <v>m3</v>
          </cell>
          <cell r="D1076">
            <v>772.80687407407402</v>
          </cell>
        </row>
        <row r="1077">
          <cell r="A1077" t="str">
            <v>37.04.19</v>
          </cell>
          <cell r="B1077" t="str">
            <v xml:space="preserve">CONCRETO FCK 15MPA                                                             </v>
          </cell>
          <cell r="C1077" t="str">
            <v>m3</v>
          </cell>
          <cell r="D1077">
            <v>836.33639703703693</v>
          </cell>
        </row>
        <row r="1078">
          <cell r="A1078" t="str">
            <v>37.04.21</v>
          </cell>
          <cell r="B1078" t="str">
            <v xml:space="preserve">CONCRETO FCK 18MPA                                                             </v>
          </cell>
          <cell r="C1078" t="str">
            <v>m3</v>
          </cell>
          <cell r="D1078">
            <v>857.3701096296295</v>
          </cell>
        </row>
        <row r="1079">
          <cell r="A1079" t="str">
            <v>37.04.22</v>
          </cell>
          <cell r="B1079" t="str">
            <v xml:space="preserve">CONCRETO FCK 20MPA                                                             </v>
          </cell>
          <cell r="C1079" t="str">
            <v>m3</v>
          </cell>
          <cell r="D1079">
            <v>882.59128740740744</v>
          </cell>
        </row>
        <row r="1080">
          <cell r="A1080" t="str">
            <v>37.04.23</v>
          </cell>
          <cell r="B1080" t="str">
            <v xml:space="preserve">CONCRETO FCK 25MPA                                                             </v>
          </cell>
          <cell r="C1080" t="str">
            <v>m3</v>
          </cell>
          <cell r="D1080">
            <v>902.53261777777766</v>
          </cell>
        </row>
        <row r="1081">
          <cell r="A1081" t="str">
            <v>37.04.24</v>
          </cell>
          <cell r="B1081" t="str">
            <v xml:space="preserve">CONCRETO FCK 30MPA                                                             </v>
          </cell>
          <cell r="C1081" t="str">
            <v>m3</v>
          </cell>
          <cell r="D1081">
            <v>928.48205037037042</v>
          </cell>
        </row>
        <row r="1082">
          <cell r="A1082" t="str">
            <v>37.04.25</v>
          </cell>
          <cell r="B1082" t="str">
            <v xml:space="preserve">CONCRETO FCK 35MPA                                                             </v>
          </cell>
          <cell r="C1082" t="str">
            <v>m3</v>
          </cell>
          <cell r="D1082">
            <v>941.91192592592586</v>
          </cell>
        </row>
        <row r="1083">
          <cell r="A1083" t="str">
            <v>37.04.26</v>
          </cell>
          <cell r="B1083" t="str">
            <v xml:space="preserve">CONCRETO FCK 40MPA                                                             </v>
          </cell>
          <cell r="C1083" t="str">
            <v>m3</v>
          </cell>
          <cell r="D1083">
            <v>990.52293481481479</v>
          </cell>
        </row>
        <row r="1084">
          <cell r="A1084" t="str">
            <v>37.04.27</v>
          </cell>
          <cell r="B1084" t="str">
            <v xml:space="preserve">CONCRETO CICLOPICO                                                             </v>
          </cell>
          <cell r="C1084" t="str">
            <v>m3</v>
          </cell>
          <cell r="D1084">
            <v>773.32093629629628</v>
          </cell>
        </row>
        <row r="1085">
          <cell r="A1085" t="str">
            <v>37.04.28</v>
          </cell>
          <cell r="B1085" t="str">
            <v xml:space="preserve">BOMBEAMENTO P/CONC.QUALQUER RESIST.                                            </v>
          </cell>
          <cell r="C1085" t="str">
            <v>m3</v>
          </cell>
          <cell r="D1085">
            <v>110.27705629629628</v>
          </cell>
        </row>
        <row r="1086">
          <cell r="A1086" t="str">
            <v>37.04.29</v>
          </cell>
          <cell r="B1086" t="str">
            <v xml:space="preserve">ENROCAMENTO PEDRA ARRUMADA                                                     </v>
          </cell>
          <cell r="C1086" t="str">
            <v>m3</v>
          </cell>
          <cell r="D1086">
            <v>419.87102962962962</v>
          </cell>
        </row>
        <row r="1087">
          <cell r="A1087" t="str">
            <v>37.04.30</v>
          </cell>
          <cell r="B1087" t="str">
            <v xml:space="preserve">ENROCAMENTO PEDRA ARRUMADA E REJUNTADA                                         </v>
          </cell>
          <cell r="C1087" t="str">
            <v>m3</v>
          </cell>
          <cell r="D1087">
            <v>626.12778666666657</v>
          </cell>
        </row>
        <row r="1088">
          <cell r="A1088" t="str">
            <v>37.04.31</v>
          </cell>
          <cell r="B1088" t="str">
            <v xml:space="preserve">ENROCAMENTO PEDRA JOGADA                                                       </v>
          </cell>
          <cell r="C1088" t="str">
            <v>m3</v>
          </cell>
          <cell r="D1088">
            <v>260.22258074074074</v>
          </cell>
        </row>
        <row r="1089">
          <cell r="A1089" t="str">
            <v>37.04.32</v>
          </cell>
          <cell r="B1089" t="str">
            <v xml:space="preserve">TUBO CONCRETO D=0,40M PA-1 - FORNEC.                                           </v>
          </cell>
          <cell r="C1089" t="str">
            <v>m</v>
          </cell>
          <cell r="D1089">
            <v>199.47756148148144</v>
          </cell>
        </row>
        <row r="1090">
          <cell r="A1090" t="str">
            <v>37.04.33</v>
          </cell>
          <cell r="B1090" t="str">
            <v xml:space="preserve">TUBO CONCRETO D=0,40M PA-2 - FORNEC.                                           </v>
          </cell>
          <cell r="C1090" t="str">
            <v>m</v>
          </cell>
          <cell r="D1090">
            <v>153.86524888888886</v>
          </cell>
        </row>
        <row r="1091">
          <cell r="A1091" t="str">
            <v>37.04.34</v>
          </cell>
          <cell r="B1091" t="str">
            <v xml:space="preserve">TUBO CONCRETO D=0,50M PA-3 - FORNEC.                                           </v>
          </cell>
          <cell r="C1091" t="str">
            <v>m</v>
          </cell>
          <cell r="D1091">
            <v>324.65171259259256</v>
          </cell>
        </row>
        <row r="1092">
          <cell r="A1092" t="str">
            <v>37.04.35</v>
          </cell>
          <cell r="B1092" t="str">
            <v xml:space="preserve">TUBO CONCRETO D=0,60M PA-1 - FORNEC.                                           </v>
          </cell>
          <cell r="C1092" t="str">
            <v>m</v>
          </cell>
          <cell r="D1092">
            <v>363.08857333333327</v>
          </cell>
        </row>
        <row r="1093">
          <cell r="A1093" t="str">
            <v>37.04.36</v>
          </cell>
          <cell r="B1093" t="str">
            <v xml:space="preserve">TUBO CONCRETO D=0,60M PA-2 - FORNEC.                                           </v>
          </cell>
          <cell r="C1093" t="str">
            <v>m</v>
          </cell>
          <cell r="D1093">
            <v>259.84774370370366</v>
          </cell>
        </row>
        <row r="1094">
          <cell r="A1094" t="str">
            <v>37.04.37</v>
          </cell>
          <cell r="B1094" t="str">
            <v xml:space="preserve">TUBO CONCRETO D=0,60M PA-3 - FORNEC.                                           </v>
          </cell>
          <cell r="C1094" t="str">
            <v>m</v>
          </cell>
          <cell r="D1094">
            <v>412.66344888888887</v>
          </cell>
        </row>
        <row r="1095">
          <cell r="A1095" t="str">
            <v>37.04.38</v>
          </cell>
          <cell r="B1095" t="str">
            <v xml:space="preserve">TUBO CONCRETO D=0,60M PA-4 - FORNEC.                                           </v>
          </cell>
          <cell r="C1095" t="str">
            <v>m</v>
          </cell>
          <cell r="D1095">
            <v>382.79429185185182</v>
          </cell>
        </row>
        <row r="1096">
          <cell r="A1096" t="str">
            <v>37.04.39</v>
          </cell>
          <cell r="B1096" t="str">
            <v xml:space="preserve">TUBO CONCRETO D=0,80M PA-1 - FORNEC.                                           </v>
          </cell>
          <cell r="C1096" t="str">
            <v>m</v>
          </cell>
          <cell r="D1096">
            <v>549.62890222222222</v>
          </cell>
        </row>
        <row r="1097">
          <cell r="A1097" t="str">
            <v>37.04.40</v>
          </cell>
          <cell r="B1097" t="str">
            <v xml:space="preserve">TUBO CONCRETO D=0,80M PA-2 - FORNEC.                                           </v>
          </cell>
          <cell r="C1097" t="str">
            <v>m</v>
          </cell>
          <cell r="D1097">
            <v>528.4131259259259</v>
          </cell>
        </row>
        <row r="1098">
          <cell r="A1098" t="str">
            <v>37.04.41</v>
          </cell>
          <cell r="B1098" t="str">
            <v xml:space="preserve">TUBO CONCRETO D=0,80M PA-3 - FORNEC.                                           </v>
          </cell>
          <cell r="C1098" t="str">
            <v>m</v>
          </cell>
          <cell r="D1098">
            <v>673.04667407407408</v>
          </cell>
        </row>
        <row r="1099">
          <cell r="A1099" t="str">
            <v>37.04.42</v>
          </cell>
          <cell r="B1099" t="str">
            <v xml:space="preserve">TUBO CONCRETO D=0,80M PA-4 - FORNEC.                                           </v>
          </cell>
          <cell r="C1099" t="str">
            <v>m</v>
          </cell>
          <cell r="D1099">
            <v>595.13411851851845</v>
          </cell>
        </row>
        <row r="1100">
          <cell r="A1100" t="str">
            <v>37.04.43</v>
          </cell>
          <cell r="B1100" t="str">
            <v xml:space="preserve">TUBO CONCRETO D=1,00M PA-1 - FORNEC.                                           </v>
          </cell>
          <cell r="C1100" t="str">
            <v>m</v>
          </cell>
          <cell r="D1100">
            <v>758.76654962962959</v>
          </cell>
        </row>
        <row r="1101">
          <cell r="A1101" t="str">
            <v>37.04.44</v>
          </cell>
          <cell r="B1101" t="str">
            <v xml:space="preserve">TUBO CONCRETO D=1,20M PA-1 - FORNEC.                                           </v>
          </cell>
          <cell r="C1101" t="str">
            <v>m</v>
          </cell>
          <cell r="D1101">
            <v>1107.3007362962962</v>
          </cell>
        </row>
        <row r="1102">
          <cell r="A1102" t="str">
            <v>37.04.45</v>
          </cell>
          <cell r="B1102" t="str">
            <v xml:space="preserve">TUBO CONCRETO D=1,50M PA-1 - FORNEC.                                           </v>
          </cell>
          <cell r="C1102" t="str">
            <v>m</v>
          </cell>
          <cell r="D1102">
            <v>1589.1269733333331</v>
          </cell>
        </row>
        <row r="1103">
          <cell r="A1103" t="str">
            <v>37.04.46</v>
          </cell>
          <cell r="B1103" t="str">
            <v xml:space="preserve">TUBO CONCRETO D=0,40M ASSENTAMENTO                                             </v>
          </cell>
          <cell r="C1103" t="str">
            <v>m</v>
          </cell>
          <cell r="D1103">
            <v>120.55830074074073</v>
          </cell>
        </row>
        <row r="1104">
          <cell r="A1104" t="str">
            <v>37.04.47</v>
          </cell>
          <cell r="B1104" t="str">
            <v xml:space="preserve">TUBO CONCRETO D=0,50M ASSENTAMENTO                                             </v>
          </cell>
          <cell r="C1104" t="str">
            <v>m</v>
          </cell>
          <cell r="D1104">
            <v>140.83162962962962</v>
          </cell>
        </row>
        <row r="1105">
          <cell r="A1105" t="str">
            <v>37.04.48</v>
          </cell>
          <cell r="B1105" t="str">
            <v xml:space="preserve">TUBO CONCRETO D=0,60M ASSENTAMENTO                                             </v>
          </cell>
          <cell r="C1105" t="str">
            <v>m</v>
          </cell>
          <cell r="D1105">
            <v>159.05941925925924</v>
          </cell>
        </row>
        <row r="1106">
          <cell r="A1106" t="str">
            <v>37.04.49</v>
          </cell>
          <cell r="B1106" t="str">
            <v xml:space="preserve">TUBO CONCRETO D=0,80M ASSENTAMENTO                                             </v>
          </cell>
          <cell r="C1106" t="str">
            <v>m</v>
          </cell>
          <cell r="D1106">
            <v>218.14444592592591</v>
          </cell>
        </row>
        <row r="1107">
          <cell r="A1107" t="str">
            <v>37.04.50</v>
          </cell>
          <cell r="B1107" t="str">
            <v xml:space="preserve">TUBO CONCRETO D=1,00M ASSENTAMENTO                                             </v>
          </cell>
          <cell r="C1107" t="str">
            <v>m</v>
          </cell>
          <cell r="D1107">
            <v>267.8906755555555</v>
          </cell>
        </row>
        <row r="1108">
          <cell r="A1108" t="str">
            <v>37.04.51</v>
          </cell>
          <cell r="B1108" t="str">
            <v xml:space="preserve">TUBO CONCRETO D=1,20M ASSENTAMENTO                                             </v>
          </cell>
          <cell r="C1108" t="str">
            <v>m</v>
          </cell>
          <cell r="D1108">
            <v>447.78032444444443</v>
          </cell>
        </row>
        <row r="1109">
          <cell r="A1109" t="str">
            <v>37.04.52</v>
          </cell>
          <cell r="B1109" t="str">
            <v xml:space="preserve">TUBO CONCRETO D=1,50M ASSENTAMENTO                                             </v>
          </cell>
          <cell r="C1109" t="str">
            <v>m</v>
          </cell>
          <cell r="D1109">
            <v>683.04946814814809</v>
          </cell>
        </row>
        <row r="1110">
          <cell r="A1110" t="str">
            <v>37.04.53</v>
          </cell>
          <cell r="B1110" t="str">
            <v xml:space="preserve">GABIAO TIPO CAIXA, ZINCO-ALUMINIO, NBR 8964, ALTURA 50CM                       </v>
          </cell>
          <cell r="C1110" t="str">
            <v>m3</v>
          </cell>
          <cell r="D1110">
            <v>1095.0275007407406</v>
          </cell>
        </row>
        <row r="1111">
          <cell r="A1111" t="str">
            <v>37.04.54</v>
          </cell>
          <cell r="B1111" t="str">
            <v xml:space="preserve">GABIAO TIPO COLCHAO,ZINCO-ALUMINIO, NBR 8964, ESPES.17CM                       </v>
          </cell>
          <cell r="C1111" t="str">
            <v>m2</v>
          </cell>
          <cell r="D1111">
            <v>273.77026222222219</v>
          </cell>
        </row>
        <row r="1112">
          <cell r="A1112" t="str">
            <v>37.04.55</v>
          </cell>
          <cell r="B1112" t="str">
            <v xml:space="preserve">GABIAO TIPO COLCHAO, ZINCO-ALUMINIO, NBR 8964, ESPESSURA 23CM                  </v>
          </cell>
          <cell r="C1112" t="str">
            <v>m2</v>
          </cell>
          <cell r="D1112">
            <v>299.34485777777775</v>
          </cell>
        </row>
        <row r="1113">
          <cell r="A1113" t="str">
            <v>37.04.56</v>
          </cell>
          <cell r="B1113" t="str">
            <v xml:space="preserve">GABIAO TIPO COLCHAO, ZINCO-ALUMINIO, NBR 8964, ESPESSURA 30CM                  </v>
          </cell>
          <cell r="C1113" t="str">
            <v>m2</v>
          </cell>
          <cell r="D1113">
            <v>352.33610518518515</v>
          </cell>
        </row>
        <row r="1114">
          <cell r="A1114" t="str">
            <v>37.04.57</v>
          </cell>
          <cell r="B1114" t="str">
            <v xml:space="preserve">GABIAO TIPO COLCHAO, ZINCO-ALUMINIO, NBR 8964, ESPES.17CM - TELA PVC           </v>
          </cell>
          <cell r="C1114" t="str">
            <v>m2</v>
          </cell>
          <cell r="D1114">
            <v>365.68030370370366</v>
          </cell>
        </row>
        <row r="1115">
          <cell r="A1115" t="str">
            <v>37.04.58</v>
          </cell>
          <cell r="B1115" t="str">
            <v xml:space="preserve">GABIAO TIPO COLCHAO, ZINCO-ALUMINIO, NBR 8964, ESPES.23CM - TELA PVC           </v>
          </cell>
          <cell r="C1115" t="str">
            <v>m2</v>
          </cell>
          <cell r="D1115">
            <v>408.379597037037</v>
          </cell>
        </row>
        <row r="1116">
          <cell r="A1116" t="str">
            <v>37.04.59</v>
          </cell>
          <cell r="B1116" t="str">
            <v xml:space="preserve">GABIAO TIPO COLCHAO, ZINCO-ALUMINIO, NBR 8964 ESPES.30CM - TELA PVC            </v>
          </cell>
          <cell r="C1116" t="str">
            <v>m2</v>
          </cell>
          <cell r="D1116">
            <v>448.96909333333338</v>
          </cell>
        </row>
        <row r="1117">
          <cell r="A1117" t="str">
            <v>37.04.60</v>
          </cell>
          <cell r="B1117" t="str">
            <v xml:space="preserve">GABIAO TIPO SACO - ZINCO-ALUMINIO, NBR 8964                                    </v>
          </cell>
          <cell r="C1117" t="str">
            <v>m3</v>
          </cell>
          <cell r="D1117">
            <v>960.0111999999998</v>
          </cell>
        </row>
        <row r="1118">
          <cell r="A1118" t="str">
            <v>37.04.61</v>
          </cell>
          <cell r="B1118" t="str">
            <v xml:space="preserve">CAMADA FILTRANTE PEDRA BRITADA                                                 </v>
          </cell>
          <cell r="C1118" t="str">
            <v>m3</v>
          </cell>
          <cell r="D1118">
            <v>218.01593037037034</v>
          </cell>
        </row>
        <row r="1119">
          <cell r="A1119" t="str">
            <v>37.04.62</v>
          </cell>
          <cell r="B1119" t="str">
            <v xml:space="preserve">CANALETA CONCRETO 40CM                                                         </v>
          </cell>
          <cell r="C1119" t="str">
            <v>m</v>
          </cell>
          <cell r="D1119">
            <v>90.839078518518505</v>
          </cell>
        </row>
        <row r="1120">
          <cell r="A1120" t="str">
            <v>37.04.63</v>
          </cell>
          <cell r="B1120" t="str">
            <v xml:space="preserve">CANALETA CONCRETO 60CM                                                         </v>
          </cell>
          <cell r="C1120" t="str">
            <v>m</v>
          </cell>
          <cell r="D1120">
            <v>148.47830518518515</v>
          </cell>
        </row>
        <row r="1121">
          <cell r="A1121" t="str">
            <v>37.04.64</v>
          </cell>
          <cell r="B1121" t="str">
            <v xml:space="preserve">CANALETA CONCRETO 80CM                                                         </v>
          </cell>
          <cell r="C1121" t="str">
            <v>m</v>
          </cell>
          <cell r="D1121">
            <v>216.1524548148148</v>
          </cell>
        </row>
        <row r="1122">
          <cell r="A1122" t="str">
            <v>37.04.65</v>
          </cell>
          <cell r="B1122" t="str">
            <v xml:space="preserve">TUBO PVC PERFURADO OU NAO D=0,050M                                             </v>
          </cell>
          <cell r="C1122" t="str">
            <v>m</v>
          </cell>
          <cell r="D1122">
            <v>24.514342222222222</v>
          </cell>
        </row>
        <row r="1123">
          <cell r="A1123" t="str">
            <v>37.04.66</v>
          </cell>
          <cell r="B1123" t="str">
            <v xml:space="preserve">TUBO PVC PERFURADO OU NAO D=0,10M                                              </v>
          </cell>
          <cell r="C1123" t="str">
            <v>m</v>
          </cell>
          <cell r="D1123">
            <v>141.97755999999998</v>
          </cell>
        </row>
        <row r="1124">
          <cell r="A1124" t="str">
            <v>37.04.67</v>
          </cell>
          <cell r="B1124" t="str">
            <v xml:space="preserve">TUBO PVC PERFURADO OU NAO D=0,15M                                              </v>
          </cell>
          <cell r="C1124" t="str">
            <v>m</v>
          </cell>
          <cell r="D1124">
            <v>207.87391111111108</v>
          </cell>
        </row>
        <row r="1125">
          <cell r="A1125" t="str">
            <v>37.04.68</v>
          </cell>
          <cell r="B1125" t="str">
            <v xml:space="preserve">MANTA GEOTEXTIL NAO TECIDA                                                     </v>
          </cell>
          <cell r="C1125" t="str">
            <v>kg</v>
          </cell>
          <cell r="D1125">
            <v>46.447663703703697</v>
          </cell>
        </row>
        <row r="1126">
          <cell r="A1126" t="str">
            <v>37.04.68.01</v>
          </cell>
          <cell r="B1126" t="str">
            <v xml:space="preserve">MANTA GEOTEXTIL NAO TECIDA RESISTENCIA LONGITUDINAL 7KN/M                      </v>
          </cell>
          <cell r="C1126" t="str">
            <v>m2</v>
          </cell>
          <cell r="D1126">
            <v>9.5422799999999999</v>
          </cell>
        </row>
        <row r="1127">
          <cell r="A1127" t="str">
            <v>37.04.68.02</v>
          </cell>
          <cell r="B1127" t="str">
            <v xml:space="preserve">MANTA GEOTEXTIL NAO TECIDA RESISTENCIA LONGITUDINAL 8KN/M                      </v>
          </cell>
          <cell r="C1127" t="str">
            <v>m2</v>
          </cell>
          <cell r="D1127">
            <v>10.238405925925926</v>
          </cell>
        </row>
        <row r="1128">
          <cell r="A1128" t="str">
            <v>37.04.68.03</v>
          </cell>
          <cell r="B1128" t="str">
            <v xml:space="preserve">MANTA GEOTEXTIL NAO TECIDA RESISTENCIA LONGITUDINAL 9KN/M                      </v>
          </cell>
          <cell r="C1128" t="str">
            <v>m2</v>
          </cell>
          <cell r="D1128">
            <v>11.81272148148148</v>
          </cell>
        </row>
        <row r="1129">
          <cell r="A1129" t="str">
            <v>37.04.68.04</v>
          </cell>
          <cell r="B1129" t="str">
            <v xml:space="preserve">MANTA GEOTEXTIL NAO TECIDA RESISTENCIA LONGITUDINAL 10 KN/M                    </v>
          </cell>
          <cell r="C1129" t="str">
            <v>m2</v>
          </cell>
          <cell r="D1129">
            <v>12.926522962962961</v>
          </cell>
        </row>
        <row r="1130">
          <cell r="A1130" t="str">
            <v>37.04.68.05</v>
          </cell>
          <cell r="B1130" t="str">
            <v xml:space="preserve">MANTA GEOTEXTIL NAO TECIDA RESISTENCIA LONGITUDINAL 14 KN/M                    </v>
          </cell>
          <cell r="C1130" t="str">
            <v>m2</v>
          </cell>
          <cell r="D1130">
            <v>15.646768888888888</v>
          </cell>
        </row>
        <row r="1131">
          <cell r="A1131" t="str">
            <v>37.04.68.06</v>
          </cell>
          <cell r="B1131" t="str">
            <v xml:space="preserve">MANTA GEOTEXTIL NAO TECIDA RESISTENCIA LONGITUDINAL 16 KN/M                    </v>
          </cell>
          <cell r="C1131" t="str">
            <v>m2</v>
          </cell>
          <cell r="D1131">
            <v>18.334885925925928</v>
          </cell>
        </row>
        <row r="1132">
          <cell r="A1132" t="str">
            <v>37.04.68.07</v>
          </cell>
          <cell r="B1132" t="str">
            <v xml:space="preserve">MANTA GEOTEXTIL NAO TECIDA RESISTENCIA LONGITUDINAL 21 KN/M                    </v>
          </cell>
          <cell r="C1132" t="str">
            <v>m2</v>
          </cell>
          <cell r="D1132">
            <v>23.732539259259259</v>
          </cell>
        </row>
        <row r="1133">
          <cell r="A1133" t="str">
            <v>37.04.68.08</v>
          </cell>
          <cell r="B1133" t="str">
            <v xml:space="preserve">MANTA GEOTEXTIL NAO TECIDA RESISTENCIA LONGITUDINAL 26 KN/M                    </v>
          </cell>
          <cell r="C1133" t="str">
            <v>m2</v>
          </cell>
          <cell r="D1133">
            <v>29.108773333333332</v>
          </cell>
        </row>
        <row r="1134">
          <cell r="A1134" t="str">
            <v>37.04.68.09</v>
          </cell>
          <cell r="B1134" t="str">
            <v xml:space="preserve">MANTA GEOTEXTIL NAO TECIDA RESISTENCIA LONGITUDINAL 31 KN/M                    </v>
          </cell>
          <cell r="C1134" t="str">
            <v>m2</v>
          </cell>
          <cell r="D1134">
            <v>34.495717037037032</v>
          </cell>
        </row>
        <row r="1135">
          <cell r="A1135" t="str">
            <v>37.04.68.10</v>
          </cell>
          <cell r="B1135" t="str">
            <v xml:space="preserve">MANTA GEOTEXTIL TECIDA RESISTENCIA LONGITUDINAL 24 KN/M                        </v>
          </cell>
          <cell r="C1135" t="str">
            <v>m2</v>
          </cell>
          <cell r="D1135">
            <v>13.301359999999999</v>
          </cell>
        </row>
        <row r="1136">
          <cell r="A1136" t="str">
            <v>37.04.68.11</v>
          </cell>
          <cell r="B1136" t="str">
            <v xml:space="preserve">MANTA GEOTEXTIL TECIDA RESISTENCIA LONGITUDINAL 48 KN/M                        </v>
          </cell>
          <cell r="C1136" t="str">
            <v>m2</v>
          </cell>
          <cell r="D1136">
            <v>20.755262222222221</v>
          </cell>
        </row>
        <row r="1137">
          <cell r="A1137" t="str">
            <v>37.04.69</v>
          </cell>
          <cell r="B1137" t="str">
            <v xml:space="preserve">MANTA GEOTEXTIL TECIDA                                                         </v>
          </cell>
          <cell r="C1137" t="str">
            <v>kg</v>
          </cell>
          <cell r="D1137">
            <v>73.350253333333328</v>
          </cell>
        </row>
        <row r="1138">
          <cell r="A1138" t="str">
            <v>37.04.70</v>
          </cell>
          <cell r="B1138" t="str">
            <v xml:space="preserve">ENCHIMENTO DE VALA COM AREIA LAVADA                                            </v>
          </cell>
          <cell r="C1138" t="str">
            <v>m3</v>
          </cell>
          <cell r="D1138">
            <v>294.52552444444439</v>
          </cell>
        </row>
        <row r="1139">
          <cell r="A1139" t="str">
            <v>37.04.71</v>
          </cell>
          <cell r="B1139" t="str">
            <v xml:space="preserve">ENCHIMENTO DE VALA COM PEDRA BRITADA 3E4                                       </v>
          </cell>
          <cell r="C1139" t="str">
            <v>m3</v>
          </cell>
          <cell r="D1139">
            <v>182.43854074074073</v>
          </cell>
        </row>
        <row r="1140">
          <cell r="A1140" t="str">
            <v>37.04.72</v>
          </cell>
          <cell r="B1140" t="str">
            <v xml:space="preserve">ENCHIMENTO DE VALA COM PEDRA RACHAO                                            </v>
          </cell>
          <cell r="C1140" t="str">
            <v>m3</v>
          </cell>
          <cell r="D1140">
            <v>164.05010666666666</v>
          </cell>
        </row>
        <row r="1141">
          <cell r="A1141" t="str">
            <v>37.04.73</v>
          </cell>
          <cell r="B1141" t="str">
            <v xml:space="preserve">TUBO ACO CORRUGADO GALV.MET.NAO DESTRUT.                                       </v>
          </cell>
          <cell r="C1141" t="str">
            <v>kg</v>
          </cell>
          <cell r="D1141">
            <v>92.081395555555559</v>
          </cell>
        </row>
        <row r="1142">
          <cell r="A1142" t="str">
            <v>37.04.74</v>
          </cell>
          <cell r="B1142" t="str">
            <v xml:space="preserve">TUBO ACO CORR.EPOXI MET.NAO DESTRUTIVO                                         </v>
          </cell>
          <cell r="C1142" t="str">
            <v>kg</v>
          </cell>
          <cell r="D1142">
            <v>93.80564592592593</v>
          </cell>
        </row>
        <row r="1143">
          <cell r="A1143" t="str">
            <v>37.04.75</v>
          </cell>
          <cell r="B1143" t="str">
            <v xml:space="preserve">TUBO ACO CORR.GALV.MET.DESTRUTIVO                                              </v>
          </cell>
          <cell r="C1143" t="str">
            <v>kg</v>
          </cell>
          <cell r="D1143">
            <v>58.463868148148144</v>
          </cell>
        </row>
        <row r="1144">
          <cell r="A1144" t="str">
            <v>37.04.76</v>
          </cell>
          <cell r="B1144" t="str">
            <v xml:space="preserve">TUBO ACO CORR.EPOXI MET. DESTRUTIVO                                            </v>
          </cell>
          <cell r="C1144" t="str">
            <v>kg</v>
          </cell>
          <cell r="D1144">
            <v>59.063607407407403</v>
          </cell>
        </row>
        <row r="1145">
          <cell r="A1145" t="str">
            <v>37.05.04</v>
          </cell>
          <cell r="B1145" t="str">
            <v xml:space="preserve">SUPORTE MADEIRA TRATADA 0,10X0,10M                                             </v>
          </cell>
          <cell r="C1145" t="str">
            <v>m</v>
          </cell>
          <cell r="D1145">
            <v>138.42196296296294</v>
          </cell>
        </row>
        <row r="1146">
          <cell r="A1146" t="str">
            <v>37.05.05</v>
          </cell>
          <cell r="B1146" t="str">
            <v xml:space="preserve">SUPORTE DE PERFIL METALICO GALVANIZADO                                         </v>
          </cell>
          <cell r="C1146" t="str">
            <v>kg</v>
          </cell>
          <cell r="D1146">
            <v>37.6978962962963</v>
          </cell>
        </row>
        <row r="1147">
          <cell r="A1147" t="str">
            <v>37.05.06</v>
          </cell>
          <cell r="B1147" t="str">
            <v xml:space="preserve">SUPORTE DE TUBO GALVANIZADO D=2 1/2"                                           </v>
          </cell>
          <cell r="C1147" t="str">
            <v>m</v>
          </cell>
          <cell r="D1147">
            <v>199.79885037037033</v>
          </cell>
        </row>
        <row r="1148">
          <cell r="A1148" t="str">
            <v>37.05.07</v>
          </cell>
          <cell r="B1148" t="str">
            <v xml:space="preserve">SUBSTITUICAO DE DEFENSA SEMI-MALEAVEL                                          </v>
          </cell>
          <cell r="C1148" t="str">
            <v>m</v>
          </cell>
          <cell r="D1148">
            <v>126.83414370370369</v>
          </cell>
        </row>
        <row r="1149">
          <cell r="A1149" t="str">
            <v>37.05.10.01</v>
          </cell>
          <cell r="B1149" t="str">
            <v xml:space="preserve">TACHA REFLETIVA MONODIRECIONAL TIPO III OU IV ABNT (VIDRO OU PRISMATICA)       </v>
          </cell>
          <cell r="C1149" t="str">
            <v>un</v>
          </cell>
          <cell r="D1149">
            <v>60.841405925925926</v>
          </cell>
        </row>
        <row r="1150">
          <cell r="A1150" t="str">
            <v>37.05.11.01</v>
          </cell>
          <cell r="B1150" t="str">
            <v xml:space="preserve">TACHA REFLETIVA BIDIRECIONAL TIPO III OU ABNT (VIDRO OU PRISMATICA)            </v>
          </cell>
          <cell r="C1150" t="str">
            <v>un</v>
          </cell>
          <cell r="D1150">
            <v>92.916746666666668</v>
          </cell>
        </row>
        <row r="1151">
          <cell r="A1151" t="str">
            <v>37.05.20</v>
          </cell>
          <cell r="B1151" t="str">
            <v xml:space="preserve">SINALIZ.HORIZ.ACRIL.BASE DE AGUA                                               </v>
          </cell>
          <cell r="C1151" t="str">
            <v>m2</v>
          </cell>
          <cell r="D1151">
            <v>44.980444444444444</v>
          </cell>
        </row>
        <row r="1152">
          <cell r="A1152" t="str">
            <v>37.05.20.01</v>
          </cell>
          <cell r="B1152" t="str">
            <v xml:space="preserve">SINALIZ.HOR.TINTA P/ POUCO TRAFEGO                                             </v>
          </cell>
          <cell r="C1152" t="str">
            <v>m2</v>
          </cell>
          <cell r="D1152">
            <v>48.503912592592584</v>
          </cell>
        </row>
        <row r="1153">
          <cell r="A1153" t="str">
            <v>37.05.20.02</v>
          </cell>
          <cell r="B1153" t="str">
            <v xml:space="preserve">RENOV.TINTA RES.ACRIL./VINILICA                                                </v>
          </cell>
          <cell r="C1153" t="str">
            <v>m2</v>
          </cell>
          <cell r="D1153">
            <v>59.984635555555549</v>
          </cell>
        </row>
        <row r="1154">
          <cell r="A1154" t="str">
            <v>37.05.20.03</v>
          </cell>
          <cell r="B1154" t="str">
            <v xml:space="preserve">RENOV.MAT.TERMOPL.ASPERSAO                                                     </v>
          </cell>
          <cell r="C1154" t="str">
            <v>m2</v>
          </cell>
          <cell r="D1154">
            <v>106.3787511111111</v>
          </cell>
        </row>
        <row r="1155">
          <cell r="A1155" t="str">
            <v>37.05.20.04</v>
          </cell>
          <cell r="B1155" t="str">
            <v xml:space="preserve">RENOV.MAT.TERMOPL.EXTRUSAO                                                     </v>
          </cell>
          <cell r="C1155" t="str">
            <v>m2</v>
          </cell>
          <cell r="D1155">
            <v>125.92382518518517</v>
          </cell>
        </row>
        <row r="1156">
          <cell r="A1156" t="str">
            <v>37.05.20.05</v>
          </cell>
          <cell r="B1156" t="str">
            <v xml:space="preserve">FORNECIMENTO E APLICACAO DE MATERIAL TERMOPLASTICO DE ALTORELEVO               </v>
          </cell>
          <cell r="C1156" t="str">
            <v>m2</v>
          </cell>
          <cell r="D1156">
            <v>217.75889925925927</v>
          </cell>
        </row>
        <row r="1157">
          <cell r="A1157" t="str">
            <v>37.05.21</v>
          </cell>
          <cell r="B1157" t="str">
            <v xml:space="preserve">SINALIZ.HORIZ.ACRIL.BASE AGUA C/VISIBE.                                        </v>
          </cell>
          <cell r="C1157" t="str">
            <v>m2</v>
          </cell>
          <cell r="D1157">
            <v>55.400914074074066</v>
          </cell>
        </row>
        <row r="1158">
          <cell r="A1158" t="str">
            <v>37.05.26</v>
          </cell>
          <cell r="B1158" t="str">
            <v xml:space="preserve">RETIRADA DE PLACA DE SOLO EM SUPORTE DE MADEIRA OU METALICO.                   </v>
          </cell>
          <cell r="C1158" t="str">
            <v>m2</v>
          </cell>
          <cell r="D1158">
            <v>89.971598518518519</v>
          </cell>
        </row>
        <row r="1159">
          <cell r="A1159" t="str">
            <v>37.05.27</v>
          </cell>
          <cell r="B1159" t="str">
            <v xml:space="preserve">RETIRADA DE PLACA AEREA                                                        </v>
          </cell>
          <cell r="C1159" t="str">
            <v>m2</v>
          </cell>
          <cell r="D1159">
            <v>119.09108148148147</v>
          </cell>
        </row>
        <row r="1160">
          <cell r="A1160" t="str">
            <v>37.05.28</v>
          </cell>
          <cell r="B1160" t="str">
            <v xml:space="preserve">COLOCACAO DE PLACA EM SUPORTE DE MADEIRA OU METALICO - SOLO                    </v>
          </cell>
          <cell r="C1160" t="str">
            <v>m2</v>
          </cell>
          <cell r="D1160">
            <v>104.96507999999999</v>
          </cell>
        </row>
        <row r="1161">
          <cell r="A1161" t="str">
            <v>37.05.29</v>
          </cell>
          <cell r="B1161" t="str">
            <v xml:space="preserve">COLOCACAO DE PLACA AEREA EM PORTICOS OU SEMI-PORTICOS.                         </v>
          </cell>
          <cell r="C1161" t="str">
            <v>m2</v>
          </cell>
          <cell r="D1161">
            <v>148.86385185185185</v>
          </cell>
        </row>
        <row r="1162">
          <cell r="A1162" t="str">
            <v>37.05.30</v>
          </cell>
          <cell r="B1162" t="str">
            <v xml:space="preserve">FORNECIMENTO E TRANSPORTE DE PLACA DE ACO GT+GT.                               </v>
          </cell>
          <cell r="C1162" t="str">
            <v>m2</v>
          </cell>
          <cell r="D1162">
            <v>1037.6560148148149</v>
          </cell>
        </row>
        <row r="1163">
          <cell r="A1163" t="str">
            <v>37.05.31</v>
          </cell>
          <cell r="B1163" t="str">
            <v xml:space="preserve">FORNECIMENTO E TRANSPORTE DE PLACA MOD. ALUMINIO GT+GT.                        </v>
          </cell>
          <cell r="C1163" t="str">
            <v>m2</v>
          </cell>
          <cell r="D1163">
            <v>1772.2723496296294</v>
          </cell>
        </row>
        <row r="1164">
          <cell r="A1164" t="str">
            <v>37.05.32.01</v>
          </cell>
          <cell r="B1164" t="str">
            <v xml:space="preserve">FORN.E COL.PL.AL.MOD.GT+AI PORT/SEMI PORT                                      </v>
          </cell>
          <cell r="C1164" t="str">
            <v>m2</v>
          </cell>
          <cell r="D1164">
            <v>1456.9487244444445</v>
          </cell>
        </row>
        <row r="1165">
          <cell r="A1165" t="str">
            <v>37.05.36.05</v>
          </cell>
          <cell r="B1165" t="str">
            <v xml:space="preserve">LAMELA ANT. DEFENSA H=0,80M                                                    </v>
          </cell>
          <cell r="C1165" t="str">
            <v>m</v>
          </cell>
          <cell r="D1165">
            <v>399.68337777777771</v>
          </cell>
        </row>
        <row r="1166">
          <cell r="A1166" t="str">
            <v>37.06.01</v>
          </cell>
          <cell r="B1166" t="str">
            <v xml:space="preserve">GRAMA EM PLACA SEM ADUBO                                                       </v>
          </cell>
          <cell r="C1166" t="str">
            <v>m2</v>
          </cell>
          <cell r="D1166">
            <v>16.856957037037034</v>
          </cell>
        </row>
        <row r="1167">
          <cell r="A1167" t="str">
            <v>37.06.02</v>
          </cell>
          <cell r="B1167" t="str">
            <v xml:space="preserve">GRAMA EM PLACA COM ADUBO                                                       </v>
          </cell>
          <cell r="C1167" t="str">
            <v>m2</v>
          </cell>
          <cell r="D1167">
            <v>19.834234074074072</v>
          </cell>
        </row>
        <row r="1168">
          <cell r="A1168" t="str">
            <v>37.06.03</v>
          </cell>
          <cell r="B1168" t="str">
            <v xml:space="preserve">ROCADA MANUAL                                                                  </v>
          </cell>
          <cell r="C1168" t="str">
            <v>ha</v>
          </cell>
          <cell r="D1168">
            <v>6973.4361081481466</v>
          </cell>
        </row>
        <row r="1169">
          <cell r="A1169" t="str">
            <v>37.06.04</v>
          </cell>
          <cell r="B1169" t="str">
            <v xml:space="preserve">ROCADA MECANICA                                                                </v>
          </cell>
          <cell r="C1169" t="str">
            <v>ha</v>
          </cell>
          <cell r="D1169">
            <v>2640.5769911111111</v>
          </cell>
        </row>
        <row r="1170">
          <cell r="A1170" t="str">
            <v>37.06.05</v>
          </cell>
          <cell r="B1170" t="str">
            <v xml:space="preserve">CAPINA MANUAL                                                                  </v>
          </cell>
          <cell r="C1170" t="str">
            <v>ha</v>
          </cell>
          <cell r="D1170">
            <v>12450.758376296295</v>
          </cell>
        </row>
        <row r="1171">
          <cell r="A1171" t="str">
            <v>37.06.06</v>
          </cell>
          <cell r="B1171" t="str">
            <v xml:space="preserve">CAPINA QUIMICA                                                                 </v>
          </cell>
          <cell r="C1171" t="str">
            <v>m2</v>
          </cell>
          <cell r="D1171">
            <v>0.89960888888888868</v>
          </cell>
        </row>
        <row r="1172">
          <cell r="A1172" t="str">
            <v>37.06.07</v>
          </cell>
          <cell r="B1172" t="str">
            <v xml:space="preserve">CONSERVACAO MANUAL DE ACEIRO                                                   </v>
          </cell>
          <cell r="C1172" t="str">
            <v>ha</v>
          </cell>
          <cell r="D1172">
            <v>13550.166115555554</v>
          </cell>
        </row>
        <row r="1173">
          <cell r="A1173" t="str">
            <v>37.06.08</v>
          </cell>
          <cell r="B1173" t="str">
            <v xml:space="preserve">DESPRAGUEJAMENTO MANUAL DE GRAMADO                                             </v>
          </cell>
          <cell r="C1173" t="str">
            <v>ha</v>
          </cell>
          <cell r="D1173">
            <v>3204.7281511111109</v>
          </cell>
        </row>
        <row r="1174">
          <cell r="A1174" t="str">
            <v>37.06.09</v>
          </cell>
          <cell r="B1174" t="str">
            <v xml:space="preserve">REMOCAO LIXO ENTULHO                                                           </v>
          </cell>
          <cell r="C1174" t="str">
            <v>equipe.hor</v>
          </cell>
          <cell r="D1174">
            <v>603.20917925925926</v>
          </cell>
        </row>
        <row r="1175">
          <cell r="A1175" t="str">
            <v>37.25.11.04.01</v>
          </cell>
          <cell r="B1175" t="str">
            <v xml:space="preserve">GABIAO TIPO CAIXA,ZN90/AL10,NBR 8964,H= 0,50 M                                 </v>
          </cell>
          <cell r="C1175" t="str">
            <v>m3</v>
          </cell>
          <cell r="D1175">
            <v>791.91285333333337</v>
          </cell>
        </row>
        <row r="1176">
          <cell r="A1176" t="str">
            <v>37.25.11.04.02</v>
          </cell>
          <cell r="B1176" t="str">
            <v>GABIAO TIPO CAIXA,ZN90/AL10,NBR 8964,H=0,50 M REVEST.POLI.ABRASAO MENOR QUE 12%</v>
          </cell>
          <cell r="C1176" t="str">
            <v>m3</v>
          </cell>
          <cell r="D1176">
            <v>908.25156000000004</v>
          </cell>
        </row>
        <row r="1177">
          <cell r="A1177" t="str">
            <v>37.25.11.04.03</v>
          </cell>
          <cell r="B1177" t="str">
            <v>GABIAO TIPO CAIXA,ZN90/AL10,NBR 8964,H=0,50 M REVEST.POLI.ABRASAO MENOR QUE 09%</v>
          </cell>
          <cell r="C1177" t="str">
            <v>m3</v>
          </cell>
          <cell r="D1177">
            <v>1168.7097525925924</v>
          </cell>
        </row>
        <row r="1178">
          <cell r="A1178" t="str">
            <v>37.25.11.04.04</v>
          </cell>
          <cell r="B1178" t="str">
            <v xml:space="preserve">GABIAO TIPO CAIXA,ZN90/AL10,NBR 8964,H= 1,00 M                                 </v>
          </cell>
          <cell r="C1178" t="str">
            <v>m3</v>
          </cell>
          <cell r="D1178">
            <v>670.75481333333323</v>
          </cell>
        </row>
        <row r="1179">
          <cell r="A1179" t="str">
            <v>37.25.11.04.05</v>
          </cell>
          <cell r="B1179" t="str">
            <v>GABIAO TIPO CAIXA,ZN90/AL10,NBR 8964,H=1,00 M REVEST.POLI.ABRASAO MENOR QUE 12%</v>
          </cell>
          <cell r="C1179" t="str">
            <v>m3</v>
          </cell>
          <cell r="D1179">
            <v>737.46509629629634</v>
          </cell>
        </row>
        <row r="1180">
          <cell r="A1180" t="str">
            <v>37.25.11.04.06</v>
          </cell>
          <cell r="B1180" t="str">
            <v>GABIAO TIPO CAIXA,ZN90/AL10,NBR 8964,H=1,00 M REVEST.POLI.ABRASAO MENOR QUE 09%</v>
          </cell>
          <cell r="C1180" t="str">
            <v>m3</v>
          </cell>
          <cell r="D1180">
            <v>921.7778222222222</v>
          </cell>
        </row>
        <row r="1181">
          <cell r="A1181" t="str">
            <v>37.25.11.05.02</v>
          </cell>
          <cell r="B1181" t="str">
            <v xml:space="preserve">GABIAO TP.COLCHAO,ZN90/AL10,NBR 8964,ESP.17CM,REVEST.POLIM.ABRAS.MENOR QUE 09% </v>
          </cell>
          <cell r="C1181" t="str">
            <v>m2</v>
          </cell>
          <cell r="D1181">
            <v>565.65050814814811</v>
          </cell>
        </row>
        <row r="1182">
          <cell r="A1182" t="str">
            <v>37.25.11.05.03</v>
          </cell>
          <cell r="B1182" t="str">
            <v xml:space="preserve">GABIAO TP.COLCHAO,ZN90/AL10,NBR 8964,ESP.17CM,REVEST.POLIM.ABRAS.MENOR QUE 12% </v>
          </cell>
          <cell r="C1182" t="str">
            <v>m2</v>
          </cell>
          <cell r="D1182">
            <v>494.07805333333329</v>
          </cell>
        </row>
        <row r="1183">
          <cell r="A1183" t="str">
            <v>37.25.11.06.02</v>
          </cell>
          <cell r="B1183" t="str">
            <v xml:space="preserve">GABIAO TP.COLCHAO,ZN90/AL10,NBR 8964,ESP.23CM,REVEST.POLIM.ABRAS.MENOR QUE 09% </v>
          </cell>
          <cell r="C1183" t="str">
            <v>m2</v>
          </cell>
          <cell r="D1183">
            <v>586.75918814814816</v>
          </cell>
        </row>
        <row r="1184">
          <cell r="A1184" t="str">
            <v>37.25.11.06.03</v>
          </cell>
          <cell r="B1184" t="str">
            <v xml:space="preserve">GABIAO TP.COLCHAO,ZN90/AL10,NBR 8964,ESP.23CM,REVEST.POLIM.ABRAS.MENOR QUE 12% </v>
          </cell>
          <cell r="C1184" t="str">
            <v>m2</v>
          </cell>
          <cell r="D1184">
            <v>506.32986962962951</v>
          </cell>
        </row>
        <row r="1185">
          <cell r="A1185" t="str">
            <v>37.25.11.07.02</v>
          </cell>
          <cell r="B1185" t="str">
            <v xml:space="preserve">GABIAO TP.COLCHAO,ZN90/AL10,NBR 8964,ESP.30CM,REVEST.POLIM.ABRAS.MENOR QUE 09% </v>
          </cell>
          <cell r="C1185" t="str">
            <v>m2</v>
          </cell>
          <cell r="D1185">
            <v>607.899997037037</v>
          </cell>
        </row>
        <row r="1186">
          <cell r="A1186" t="str">
            <v>37.25.11.07.03</v>
          </cell>
          <cell r="B1186" t="str">
            <v xml:space="preserve">GABIAO TP.COLCHAO,ZN90/AL10,NBR 8964,ESP.30CM,REVEST.POLIM.ABRAS.MENOR QUE 12% </v>
          </cell>
          <cell r="C1186" t="str">
            <v>m2</v>
          </cell>
          <cell r="D1186">
            <v>522.39431407407403</v>
          </cell>
        </row>
        <row r="1187">
          <cell r="A1187" t="str">
            <v>37.25.11.11.01</v>
          </cell>
          <cell r="B1187" t="str">
            <v xml:space="preserve">GABIAO TIPO SACO,ZN90/AL10,NBR 8964,REVESTIMEN.POLIMERO,ABRASAO MENOR QUE 09%  </v>
          </cell>
          <cell r="C1187" t="str">
            <v>m3</v>
          </cell>
          <cell r="D1187">
            <v>961.89609481481466</v>
          </cell>
        </row>
        <row r="1188">
          <cell r="A1188" t="str">
            <v>37.25.11.11.02</v>
          </cell>
          <cell r="B1188" t="str">
            <v xml:space="preserve">GABIAO TIPO SACO,ZN90/AL10,NBR 8964,REVESTIMEN.POLIMERO,ABRASAO MENOR QUE 12%  </v>
          </cell>
          <cell r="C1188" t="str">
            <v>m3</v>
          </cell>
          <cell r="D1188">
            <v>766.23116148148142</v>
          </cell>
        </row>
        <row r="1189">
          <cell r="A1189" t="str">
            <v>37.28.03.09.03</v>
          </cell>
          <cell r="B1189" t="str">
            <v xml:space="preserve">FORNECIMENTO, INSTALAÇÃO DE TACHA METALICA COM 1 PINO DE FIXAÇÃO MONOREFLETIVA </v>
          </cell>
          <cell r="C1189" t="str">
            <v>un</v>
          </cell>
          <cell r="D1189">
            <v>73.660832592592584</v>
          </cell>
        </row>
        <row r="1190">
          <cell r="A1190" t="str">
            <v>37.28.03.09.04</v>
          </cell>
          <cell r="B1190" t="str">
            <v xml:space="preserve">FORNECIMENTO, INSTALAÇÃO DE TACHA METÁLICA COM 1 PINO DE FIXAÇÃO - BIREFLETIVA </v>
          </cell>
          <cell r="C1190" t="str">
            <v>un</v>
          </cell>
          <cell r="D1190">
            <v>82.506986666666677</v>
          </cell>
        </row>
        <row r="1191">
          <cell r="A1191" t="str">
            <v>37.28.05.08.02</v>
          </cell>
          <cell r="B1191" t="str">
            <v>FORNECIMENTO TRANSPORTE INST.TERM.ABSORV.ENERGIA NBR 15486, 70/80 KM/H SIMPLES.</v>
          </cell>
          <cell r="C1191" t="str">
            <v>conjunto</v>
          </cell>
          <cell r="D1191">
            <v>11084.573762962962</v>
          </cell>
        </row>
        <row r="1192">
          <cell r="A1192" t="str">
            <v>37.28.05.08.03</v>
          </cell>
          <cell r="B1192" t="str">
            <v xml:space="preserve">FORNECIMENTO TRANSPORTE INST.TERM.ABSORV.ENERGIA NBR 15486, 100 KM/H SIMPLES.  </v>
          </cell>
          <cell r="C1192" t="str">
            <v>conjunto</v>
          </cell>
          <cell r="D1192">
            <v>13466.202619259258</v>
          </cell>
        </row>
        <row r="1193">
          <cell r="A1193" t="str">
            <v>37.28.05.09.01</v>
          </cell>
          <cell r="B1193" t="str">
            <v xml:space="preserve">TRANSIÇAO DE DEFENSA METALICA PARA BARREIRA DE CONCRETO                        </v>
          </cell>
          <cell r="C1193" t="str">
            <v>conjunto</v>
          </cell>
          <cell r="D1193">
            <v>8250.6986666666653</v>
          </cell>
        </row>
        <row r="1194">
          <cell r="A1194" t="str">
            <v>37.28.08.01.01</v>
          </cell>
          <cell r="B1194" t="str">
            <v xml:space="preserve">CONFECCAO, MONTAGEM E INSTALACAO DE PLACA INSTITUCIONAL                        </v>
          </cell>
          <cell r="C1194" t="str">
            <v>m2</v>
          </cell>
          <cell r="D1194">
            <v>381.19855703703695</v>
          </cell>
        </row>
        <row r="1195">
          <cell r="A1195" t="str">
            <v>37.28.08.02.01</v>
          </cell>
          <cell r="B1195" t="str">
            <v xml:space="preserve">MANUTENCAO DE PLACA INSTITUCIONAL                                              </v>
          </cell>
          <cell r="C1195" t="str">
            <v>m2 x mes</v>
          </cell>
          <cell r="D1195">
            <v>77.516299259259242</v>
          </cell>
        </row>
        <row r="1196">
          <cell r="A1196" t="str">
            <v>37.28.10.01</v>
          </cell>
          <cell r="B1196" t="str">
            <v xml:space="preserve">FORNECIMENTO, INSTALAÇÃO BALIZ.DEFENSA MEÁLICA COM PELICULA GT+GT              </v>
          </cell>
          <cell r="C1196" t="str">
            <v>un</v>
          </cell>
          <cell r="D1196">
            <v>36.776868148148147</v>
          </cell>
        </row>
        <row r="1197">
          <cell r="A1197" t="str">
            <v>37.28.10.02</v>
          </cell>
          <cell r="B1197" t="str">
            <v xml:space="preserve">FORNECIMENTO, INSTALAÇÃO BALIZ.P/BARREIRA RIGIDA COM PELICULA GT+GT            </v>
          </cell>
          <cell r="C1197" t="str">
            <v>un</v>
          </cell>
          <cell r="D1197">
            <v>37.569380740740733</v>
          </cell>
        </row>
        <row r="1198">
          <cell r="A1198" t="str">
            <v>72.01.01.01</v>
          </cell>
          <cell r="B1198" t="str">
            <v xml:space="preserve">ACAB.CONCRETO DE SUPERF.B-436 - COND. A                                        </v>
          </cell>
          <cell r="C1198" t="str">
            <v>hora</v>
          </cell>
          <cell r="D1198">
            <v>59.106445925925925</v>
          </cell>
        </row>
        <row r="1199">
          <cell r="A1199" t="str">
            <v>72.01.01.02</v>
          </cell>
          <cell r="B1199" t="str">
            <v xml:space="preserve">ACAB.CONCRETO DE SUPERF.B-436 - COND. B                                        </v>
          </cell>
          <cell r="C1199" t="str">
            <v>hora</v>
          </cell>
          <cell r="D1199">
            <v>8.0000933333333322</v>
          </cell>
        </row>
        <row r="1200">
          <cell r="A1200" t="str">
            <v>72.01.01.03</v>
          </cell>
          <cell r="B1200" t="str">
            <v xml:space="preserve">ACAB.CONCRETO DE SUPERF.B-436 - COND. C                                        </v>
          </cell>
          <cell r="C1200" t="str">
            <v>hora</v>
          </cell>
          <cell r="D1200">
            <v>52.809183703703702</v>
          </cell>
        </row>
        <row r="1201">
          <cell r="A1201" t="str">
            <v>72.01.01.04</v>
          </cell>
          <cell r="B1201" t="str">
            <v xml:space="preserve">ACAB. CONCRETO DE SUPERF.B-436 - COND. D                                       </v>
          </cell>
          <cell r="C1201" t="str">
            <v>hora</v>
          </cell>
          <cell r="D1201">
            <v>107.48184296296296</v>
          </cell>
        </row>
        <row r="1202">
          <cell r="A1202" t="str">
            <v>72.01.02.01</v>
          </cell>
          <cell r="B1202" t="str">
            <v xml:space="preserve">ACAB.DE CONCRETO SUPERF.BG-38 - COND. A                                        </v>
          </cell>
          <cell r="C1202" t="str">
            <v>hora</v>
          </cell>
          <cell r="D1202">
            <v>56.750327407407411</v>
          </cell>
        </row>
        <row r="1203">
          <cell r="A1203" t="str">
            <v>72.01.02.02</v>
          </cell>
          <cell r="B1203" t="str">
            <v xml:space="preserve">ACAB.DE CONCRETO SUPERF.BG-38 - COND. B                                        </v>
          </cell>
          <cell r="C1203" t="str">
            <v>hora</v>
          </cell>
          <cell r="D1203">
            <v>4.101788148148148</v>
          </cell>
        </row>
        <row r="1204">
          <cell r="A1204" t="str">
            <v>72.01.02.03</v>
          </cell>
          <cell r="B1204" t="str">
            <v xml:space="preserve">ACAB.DE CONCRETO SUPERF.BG-38 - COND. C                                        </v>
          </cell>
          <cell r="C1204" t="str">
            <v>hora</v>
          </cell>
          <cell r="D1204">
            <v>10.859564444444445</v>
          </cell>
        </row>
        <row r="1205">
          <cell r="A1205" t="str">
            <v>72.01.02.04</v>
          </cell>
          <cell r="B1205" t="str">
            <v xml:space="preserve">ACAB.DE CONCRETO SUPERF.BG-38 - COND. D                                        </v>
          </cell>
          <cell r="C1205" t="str">
            <v>hora</v>
          </cell>
          <cell r="D1205">
            <v>65.532223703703693</v>
          </cell>
        </row>
        <row r="1206">
          <cell r="A1206" t="str">
            <v>72.02.02.01</v>
          </cell>
          <cell r="B1206" t="str">
            <v xml:space="preserve">VEICULO C/CAPAC.P/4 PES. 1.000CC COND. A                                       </v>
          </cell>
          <cell r="C1206" t="str">
            <v>hora</v>
          </cell>
          <cell r="D1206">
            <v>52.723506666666658</v>
          </cell>
        </row>
        <row r="1207">
          <cell r="A1207" t="str">
            <v>72.02.02.02</v>
          </cell>
          <cell r="B1207" t="str">
            <v xml:space="preserve">VEICULO C/CAPAC.P/4 PES. 1.000CC COND. B                                       </v>
          </cell>
          <cell r="C1207" t="str">
            <v>hora</v>
          </cell>
          <cell r="D1207">
            <v>12.219687407407406</v>
          </cell>
        </row>
        <row r="1208">
          <cell r="A1208" t="str">
            <v>72.02.02.03</v>
          </cell>
          <cell r="B1208" t="str">
            <v xml:space="preserve">VEICULO C/CAPAC.P/4 PES. 1.000CC COND. C                                       </v>
          </cell>
          <cell r="C1208" t="str">
            <v>hora</v>
          </cell>
          <cell r="D1208">
            <v>75.717081481481472</v>
          </cell>
        </row>
        <row r="1209">
          <cell r="A1209" t="str">
            <v>72.02.02.04</v>
          </cell>
          <cell r="B1209" t="str">
            <v xml:space="preserve">VEICULO C/CAPAC.P/4 PES. 1.000CC COND. D                                       </v>
          </cell>
          <cell r="C1209" t="str">
            <v>hora</v>
          </cell>
          <cell r="D1209">
            <v>121.81132740740739</v>
          </cell>
        </row>
        <row r="1210">
          <cell r="A1210" t="str">
            <v>72.02.02.05</v>
          </cell>
          <cell r="B1210" t="str">
            <v xml:space="preserve">VEICULO C/CAPAC.P/4 PES. 1.000CC COND. E                                       </v>
          </cell>
          <cell r="C1210" t="str">
            <v>km</v>
          </cell>
          <cell r="D1210">
            <v>1.2423170370370369</v>
          </cell>
        </row>
        <row r="1211">
          <cell r="A1211" t="str">
            <v>72.02.02.06</v>
          </cell>
          <cell r="B1211" t="str">
            <v xml:space="preserve">VEICULO C/CAPAC.P/4 PES.1000CC COND. F                                         </v>
          </cell>
          <cell r="C1211" t="str">
            <v>veic.mens</v>
          </cell>
          <cell r="D1211">
            <v>6106.0953333333327</v>
          </cell>
        </row>
        <row r="1212">
          <cell r="A1212" t="str">
            <v>72.02.04.01</v>
          </cell>
          <cell r="B1212" t="str">
            <v xml:space="preserve">VEICULO UTIL.CAMIONETE P/3 PES. COND. A                                        </v>
          </cell>
          <cell r="C1212" t="str">
            <v>hora</v>
          </cell>
          <cell r="D1212">
            <v>64.771839999999997</v>
          </cell>
        </row>
        <row r="1213">
          <cell r="A1213" t="str">
            <v>72.02.04.02</v>
          </cell>
          <cell r="B1213" t="str">
            <v xml:space="preserve">VEICULO UTIL.CAMIONETE P/3 PES. COND. B                                        </v>
          </cell>
          <cell r="C1213" t="str">
            <v>hora</v>
          </cell>
          <cell r="D1213">
            <v>33.746042962962967</v>
          </cell>
        </row>
        <row r="1214">
          <cell r="A1214" t="str">
            <v>72.02.04.03</v>
          </cell>
          <cell r="B1214" t="str">
            <v xml:space="preserve">VEICULO UTIL.CAMIONETE P/3 PES. COND. C                                        </v>
          </cell>
          <cell r="C1214" t="str">
            <v>hora</v>
          </cell>
          <cell r="D1214">
            <v>162.86133777777775</v>
          </cell>
        </row>
        <row r="1215">
          <cell r="A1215" t="str">
            <v>72.02.04.04</v>
          </cell>
          <cell r="B1215" t="str">
            <v xml:space="preserve">VEICULO UTIL.CAMIONETE P/3 PES. COND. D                                        </v>
          </cell>
          <cell r="C1215" t="str">
            <v>hora</v>
          </cell>
          <cell r="D1215">
            <v>208.9555837037037</v>
          </cell>
        </row>
        <row r="1216">
          <cell r="A1216" t="str">
            <v>72.02.04.05</v>
          </cell>
          <cell r="B1216" t="str">
            <v xml:space="preserve">VEICULO UTIL.CAMIONETE P/ 3 PES. COND. E                                       </v>
          </cell>
          <cell r="C1216" t="str">
            <v>km</v>
          </cell>
          <cell r="D1216">
            <v>2.5810207407407408</v>
          </cell>
        </row>
        <row r="1217">
          <cell r="A1217" t="str">
            <v>72.02.04.06</v>
          </cell>
          <cell r="B1217" t="str">
            <v xml:space="preserve">VEICULO UTIL.CAMIONETE P/3 PES.COND. F                                         </v>
          </cell>
          <cell r="C1217" t="str">
            <v>veic.mens</v>
          </cell>
          <cell r="D1217">
            <v>12549.608257777776</v>
          </cell>
        </row>
        <row r="1218">
          <cell r="A1218" t="str">
            <v>72.02.05.01</v>
          </cell>
          <cell r="B1218" t="str">
            <v xml:space="preserve">VEICULO DE PREMARCACAO - COND. A                                               </v>
          </cell>
          <cell r="C1218" t="str">
            <v>hora</v>
          </cell>
          <cell r="D1218">
            <v>91.545914074074062</v>
          </cell>
        </row>
        <row r="1219">
          <cell r="A1219" t="str">
            <v>72.02.05.02</v>
          </cell>
          <cell r="B1219" t="str">
            <v xml:space="preserve">VEICULO DE PREMARCACAO - COND. B                                               </v>
          </cell>
          <cell r="C1219" t="str">
            <v>hora</v>
          </cell>
          <cell r="D1219">
            <v>20.01629777777778</v>
          </cell>
        </row>
        <row r="1220">
          <cell r="A1220" t="str">
            <v>72.02.05.03</v>
          </cell>
          <cell r="B1220" t="str">
            <v xml:space="preserve">VEICULO DE PREMARCACAO - COND. C                                               </v>
          </cell>
          <cell r="C1220" t="str">
            <v>hora</v>
          </cell>
          <cell r="D1220">
            <v>84.702460740740733</v>
          </cell>
        </row>
        <row r="1221">
          <cell r="A1221" t="str">
            <v>72.02.05.04</v>
          </cell>
          <cell r="B1221" t="str">
            <v xml:space="preserve">VEICULO DE PREMARCACAO - COND. D                                               </v>
          </cell>
          <cell r="C1221" t="str">
            <v>hora</v>
          </cell>
          <cell r="D1221">
            <v>166.50261185185184</v>
          </cell>
        </row>
        <row r="1222">
          <cell r="A1222" t="str">
            <v>72.02.09.01</v>
          </cell>
          <cell r="B1222" t="str">
            <v xml:space="preserve">VEICULO UTILITARIO COM MINIMO DE 10 LUGARES COM AR E DIR. HID. CONDICAO A      </v>
          </cell>
          <cell r="C1222" t="str">
            <v>hora</v>
          </cell>
          <cell r="D1222">
            <v>74.539022222222215</v>
          </cell>
        </row>
        <row r="1223">
          <cell r="A1223" t="str">
            <v>72.02.09.02</v>
          </cell>
          <cell r="B1223" t="str">
            <v xml:space="preserve">VEICULO UTILITARIO COM MINIMO DE 10 LUGARES COM AR E DIR. HID. CONDICAOB       </v>
          </cell>
          <cell r="C1223" t="str">
            <v>hora</v>
          </cell>
          <cell r="D1223">
            <v>58.463868148148144</v>
          </cell>
        </row>
        <row r="1224">
          <cell r="A1224" t="str">
            <v>72.02.09.03</v>
          </cell>
          <cell r="B1224" t="str">
            <v xml:space="preserve">VEICULO UTILITARIO COM MINIMO DE 10 LUGARES COM AR E DIR. HID. CONDICAO C      </v>
          </cell>
          <cell r="C1224" t="str">
            <v>hora</v>
          </cell>
          <cell r="D1224">
            <v>101.58083703703703</v>
          </cell>
        </row>
        <row r="1225">
          <cell r="A1225" t="str">
            <v>72.02.09.04</v>
          </cell>
          <cell r="B1225" t="str">
            <v xml:space="preserve">VEICULO UTILITARIO C/MIN.10LUGARES C/ AR + DIR.HID. COND.D                     </v>
          </cell>
          <cell r="C1225" t="str">
            <v>hora</v>
          </cell>
          <cell r="D1225">
            <v>147.67508296296293</v>
          </cell>
        </row>
        <row r="1226">
          <cell r="A1226" t="str">
            <v>72.02.09.05</v>
          </cell>
          <cell r="B1226" t="str">
            <v xml:space="preserve">VEICULO UTILITARIO COM MINIMO DE 10 LUGARES COM AR E DIR. HID. CONDICAOE       </v>
          </cell>
          <cell r="C1226" t="str">
            <v>km</v>
          </cell>
          <cell r="D1226">
            <v>3.0843733333333332</v>
          </cell>
        </row>
        <row r="1227">
          <cell r="A1227" t="str">
            <v>72.02.09.06</v>
          </cell>
          <cell r="B1227" t="str">
            <v xml:space="preserve">VEICULO UTILITARIO COM MINIMO DE 10 LUGARES COM AR E DIR. HID. CONDICAOF       </v>
          </cell>
          <cell r="C1227" t="str">
            <v>veic.mens</v>
          </cell>
          <cell r="D1227">
            <v>17164.783921481481</v>
          </cell>
        </row>
        <row r="1228">
          <cell r="A1228" t="str">
            <v>72.02.10.01</v>
          </cell>
          <cell r="B1228" t="str">
            <v xml:space="preserve">VEICULO UTILITARIO PICK-UP COM AR E DIR. HID. CONDICAO A                       </v>
          </cell>
          <cell r="C1228" t="str">
            <v>hora</v>
          </cell>
          <cell r="D1228">
            <v>66.688863703703703</v>
          </cell>
        </row>
        <row r="1229">
          <cell r="A1229" t="str">
            <v>72.02.10.02</v>
          </cell>
          <cell r="B1229" t="str">
            <v xml:space="preserve">VEICULO UTILITARIO PICK-UP COM AR E DIR. HID. CONDICAOB                        </v>
          </cell>
          <cell r="C1229" t="str">
            <v>hora</v>
          </cell>
          <cell r="D1229">
            <v>37.194543703703694</v>
          </cell>
        </row>
        <row r="1230">
          <cell r="A1230" t="str">
            <v>72.02.10.03</v>
          </cell>
          <cell r="B1230" t="str">
            <v xml:space="preserve">VEICULO UTILITARIO PICK-UP COM AR E DIR. HID. CONDICAO C                       </v>
          </cell>
          <cell r="C1230" t="str">
            <v>hora</v>
          </cell>
          <cell r="D1230">
            <v>166.32054814814813</v>
          </cell>
        </row>
        <row r="1231">
          <cell r="A1231" t="str">
            <v>72.02.10.04</v>
          </cell>
          <cell r="B1231" t="str">
            <v xml:space="preserve">VEICULO UTILITARIO CAMIONETE P/3 PESSOAS C/ AR + DIR.HID.+ AIRBAG              </v>
          </cell>
          <cell r="C1231" t="str">
            <v>hora</v>
          </cell>
          <cell r="D1231">
            <v>212.40408444444441</v>
          </cell>
        </row>
        <row r="1232">
          <cell r="A1232" t="str">
            <v>72.02.10.05</v>
          </cell>
          <cell r="B1232" t="str">
            <v xml:space="preserve">VEICULO UTILITARIO PICK-UP COM AR E DIR. HID. CONDICAO E                       </v>
          </cell>
          <cell r="C1232" t="str">
            <v>km</v>
          </cell>
          <cell r="D1232">
            <v>1.8420562962962961</v>
          </cell>
        </row>
        <row r="1233">
          <cell r="A1233" t="str">
            <v>72.02.10.06</v>
          </cell>
          <cell r="B1233" t="str">
            <v xml:space="preserve">VEICULO UTILITARIO PICK-UP COM AR E DIR. HID. CONDICAOF                        </v>
          </cell>
          <cell r="C1233" t="str">
            <v>veic.mens</v>
          </cell>
          <cell r="D1233">
            <v>14488.511734814812</v>
          </cell>
        </row>
        <row r="1234">
          <cell r="A1234" t="str">
            <v>72.02.11.01</v>
          </cell>
          <cell r="B1234" t="str">
            <v xml:space="preserve">VEICULO C/CAPAC.P/4 PES. 1.000CC TURBO COND. A                                 </v>
          </cell>
          <cell r="C1234" t="str">
            <v>hora</v>
          </cell>
          <cell r="D1234">
            <v>55.208140740740738</v>
          </cell>
        </row>
        <row r="1235">
          <cell r="A1235" t="str">
            <v>72.02.11.02</v>
          </cell>
          <cell r="B1235" t="str">
            <v xml:space="preserve">VEICULO C/CAPAC.P/4 PES. 1.000CC TURBO COND. B                                 </v>
          </cell>
          <cell r="C1235" t="str">
            <v>hora</v>
          </cell>
          <cell r="D1235">
            <v>18.741851851851852</v>
          </cell>
        </row>
        <row r="1236">
          <cell r="A1236" t="str">
            <v>72.02.11.03</v>
          </cell>
          <cell r="B1236" t="str">
            <v xml:space="preserve">VEICULO C/CAPAC.P/4 PES. 1.000CC TURBO COND. C                                 </v>
          </cell>
          <cell r="C1236" t="str">
            <v>hora</v>
          </cell>
          <cell r="D1236">
            <v>80.868413333333322</v>
          </cell>
        </row>
        <row r="1237">
          <cell r="A1237" t="str">
            <v>72.02.11.04</v>
          </cell>
          <cell r="B1237" t="str">
            <v xml:space="preserve">VEICULO CAPAC.4PESSOAS 1.0CC TURBO - COND.D                                    </v>
          </cell>
          <cell r="C1237" t="str">
            <v>hora</v>
          </cell>
          <cell r="D1237">
            <v>126.96265925925925</v>
          </cell>
        </row>
        <row r="1238">
          <cell r="A1238" t="str">
            <v>72.02.11.05</v>
          </cell>
          <cell r="B1238" t="str">
            <v xml:space="preserve">VEICULO C/CAPAC.P/4 PES. 1.0 110CV COND. E                                     </v>
          </cell>
          <cell r="C1238" t="str">
            <v>km</v>
          </cell>
          <cell r="D1238">
            <v>1.295865185185185</v>
          </cell>
        </row>
        <row r="1239">
          <cell r="A1239" t="str">
            <v>72.02.11.06</v>
          </cell>
          <cell r="B1239" t="str">
            <v xml:space="preserve">VEICULO C/CAPAC.P/4 PES. 1.0 110CV COND. F                                     </v>
          </cell>
          <cell r="C1239" t="str">
            <v>veic.mens</v>
          </cell>
          <cell r="D1239">
            <v>5955.9570355555561</v>
          </cell>
        </row>
        <row r="1240">
          <cell r="A1240" t="str">
            <v>72.02.12.01</v>
          </cell>
          <cell r="B1240" t="str">
            <v xml:space="preserve">VEICULO C/CAPAC.P/4 PES. 1.300CC COND. A                                       </v>
          </cell>
          <cell r="C1240" t="str">
            <v>hora</v>
          </cell>
          <cell r="D1240">
            <v>55.465171851851849</v>
          </cell>
        </row>
        <row r="1241">
          <cell r="A1241" t="str">
            <v>72.02.12.02</v>
          </cell>
          <cell r="B1241" t="str">
            <v xml:space="preserve">VEICULO C/CAPAC.P/4 PES. 1.300CC COND. B                                       </v>
          </cell>
          <cell r="C1241" t="str">
            <v>hora</v>
          </cell>
          <cell r="D1241">
            <v>19.266623703703701</v>
          </cell>
        </row>
        <row r="1242">
          <cell r="A1242" t="str">
            <v>72.02.12.03</v>
          </cell>
          <cell r="B1242" t="str">
            <v xml:space="preserve">VEICULO C/CAPAC.P/4 PES. 1.300CC COND. C                                       </v>
          </cell>
          <cell r="C1242" t="str">
            <v>hora</v>
          </cell>
          <cell r="D1242">
            <v>82.764017777777767</v>
          </cell>
        </row>
        <row r="1243">
          <cell r="A1243" t="str">
            <v>72.02.12.04</v>
          </cell>
          <cell r="B1243" t="str">
            <v xml:space="preserve">VEICULO C/CAPAC.P/4 PES.1.300CC COND.D                                         </v>
          </cell>
          <cell r="C1243" t="str">
            <v>hora</v>
          </cell>
          <cell r="D1243">
            <v>128.85826370370367</v>
          </cell>
        </row>
        <row r="1244">
          <cell r="A1244" t="str">
            <v>72.02.12.05</v>
          </cell>
          <cell r="B1244" t="str">
            <v xml:space="preserve">VEICULO C/CAPAC.P/4 PES. 1.300CC COND. E                                       </v>
          </cell>
          <cell r="C1244" t="str">
            <v>km</v>
          </cell>
          <cell r="D1244">
            <v>1.3065748148148149</v>
          </cell>
        </row>
        <row r="1245">
          <cell r="A1245" t="str">
            <v>72.02.12.06</v>
          </cell>
          <cell r="B1245" t="str">
            <v xml:space="preserve">VEICULO C/CAPAC.P/4 PES. 1.300CC COND. F                                       </v>
          </cell>
          <cell r="C1245" t="str">
            <v>veic.mens</v>
          </cell>
          <cell r="D1245">
            <v>5998.3350399999999</v>
          </cell>
        </row>
        <row r="1246">
          <cell r="A1246" t="str">
            <v>72.03.01.01</v>
          </cell>
          <cell r="B1246" t="str">
            <v xml:space="preserve">BATE ESTACA 40 ATE 80 T - COND. A                                              </v>
          </cell>
          <cell r="C1246" t="str">
            <v>hora</v>
          </cell>
          <cell r="D1246">
            <v>100.18858518518518</v>
          </cell>
        </row>
        <row r="1247">
          <cell r="A1247" t="str">
            <v>72.03.01.02</v>
          </cell>
          <cell r="B1247" t="str">
            <v xml:space="preserve">BATE ESTACA 40 ATE 80 T - COND. B                                              </v>
          </cell>
          <cell r="C1247" t="str">
            <v>hora</v>
          </cell>
          <cell r="D1247">
            <v>29.505029629629629</v>
          </cell>
        </row>
        <row r="1248">
          <cell r="A1248" t="str">
            <v>72.03.01.03</v>
          </cell>
          <cell r="B1248" t="str">
            <v xml:space="preserve">BATE ESTACA 40 ATE 80 T - COND. C                                              </v>
          </cell>
          <cell r="C1248" t="str">
            <v>hora</v>
          </cell>
          <cell r="D1248">
            <v>180.53222666666665</v>
          </cell>
        </row>
        <row r="1249">
          <cell r="A1249" t="str">
            <v>72.03.01.04</v>
          </cell>
          <cell r="B1249" t="str">
            <v xml:space="preserve">BATE ESTACA 40 ATE 80 T - COND. D                                              </v>
          </cell>
          <cell r="C1249" t="str">
            <v>hora</v>
          </cell>
          <cell r="D1249">
            <v>262.33237777777777</v>
          </cell>
        </row>
        <row r="1250">
          <cell r="A1250" t="str">
            <v>72.03.02.01</v>
          </cell>
          <cell r="B1250" t="str">
            <v xml:space="preserve">BATE ESTACA ATE 40T COND. A                                                    </v>
          </cell>
          <cell r="C1250" t="str">
            <v>hora</v>
          </cell>
          <cell r="D1250">
            <v>113.66129925925925</v>
          </cell>
        </row>
        <row r="1251">
          <cell r="A1251" t="str">
            <v>72.03.02.02</v>
          </cell>
          <cell r="B1251" t="str">
            <v xml:space="preserve">BATE ESTACA ATE 40T CONDI. B                                                   </v>
          </cell>
          <cell r="C1251" t="str">
            <v>hora</v>
          </cell>
          <cell r="D1251">
            <v>51.117062222222216</v>
          </cell>
        </row>
        <row r="1252">
          <cell r="A1252" t="str">
            <v>72.03.02.03</v>
          </cell>
          <cell r="B1252" t="str">
            <v xml:space="preserve">BATE ESTACA ATE 40T COND. C                                                    </v>
          </cell>
          <cell r="C1252" t="str">
            <v>hora</v>
          </cell>
          <cell r="D1252">
            <v>110.61976444444443</v>
          </cell>
        </row>
        <row r="1253">
          <cell r="A1253" t="str">
            <v>72.03.02.04</v>
          </cell>
          <cell r="B1253" t="str">
            <v xml:space="preserve">BATE ESTACA ATE 40T COND. D                                                    </v>
          </cell>
          <cell r="C1253" t="str">
            <v>hora</v>
          </cell>
          <cell r="D1253">
            <v>192.41991555555552</v>
          </cell>
        </row>
        <row r="1254">
          <cell r="A1254" t="str">
            <v>72.04.01.01</v>
          </cell>
          <cell r="B1254" t="str">
            <v xml:space="preserve">BETONEIRA 320L MOTOR ELETRICO COND.A                                           </v>
          </cell>
          <cell r="C1254" t="str">
            <v>hora</v>
          </cell>
          <cell r="D1254">
            <v>33.285528888888884</v>
          </cell>
        </row>
        <row r="1255">
          <cell r="A1255" t="str">
            <v>72.04.01.02</v>
          </cell>
          <cell r="B1255" t="str">
            <v xml:space="preserve">BETONEIRA 320L MOTOR ELETRICO COND.B                                           </v>
          </cell>
          <cell r="C1255" t="str">
            <v>hora</v>
          </cell>
          <cell r="D1255">
            <v>1.7777985185185181</v>
          </cell>
        </row>
        <row r="1256">
          <cell r="A1256" t="str">
            <v>72.04.01.03</v>
          </cell>
          <cell r="B1256" t="str">
            <v xml:space="preserve">BETONEIRA 320L MOTOR ELETRICO COND.C                                           </v>
          </cell>
          <cell r="C1256" t="str">
            <v>hora</v>
          </cell>
          <cell r="D1256">
            <v>5.6439748148148139</v>
          </cell>
        </row>
        <row r="1257">
          <cell r="A1257" t="str">
            <v>72.04.01.04</v>
          </cell>
          <cell r="B1257" t="str">
            <v xml:space="preserve">BETONEIRA 320L MOTOR ELETRICO COND.D                                           </v>
          </cell>
          <cell r="C1257" t="str">
            <v>hora</v>
          </cell>
          <cell r="D1257">
            <v>38.02989481481481</v>
          </cell>
        </row>
        <row r="1258">
          <cell r="A1258" t="str">
            <v>72.04.02.01</v>
          </cell>
          <cell r="B1258" t="str">
            <v xml:space="preserve">BETONEIRA 320L MOTOR GASOLINA COND. A                                          </v>
          </cell>
          <cell r="C1258" t="str">
            <v>hora</v>
          </cell>
          <cell r="D1258">
            <v>33.853139259259258</v>
          </cell>
        </row>
        <row r="1259">
          <cell r="A1259" t="str">
            <v>72.04.02.02</v>
          </cell>
          <cell r="B1259" t="str">
            <v xml:space="preserve">BETONEIRA 320L MOTOR GASOLINA COND. B                                          </v>
          </cell>
          <cell r="C1259" t="str">
            <v>hora</v>
          </cell>
          <cell r="D1259">
            <v>2.9237288888888888</v>
          </cell>
        </row>
        <row r="1260">
          <cell r="A1260" t="str">
            <v>72.04.02.03</v>
          </cell>
          <cell r="B1260" t="str">
            <v xml:space="preserve">BETONEIRA 320L MOTOR GASOLINA COND. C                                          </v>
          </cell>
          <cell r="C1260" t="str">
            <v>hora</v>
          </cell>
          <cell r="D1260">
            <v>9.2209911111111111</v>
          </cell>
        </row>
        <row r="1261">
          <cell r="A1261" t="str">
            <v>72.04.02.04</v>
          </cell>
          <cell r="B1261" t="str">
            <v xml:space="preserve">BETONEIRA 320L MOTOR GASOLINA COND. D                                          </v>
          </cell>
          <cell r="C1261" t="str">
            <v>hora</v>
          </cell>
          <cell r="D1261">
            <v>41.617620740740733</v>
          </cell>
        </row>
        <row r="1262">
          <cell r="A1262" t="str">
            <v>72.04.03.01</v>
          </cell>
          <cell r="B1262" t="str">
            <v xml:space="preserve">BETONEIRA 580L ELETRICA C/CARREG. COND.A                                       </v>
          </cell>
          <cell r="C1262" t="str">
            <v>hora</v>
          </cell>
          <cell r="D1262">
            <v>38.929503703703702</v>
          </cell>
        </row>
        <row r="1263">
          <cell r="A1263" t="str">
            <v>72.04.03.02</v>
          </cell>
          <cell r="B1263" t="str">
            <v xml:space="preserve">BETONEIRA 580L ELETRICA C/CARREG. COND.B                                       </v>
          </cell>
          <cell r="C1263" t="str">
            <v>hora</v>
          </cell>
          <cell r="D1263">
            <v>13.044328888888888</v>
          </cell>
        </row>
        <row r="1264">
          <cell r="A1264" t="str">
            <v>72.04.03.03</v>
          </cell>
          <cell r="B1264" t="str">
            <v xml:space="preserve">BETONEIRA 580L ELETRICA C/CARREG. COND.C                                       </v>
          </cell>
          <cell r="C1264" t="str">
            <v>hora</v>
          </cell>
          <cell r="D1264">
            <v>23.336282962962962</v>
          </cell>
        </row>
        <row r="1265">
          <cell r="A1265" t="str">
            <v>72.04.03.04</v>
          </cell>
          <cell r="B1265" t="str">
            <v xml:space="preserve">BETONEIRA 580L ELETRICA C/CARREG. COND.D                                       </v>
          </cell>
          <cell r="C1265" t="str">
            <v>hora</v>
          </cell>
          <cell r="D1265">
            <v>55.732912592592584</v>
          </cell>
        </row>
        <row r="1266">
          <cell r="A1266" t="str">
            <v>72.04.04.01</v>
          </cell>
          <cell r="B1266" t="str">
            <v xml:space="preserve">BETONEIRA 580L MOTOR A DIESEL COND. A                                          </v>
          </cell>
          <cell r="C1266" t="str">
            <v>hora</v>
          </cell>
          <cell r="D1266">
            <v>38.340474074074066</v>
          </cell>
        </row>
        <row r="1267">
          <cell r="A1267" t="str">
            <v>72.04.04.02</v>
          </cell>
          <cell r="B1267" t="str">
            <v xml:space="preserve">BETONEIRA 580L MOTOR A DIESEL COND. B                                          </v>
          </cell>
          <cell r="C1267" t="str">
            <v>hora</v>
          </cell>
          <cell r="D1267">
            <v>11.876979259259256</v>
          </cell>
        </row>
        <row r="1268">
          <cell r="A1268" t="str">
            <v>72.04.04.03</v>
          </cell>
          <cell r="B1268" t="str">
            <v xml:space="preserve">BETONEIRA 580L MOTOR A DIESEL COND. C                                          </v>
          </cell>
          <cell r="C1268" t="str">
            <v>hora</v>
          </cell>
          <cell r="D1268">
            <v>20.937325925925926</v>
          </cell>
        </row>
        <row r="1269">
          <cell r="A1269" t="str">
            <v>72.04.04.04</v>
          </cell>
          <cell r="B1269" t="str">
            <v xml:space="preserve">BETONEIRA 580L MOTOR A DIESEL - COND. D                                        </v>
          </cell>
          <cell r="C1269" t="str">
            <v>hora</v>
          </cell>
          <cell r="D1269">
            <v>53.323245925925924</v>
          </cell>
        </row>
        <row r="1270">
          <cell r="A1270" t="str">
            <v>72.05.01.01</v>
          </cell>
          <cell r="B1270" t="str">
            <v xml:space="preserve">BOMBA DREN.SUBMER.ELETR.27M3/H COND. A                                         </v>
          </cell>
          <cell r="C1270" t="str">
            <v>hora</v>
          </cell>
          <cell r="D1270">
            <v>33.821010370370367</v>
          </cell>
        </row>
        <row r="1271">
          <cell r="A1271" t="str">
            <v>72.05.01.02</v>
          </cell>
          <cell r="B1271" t="str">
            <v xml:space="preserve">BOMBA DREN.SUBMER.ELETR.27M3/H COND. B                                         </v>
          </cell>
          <cell r="C1271" t="str">
            <v>hora</v>
          </cell>
          <cell r="D1271">
            <v>2.3775377777777775</v>
          </cell>
        </row>
        <row r="1272">
          <cell r="A1272" t="str">
            <v>72.05.01.03</v>
          </cell>
          <cell r="B1272" t="str">
            <v xml:space="preserve">BOMBA DREN.SUBMER.ELETR.27M3/H COND. C                                         </v>
          </cell>
          <cell r="C1272" t="str">
            <v>hora</v>
          </cell>
          <cell r="D1272">
            <v>24.30014962962963</v>
          </cell>
        </row>
        <row r="1273">
          <cell r="A1273" t="str">
            <v>72.05.01.04</v>
          </cell>
          <cell r="B1273" t="str">
            <v xml:space="preserve">BOMBA DREN.SUBMER.ELETR.27M3/H COND. D                                         </v>
          </cell>
          <cell r="C1273" t="str">
            <v>hora</v>
          </cell>
          <cell r="D1273">
            <v>56.686069629629621</v>
          </cell>
        </row>
        <row r="1274">
          <cell r="A1274" t="str">
            <v>72.05.02.01</v>
          </cell>
          <cell r="B1274" t="str">
            <v xml:space="preserve">BOMBA DREN.SUBMER.ELETR.60M3/H COND. A                                         </v>
          </cell>
          <cell r="C1274" t="str">
            <v>hora</v>
          </cell>
          <cell r="D1274">
            <v>35.202552592592589</v>
          </cell>
        </row>
        <row r="1275">
          <cell r="A1275" t="str">
            <v>72.05.02.02</v>
          </cell>
          <cell r="B1275" t="str">
            <v xml:space="preserve">BOMBA DREN.SUBMER.ELETR.60M3/H COND. B                                         </v>
          </cell>
          <cell r="C1275" t="str">
            <v>hora</v>
          </cell>
          <cell r="D1275">
            <v>4.6801081481481477</v>
          </cell>
        </row>
        <row r="1276">
          <cell r="A1276" t="str">
            <v>72.05.02.03</v>
          </cell>
          <cell r="B1276" t="str">
            <v xml:space="preserve">BOMBA DREN.SUBMER.ELETR.60M3/H COND. C                                         </v>
          </cell>
          <cell r="C1276" t="str">
            <v>hora</v>
          </cell>
          <cell r="D1276">
            <v>22.736543703703703</v>
          </cell>
        </row>
        <row r="1277">
          <cell r="A1277" t="str">
            <v>72.05.02.04</v>
          </cell>
          <cell r="B1277" t="str">
            <v xml:space="preserve">BOMBA DREN.SUBMER.ELETR.60M3/H COND. D                                         </v>
          </cell>
          <cell r="C1277" t="str">
            <v>hora</v>
          </cell>
          <cell r="D1277">
            <v>55.122463703703694</v>
          </cell>
        </row>
        <row r="1278">
          <cell r="A1278" t="str">
            <v>72.05.03.01</v>
          </cell>
          <cell r="B1278" t="str">
            <v xml:space="preserve">BOMBA DREN.SUBMER.ELETR.144M3/H COND. A                                        </v>
          </cell>
          <cell r="C1278" t="str">
            <v>hora</v>
          </cell>
          <cell r="D1278">
            <v>37.987056296296295</v>
          </cell>
        </row>
        <row r="1279">
          <cell r="A1279" t="str">
            <v>72.05.03.02</v>
          </cell>
          <cell r="B1279" t="str">
            <v xml:space="preserve">BOMBA DREN.SUBMER.ELETR.144M3/H COND. B                                        </v>
          </cell>
          <cell r="C1279" t="str">
            <v>hora</v>
          </cell>
          <cell r="D1279">
            <v>9.3173777777777769</v>
          </cell>
        </row>
        <row r="1280">
          <cell r="A1280" t="str">
            <v>72.05.03.03</v>
          </cell>
          <cell r="B1280" t="str">
            <v xml:space="preserve">BOMBA DREN.SUBMER.ELETR.144M3/H COND. C                                        </v>
          </cell>
          <cell r="C1280" t="str">
            <v>hora</v>
          </cell>
          <cell r="D1280">
            <v>31.229279999999996</v>
          </cell>
        </row>
        <row r="1281">
          <cell r="A1281" t="str">
            <v>72.05.03.04</v>
          </cell>
          <cell r="B1281" t="str">
            <v xml:space="preserve">BOMBA DREN.SUBMER.ELETR.144M3/H COND. D                                        </v>
          </cell>
          <cell r="C1281" t="str">
            <v>hora</v>
          </cell>
          <cell r="D1281">
            <v>63.625909629629618</v>
          </cell>
        </row>
        <row r="1282">
          <cell r="A1282" t="str">
            <v>72.05.04.01</v>
          </cell>
          <cell r="B1282" t="str">
            <v xml:space="preserve">BOMBA DREN.SUBMER.ELETR.180M3/H COND. A                                        </v>
          </cell>
          <cell r="C1282" t="str">
            <v>hora</v>
          </cell>
          <cell r="D1282">
            <v>42.163811851851847</v>
          </cell>
        </row>
        <row r="1283">
          <cell r="A1283" t="str">
            <v>72.05.04.02</v>
          </cell>
          <cell r="B1283" t="str">
            <v xml:space="preserve">BOMBA DREN.SUBMER.ELETR.180M3/H COND. B                                        </v>
          </cell>
          <cell r="C1283" t="str">
            <v>hora</v>
          </cell>
          <cell r="D1283">
            <v>16.267927407407406</v>
          </cell>
        </row>
        <row r="1284">
          <cell r="A1284" t="str">
            <v>72.05.04.03</v>
          </cell>
          <cell r="B1284" t="str">
            <v xml:space="preserve">BOMBA DREN.SUBMER.ELETR.180M3/H COND. C                                        </v>
          </cell>
          <cell r="C1284" t="str">
            <v>hora</v>
          </cell>
          <cell r="D1284">
            <v>42.046005925925918</v>
          </cell>
        </row>
        <row r="1285">
          <cell r="A1285" t="str">
            <v>72.05.04.04</v>
          </cell>
          <cell r="B1285" t="str">
            <v xml:space="preserve">BOMBA DREN.SUBMER.ELETR.180M3/H COND. D                                        </v>
          </cell>
          <cell r="C1285" t="str">
            <v>hora</v>
          </cell>
          <cell r="D1285">
            <v>74.442635555555555</v>
          </cell>
        </row>
        <row r="1286">
          <cell r="A1286" t="str">
            <v>72.05.05.01</v>
          </cell>
          <cell r="B1286" t="str">
            <v xml:space="preserve">BOMBA DREN.SUB.GAS.60.000L/H COND. A                                           </v>
          </cell>
          <cell r="C1286" t="str">
            <v>hora</v>
          </cell>
          <cell r="D1286">
            <v>33.157013333333332</v>
          </cell>
        </row>
        <row r="1287">
          <cell r="A1287" t="str">
            <v>72.05.05.02</v>
          </cell>
          <cell r="B1287" t="str">
            <v xml:space="preserve">BOMBA DREN.SUB.GAS.60.000L/H COND. B                                           </v>
          </cell>
          <cell r="C1287" t="str">
            <v>hora</v>
          </cell>
          <cell r="D1287">
            <v>1.2744459259259258</v>
          </cell>
        </row>
        <row r="1288">
          <cell r="A1288" t="str">
            <v>72.05.05.03</v>
          </cell>
          <cell r="B1288" t="str">
            <v xml:space="preserve">BOMBA DREN.SUB.GAS.60.000L/H COND. C                                           </v>
          </cell>
          <cell r="C1288" t="str">
            <v>hora</v>
          </cell>
          <cell r="D1288">
            <v>11.212982222222221</v>
          </cell>
        </row>
        <row r="1289">
          <cell r="A1289" t="str">
            <v>72.05.05.04</v>
          </cell>
          <cell r="B1289" t="str">
            <v xml:space="preserve">BOMBA DREN.SUB.GAS.60.000L/H COND. D                                           </v>
          </cell>
          <cell r="C1289" t="str">
            <v>hora</v>
          </cell>
          <cell r="D1289">
            <v>43.609611851851845</v>
          </cell>
        </row>
        <row r="1290">
          <cell r="A1290" t="str">
            <v>72.06.01.01</v>
          </cell>
          <cell r="B1290" t="str">
            <v xml:space="preserve">BOMBA INJ.PROJ.NATA CIM.ARG.1M3/H COND.A                                       </v>
          </cell>
          <cell r="C1290" t="str">
            <v>hora</v>
          </cell>
          <cell r="D1290">
            <v>89.543213333333327</v>
          </cell>
        </row>
        <row r="1291">
          <cell r="A1291" t="str">
            <v>72.06.01.02</v>
          </cell>
          <cell r="B1291" t="str">
            <v xml:space="preserve">BOMBA INJ.PROJ.NATA CIM.ARG.1M3/H COND.B                                       </v>
          </cell>
          <cell r="C1291" t="str">
            <v>hora</v>
          </cell>
          <cell r="D1291">
            <v>67.320731851851846</v>
          </cell>
        </row>
        <row r="1292">
          <cell r="A1292" t="str">
            <v>72.06.01.03</v>
          </cell>
          <cell r="B1292" t="str">
            <v xml:space="preserve">BOMBA INJ.PROJ.NATA CIM.ARG.1M3/H COND.C                                       </v>
          </cell>
          <cell r="C1292" t="str">
            <v>hora</v>
          </cell>
          <cell r="D1292">
            <v>182.88834518518519</v>
          </cell>
        </row>
        <row r="1293">
          <cell r="A1293" t="str">
            <v>72.06.01.04</v>
          </cell>
          <cell r="B1293" t="str">
            <v xml:space="preserve">BOMBA INJ.PROJ.NATA CIM.ARG.1M3/H COND.D                                       </v>
          </cell>
          <cell r="C1293" t="str">
            <v>hora</v>
          </cell>
          <cell r="D1293">
            <v>237.56100444444442</v>
          </cell>
        </row>
        <row r="1294">
          <cell r="A1294" t="str">
            <v>72.06.02.01</v>
          </cell>
          <cell r="B1294" t="str">
            <v xml:space="preserve">BOMBA INJ.PROJ.NATA CIM.ARG.3M3/H COND.A                                       </v>
          </cell>
          <cell r="C1294" t="str">
            <v>hora</v>
          </cell>
          <cell r="D1294">
            <v>89.543213333333327</v>
          </cell>
        </row>
        <row r="1295">
          <cell r="A1295" t="str">
            <v>72.06.02.02</v>
          </cell>
          <cell r="B1295" t="str">
            <v xml:space="preserve">BOMBA INJ.PROJ.NATA CIM.ARG.3M3/H COND.B                                       </v>
          </cell>
          <cell r="C1295" t="str">
            <v>hora</v>
          </cell>
          <cell r="D1295">
            <v>67.320731851851846</v>
          </cell>
        </row>
        <row r="1296">
          <cell r="A1296" t="str">
            <v>72.06.02.03</v>
          </cell>
          <cell r="B1296" t="str">
            <v xml:space="preserve">BOMBA INJ.PROJ.NATA CIM.ARG.3M3/H COND.C                                       </v>
          </cell>
          <cell r="C1296" t="str">
            <v>hora</v>
          </cell>
          <cell r="D1296">
            <v>113.42568740740739</v>
          </cell>
        </row>
        <row r="1297">
          <cell r="A1297" t="str">
            <v>72.06.02.04</v>
          </cell>
          <cell r="B1297" t="str">
            <v xml:space="preserve">BOMBA INJ.PROJ.NATA CIM.ARG.3M3/H COND.D                                       </v>
          </cell>
          <cell r="C1297" t="str">
            <v>hora</v>
          </cell>
          <cell r="D1297">
            <v>168.09834666666666</v>
          </cell>
        </row>
        <row r="1298">
          <cell r="A1298" t="str">
            <v>72.06.03.01</v>
          </cell>
          <cell r="B1298" t="str">
            <v xml:space="preserve">BOM.INJ.PROJ.CONCR.35M3/H COND. A                                              </v>
          </cell>
          <cell r="C1298" t="str">
            <v>hora</v>
          </cell>
          <cell r="D1298">
            <v>131.99618518518517</v>
          </cell>
        </row>
        <row r="1299">
          <cell r="A1299" t="str">
            <v>72.06.03.02</v>
          </cell>
          <cell r="B1299" t="str">
            <v xml:space="preserve">BOM.INJ.PROJ.CONCR.35M3/H COND. B                                              </v>
          </cell>
          <cell r="C1299" t="str">
            <v>hora</v>
          </cell>
          <cell r="D1299">
            <v>149.30294666666663</v>
          </cell>
        </row>
        <row r="1300">
          <cell r="A1300" t="str">
            <v>72.06.03.03</v>
          </cell>
          <cell r="B1300" t="str">
            <v xml:space="preserve">BOM.INJ.PROJ.CONCR.35M3/H COND. C                                              </v>
          </cell>
          <cell r="C1300" t="str">
            <v>hora</v>
          </cell>
          <cell r="D1300">
            <v>386.85324148148146</v>
          </cell>
        </row>
        <row r="1301">
          <cell r="A1301" t="str">
            <v>72.06.03.04</v>
          </cell>
          <cell r="B1301" t="str">
            <v xml:space="preserve">BOM.INJ.PROJ.CONCR.35M3/H COND. D                                              </v>
          </cell>
          <cell r="C1301" t="str">
            <v>hora</v>
          </cell>
          <cell r="D1301">
            <v>441.52590074074067</v>
          </cell>
        </row>
        <row r="1302">
          <cell r="A1302" t="str">
            <v>72.06.04.01</v>
          </cell>
          <cell r="B1302" t="str">
            <v xml:space="preserve">BOMBA PROJECAO DE CONC.MAN.10M3/H COND.A                                       </v>
          </cell>
          <cell r="C1302" t="str">
            <v>hora</v>
          </cell>
          <cell r="D1302">
            <v>94.865899259259251</v>
          </cell>
        </row>
        <row r="1303">
          <cell r="A1303" t="str">
            <v>72.06.04.02</v>
          </cell>
          <cell r="B1303" t="str">
            <v xml:space="preserve">BOMBA PROJECAO DE CONC.MAN.10M3/H COND.B                                       </v>
          </cell>
          <cell r="C1303" t="str">
            <v>hora</v>
          </cell>
          <cell r="D1303">
            <v>77.601976296296286</v>
          </cell>
        </row>
        <row r="1304">
          <cell r="A1304" t="str">
            <v>72.06.04.03</v>
          </cell>
          <cell r="B1304" t="str">
            <v xml:space="preserve">BOMBA PROJECAO DE CONC.MAN.10M3/H COND.C                                       </v>
          </cell>
          <cell r="C1304" t="str">
            <v>hora</v>
          </cell>
          <cell r="D1304">
            <v>314.44543555555555</v>
          </cell>
        </row>
        <row r="1305">
          <cell r="A1305" t="str">
            <v>72.06.04.04</v>
          </cell>
          <cell r="B1305" t="str">
            <v xml:space="preserve">BOMBA PROJECAO DE CONC.MAN.10M3/H COND.D                                       </v>
          </cell>
          <cell r="C1305" t="str">
            <v>hora</v>
          </cell>
          <cell r="D1305">
            <v>369.11809481481481</v>
          </cell>
        </row>
        <row r="1306">
          <cell r="A1306" t="str">
            <v>72.06.05.01</v>
          </cell>
          <cell r="B1306" t="str">
            <v xml:space="preserve">BOM.PROJ.CONC.C/LANCA TEL.23M3/H COND.A                                        </v>
          </cell>
          <cell r="C1306" t="str">
            <v>hora</v>
          </cell>
          <cell r="D1306">
            <v>72.81477185185183</v>
          </cell>
        </row>
        <row r="1307">
          <cell r="A1307" t="str">
            <v>72.06.05.02</v>
          </cell>
          <cell r="B1307" t="str">
            <v xml:space="preserve">BOM.PROJ.CONC.C/LANCA TEL.23M3/H COND.B                                        </v>
          </cell>
          <cell r="C1307" t="str">
            <v>hora</v>
          </cell>
          <cell r="D1307">
            <v>35.031198518518515</v>
          </cell>
        </row>
        <row r="1308">
          <cell r="A1308" t="str">
            <v>72.06.05.03</v>
          </cell>
          <cell r="B1308" t="str">
            <v xml:space="preserve">BOM.PROJ.CONC.C/LANCA TEL.23M3/H COND.C                                        </v>
          </cell>
          <cell r="C1308" t="str">
            <v>hora</v>
          </cell>
          <cell r="D1308">
            <v>704.68291999999997</v>
          </cell>
        </row>
        <row r="1309">
          <cell r="A1309" t="str">
            <v>72.06.05.04</v>
          </cell>
          <cell r="B1309" t="str">
            <v xml:space="preserve">BOM.PROJ.CONC.C/LANCA TEL 23M3/H COND.D                                        </v>
          </cell>
          <cell r="C1309" t="str">
            <v>hora</v>
          </cell>
          <cell r="D1309">
            <v>759.35557925925912</v>
          </cell>
        </row>
        <row r="1310">
          <cell r="A1310" t="str">
            <v>72.07.01.01</v>
          </cell>
          <cell r="B1310" t="str">
            <v xml:space="preserve">BOMBA HIDRAULICA PARA PROTENSAO COND.A                                         </v>
          </cell>
          <cell r="C1310" t="str">
            <v>hora</v>
          </cell>
          <cell r="D1310">
            <v>63.422426666666659</v>
          </cell>
        </row>
        <row r="1311">
          <cell r="A1311" t="str">
            <v>72.07.01.02</v>
          </cell>
          <cell r="B1311" t="str">
            <v xml:space="preserve">BOMBA HIDRAULICA PARA PROTENSAO COND.B                                         </v>
          </cell>
          <cell r="C1311" t="str">
            <v>hora</v>
          </cell>
          <cell r="D1311">
            <v>18.913205925925926</v>
          </cell>
        </row>
        <row r="1312">
          <cell r="A1312" t="str">
            <v>72.07.01.03</v>
          </cell>
          <cell r="B1312" t="str">
            <v xml:space="preserve">BOMBA HIDRAULICA PARA PROTENSAO COND.C                                         </v>
          </cell>
          <cell r="C1312" t="str">
            <v>hora</v>
          </cell>
          <cell r="D1312">
            <v>20.144813333333332</v>
          </cell>
        </row>
        <row r="1313">
          <cell r="A1313" t="str">
            <v>72.07.01.04</v>
          </cell>
          <cell r="B1313" t="str">
            <v xml:space="preserve">BOMBA HIDRAULICA PARA PROTENSAO COND.D                                         </v>
          </cell>
          <cell r="C1313" t="str">
            <v>hora</v>
          </cell>
          <cell r="D1313">
            <v>74.817472592592594</v>
          </cell>
        </row>
        <row r="1314">
          <cell r="A1314" t="str">
            <v>72.07.06.01</v>
          </cell>
          <cell r="B1314" t="str">
            <v xml:space="preserve">MACACO PROTENSAO S-6 COND. A                                                   </v>
          </cell>
          <cell r="C1314" t="str">
            <v>hora</v>
          </cell>
          <cell r="D1314">
            <v>2.1954740740740739</v>
          </cell>
        </row>
        <row r="1315">
          <cell r="A1315" t="str">
            <v>72.07.06.02</v>
          </cell>
          <cell r="B1315" t="str">
            <v xml:space="preserve">MACACO PROTENSAO S-6 COND. B                                                   </v>
          </cell>
          <cell r="C1315" t="str">
            <v>hora</v>
          </cell>
          <cell r="D1315">
            <v>4.7443659259259254</v>
          </cell>
        </row>
        <row r="1316">
          <cell r="A1316" t="str">
            <v>72.07.06.03</v>
          </cell>
          <cell r="B1316" t="str">
            <v xml:space="preserve">MACACO PROTENSAO S-6 COND. C                                                   </v>
          </cell>
          <cell r="C1316" t="str">
            <v>hora</v>
          </cell>
          <cell r="D1316">
            <v>4.7443659259259254</v>
          </cell>
        </row>
        <row r="1317">
          <cell r="A1317" t="str">
            <v>72.07.06.04</v>
          </cell>
          <cell r="B1317" t="str">
            <v xml:space="preserve">MACACO PROTENSAO S-6 COND. D                                                   </v>
          </cell>
          <cell r="C1317" t="str">
            <v>hora</v>
          </cell>
          <cell r="D1317">
            <v>4.7443659259259254</v>
          </cell>
        </row>
        <row r="1318">
          <cell r="A1318" t="str">
            <v>72.07.07.01</v>
          </cell>
          <cell r="B1318" t="str">
            <v xml:space="preserve">MACACO PROTENSAO K-350 COND. A                                                 </v>
          </cell>
          <cell r="C1318" t="str">
            <v>hora</v>
          </cell>
          <cell r="D1318">
            <v>2.506053333333333</v>
          </cell>
        </row>
        <row r="1319">
          <cell r="A1319" t="str">
            <v>72.07.07.02</v>
          </cell>
          <cell r="B1319" t="str">
            <v xml:space="preserve">MACACO PROTENSAO K-350 COND. B                                                 </v>
          </cell>
          <cell r="C1319" t="str">
            <v>hora</v>
          </cell>
          <cell r="D1319">
            <v>5.4297822222222223</v>
          </cell>
        </row>
        <row r="1320">
          <cell r="A1320" t="str">
            <v>72.07.07.03</v>
          </cell>
          <cell r="B1320" t="str">
            <v xml:space="preserve">MACACO PROTENSAO K-350 COND. C                                                 </v>
          </cell>
          <cell r="C1320" t="str">
            <v>hora</v>
          </cell>
          <cell r="D1320">
            <v>5.4297822222222223</v>
          </cell>
        </row>
        <row r="1321">
          <cell r="A1321" t="str">
            <v>72.07.07.04</v>
          </cell>
          <cell r="B1321" t="str">
            <v xml:space="preserve">MACACO PROTENSAO K-350 COND. D                                                 </v>
          </cell>
          <cell r="C1321" t="str">
            <v>hora</v>
          </cell>
          <cell r="D1321">
            <v>5.4297822222222223</v>
          </cell>
        </row>
        <row r="1322">
          <cell r="A1322" t="str">
            <v>72.08.01.01</v>
          </cell>
          <cell r="B1322" t="str">
            <v xml:space="preserve">CAMINHAO IRRIGADEIRA 6000L COND. A                                             </v>
          </cell>
          <cell r="C1322" t="str">
            <v>hora</v>
          </cell>
          <cell r="D1322">
            <v>92.788231111111102</v>
          </cell>
        </row>
        <row r="1323">
          <cell r="A1323" t="str">
            <v>72.08.01.02</v>
          </cell>
          <cell r="B1323" t="str">
            <v xml:space="preserve">CAMINHAO IRRIGADEIRA 6000L COND. B                                             </v>
          </cell>
          <cell r="C1323" t="str">
            <v>hora</v>
          </cell>
          <cell r="D1323">
            <v>95.262155555555552</v>
          </cell>
        </row>
        <row r="1324">
          <cell r="A1324" t="str">
            <v>72.08.01.03</v>
          </cell>
          <cell r="B1324" t="str">
            <v xml:space="preserve">CAMINHAO IRRIGADEIRA 6000L COND. C                                             </v>
          </cell>
          <cell r="C1324" t="str">
            <v>hora</v>
          </cell>
          <cell r="D1324">
            <v>268.82241333333332</v>
          </cell>
        </row>
        <row r="1325">
          <cell r="A1325" t="str">
            <v>72.08.01.04</v>
          </cell>
          <cell r="B1325" t="str">
            <v xml:space="preserve">CAMINHAO IRRIGADEIRA 6000L COND. D                                             </v>
          </cell>
          <cell r="C1325" t="str">
            <v>hora</v>
          </cell>
          <cell r="D1325">
            <v>315.24865777777779</v>
          </cell>
        </row>
        <row r="1326">
          <cell r="A1326" t="str">
            <v>72.08.01.05</v>
          </cell>
          <cell r="B1326" t="str">
            <v xml:space="preserve">CAMINHAO IRRIGADEIRA 6000L COND. E                                             </v>
          </cell>
          <cell r="C1326" t="str">
            <v>km</v>
          </cell>
          <cell r="D1326">
            <v>5.922425185185185</v>
          </cell>
        </row>
        <row r="1327">
          <cell r="A1327" t="str">
            <v>72.08.02.01</v>
          </cell>
          <cell r="B1327" t="str">
            <v xml:space="preserve">CAMINHAO IRRIGADEIRA 9000L COND. A                                             </v>
          </cell>
          <cell r="C1327" t="str">
            <v>hora</v>
          </cell>
          <cell r="D1327">
            <v>103.97979407407406</v>
          </cell>
        </row>
        <row r="1328">
          <cell r="A1328" t="str">
            <v>72.08.02.02</v>
          </cell>
          <cell r="B1328" t="str">
            <v xml:space="preserve">CAMINHAO IRRIGADEIRA 9000L COND. B                                             </v>
          </cell>
          <cell r="C1328" t="str">
            <v>hora</v>
          </cell>
          <cell r="D1328">
            <v>118.25573037037036</v>
          </cell>
        </row>
        <row r="1329">
          <cell r="A1329" t="str">
            <v>72.08.02.03</v>
          </cell>
          <cell r="B1329" t="str">
            <v xml:space="preserve">CAMINHAO IRRIGADEIRA 9000L COND. C                                             </v>
          </cell>
          <cell r="C1329" t="str">
            <v>hora</v>
          </cell>
          <cell r="D1329">
            <v>305.06380000000001</v>
          </cell>
        </row>
        <row r="1330">
          <cell r="A1330" t="str">
            <v>72.08.02.04</v>
          </cell>
          <cell r="B1330" t="str">
            <v xml:space="preserve">CAMINHAO IRRIGADEIRA 9000L COND. D                                             </v>
          </cell>
          <cell r="C1330" t="str">
            <v>hora</v>
          </cell>
          <cell r="D1330">
            <v>351.49004444444438</v>
          </cell>
        </row>
        <row r="1331">
          <cell r="A1331" t="str">
            <v>72.08.02.05</v>
          </cell>
          <cell r="B1331" t="str">
            <v xml:space="preserve">CAMINHAO IRRIGADEIRA 9000L COND. E                                             </v>
          </cell>
          <cell r="C1331" t="str">
            <v>km</v>
          </cell>
          <cell r="D1331">
            <v>6.6078414814814819</v>
          </cell>
        </row>
        <row r="1332">
          <cell r="A1332" t="str">
            <v>72.09.01.01</v>
          </cell>
          <cell r="B1332" t="str">
            <v xml:space="preserve">CAMINHAO BASCULANTE 5M3 COND. A                                                </v>
          </cell>
          <cell r="C1332" t="str">
            <v>hora</v>
          </cell>
          <cell r="D1332">
            <v>91.213915555555559</v>
          </cell>
        </row>
        <row r="1333">
          <cell r="A1333" t="str">
            <v>72.09.01.02</v>
          </cell>
          <cell r="B1333" t="str">
            <v xml:space="preserve">CAMINHAO BASCULANTE 5M3 COND. B                                                </v>
          </cell>
          <cell r="C1333" t="str">
            <v>hora</v>
          </cell>
          <cell r="D1333">
            <v>87.294191111111118</v>
          </cell>
        </row>
        <row r="1334">
          <cell r="A1334" t="str">
            <v>72.09.01.03</v>
          </cell>
          <cell r="B1334" t="str">
            <v xml:space="preserve">CAMINHAO BASCULANTE 5M3 COND. C                                                </v>
          </cell>
          <cell r="C1334" t="str">
            <v>hora</v>
          </cell>
          <cell r="D1334">
            <v>253.14351555555552</v>
          </cell>
        </row>
        <row r="1335">
          <cell r="A1335" t="str">
            <v>72.09.01.04</v>
          </cell>
          <cell r="B1335" t="str">
            <v xml:space="preserve">CAMINHAO BASCULANTE 5M3 COND. D                                                </v>
          </cell>
          <cell r="C1335" t="str">
            <v>hora</v>
          </cell>
          <cell r="D1335">
            <v>299.56976000000003</v>
          </cell>
        </row>
        <row r="1336">
          <cell r="A1336" t="str">
            <v>72.09.01.05</v>
          </cell>
          <cell r="B1336" t="str">
            <v xml:space="preserve">CAMINHAO BASCULANTE 5M3 COND. E                                                </v>
          </cell>
          <cell r="C1336" t="str">
            <v>km</v>
          </cell>
          <cell r="D1336">
            <v>5.6332651851851843</v>
          </cell>
        </row>
        <row r="1337">
          <cell r="A1337" t="str">
            <v>72.09.02.01</v>
          </cell>
          <cell r="B1337" t="str">
            <v xml:space="preserve">CAMINHAO BASCULANTE 8M3 COND. A                                                </v>
          </cell>
          <cell r="C1337" t="str">
            <v>hora</v>
          </cell>
          <cell r="D1337">
            <v>99.321105185185161</v>
          </cell>
        </row>
        <row r="1338">
          <cell r="A1338" t="str">
            <v>72.09.02.02</v>
          </cell>
          <cell r="B1338" t="str">
            <v xml:space="preserve">CAMINHAO BASCULANTE 8M3 COND. B                                                </v>
          </cell>
          <cell r="C1338" t="str">
            <v>hora</v>
          </cell>
          <cell r="D1338">
            <v>103.10160444444443</v>
          </cell>
        </row>
        <row r="1339">
          <cell r="A1339" t="str">
            <v>72.09.02.03</v>
          </cell>
          <cell r="B1339" t="str">
            <v xml:space="preserve">CAMINHAO BASCULANTE 8M3 COND. C                                                </v>
          </cell>
          <cell r="C1339" t="str">
            <v>hora</v>
          </cell>
          <cell r="D1339">
            <v>336.19669333333331</v>
          </cell>
        </row>
        <row r="1340">
          <cell r="A1340" t="str">
            <v>72.09.02.04</v>
          </cell>
          <cell r="B1340" t="str">
            <v xml:space="preserve">CAMINHAO BASCULANTE 8M3 COND. D                                                </v>
          </cell>
          <cell r="C1340" t="str">
            <v>hora</v>
          </cell>
          <cell r="D1340">
            <v>382.62293777777768</v>
          </cell>
        </row>
        <row r="1341">
          <cell r="A1341" t="str">
            <v>72.09.02.05</v>
          </cell>
          <cell r="B1341" t="str">
            <v xml:space="preserve">CAMINHAO BASCULANTE 8M3 COND. E                                                </v>
          </cell>
          <cell r="C1341" t="str">
            <v>km</v>
          </cell>
          <cell r="D1341">
            <v>7.1968711111111094</v>
          </cell>
        </row>
        <row r="1342">
          <cell r="A1342" t="str">
            <v>72.09.04.01</v>
          </cell>
          <cell r="B1342" t="str">
            <v xml:space="preserve">CHAS.BASC.12M3 C-A                                                             </v>
          </cell>
          <cell r="C1342" t="str">
            <v>hora</v>
          </cell>
          <cell r="D1342">
            <v>72.846900740740736</v>
          </cell>
        </row>
        <row r="1343">
          <cell r="A1343" t="str">
            <v>72.09.04.02</v>
          </cell>
          <cell r="B1343" t="str">
            <v xml:space="preserve">CHAS.BASC.12M3 C-B                                                             </v>
          </cell>
          <cell r="C1343" t="str">
            <v>hora</v>
          </cell>
          <cell r="D1343">
            <v>51.502608888888886</v>
          </cell>
        </row>
        <row r="1344">
          <cell r="A1344" t="str">
            <v>72.09.04.03</v>
          </cell>
          <cell r="B1344" t="str">
            <v xml:space="preserve">CHAS.BASC.12M3 C-C                                                             </v>
          </cell>
          <cell r="C1344" t="str">
            <v>hora</v>
          </cell>
          <cell r="D1344">
            <v>284.59769777777774</v>
          </cell>
        </row>
        <row r="1345">
          <cell r="A1345" t="str">
            <v>72.09.04.04</v>
          </cell>
          <cell r="B1345" t="str">
            <v xml:space="preserve">CAMINHAO BASCULANTE 12M3 COND. D                                               </v>
          </cell>
          <cell r="C1345" t="str">
            <v>hora</v>
          </cell>
          <cell r="D1345">
            <v>331.02394222222216</v>
          </cell>
        </row>
        <row r="1346">
          <cell r="A1346" t="str">
            <v>72.09.04.05</v>
          </cell>
          <cell r="B1346" t="str">
            <v xml:space="preserve">CHAS.BASC.12M3 C-E                                                             </v>
          </cell>
          <cell r="C1346" t="str">
            <v>km</v>
          </cell>
          <cell r="D1346">
            <v>6.2222948148148136</v>
          </cell>
        </row>
        <row r="1347">
          <cell r="A1347" t="str">
            <v>72.10.01.01</v>
          </cell>
          <cell r="B1347" t="str">
            <v xml:space="preserve">CAMINHAO BASC.FORA ESTR. 18,3M3 COND. A                                        </v>
          </cell>
          <cell r="C1347" t="str">
            <v>hora</v>
          </cell>
          <cell r="D1347">
            <v>188.56444888888888</v>
          </cell>
        </row>
        <row r="1348">
          <cell r="A1348" t="str">
            <v>72.10.01.02</v>
          </cell>
          <cell r="B1348" t="str">
            <v xml:space="preserve">CAMINHAO BASC. FORA ESTR. 18,3M3 COND. B                                       </v>
          </cell>
          <cell r="C1348" t="str">
            <v>hora</v>
          </cell>
          <cell r="D1348">
            <v>231.91702962962964</v>
          </cell>
        </row>
        <row r="1349">
          <cell r="A1349" t="str">
            <v>72.10.01.03</v>
          </cell>
          <cell r="B1349" t="str">
            <v xml:space="preserve">CAMINHAO BASC. FORA ESTR. 18.3M3 COND. C                                       </v>
          </cell>
          <cell r="C1349" t="str">
            <v>hora</v>
          </cell>
          <cell r="D1349">
            <v>613.41545629629616</v>
          </cell>
        </row>
        <row r="1350">
          <cell r="A1350" t="str">
            <v>72.10.01.04</v>
          </cell>
          <cell r="B1350" t="str">
            <v xml:space="preserve">CAMINHAO BASC.FORA ESTR. 18,3M3 COND. D                                        </v>
          </cell>
          <cell r="C1350" t="str">
            <v>hora</v>
          </cell>
          <cell r="D1350">
            <v>673.5714459259259</v>
          </cell>
        </row>
        <row r="1351">
          <cell r="A1351" t="str">
            <v>72.10.01.05</v>
          </cell>
          <cell r="B1351" t="str">
            <v xml:space="preserve">CAMINHAO BASC.FORA ESTR.18,3M3 COND. E                                         </v>
          </cell>
          <cell r="C1351" t="str">
            <v>km</v>
          </cell>
          <cell r="D1351">
            <v>12.658782222222221</v>
          </cell>
        </row>
        <row r="1352">
          <cell r="A1352" t="str">
            <v>72.11.01.01</v>
          </cell>
          <cell r="B1352" t="str">
            <v xml:space="preserve">CAMINHAO BETONEIRA 5M3 COND. A                                                 </v>
          </cell>
          <cell r="C1352" t="str">
            <v>hora</v>
          </cell>
          <cell r="D1352">
            <v>126.86627259259257</v>
          </cell>
        </row>
        <row r="1353">
          <cell r="A1353" t="str">
            <v>72.11.01.02</v>
          </cell>
          <cell r="B1353" t="str">
            <v xml:space="preserve">CAMINHAO BETONEIRA 5M3 COND. B                                                 </v>
          </cell>
          <cell r="C1353" t="str">
            <v>hora</v>
          </cell>
          <cell r="D1353">
            <v>156.79968740740739</v>
          </cell>
        </row>
        <row r="1354">
          <cell r="A1354" t="str">
            <v>72.11.01.03</v>
          </cell>
          <cell r="B1354" t="str">
            <v xml:space="preserve">CAMINHAO BETONEIRA 5M3 COND. C                                                 </v>
          </cell>
          <cell r="C1354" t="str">
            <v>hora</v>
          </cell>
          <cell r="D1354">
            <v>417.33284740740743</v>
          </cell>
        </row>
        <row r="1355">
          <cell r="A1355" t="str">
            <v>72.11.01.04</v>
          </cell>
          <cell r="B1355" t="str">
            <v xml:space="preserve">CAMINHAO BETONEIRA 5M3 COND. D                                                 </v>
          </cell>
          <cell r="C1355" t="str">
            <v>hora</v>
          </cell>
          <cell r="D1355">
            <v>463.75909185185179</v>
          </cell>
        </row>
        <row r="1356">
          <cell r="A1356" t="str">
            <v>72.11.01.05</v>
          </cell>
          <cell r="B1356" t="str">
            <v xml:space="preserve">CAMINHAO BETONEIRA 5M3 COND. E                                                 </v>
          </cell>
          <cell r="C1356" t="str">
            <v>km</v>
          </cell>
          <cell r="D1356">
            <v>8.7176385185185179</v>
          </cell>
        </row>
        <row r="1357">
          <cell r="A1357" t="str">
            <v>72.11.02.01</v>
          </cell>
          <cell r="B1357" t="str">
            <v xml:space="preserve">CAMINHAO BETONEIRA 7M3 COND. A                                                 </v>
          </cell>
          <cell r="C1357" t="str">
            <v>hora</v>
          </cell>
          <cell r="D1357">
            <v>127.35891555555555</v>
          </cell>
        </row>
        <row r="1358">
          <cell r="A1358" t="str">
            <v>72.11.02.02</v>
          </cell>
          <cell r="B1358" t="str">
            <v xml:space="preserve">CAMINHAO BETONEIRA 7M3 COND. B                                                 </v>
          </cell>
          <cell r="C1358" t="str">
            <v>hora</v>
          </cell>
          <cell r="D1358">
            <v>157.75284444444443</v>
          </cell>
        </row>
        <row r="1359">
          <cell r="A1359" t="str">
            <v>72.11.02.03</v>
          </cell>
          <cell r="B1359" t="str">
            <v xml:space="preserve">CAMINHAO BETONEIRA 7M3 COND. C                                                 </v>
          </cell>
          <cell r="C1359" t="str">
            <v>hora</v>
          </cell>
          <cell r="D1359">
            <v>427.49628592592586</v>
          </cell>
        </row>
        <row r="1360">
          <cell r="A1360" t="str">
            <v>72.11.02.04</v>
          </cell>
          <cell r="B1360" t="str">
            <v xml:space="preserve">CAMINHAO BETONEIRA 7M3 COND. D                                                 </v>
          </cell>
          <cell r="C1360" t="str">
            <v>hora</v>
          </cell>
          <cell r="D1360">
            <v>473.92253037037028</v>
          </cell>
        </row>
        <row r="1361">
          <cell r="A1361" t="str">
            <v>72.11.02.05</v>
          </cell>
          <cell r="B1361" t="str">
            <v xml:space="preserve">CAMINHAO BETONEIRA 7M3 COND. E                                                 </v>
          </cell>
          <cell r="C1361" t="str">
            <v>km</v>
          </cell>
          <cell r="D1361">
            <v>8.9104118518518511</v>
          </cell>
        </row>
        <row r="1362">
          <cell r="A1362" t="str">
            <v>72.11.03.01</v>
          </cell>
          <cell r="B1362" t="str">
            <v xml:space="preserve">CAMINHAO P/BOMBEAMENTO DE CONC. COND. A                                        </v>
          </cell>
          <cell r="C1362" t="str">
            <v>hora</v>
          </cell>
          <cell r="D1362">
            <v>205.62488888888885</v>
          </cell>
        </row>
        <row r="1363">
          <cell r="A1363" t="str">
            <v>72.11.03.02</v>
          </cell>
          <cell r="B1363" t="str">
            <v xml:space="preserve">CAMINHAO P/BOMBEAMENTO DE CONC. COND. B                                        </v>
          </cell>
          <cell r="C1363" t="str">
            <v>hora</v>
          </cell>
          <cell r="D1363">
            <v>327.10421777777776</v>
          </cell>
        </row>
        <row r="1364">
          <cell r="A1364" t="str">
            <v>72.11.03.03</v>
          </cell>
          <cell r="B1364" t="str">
            <v xml:space="preserve">CAMINHAO P/BOMBEAMENTO DE CONC. COND. C                                        </v>
          </cell>
          <cell r="C1364" t="str">
            <v>hora</v>
          </cell>
          <cell r="D1364">
            <v>587.64808740740739</v>
          </cell>
        </row>
        <row r="1365">
          <cell r="A1365" t="str">
            <v>72.11.03.04</v>
          </cell>
          <cell r="B1365" t="str">
            <v xml:space="preserve">CAMINHAO P/BOMBEAMENTO DE CONC. COND. D                                        </v>
          </cell>
          <cell r="C1365" t="str">
            <v>hora</v>
          </cell>
          <cell r="D1365">
            <v>634.07433185185175</v>
          </cell>
        </row>
        <row r="1366">
          <cell r="A1366" t="str">
            <v>72.11.03.05</v>
          </cell>
          <cell r="B1366" t="str">
            <v xml:space="preserve">CAMINHAO P/BOMBEAMENTO DE CONC. COND. E                                        </v>
          </cell>
          <cell r="C1366" t="str">
            <v>km</v>
          </cell>
          <cell r="D1366">
            <v>11.919817777777778</v>
          </cell>
        </row>
        <row r="1367">
          <cell r="A1367" t="str">
            <v>72.12.01.01</v>
          </cell>
          <cell r="B1367" t="str">
            <v xml:space="preserve">CAMINHAO CARROC. MADEIRA 4,5T COND. A                                          </v>
          </cell>
          <cell r="C1367" t="str">
            <v>hora</v>
          </cell>
          <cell r="D1367">
            <v>81.425314074074066</v>
          </cell>
        </row>
        <row r="1368">
          <cell r="A1368" t="str">
            <v>72.12.01.02</v>
          </cell>
          <cell r="B1368" t="str">
            <v xml:space="preserve">CAMINHAO CARROC. MADEIRA 4,5T COND. B                                          </v>
          </cell>
          <cell r="C1368" t="str">
            <v>hora</v>
          </cell>
          <cell r="D1368">
            <v>71.915162962962967</v>
          </cell>
        </row>
        <row r="1369">
          <cell r="A1369" t="str">
            <v>72.12.01.03</v>
          </cell>
          <cell r="B1369" t="str">
            <v xml:space="preserve">CAMINHAO CARROC. MADEIRA 4,5T COND. C                                          </v>
          </cell>
          <cell r="C1369" t="str">
            <v>hora</v>
          </cell>
          <cell r="D1369">
            <v>221.68933333333331</v>
          </cell>
        </row>
        <row r="1370">
          <cell r="A1370" t="str">
            <v>72.12.01.04</v>
          </cell>
          <cell r="B1370" t="str">
            <v xml:space="preserve">CAMINHAO CARROC. MADEIRA 4,5T COND. D                                          </v>
          </cell>
          <cell r="C1370" t="str">
            <v>hora</v>
          </cell>
          <cell r="D1370">
            <v>268.11557777777773</v>
          </cell>
        </row>
        <row r="1371">
          <cell r="A1371" t="str">
            <v>72.12.01.05</v>
          </cell>
          <cell r="B1371" t="str">
            <v xml:space="preserve">CAMINHAO CARROC. MADEIRA 4,5 T COND. E                                         </v>
          </cell>
          <cell r="C1371" t="str">
            <v>km</v>
          </cell>
          <cell r="D1371">
            <v>5.0442355555555549</v>
          </cell>
        </row>
        <row r="1372">
          <cell r="A1372" t="str">
            <v>72.12.02.01</v>
          </cell>
          <cell r="B1372" t="str">
            <v xml:space="preserve">CAMINHAO CARROC. MADEIRA 8,0T COND. A                                          </v>
          </cell>
          <cell r="C1372" t="str">
            <v>hora</v>
          </cell>
          <cell r="D1372">
            <v>95.519186666666656</v>
          </cell>
        </row>
        <row r="1373">
          <cell r="A1373" t="str">
            <v>72.12.02.02</v>
          </cell>
          <cell r="B1373" t="str">
            <v xml:space="preserve">CAMINHAO CARROC. MADEIRA 8,0T COND. B                                          </v>
          </cell>
          <cell r="C1373" t="str">
            <v>hora</v>
          </cell>
          <cell r="D1373">
            <v>100.86329185185184</v>
          </cell>
        </row>
        <row r="1374">
          <cell r="A1374" t="str">
            <v>72.12.02.03</v>
          </cell>
          <cell r="B1374" t="str">
            <v xml:space="preserve">CAMINHAO CARROC. MADEIRA 8,0T COND. C                                          </v>
          </cell>
          <cell r="C1374" t="str">
            <v>hora</v>
          </cell>
          <cell r="D1374">
            <v>280.91358518518518</v>
          </cell>
        </row>
        <row r="1375">
          <cell r="A1375" t="str">
            <v>72.12.02.04</v>
          </cell>
          <cell r="B1375" t="str">
            <v xml:space="preserve">CAMINHAO CARROC. MADEIRA 8,0T COND. D                                          </v>
          </cell>
          <cell r="C1375" t="str">
            <v>hora</v>
          </cell>
          <cell r="D1375">
            <v>327.33982962962955</v>
          </cell>
        </row>
        <row r="1376">
          <cell r="A1376" t="str">
            <v>72.12.02.05</v>
          </cell>
          <cell r="B1376" t="str">
            <v xml:space="preserve">CAMINHAO CARROC. MADEIRA 8,0 TON COND. E                                       </v>
          </cell>
          <cell r="C1376" t="str">
            <v>km</v>
          </cell>
          <cell r="D1376">
            <v>6.1580370370370359</v>
          </cell>
        </row>
        <row r="1377">
          <cell r="A1377" t="str">
            <v>72.12.03.01</v>
          </cell>
          <cell r="B1377" t="str">
            <v xml:space="preserve">CAMINHAO CARROC. MADEIRA 10,5T COND. A                                         </v>
          </cell>
          <cell r="C1377" t="str">
            <v>hora</v>
          </cell>
          <cell r="D1377">
            <v>99.471039999999988</v>
          </cell>
        </row>
        <row r="1378">
          <cell r="A1378" t="str">
            <v>72.12.03.02</v>
          </cell>
          <cell r="B1378" t="str">
            <v xml:space="preserve">CAMINHAO CARROC. MADEIRA 10,5T COND. B                                         </v>
          </cell>
          <cell r="C1378" t="str">
            <v>hora</v>
          </cell>
          <cell r="D1378">
            <v>108.98119111111112</v>
          </cell>
        </row>
        <row r="1379">
          <cell r="A1379" t="str">
            <v>72.12.03.03</v>
          </cell>
          <cell r="B1379" t="str">
            <v xml:space="preserve">CAMINHAO CARROC. MADEIRA 10,5T COND. C                                         </v>
          </cell>
          <cell r="C1379" t="str">
            <v>hora</v>
          </cell>
          <cell r="D1379">
            <v>332.42690370370366</v>
          </cell>
        </row>
        <row r="1380">
          <cell r="A1380" t="str">
            <v>72.12.03.04</v>
          </cell>
          <cell r="B1380" t="str">
            <v xml:space="preserve">CAMINHAO CARROC. MADEIRA 10,5T COND. D                                         </v>
          </cell>
          <cell r="C1380" t="str">
            <v>hora</v>
          </cell>
          <cell r="D1380">
            <v>378.86385777777775</v>
          </cell>
        </row>
        <row r="1381">
          <cell r="A1381" t="str">
            <v>72.12.03.05</v>
          </cell>
          <cell r="B1381" t="str">
            <v xml:space="preserve">CAMINHAO CARROC. MADEIRA 10,5T COND. E                                         </v>
          </cell>
          <cell r="C1381" t="str">
            <v>km</v>
          </cell>
          <cell r="D1381">
            <v>7.121903703703703</v>
          </cell>
        </row>
        <row r="1382">
          <cell r="A1382" t="str">
            <v>72.12.04.01</v>
          </cell>
          <cell r="B1382" t="str">
            <v xml:space="preserve">CAMINHAO PARA LUBRIFICACAO 3000L COND. A                                       </v>
          </cell>
          <cell r="C1382" t="str">
            <v>hora</v>
          </cell>
          <cell r="D1382">
            <v>175.52011999999996</v>
          </cell>
        </row>
        <row r="1383">
          <cell r="A1383" t="str">
            <v>72.12.04.02</v>
          </cell>
          <cell r="B1383" t="str">
            <v xml:space="preserve">CAMINHAO PARA LUBRIFICACAO 3000L COND. B                                       </v>
          </cell>
          <cell r="C1383" t="str">
            <v>hora</v>
          </cell>
          <cell r="D1383">
            <v>119.88359407407405</v>
          </cell>
        </row>
        <row r="1384">
          <cell r="A1384" t="str">
            <v>72.12.04.03</v>
          </cell>
          <cell r="B1384" t="str">
            <v xml:space="preserve">CAMINHAO PARA LUBRIFICACAO 3000L COND. C                                       </v>
          </cell>
          <cell r="C1384" t="str">
            <v>hora</v>
          </cell>
          <cell r="D1384">
            <v>269.50782962962961</v>
          </cell>
        </row>
        <row r="1385">
          <cell r="A1385" t="str">
            <v>72.12.04.04</v>
          </cell>
          <cell r="B1385" t="str">
            <v xml:space="preserve">CAMINHAO PARA LUBRIFICACAO 3000L COND. D                                       </v>
          </cell>
          <cell r="C1385" t="str">
            <v>hora</v>
          </cell>
          <cell r="D1385">
            <v>386.69259703703699</v>
          </cell>
        </row>
        <row r="1386">
          <cell r="A1386" t="str">
            <v>72.12.04.05</v>
          </cell>
          <cell r="B1386" t="str">
            <v xml:space="preserve">CAMINHAO P/ LUBRIFICACAO 3000L COND. E                                         </v>
          </cell>
          <cell r="C1386" t="str">
            <v>km</v>
          </cell>
          <cell r="D1386">
            <v>7.036226666666666</v>
          </cell>
        </row>
        <row r="1387">
          <cell r="A1387" t="str">
            <v>72.12.05.01</v>
          </cell>
          <cell r="B1387" t="str">
            <v xml:space="preserve">CAMINHAO PARA LUBRIFICACAO 7000L COND. A                                       </v>
          </cell>
          <cell r="C1387" t="str">
            <v>hora</v>
          </cell>
          <cell r="D1387">
            <v>188.65012592592589</v>
          </cell>
        </row>
        <row r="1388">
          <cell r="A1388" t="str">
            <v>72.12.05.02</v>
          </cell>
          <cell r="B1388" t="str">
            <v xml:space="preserve">CAMINHAO PARA LUBRIFICACAO 7000L COND. B                                       </v>
          </cell>
          <cell r="C1388" t="str">
            <v>hora</v>
          </cell>
          <cell r="D1388">
            <v>146.83973185185187</v>
          </cell>
        </row>
        <row r="1389">
          <cell r="A1389" t="str">
            <v>72.12.05.03</v>
          </cell>
          <cell r="B1389" t="str">
            <v xml:space="preserve">CAMINHAO PARA LUBRIFICACAO 7000L COND. C                                       </v>
          </cell>
          <cell r="C1389" t="str">
            <v>hora</v>
          </cell>
          <cell r="D1389">
            <v>325.92615851851849</v>
          </cell>
        </row>
        <row r="1390">
          <cell r="A1390" t="str">
            <v>72.12.05.04</v>
          </cell>
          <cell r="B1390" t="str">
            <v xml:space="preserve">CAMINHAO PARA LUBRIFICACAO 7000L COND. D                                       </v>
          </cell>
          <cell r="C1390" t="str">
            <v>hora</v>
          </cell>
          <cell r="D1390">
            <v>443.11092592592587</v>
          </cell>
        </row>
        <row r="1391">
          <cell r="A1391" t="str">
            <v>72.12.05.05</v>
          </cell>
          <cell r="B1391" t="str">
            <v xml:space="preserve">CAMINHAO P/LUBRIFICACAO 7000L COND. E                                          </v>
          </cell>
          <cell r="C1391" t="str">
            <v>km</v>
          </cell>
          <cell r="D1391">
            <v>8.0643511111111099</v>
          </cell>
        </row>
        <row r="1392">
          <cell r="A1392" t="str">
            <v>72.12.06.01</v>
          </cell>
          <cell r="B1392" t="str">
            <v xml:space="preserve">CAMINHAO ABASTECEDOR COND. A                                                   </v>
          </cell>
          <cell r="C1392" t="str">
            <v>hora</v>
          </cell>
          <cell r="D1392">
            <v>143.1663288888889</v>
          </cell>
        </row>
        <row r="1393">
          <cell r="A1393" t="str">
            <v>72.12.06.02</v>
          </cell>
          <cell r="B1393" t="str">
            <v xml:space="preserve">CAMINHAO ABASTECEDOR COND. B                                                   </v>
          </cell>
          <cell r="C1393" t="str">
            <v>hora</v>
          </cell>
          <cell r="D1393">
            <v>126.08446962962962</v>
          </cell>
        </row>
        <row r="1394">
          <cell r="A1394" t="str">
            <v>72.12.06.03</v>
          </cell>
          <cell r="B1394" t="str">
            <v xml:space="preserve">CAMINHAO ABASTECEDOR COND. C                                                   </v>
          </cell>
          <cell r="C1394" t="str">
            <v>hora</v>
          </cell>
          <cell r="D1394">
            <v>386.62833925925923</v>
          </cell>
        </row>
        <row r="1395">
          <cell r="A1395" t="str">
            <v>72.12.06.04</v>
          </cell>
          <cell r="B1395" t="str">
            <v xml:space="preserve">CAMINHAO ABASTECEDOR COND. D                                                   </v>
          </cell>
          <cell r="C1395" t="str">
            <v>hora</v>
          </cell>
          <cell r="D1395">
            <v>468.42849037037035</v>
          </cell>
        </row>
        <row r="1396">
          <cell r="A1396" t="str">
            <v>72.12.06.05</v>
          </cell>
          <cell r="B1396" t="str">
            <v xml:space="preserve">CAMINHAO ABASTECEDOR COND. E                                                   </v>
          </cell>
          <cell r="C1396" t="str">
            <v>km</v>
          </cell>
          <cell r="D1396">
            <v>8.5248651851851847</v>
          </cell>
        </row>
        <row r="1397">
          <cell r="A1397" t="str">
            <v>72.12.07.01</v>
          </cell>
          <cell r="B1397" t="str">
            <v xml:space="preserve">CAMINHAO CARROC.BOIAD.R.8T COND. A                                             </v>
          </cell>
          <cell r="C1397" t="str">
            <v>hora</v>
          </cell>
          <cell r="D1397">
            <v>136.41926222222219</v>
          </cell>
        </row>
        <row r="1398">
          <cell r="A1398" t="str">
            <v>72.12.07.02</v>
          </cell>
          <cell r="B1398" t="str">
            <v xml:space="preserve">CAMINHAO CARROC.BOIAD.R.8T COND. B                                             </v>
          </cell>
          <cell r="C1398" t="str">
            <v>hora</v>
          </cell>
          <cell r="D1398">
            <v>112.22620888888888</v>
          </cell>
        </row>
        <row r="1399">
          <cell r="A1399" t="str">
            <v>72.12.07.03</v>
          </cell>
          <cell r="B1399" t="str">
            <v xml:space="preserve">CAMINHAO CARROC.BOIAD.R.8T COND. C                                             </v>
          </cell>
          <cell r="C1399" t="str">
            <v>hora</v>
          </cell>
          <cell r="D1399">
            <v>289.82399703703703</v>
          </cell>
        </row>
        <row r="1400">
          <cell r="A1400" t="str">
            <v>72.12.07.04</v>
          </cell>
          <cell r="B1400" t="str">
            <v xml:space="preserve">CAMINHAO CARROC.BOIAD.R.8T COND. D                                             </v>
          </cell>
          <cell r="C1400" t="str">
            <v>hora</v>
          </cell>
          <cell r="D1400">
            <v>371.62414814814809</v>
          </cell>
        </row>
        <row r="1401">
          <cell r="A1401" t="str">
            <v>72.13.01.01</v>
          </cell>
          <cell r="B1401" t="str">
            <v xml:space="preserve">CAMINHAO HIDROSSEMEADOR 5600L COND. A                                          </v>
          </cell>
          <cell r="C1401" t="str">
            <v>hora</v>
          </cell>
          <cell r="D1401">
            <v>114.85006814814814</v>
          </cell>
        </row>
        <row r="1402">
          <cell r="A1402" t="str">
            <v>72.13.01.02</v>
          </cell>
          <cell r="B1402" t="str">
            <v xml:space="preserve">CAMINHAO HIDROSSEMEADOR 5600L COND. B                                          </v>
          </cell>
          <cell r="C1402" t="str">
            <v>hora</v>
          </cell>
          <cell r="D1402">
            <v>140.57459851851848</v>
          </cell>
        </row>
        <row r="1403">
          <cell r="A1403" t="str">
            <v>72.13.01.03</v>
          </cell>
          <cell r="B1403" t="str">
            <v xml:space="preserve">CAMINHAO HIDROSSEMEADOR 5600L COND. C                                          </v>
          </cell>
          <cell r="C1403" t="str">
            <v>hora</v>
          </cell>
          <cell r="D1403">
            <v>314.13485629629628</v>
          </cell>
        </row>
        <row r="1404">
          <cell r="A1404" t="str">
            <v>72.13.01.04</v>
          </cell>
          <cell r="B1404" t="str">
            <v xml:space="preserve">CAMINHAO HIDROSSEMEADOR 5600L COND. D                                          </v>
          </cell>
          <cell r="C1404" t="str">
            <v>hora</v>
          </cell>
          <cell r="D1404">
            <v>360.57181037037037</v>
          </cell>
        </row>
        <row r="1405">
          <cell r="A1405" t="str">
            <v>72.13.01.05</v>
          </cell>
          <cell r="B1405" t="str">
            <v xml:space="preserve">CAMINHAO HIDROSSEMEADOR 5600L COND. E                                          </v>
          </cell>
          <cell r="C1405" t="str">
            <v>km</v>
          </cell>
          <cell r="D1405">
            <v>6.5650029629629625</v>
          </cell>
        </row>
        <row r="1406">
          <cell r="A1406" t="str">
            <v>72.14.01.01</v>
          </cell>
          <cell r="B1406" t="str">
            <v xml:space="preserve">CAMINHAO ESPARGIDOR 6000L COND. A                                              </v>
          </cell>
          <cell r="C1406" t="str">
            <v>hora</v>
          </cell>
          <cell r="D1406">
            <v>104.3117925925926</v>
          </cell>
        </row>
        <row r="1407">
          <cell r="A1407" t="str">
            <v>72.14.01.02</v>
          </cell>
          <cell r="B1407" t="str">
            <v xml:space="preserve">CAMINHAO ESPARGIDOR 6000L COND. B                                              </v>
          </cell>
          <cell r="C1407" t="str">
            <v>hora</v>
          </cell>
          <cell r="D1407">
            <v>118.91972740740741</v>
          </cell>
        </row>
        <row r="1408">
          <cell r="A1408" t="str">
            <v>72.14.01.03</v>
          </cell>
          <cell r="B1408" t="str">
            <v xml:space="preserve">CAMINHAO ESPARGIDOR 6000L COND. C                                              </v>
          </cell>
          <cell r="C1408" t="str">
            <v>hora</v>
          </cell>
          <cell r="D1408">
            <v>292.47998518518517</v>
          </cell>
        </row>
        <row r="1409">
          <cell r="A1409" t="str">
            <v>72.14.01.04</v>
          </cell>
          <cell r="B1409" t="str">
            <v xml:space="preserve">CAMINHAO ESPARGIDOR 6000L COND. D                                              </v>
          </cell>
          <cell r="C1409" t="str">
            <v>hora</v>
          </cell>
          <cell r="D1409">
            <v>338.90622962962959</v>
          </cell>
        </row>
        <row r="1410">
          <cell r="A1410" t="str">
            <v>72.14.01.05</v>
          </cell>
          <cell r="B1410" t="str">
            <v xml:space="preserve">CAMINHAO ESPARGIDOR 6000L COND. E                                              </v>
          </cell>
          <cell r="C1410" t="str">
            <v>km</v>
          </cell>
          <cell r="D1410">
            <v>6.3722296296296292</v>
          </cell>
        </row>
        <row r="1411">
          <cell r="A1411" t="str">
            <v>72.15.01.01</v>
          </cell>
          <cell r="B1411" t="str">
            <v xml:space="preserve">CAMINHAO GUINCHO LANC.TELES.3,75T COND.A                                       </v>
          </cell>
          <cell r="C1411" t="str">
            <v>hora</v>
          </cell>
          <cell r="D1411">
            <v>114.13252296296295</v>
          </cell>
        </row>
        <row r="1412">
          <cell r="A1412" t="str">
            <v>72.15.01.02</v>
          </cell>
          <cell r="B1412" t="str">
            <v xml:space="preserve">CAMINHAO GUINCHO LANC.TELES.3,75T COND.B                                       </v>
          </cell>
          <cell r="C1412" t="str">
            <v>hora</v>
          </cell>
          <cell r="D1412">
            <v>122.27184148148147</v>
          </cell>
        </row>
        <row r="1413">
          <cell r="A1413" t="str">
            <v>72.15.01.03</v>
          </cell>
          <cell r="B1413" t="str">
            <v xml:space="preserve">CAMINHAO GUINCHO LANC.TELES.3,75T COND.C                                       </v>
          </cell>
          <cell r="C1413" t="str">
            <v>hora</v>
          </cell>
          <cell r="D1413">
            <v>336.50727259259253</v>
          </cell>
        </row>
        <row r="1414">
          <cell r="A1414" t="str">
            <v>72.15.01.04</v>
          </cell>
          <cell r="B1414" t="str">
            <v xml:space="preserve">CAMINHAO GUINCHO LANC.TELES.3,75T COND.D                                       </v>
          </cell>
          <cell r="C1414" t="str">
            <v>hora</v>
          </cell>
          <cell r="D1414">
            <v>382.94422666666657</v>
          </cell>
        </row>
        <row r="1415">
          <cell r="A1415" t="str">
            <v>72.15.01.05</v>
          </cell>
          <cell r="B1415" t="str">
            <v xml:space="preserve">CAMINHAO GUINCHO LANC.TELES.3,75T COND.E                                       </v>
          </cell>
          <cell r="C1415" t="str">
            <v>km</v>
          </cell>
          <cell r="D1415">
            <v>6.9719688888888882</v>
          </cell>
        </row>
        <row r="1416">
          <cell r="A1416" t="str">
            <v>72.15.02.01</v>
          </cell>
          <cell r="B1416" t="str">
            <v xml:space="preserve">CAMINHAO GUINCHO LANC.TELES.4,10T COND.A                                       </v>
          </cell>
          <cell r="C1416" t="str">
            <v>hora</v>
          </cell>
          <cell r="D1416">
            <v>114.13252296296295</v>
          </cell>
        </row>
        <row r="1417">
          <cell r="A1417" t="str">
            <v>72.15.02.02</v>
          </cell>
          <cell r="B1417" t="str">
            <v xml:space="preserve">CAMINHAO GUINCHO LANC.TELES.4,10T COND.B                                       </v>
          </cell>
          <cell r="C1417" t="str">
            <v>hora</v>
          </cell>
          <cell r="D1417">
            <v>122.27184148148147</v>
          </cell>
        </row>
        <row r="1418">
          <cell r="A1418" t="str">
            <v>72.15.02.03</v>
          </cell>
          <cell r="B1418" t="str">
            <v xml:space="preserve">CAMINHAO GUINCHO LANC.TELES.4,10T COND.C                                       </v>
          </cell>
          <cell r="C1418" t="str">
            <v>hora</v>
          </cell>
          <cell r="D1418">
            <v>336.50727259259253</v>
          </cell>
        </row>
        <row r="1419">
          <cell r="A1419" t="str">
            <v>72.15.02.04</v>
          </cell>
          <cell r="B1419" t="str">
            <v xml:space="preserve">CAMINHAO GUINCHO LANC.TELES.4,10T COND.D                                       </v>
          </cell>
          <cell r="C1419" t="str">
            <v>hora</v>
          </cell>
          <cell r="D1419">
            <v>382.94422666666657</v>
          </cell>
        </row>
        <row r="1420">
          <cell r="A1420" t="str">
            <v>72.15.02.05</v>
          </cell>
          <cell r="B1420" t="str">
            <v xml:space="preserve">CAMINHAO GUINCHO LANC.TELES.4,10T COND.E                                       </v>
          </cell>
          <cell r="C1420" t="str">
            <v>km</v>
          </cell>
          <cell r="D1420">
            <v>6.9719688888888882</v>
          </cell>
        </row>
        <row r="1421">
          <cell r="A1421" t="str">
            <v>72.15.03.01</v>
          </cell>
          <cell r="B1421" t="str">
            <v xml:space="preserve">CAMINHAO CARROCERIA COM GUINDAUTO 640-18COND. A                                </v>
          </cell>
          <cell r="C1421" t="str">
            <v>hora</v>
          </cell>
          <cell r="D1421">
            <v>99.546007407407402</v>
          </cell>
        </row>
        <row r="1422">
          <cell r="A1422" t="str">
            <v>72.15.03.02</v>
          </cell>
          <cell r="B1422" t="str">
            <v xml:space="preserve">CAMINHAO CARROCERIA COM GUINDAUTO 640-18, COND. B                              </v>
          </cell>
          <cell r="C1422" t="str">
            <v>hora</v>
          </cell>
          <cell r="D1422">
            <v>109.13112592592593</v>
          </cell>
        </row>
        <row r="1423">
          <cell r="A1423" t="str">
            <v>72.15.03.03</v>
          </cell>
          <cell r="B1423" t="str">
            <v xml:space="preserve">CAMINHAO CARROCERIA COM GUINDAUTO 640-18, COND. C                              </v>
          </cell>
          <cell r="C1423" t="str">
            <v>hora</v>
          </cell>
          <cell r="D1423">
            <v>289.17070962962958</v>
          </cell>
        </row>
        <row r="1424">
          <cell r="A1424" t="str">
            <v>72.15.03.04</v>
          </cell>
          <cell r="B1424" t="str">
            <v xml:space="preserve">CAMINHAO CAR. GUINDAUTO 640-18                                                 </v>
          </cell>
          <cell r="C1424" t="str">
            <v>hora</v>
          </cell>
          <cell r="D1424">
            <v>335.60766370370368</v>
          </cell>
        </row>
        <row r="1425">
          <cell r="A1425" t="str">
            <v>72.15.03.05</v>
          </cell>
          <cell r="B1425" t="str">
            <v xml:space="preserve">CAMINHAO CARROCERIA COM GUINDAUTO 640-18, COND. E                              </v>
          </cell>
          <cell r="C1425" t="str">
            <v>km</v>
          </cell>
          <cell r="D1425">
            <v>6.3079718518518506</v>
          </cell>
        </row>
        <row r="1426">
          <cell r="A1426" t="str">
            <v>72.16.01.01</v>
          </cell>
          <cell r="B1426" t="str">
            <v xml:space="preserve">CAMINHAO C/USINA LAMA ASFAL.10,5T COND.A                                       </v>
          </cell>
          <cell r="C1426" t="str">
            <v>hora</v>
          </cell>
          <cell r="D1426">
            <v>308.33023703703702</v>
          </cell>
        </row>
        <row r="1427">
          <cell r="A1427" t="str">
            <v>72.16.01.02</v>
          </cell>
          <cell r="B1427" t="str">
            <v xml:space="preserve">CAMINHAO C/USINA LAMA ASFAL.10,5T COND.B                                       </v>
          </cell>
          <cell r="C1427" t="str">
            <v>hora</v>
          </cell>
          <cell r="D1427">
            <v>525.74642814814808</v>
          </cell>
        </row>
        <row r="1428">
          <cell r="A1428" t="str">
            <v>72.16.01.03</v>
          </cell>
          <cell r="B1428" t="str">
            <v xml:space="preserve">CAMINHAO C/USINA LAMA ASFAL.10,5T COND.C                                       </v>
          </cell>
          <cell r="C1428" t="str">
            <v>hora</v>
          </cell>
          <cell r="D1428">
            <v>729.91480740740735</v>
          </cell>
        </row>
        <row r="1429">
          <cell r="A1429" t="str">
            <v>72.16.01.04</v>
          </cell>
          <cell r="B1429" t="str">
            <v xml:space="preserve">CAMINHAO C/USINA LAMA ASFAL.10,5T COND.D                                       </v>
          </cell>
          <cell r="C1429" t="str">
            <v>hora</v>
          </cell>
          <cell r="D1429">
            <v>776.34105185185183</v>
          </cell>
        </row>
        <row r="1430">
          <cell r="A1430" t="str">
            <v>72.16.01.05</v>
          </cell>
          <cell r="B1430" t="str">
            <v xml:space="preserve">CAMINHAO C/USINA LAMA ASFAL.10,5T COND.E                                       </v>
          </cell>
          <cell r="C1430" t="str">
            <v>km</v>
          </cell>
          <cell r="D1430">
            <v>14.597225185185184</v>
          </cell>
        </row>
        <row r="1431">
          <cell r="A1431" t="str">
            <v>72.16.02.01</v>
          </cell>
          <cell r="B1431" t="str">
            <v xml:space="preserve">CAMINHAO USINA P/MICROP.9M3 COND.A                                             </v>
          </cell>
          <cell r="C1431" t="str">
            <v>hora</v>
          </cell>
          <cell r="D1431">
            <v>308.33023703703702</v>
          </cell>
        </row>
        <row r="1432">
          <cell r="A1432" t="str">
            <v>72.16.02.02</v>
          </cell>
          <cell r="B1432" t="str">
            <v xml:space="preserve">CAMINHAO USINA P/MICROP.9M3 COND.B                                             </v>
          </cell>
          <cell r="C1432" t="str">
            <v>hora</v>
          </cell>
          <cell r="D1432">
            <v>525.74642814814808</v>
          </cell>
        </row>
        <row r="1433">
          <cell r="A1433" t="str">
            <v>72.16.02.03</v>
          </cell>
          <cell r="B1433" t="str">
            <v xml:space="preserve">CAMINHAO USINA P/MICROP.9M3 COND. C                                            </v>
          </cell>
          <cell r="C1433" t="str">
            <v>hora</v>
          </cell>
          <cell r="D1433">
            <v>897.75612296296288</v>
          </cell>
        </row>
        <row r="1434">
          <cell r="A1434" t="str">
            <v>72.16.02.04</v>
          </cell>
          <cell r="B1434" t="str">
            <v xml:space="preserve">CAMINHAO USINA P/MICROP.9M3 COND.D                                             </v>
          </cell>
          <cell r="C1434" t="str">
            <v>hora</v>
          </cell>
          <cell r="D1434">
            <v>944.18236740740724</v>
          </cell>
        </row>
        <row r="1435">
          <cell r="A1435" t="str">
            <v>72.17.01.01</v>
          </cell>
          <cell r="B1435" t="str">
            <v xml:space="preserve">CAMINHAO PANTOGRAFICO ATE 9M COND. A                                           </v>
          </cell>
          <cell r="C1435" t="str">
            <v>hora</v>
          </cell>
          <cell r="D1435">
            <v>106.21810666666667</v>
          </cell>
        </row>
        <row r="1436">
          <cell r="A1436" t="str">
            <v>72.17.01.02</v>
          </cell>
          <cell r="B1436" t="str">
            <v xml:space="preserve">CAMINHAO PANTOGRAFICO ATE 9M COND. B                                           </v>
          </cell>
          <cell r="C1436" t="str">
            <v>hora</v>
          </cell>
          <cell r="D1436">
            <v>122.83945185185185</v>
          </cell>
        </row>
        <row r="1437">
          <cell r="A1437" t="str">
            <v>72.17.01.03</v>
          </cell>
          <cell r="B1437" t="str">
            <v xml:space="preserve">CAMINHAO PANTOGRAFICO ATE 9M COND. C                                           </v>
          </cell>
          <cell r="C1437" t="str">
            <v>hora</v>
          </cell>
          <cell r="D1437">
            <v>301.92587851851852</v>
          </cell>
        </row>
        <row r="1438">
          <cell r="A1438" t="str">
            <v>72.17.01.04</v>
          </cell>
          <cell r="B1438" t="str">
            <v xml:space="preserve">CAMINHAO PANTOGRAFICO ATE 9M COND. D                                           </v>
          </cell>
          <cell r="C1438" t="str">
            <v>hora</v>
          </cell>
          <cell r="D1438">
            <v>348.36283259259255</v>
          </cell>
        </row>
        <row r="1439">
          <cell r="A1439" t="str">
            <v>72.18.01.01</v>
          </cell>
          <cell r="B1439" t="str">
            <v xml:space="preserve">CAVALO MECANICO C/CARRETA 30000KG COND.A                                       </v>
          </cell>
          <cell r="C1439" t="str">
            <v>hora</v>
          </cell>
          <cell r="D1439">
            <v>128.47271703703703</v>
          </cell>
        </row>
        <row r="1440">
          <cell r="A1440" t="str">
            <v>72.18.01.02</v>
          </cell>
          <cell r="B1440" t="str">
            <v xml:space="preserve">CAVALO MECANICO C/CARRETA 30000KG COND.B                                       </v>
          </cell>
          <cell r="C1440" t="str">
            <v>hora</v>
          </cell>
          <cell r="D1440">
            <v>156.43555999999998</v>
          </cell>
        </row>
        <row r="1441">
          <cell r="A1441" t="str">
            <v>72.18.01.03</v>
          </cell>
          <cell r="B1441" t="str">
            <v xml:space="preserve">CAVALO MECANICO C/CARRETA 30000KG COND.C                                       </v>
          </cell>
          <cell r="C1441" t="str">
            <v>hora</v>
          </cell>
          <cell r="D1441">
            <v>544.5632474074074</v>
          </cell>
        </row>
        <row r="1442">
          <cell r="A1442" t="str">
            <v>72.18.01.04</v>
          </cell>
          <cell r="B1442" t="str">
            <v xml:space="preserve">CAVALO MECANICO C/CARRETA 30000KG COND.D                                       </v>
          </cell>
          <cell r="C1442" t="str">
            <v>hora</v>
          </cell>
          <cell r="D1442">
            <v>590.98949185185177</v>
          </cell>
        </row>
        <row r="1443">
          <cell r="A1443" t="str">
            <v>72.18.01.05</v>
          </cell>
          <cell r="B1443" t="str">
            <v xml:space="preserve">CAVALO MECANICO C/CARRETA 30000KG COND.E                                       </v>
          </cell>
          <cell r="C1443" t="str">
            <v>km</v>
          </cell>
          <cell r="D1443">
            <v>11.105885925925923</v>
          </cell>
        </row>
        <row r="1444">
          <cell r="A1444" t="str">
            <v>72.18.02.01</v>
          </cell>
          <cell r="B1444" t="str">
            <v xml:space="preserve">CAVALO MECANICO C/PRANCHA 30000KG COND.A                                       </v>
          </cell>
          <cell r="C1444" t="str">
            <v>hora</v>
          </cell>
          <cell r="D1444">
            <v>131.6106385185185</v>
          </cell>
        </row>
        <row r="1445">
          <cell r="A1445" t="str">
            <v>72.18.02.02</v>
          </cell>
          <cell r="B1445" t="str">
            <v xml:space="preserve">CAVALO MECANICO C/PRANCHA 30000KG COND.B                                       </v>
          </cell>
          <cell r="C1445" t="str">
            <v>hora</v>
          </cell>
          <cell r="D1445">
            <v>162.42224296296294</v>
          </cell>
        </row>
        <row r="1446">
          <cell r="A1446" t="str">
            <v>72.18.02.03</v>
          </cell>
          <cell r="B1446" t="str">
            <v xml:space="preserve">CAVALO MECANICO C/PRANCHA 30000KG COND.C                                       </v>
          </cell>
          <cell r="C1446" t="str">
            <v>hora</v>
          </cell>
          <cell r="D1446">
            <v>550.54993037037036</v>
          </cell>
        </row>
        <row r="1447">
          <cell r="A1447" t="str">
            <v>72.18.02.04</v>
          </cell>
          <cell r="B1447" t="str">
            <v xml:space="preserve">CAVALO MECANICO C/PRANCHA 30000KG COND.D                                       </v>
          </cell>
          <cell r="C1447" t="str">
            <v>hora</v>
          </cell>
          <cell r="D1447">
            <v>596.97617481481473</v>
          </cell>
        </row>
        <row r="1448">
          <cell r="A1448" t="str">
            <v>72.18.02.05</v>
          </cell>
          <cell r="B1448" t="str">
            <v xml:space="preserve">CAVALO MECANICO C/PRANCHA 30000KG COND.E                                       </v>
          </cell>
          <cell r="C1448" t="str">
            <v>km</v>
          </cell>
          <cell r="D1448">
            <v>11.223691851851852</v>
          </cell>
        </row>
        <row r="1449">
          <cell r="A1449" t="str">
            <v>72.19.01.01</v>
          </cell>
          <cell r="B1449" t="str">
            <v xml:space="preserve">CAMPANULA COND. A                                                              </v>
          </cell>
          <cell r="C1449" t="str">
            <v>hora</v>
          </cell>
          <cell r="D1449">
            <v>47.968431111111109</v>
          </cell>
        </row>
        <row r="1450">
          <cell r="A1450" t="str">
            <v>72.19.01.02</v>
          </cell>
          <cell r="B1450" t="str">
            <v xml:space="preserve">CAMPANULA COND. B                                                              </v>
          </cell>
          <cell r="C1450" t="str">
            <v>hora</v>
          </cell>
          <cell r="D1450">
            <v>3.1593407407407406</v>
          </cell>
        </row>
        <row r="1451">
          <cell r="A1451" t="str">
            <v>72.19.01.03</v>
          </cell>
          <cell r="B1451" t="str">
            <v xml:space="preserve">CAMPANULA COND. C                                                              </v>
          </cell>
          <cell r="C1451" t="str">
            <v>hora</v>
          </cell>
          <cell r="D1451">
            <v>3.1593407407407406</v>
          </cell>
        </row>
        <row r="1452">
          <cell r="A1452" t="str">
            <v>72.19.01.04</v>
          </cell>
          <cell r="B1452" t="str">
            <v xml:space="preserve">CAMPANULA COND. D                                                              </v>
          </cell>
          <cell r="C1452" t="str">
            <v>hora</v>
          </cell>
          <cell r="D1452">
            <v>49.596294814814812</v>
          </cell>
        </row>
        <row r="1453">
          <cell r="A1453" t="str">
            <v>72.20.01.01</v>
          </cell>
          <cell r="B1453" t="str">
            <v xml:space="preserve">COMPACTADOR PERC.220M2/H MAN.COND.A                                            </v>
          </cell>
          <cell r="C1453" t="str">
            <v>hora</v>
          </cell>
          <cell r="D1453">
            <v>37.108866666666664</v>
          </cell>
        </row>
        <row r="1454">
          <cell r="A1454" t="str">
            <v>72.20.01.02</v>
          </cell>
          <cell r="B1454" t="str">
            <v xml:space="preserve">COMPACTADOR PERC.220M2/H MAN.COND.B                                            </v>
          </cell>
          <cell r="C1454" t="str">
            <v>hora</v>
          </cell>
          <cell r="D1454">
            <v>8.5677037037037032</v>
          </cell>
        </row>
        <row r="1455">
          <cell r="A1455" t="str">
            <v>72.20.01.03</v>
          </cell>
          <cell r="B1455" t="str">
            <v xml:space="preserve">COMPACTADOR PERC.220M2/H MAN.COND.C                                            </v>
          </cell>
          <cell r="C1455" t="str">
            <v>hora</v>
          </cell>
          <cell r="D1455">
            <v>12.937232592592592</v>
          </cell>
        </row>
        <row r="1456">
          <cell r="A1456" t="str">
            <v>72.20.01.04</v>
          </cell>
          <cell r="B1456" t="str">
            <v xml:space="preserve">COMPACTADOR PERC.220M2/H MAN.COND.D                                            </v>
          </cell>
          <cell r="C1456" t="str">
            <v>hora</v>
          </cell>
          <cell r="D1456">
            <v>45.333862222222216</v>
          </cell>
        </row>
        <row r="1457">
          <cell r="A1457" t="str">
            <v>72.20.02.01</v>
          </cell>
          <cell r="B1457" t="str">
            <v xml:space="preserve">COMPACTADOR PLAC.VIB.MAN.1000M2/H COND.A                                       </v>
          </cell>
          <cell r="C1457" t="str">
            <v>hora</v>
          </cell>
          <cell r="D1457">
            <v>33.960235555555549</v>
          </cell>
        </row>
        <row r="1458">
          <cell r="A1458" t="str">
            <v>72.20.02.02</v>
          </cell>
          <cell r="B1458" t="str">
            <v xml:space="preserve">COMPACTADOR PLAC.VIB.MAN.1000M2/H COND.B                                       </v>
          </cell>
          <cell r="C1458" t="str">
            <v>hora</v>
          </cell>
          <cell r="D1458">
            <v>2.8380518518518514</v>
          </cell>
        </row>
        <row r="1459">
          <cell r="A1459" t="str">
            <v>72.20.02.03</v>
          </cell>
          <cell r="B1459" t="str">
            <v xml:space="preserve">COMPACTADOR PLAC.VIB.MAN.1000M2/H COND.C                                       </v>
          </cell>
          <cell r="C1459" t="str">
            <v>hora</v>
          </cell>
          <cell r="D1459">
            <v>11.266530370370369</v>
          </cell>
        </row>
        <row r="1460">
          <cell r="A1460" t="str">
            <v>72.20.02.04</v>
          </cell>
          <cell r="B1460" t="str">
            <v xml:space="preserve">COMPACTADOR PLAC.VIB.MAN.1000M2/H COND.D                                       </v>
          </cell>
          <cell r="C1460" t="str">
            <v>hora</v>
          </cell>
          <cell r="D1460">
            <v>43.652450370370367</v>
          </cell>
        </row>
        <row r="1461">
          <cell r="A1461" t="str">
            <v>72.21.01.01</v>
          </cell>
          <cell r="B1461" t="str">
            <v xml:space="preserve">COMPRESSOR DE AR XA-90 MWD COND. A                                             </v>
          </cell>
          <cell r="C1461" t="str">
            <v>hora</v>
          </cell>
          <cell r="D1461">
            <v>71.197617777777779</v>
          </cell>
        </row>
        <row r="1462">
          <cell r="A1462" t="str">
            <v>72.21.01.02</v>
          </cell>
          <cell r="B1462" t="str">
            <v xml:space="preserve">COMPRESSOR DE AR XA-90 MWD COND. B                                             </v>
          </cell>
          <cell r="C1462" t="str">
            <v>hora</v>
          </cell>
          <cell r="D1462">
            <v>30.85444296296296</v>
          </cell>
        </row>
        <row r="1463">
          <cell r="A1463" t="str">
            <v>72.21.01.03</v>
          </cell>
          <cell r="B1463" t="str">
            <v xml:space="preserve">COMPRESSOR DE AR XA-90 MWD COND. C                                             </v>
          </cell>
          <cell r="C1463" t="str">
            <v>hora</v>
          </cell>
          <cell r="D1463">
            <v>138.03641629629627</v>
          </cell>
        </row>
        <row r="1464">
          <cell r="A1464" t="str">
            <v>72.21.01.04</v>
          </cell>
          <cell r="B1464" t="str">
            <v xml:space="preserve">COMPRESSOR DE AR XA-90 MWD COND. D                                             </v>
          </cell>
          <cell r="C1464" t="str">
            <v>hora</v>
          </cell>
          <cell r="D1464">
            <v>192.71978518518515</v>
          </cell>
        </row>
        <row r="1465">
          <cell r="A1465" t="str">
            <v>72.21.02.01</v>
          </cell>
          <cell r="B1465" t="str">
            <v xml:space="preserve">COMPRESSOR DE AR XA-125 MWD COND. A                                            </v>
          </cell>
          <cell r="C1465" t="str">
            <v>hora</v>
          </cell>
          <cell r="D1465">
            <v>88.557927407407391</v>
          </cell>
        </row>
        <row r="1466">
          <cell r="A1466" t="str">
            <v>72.21.02.02</v>
          </cell>
          <cell r="B1466" t="str">
            <v xml:space="preserve">COMPRESSOR DE AR XA-125 MWD COND. B                                            </v>
          </cell>
          <cell r="C1466" t="str">
            <v>hora</v>
          </cell>
          <cell r="D1466">
            <v>63.283201481481484</v>
          </cell>
        </row>
        <row r="1467">
          <cell r="A1467" t="str">
            <v>72.21.02.03</v>
          </cell>
          <cell r="B1467" t="str">
            <v xml:space="preserve">COMPRESSOR DE AR XA-125 MWD COND. C                                            </v>
          </cell>
          <cell r="C1467" t="str">
            <v>hora</v>
          </cell>
          <cell r="D1467">
            <v>170.47588444444443</v>
          </cell>
        </row>
        <row r="1468">
          <cell r="A1468" t="str">
            <v>72.21.02.04</v>
          </cell>
          <cell r="B1468" t="str">
            <v xml:space="preserve">COMPRESSOR DE AR XA-125 MWD COND. D                                            </v>
          </cell>
          <cell r="C1468" t="str">
            <v>hora</v>
          </cell>
          <cell r="D1468">
            <v>225.14854370370367</v>
          </cell>
        </row>
        <row r="1469">
          <cell r="A1469" t="str">
            <v>72.21.03.01</v>
          </cell>
          <cell r="B1469" t="str">
            <v xml:space="preserve">COMPRESSOR DE AR XA-175MWD COND. A                                             </v>
          </cell>
          <cell r="C1469" t="str">
            <v>hora</v>
          </cell>
          <cell r="D1469">
            <v>94.972995555555542</v>
          </cell>
        </row>
        <row r="1470">
          <cell r="A1470" t="str">
            <v>72.21.03.02</v>
          </cell>
          <cell r="B1470" t="str">
            <v xml:space="preserve">COMPRESSOR DE AR XA-175MWD COND. B                                             </v>
          </cell>
          <cell r="C1470" t="str">
            <v>hora</v>
          </cell>
          <cell r="D1470">
            <v>75.267277037037033</v>
          </cell>
        </row>
        <row r="1471">
          <cell r="A1471" t="str">
            <v>72.21.03.03</v>
          </cell>
          <cell r="B1471" t="str">
            <v xml:space="preserve">COMPRESSOR DE AR XA-175MWD COND. C                                             </v>
          </cell>
          <cell r="C1471" t="str">
            <v>hora</v>
          </cell>
          <cell r="D1471">
            <v>237.8501644444444</v>
          </cell>
        </row>
        <row r="1472">
          <cell r="A1472" t="str">
            <v>72.21.03.04</v>
          </cell>
          <cell r="B1472" t="str">
            <v xml:space="preserve">COMPRESSOR DE AR XA-175MWD COND. D                                             </v>
          </cell>
          <cell r="C1472" t="str">
            <v>hora</v>
          </cell>
          <cell r="D1472">
            <v>292.53353333333331</v>
          </cell>
        </row>
        <row r="1473">
          <cell r="A1473" t="str">
            <v>72.21.04.01</v>
          </cell>
          <cell r="B1473" t="str">
            <v xml:space="preserve">COMPRESSOR DE AR XA-360MWD COND. A                                             </v>
          </cell>
          <cell r="C1473" t="str">
            <v>hora</v>
          </cell>
          <cell r="D1473">
            <v>104.29037333333332</v>
          </cell>
        </row>
        <row r="1474">
          <cell r="A1474" t="str">
            <v>72.21.04.02</v>
          </cell>
          <cell r="B1474" t="str">
            <v xml:space="preserve">COMPRESSOR DE AR XA-360MWD COND. B                                             </v>
          </cell>
          <cell r="C1474" t="str">
            <v>hora</v>
          </cell>
          <cell r="D1474">
            <v>92.681134814814811</v>
          </cell>
        </row>
        <row r="1475">
          <cell r="A1475" t="str">
            <v>72.21.04.03</v>
          </cell>
          <cell r="B1475" t="str">
            <v xml:space="preserve">COMPRESSOR DE AR XA-360MWD COND. C                                             </v>
          </cell>
          <cell r="C1475" t="str">
            <v>hora</v>
          </cell>
          <cell r="D1475">
            <v>416.64743111111108</v>
          </cell>
        </row>
        <row r="1476">
          <cell r="A1476" t="str">
            <v>72.21.04.04</v>
          </cell>
          <cell r="B1476" t="str">
            <v xml:space="preserve">COMPRESSOR DE AR XA-360MWD COND. D                                             </v>
          </cell>
          <cell r="C1476" t="str">
            <v>hora</v>
          </cell>
          <cell r="D1476">
            <v>471.32009037037028</v>
          </cell>
        </row>
        <row r="1477">
          <cell r="A1477" t="str">
            <v>72.22.01.01</v>
          </cell>
          <cell r="B1477" t="str">
            <v xml:space="preserve">DEMARCADOR DE FAIXA A FRIO 250L COND.A                                         </v>
          </cell>
          <cell r="C1477" t="str">
            <v>hora</v>
          </cell>
          <cell r="D1477">
            <v>102.65179999999998</v>
          </cell>
        </row>
        <row r="1478">
          <cell r="A1478" t="str">
            <v>72.22.01.02</v>
          </cell>
          <cell r="B1478" t="str">
            <v xml:space="preserve">DEMARCADOR DE FAIXA A FRIO 250L COND.B                                         </v>
          </cell>
          <cell r="C1478" t="str">
            <v>hora</v>
          </cell>
          <cell r="D1478">
            <v>115.5247748148148</v>
          </cell>
        </row>
        <row r="1479">
          <cell r="A1479" t="str">
            <v>72.22.01.03</v>
          </cell>
          <cell r="B1479" t="str">
            <v xml:space="preserve">DEMARCADOR DE FAIXA A FRIO 250L COND.C                                         </v>
          </cell>
          <cell r="C1479" t="str">
            <v>hora</v>
          </cell>
          <cell r="D1479">
            <v>142.68439555555551</v>
          </cell>
        </row>
        <row r="1480">
          <cell r="A1480" t="str">
            <v>72.22.01.04</v>
          </cell>
          <cell r="B1480" t="str">
            <v xml:space="preserve">DEMARCADOR DE FAIXA A FRIO 250L COND.D                                         </v>
          </cell>
          <cell r="C1480" t="str">
            <v>hora</v>
          </cell>
          <cell r="D1480">
            <v>189.12134962962961</v>
          </cell>
        </row>
        <row r="1481">
          <cell r="A1481" t="str">
            <v>72.22.03.01</v>
          </cell>
          <cell r="B1481" t="str">
            <v xml:space="preserve">DEMARCADOR DE FAIXA A QUENTE 500L COND.A                                       </v>
          </cell>
          <cell r="C1481" t="str">
            <v>hora</v>
          </cell>
          <cell r="D1481">
            <v>214.98510518518515</v>
          </cell>
        </row>
        <row r="1482">
          <cell r="A1482" t="str">
            <v>72.22.03.02</v>
          </cell>
          <cell r="B1482" t="str">
            <v xml:space="preserve">DEMARCADOR DE FAIXA A QUENTE 500L COND.B                                       </v>
          </cell>
          <cell r="C1482" t="str">
            <v>hora</v>
          </cell>
          <cell r="D1482">
            <v>346.33871259259257</v>
          </cell>
        </row>
        <row r="1483">
          <cell r="A1483" t="str">
            <v>72.22.03.03</v>
          </cell>
          <cell r="B1483" t="str">
            <v xml:space="preserve">DEMARCADOR DE FAIXA A QUENTE 500L COND.C                                       </v>
          </cell>
          <cell r="C1483" t="str">
            <v>hora</v>
          </cell>
          <cell r="D1483">
            <v>429.07060148148145</v>
          </cell>
        </row>
        <row r="1484">
          <cell r="A1484" t="str">
            <v>72.22.03.04</v>
          </cell>
          <cell r="B1484" t="str">
            <v xml:space="preserve">DEMARCADOR DE FAIXA A QUENTE 500L COND.D                                       </v>
          </cell>
          <cell r="C1484" t="str">
            <v>hora</v>
          </cell>
          <cell r="D1484">
            <v>475.49684592592587</v>
          </cell>
        </row>
        <row r="1485">
          <cell r="A1485" t="str">
            <v>72.23.01.01</v>
          </cell>
          <cell r="B1485" t="str">
            <v xml:space="preserve">DISTRIBUIDOR AGREG.S/EST.1000T/H COND. A                                       </v>
          </cell>
          <cell r="C1485" t="str">
            <v>hora</v>
          </cell>
          <cell r="D1485">
            <v>58.635222222222211</v>
          </cell>
        </row>
        <row r="1486">
          <cell r="A1486" t="str">
            <v>72.23.01.02</v>
          </cell>
          <cell r="B1486" t="str">
            <v xml:space="preserve">DISTRIBUIDOR AGREG.S/EST.1000T/H COND. B                                       </v>
          </cell>
          <cell r="C1486" t="str">
            <v>hora</v>
          </cell>
          <cell r="D1486">
            <v>21.622742222222222</v>
          </cell>
        </row>
        <row r="1487">
          <cell r="A1487" t="str">
            <v>72.23.01.03</v>
          </cell>
          <cell r="B1487" t="str">
            <v xml:space="preserve">DISTRIBUIDOR AGREG.S/EST.1000T/H COND. C                                       </v>
          </cell>
          <cell r="C1487" t="str">
            <v>hora</v>
          </cell>
          <cell r="D1487">
            <v>87.743995555555557</v>
          </cell>
        </row>
        <row r="1488">
          <cell r="A1488" t="str">
            <v>72.23.01.04</v>
          </cell>
          <cell r="B1488" t="str">
            <v xml:space="preserve">DISTRIBUIDOR AGREG.S/EST.1000T/H COND. D                                       </v>
          </cell>
          <cell r="C1488" t="str">
            <v>hora</v>
          </cell>
          <cell r="D1488">
            <v>134.17024000000001</v>
          </cell>
        </row>
        <row r="1489">
          <cell r="A1489" t="str">
            <v>72.23.02.01</v>
          </cell>
          <cell r="B1489" t="str">
            <v xml:space="preserve">DISTRIBUIDOR AGREGADO 600T/H COND.A                                            </v>
          </cell>
          <cell r="C1489" t="str">
            <v>hora</v>
          </cell>
          <cell r="D1489">
            <v>52.75563555555555</v>
          </cell>
        </row>
        <row r="1490">
          <cell r="A1490" t="str">
            <v>72.23.02.02</v>
          </cell>
          <cell r="B1490" t="str">
            <v xml:space="preserve">DISTRIBUIDOR AGREGADO 600T/H COND. B                                           </v>
          </cell>
          <cell r="C1490" t="str">
            <v>hora</v>
          </cell>
          <cell r="D1490">
            <v>11.202272592592593</v>
          </cell>
        </row>
        <row r="1491">
          <cell r="A1491" t="str">
            <v>72.23.02.03</v>
          </cell>
          <cell r="B1491" t="str">
            <v xml:space="preserve">DISTRIBUIDOR AGREGADO 600T/H COND. C                                           </v>
          </cell>
          <cell r="C1491" t="str">
            <v>hora</v>
          </cell>
          <cell r="D1491">
            <v>19.480816296296297</v>
          </cell>
        </row>
        <row r="1492">
          <cell r="A1492" t="str">
            <v>72.23.02.04</v>
          </cell>
          <cell r="B1492" t="str">
            <v xml:space="preserve">DISTRIBUIDOR AGREGADO 600T/H COND. D                                           </v>
          </cell>
          <cell r="C1492" t="str">
            <v>hora</v>
          </cell>
          <cell r="D1492">
            <v>65.907060740740732</v>
          </cell>
        </row>
        <row r="1493">
          <cell r="A1493" t="str">
            <v>72.23.03.01</v>
          </cell>
          <cell r="B1493" t="str">
            <v xml:space="preserve">DISTR.ASF.REB.2400L COND. A                                                    </v>
          </cell>
          <cell r="C1493" t="str">
            <v>hora</v>
          </cell>
          <cell r="D1493">
            <v>56.054201481481485</v>
          </cell>
        </row>
        <row r="1494">
          <cell r="A1494" t="str">
            <v>72.23.03.02</v>
          </cell>
          <cell r="B1494" t="str">
            <v xml:space="preserve">DISTR.ASF.REB.2400L COND. B                                                    </v>
          </cell>
          <cell r="C1494" t="str">
            <v>hora</v>
          </cell>
          <cell r="D1494">
            <v>17.381728888888887</v>
          </cell>
        </row>
        <row r="1495">
          <cell r="A1495" t="str">
            <v>72.23.03.03</v>
          </cell>
          <cell r="B1495" t="str">
            <v xml:space="preserve">DISTR.ASF.REB.2400L COND. C                                                    </v>
          </cell>
          <cell r="C1495" t="str">
            <v>hora</v>
          </cell>
          <cell r="D1495">
            <v>32.803595555555553</v>
          </cell>
        </row>
        <row r="1496">
          <cell r="A1496" t="str">
            <v>72.23.03.04</v>
          </cell>
          <cell r="B1496" t="str">
            <v xml:space="preserve">DISTR.ASF.REB.2400L COND. D                                                    </v>
          </cell>
          <cell r="C1496" t="str">
            <v>hora</v>
          </cell>
          <cell r="D1496">
            <v>79.229839999999996</v>
          </cell>
        </row>
        <row r="1497">
          <cell r="A1497" t="str">
            <v>72.24.01.01</v>
          </cell>
          <cell r="B1497" t="str">
            <v xml:space="preserve">DISTR. ADUBOS E SEMENTES 700L COND. A                                          </v>
          </cell>
          <cell r="C1497" t="str">
            <v>hora</v>
          </cell>
          <cell r="D1497">
            <v>1.2530266666666665</v>
          </cell>
        </row>
        <row r="1498">
          <cell r="A1498" t="str">
            <v>72.24.01.02</v>
          </cell>
          <cell r="B1498" t="str">
            <v xml:space="preserve">DISTR. ADUBOS E SEMENTES 700L COND. B                                          </v>
          </cell>
          <cell r="C1498" t="str">
            <v>hora</v>
          </cell>
          <cell r="D1498">
            <v>2.4096666666666664</v>
          </cell>
        </row>
        <row r="1499">
          <cell r="A1499" t="str">
            <v>72.24.01.03</v>
          </cell>
          <cell r="B1499" t="str">
            <v xml:space="preserve">DISTR. ADUBOS E SEMENTES 700L COND. C                                          </v>
          </cell>
          <cell r="C1499" t="str">
            <v>hora</v>
          </cell>
          <cell r="D1499">
            <v>11.437884444444444</v>
          </cell>
        </row>
        <row r="1500">
          <cell r="A1500" t="str">
            <v>72.24.01.04</v>
          </cell>
          <cell r="B1500" t="str">
            <v xml:space="preserve">DISTR. ADUBOS E SEMENTES 700L COND. D                                          </v>
          </cell>
          <cell r="C1500" t="str">
            <v>hora</v>
          </cell>
          <cell r="D1500">
            <v>11.437884444444444</v>
          </cell>
        </row>
        <row r="1501">
          <cell r="A1501" t="str">
            <v>72.25.01.01</v>
          </cell>
          <cell r="B1501" t="str">
            <v xml:space="preserve">DRAGA COM EMBARCACAO AUX.400M3 COND. A                                         </v>
          </cell>
          <cell r="C1501" t="str">
            <v>hora</v>
          </cell>
          <cell r="D1501">
            <v>548.36516592592579</v>
          </cell>
        </row>
        <row r="1502">
          <cell r="A1502" t="str">
            <v>72.25.01.02</v>
          </cell>
          <cell r="B1502" t="str">
            <v xml:space="preserve">DRAGA COM EMBARCACAO AUX.400M3 COND. B                                         </v>
          </cell>
          <cell r="C1502" t="str">
            <v>hora</v>
          </cell>
          <cell r="D1502">
            <v>19.138108148148149</v>
          </cell>
        </row>
        <row r="1503">
          <cell r="A1503" t="str">
            <v>72.25.01.03</v>
          </cell>
          <cell r="B1503" t="str">
            <v xml:space="preserve">DRAGA COM EMBARCACAO AUX.400M3 COND. C                                         </v>
          </cell>
          <cell r="C1503" t="str">
            <v>hora</v>
          </cell>
          <cell r="D1503">
            <v>761.15479703703704</v>
          </cell>
        </row>
        <row r="1504">
          <cell r="A1504" t="str">
            <v>72.25.01.04</v>
          </cell>
          <cell r="B1504" t="str">
            <v xml:space="preserve">DRAGA COM EMBARCACAO AUX 400M3 COND. D                                         </v>
          </cell>
          <cell r="C1504" t="str">
            <v>hora</v>
          </cell>
          <cell r="D1504">
            <v>1309.5199629629628</v>
          </cell>
        </row>
        <row r="1505">
          <cell r="A1505" t="str">
            <v>72.26.01.01</v>
          </cell>
          <cell r="B1505" t="str">
            <v xml:space="preserve">EQUIP.VIS.OAE C/LANC.TELESC.25M COND. A                                        </v>
          </cell>
          <cell r="C1505" t="str">
            <v>hora</v>
          </cell>
          <cell r="D1505">
            <v>207.62758962962963</v>
          </cell>
        </row>
        <row r="1506">
          <cell r="A1506" t="str">
            <v>72.26.01.02</v>
          </cell>
          <cell r="B1506" t="str">
            <v xml:space="preserve">EQUIP.VIS.OAE C/LANC.TELESC.25M COND. B                                        </v>
          </cell>
          <cell r="C1506" t="str">
            <v>hora</v>
          </cell>
          <cell r="D1506">
            <v>285.5615644444444</v>
          </cell>
        </row>
        <row r="1507">
          <cell r="A1507" t="str">
            <v>72.26.01.03</v>
          </cell>
          <cell r="B1507" t="str">
            <v xml:space="preserve">EQUIP.VIS.OAE C/LANC.TELESC.25M COND. C                                        </v>
          </cell>
          <cell r="C1507" t="str">
            <v>hora</v>
          </cell>
          <cell r="D1507">
            <v>332.0949051851851</v>
          </cell>
        </row>
        <row r="1508">
          <cell r="A1508" t="str">
            <v>72.26.01.04</v>
          </cell>
          <cell r="B1508" t="str">
            <v xml:space="preserve">EQUIP.VIS.OAE C/LANC.TELESC.25M COND. D                                        </v>
          </cell>
          <cell r="C1508" t="str">
            <v>hora</v>
          </cell>
          <cell r="D1508">
            <v>378.52114962962958</v>
          </cell>
        </row>
        <row r="1509">
          <cell r="A1509" t="str">
            <v>72.26.02.01</v>
          </cell>
          <cell r="B1509" t="str">
            <v xml:space="preserve">EQUIP.VIS.OAE C/LANC.ARTIC.12,14M COND.A                                       </v>
          </cell>
          <cell r="C1509" t="str">
            <v>hora</v>
          </cell>
          <cell r="D1509">
            <v>115.25703407407407</v>
          </cell>
        </row>
        <row r="1510">
          <cell r="A1510" t="str">
            <v>72.26.02.02</v>
          </cell>
          <cell r="B1510" t="str">
            <v xml:space="preserve">EQUIP.VIS.OAE C/LANC.ARTIC.12,14M COND.B                                       </v>
          </cell>
          <cell r="C1510" t="str">
            <v>hora</v>
          </cell>
          <cell r="D1510">
            <v>121.91842370370371</v>
          </cell>
        </row>
        <row r="1511">
          <cell r="A1511" t="str">
            <v>72.26.02.03</v>
          </cell>
          <cell r="B1511" t="str">
            <v xml:space="preserve">EQUIP.VIS.OAE C/LANC.ARTIC.12,14M COND.C                                       </v>
          </cell>
          <cell r="C1511" t="str">
            <v>hora</v>
          </cell>
          <cell r="D1511">
            <v>181.82809185185184</v>
          </cell>
        </row>
        <row r="1512">
          <cell r="A1512" t="str">
            <v>72.26.02.04</v>
          </cell>
          <cell r="B1512" t="str">
            <v xml:space="preserve">EQUIP.VIS.OAE C/LANC.ARTIC.12,14M COND.D                                       </v>
          </cell>
          <cell r="C1512" t="str">
            <v>hora</v>
          </cell>
          <cell r="D1512">
            <v>228.25433629629626</v>
          </cell>
        </row>
        <row r="1513">
          <cell r="A1513" t="str">
            <v>72.26.03.01</v>
          </cell>
          <cell r="B1513" t="str">
            <v xml:space="preserve">EQUIP.VIST.OAE TP TESOURA 7,62M COND. A                                        </v>
          </cell>
          <cell r="C1513" t="str">
            <v>hora</v>
          </cell>
          <cell r="D1513">
            <v>117.0776711111111</v>
          </cell>
        </row>
        <row r="1514">
          <cell r="A1514" t="str">
            <v>72.26.03.02</v>
          </cell>
          <cell r="B1514" t="str">
            <v xml:space="preserve">EQUIP.VIST.OAE TP TESOURA 7,62M COND. B                                        </v>
          </cell>
          <cell r="C1514" t="str">
            <v>hora</v>
          </cell>
          <cell r="D1514">
            <v>125.1420222222222</v>
          </cell>
        </row>
        <row r="1515">
          <cell r="A1515" t="str">
            <v>72.26.03.03</v>
          </cell>
          <cell r="B1515" t="str">
            <v xml:space="preserve">EQUIP.VIST.OAE TP TESOURA 7,62M COND. C                                        </v>
          </cell>
          <cell r="C1515" t="str">
            <v>hora</v>
          </cell>
          <cell r="D1515">
            <v>179.92177777777778</v>
          </cell>
        </row>
        <row r="1516">
          <cell r="A1516" t="str">
            <v>72.26.03.04</v>
          </cell>
          <cell r="B1516" t="str">
            <v xml:space="preserve">EQUIP.VIST.OAE TP TESOURA 7,62M COND. D                                        </v>
          </cell>
          <cell r="C1516" t="str">
            <v>hora</v>
          </cell>
          <cell r="D1516">
            <v>226.3480222222222</v>
          </cell>
        </row>
        <row r="1517">
          <cell r="A1517" t="str">
            <v>72.27.01.01</v>
          </cell>
          <cell r="B1517" t="str">
            <v xml:space="preserve">ESCAVADEIRA HIDR.S/EST.0,7M3 COND. A                                           </v>
          </cell>
          <cell r="C1517" t="str">
            <v>hora</v>
          </cell>
          <cell r="D1517">
            <v>83.620788148148151</v>
          </cell>
        </row>
        <row r="1518">
          <cell r="A1518" t="str">
            <v>72.27.01.02</v>
          </cell>
          <cell r="B1518" t="str">
            <v xml:space="preserve">ESCAVADEIRA HIDR.S/EST.0,7M3 COND. B                                           </v>
          </cell>
          <cell r="C1518" t="str">
            <v>hora</v>
          </cell>
          <cell r="D1518">
            <v>67.181506666666664</v>
          </cell>
        </row>
        <row r="1519">
          <cell r="A1519" t="str">
            <v>72.27.01.03</v>
          </cell>
          <cell r="B1519" t="str">
            <v xml:space="preserve">ESCAVADEIRA HIDR.S/EST.0,7M3 COND. C                                           </v>
          </cell>
          <cell r="C1519" t="str">
            <v>hora</v>
          </cell>
          <cell r="D1519">
            <v>194.84029185185187</v>
          </cell>
        </row>
        <row r="1520">
          <cell r="A1520" t="str">
            <v>72.27.01.04</v>
          </cell>
          <cell r="B1520" t="str">
            <v xml:space="preserve">ESCAVADEIRA HIDR.S/EST.0,7M3 COND. D                                           </v>
          </cell>
          <cell r="C1520" t="str">
            <v>hora</v>
          </cell>
          <cell r="D1520">
            <v>241.26653629629627</v>
          </cell>
        </row>
        <row r="1521">
          <cell r="A1521" t="str">
            <v>72.27.02.01</v>
          </cell>
          <cell r="B1521" t="str">
            <v xml:space="preserve">ESCAVADEIRA HIDR.S/EST.0,60M3 COND. A                                          </v>
          </cell>
          <cell r="C1521" t="str">
            <v>hora</v>
          </cell>
          <cell r="D1521">
            <v>129.0081985185185</v>
          </cell>
        </row>
        <row r="1522">
          <cell r="A1522" t="str">
            <v>72.27.02.02</v>
          </cell>
          <cell r="B1522" t="str">
            <v xml:space="preserve">ESCAVADEIRA HIDR.S/EST.0,60M3 COND. B                                          </v>
          </cell>
          <cell r="C1522" t="str">
            <v>hora</v>
          </cell>
          <cell r="D1522">
            <v>149.14230222222218</v>
          </cell>
        </row>
        <row r="1523">
          <cell r="A1523" t="str">
            <v>72.27.02.03</v>
          </cell>
          <cell r="B1523" t="str">
            <v xml:space="preserve">ESCAVADEIRA HIDR.S/EST.0,60M3 COND. C                                          </v>
          </cell>
          <cell r="C1523" t="str">
            <v>hora</v>
          </cell>
          <cell r="D1523">
            <v>275.60160888888879</v>
          </cell>
        </row>
        <row r="1524">
          <cell r="A1524" t="str">
            <v>72.27.02.04</v>
          </cell>
          <cell r="B1524" t="str">
            <v xml:space="preserve">ESCAVADEIRA HIDR.S/EST.0,60M3 COND. D                                          </v>
          </cell>
          <cell r="C1524" t="str">
            <v>hora</v>
          </cell>
          <cell r="D1524">
            <v>322.02785333333333</v>
          </cell>
        </row>
        <row r="1525">
          <cell r="A1525" t="str">
            <v>72.27.03.01</v>
          </cell>
          <cell r="B1525" t="str">
            <v xml:space="preserve">ESCAVADEIRA HID.S/EST.0,62M3 COND. A                                           </v>
          </cell>
          <cell r="C1525" t="str">
            <v>hora</v>
          </cell>
          <cell r="D1525">
            <v>140.54246962962961</v>
          </cell>
        </row>
        <row r="1526">
          <cell r="A1526" t="str">
            <v>72.27.03.02</v>
          </cell>
          <cell r="B1526" t="str">
            <v xml:space="preserve">ESCAVADEIRA HID.S/EST.0,62M3 COND. B                                           </v>
          </cell>
          <cell r="C1526" t="str">
            <v>hora</v>
          </cell>
          <cell r="D1526">
            <v>169.97253185185184</v>
          </cell>
        </row>
        <row r="1527">
          <cell r="A1527" t="str">
            <v>72.27.03.03</v>
          </cell>
          <cell r="B1527" t="str">
            <v xml:space="preserve">ESCAVADEIRA HID.S/EST.0,62M3 COND. C                                           </v>
          </cell>
          <cell r="C1527" t="str">
            <v>hora</v>
          </cell>
          <cell r="D1527">
            <v>320.51779555555549</v>
          </cell>
        </row>
        <row r="1528">
          <cell r="A1528" t="str">
            <v>72.27.03.04</v>
          </cell>
          <cell r="B1528" t="str">
            <v xml:space="preserve">ESCAVADEIRA HID.S/EST.0,62M3 COND. D                                           </v>
          </cell>
          <cell r="C1528" t="str">
            <v>hora</v>
          </cell>
          <cell r="D1528">
            <v>366.94403999999997</v>
          </cell>
        </row>
        <row r="1529">
          <cell r="A1529" t="str">
            <v>72.27.04.01</v>
          </cell>
          <cell r="B1529" t="str">
            <v xml:space="preserve">ESCAVADEIRA HID.S/EST.2,2M3 COND. A                                            </v>
          </cell>
          <cell r="C1529" t="str">
            <v>hora</v>
          </cell>
          <cell r="D1529">
            <v>282.74493185185185</v>
          </cell>
        </row>
        <row r="1530">
          <cell r="A1530" t="str">
            <v>72.27.04.02</v>
          </cell>
          <cell r="B1530" t="str">
            <v xml:space="preserve">ESCAVADEIRA HID.S/EST.2,2M3 COND. B                                            </v>
          </cell>
          <cell r="C1530" t="str">
            <v>hora</v>
          </cell>
          <cell r="D1530">
            <v>426.77874074074072</v>
          </cell>
        </row>
        <row r="1531">
          <cell r="A1531" t="str">
            <v>72.27.04.03</v>
          </cell>
          <cell r="B1531" t="str">
            <v xml:space="preserve">ESCAVADEIRA HID.S/EST.2,2M3 COND. C                                            </v>
          </cell>
          <cell r="C1531" t="str">
            <v>hora</v>
          </cell>
          <cell r="D1531">
            <v>653.19102074074067</v>
          </cell>
        </row>
        <row r="1532">
          <cell r="A1532" t="str">
            <v>72.27.04.04</v>
          </cell>
          <cell r="B1532" t="str">
            <v xml:space="preserve">ESCAVADEIRA HID.S/EST.2,2M3 COND. D                                            </v>
          </cell>
          <cell r="C1532" t="str">
            <v>hora</v>
          </cell>
          <cell r="D1532">
            <v>699.62797481481482</v>
          </cell>
        </row>
        <row r="1533">
          <cell r="A1533" t="str">
            <v>72.27.05.01</v>
          </cell>
          <cell r="B1533" t="str">
            <v xml:space="preserve">ESCAVADEIRA HIDR.S/PNEU 0,25M3 COND. A                                         </v>
          </cell>
          <cell r="C1533" t="str">
            <v>hora</v>
          </cell>
          <cell r="D1533">
            <v>158.44897037037035</v>
          </cell>
        </row>
        <row r="1534">
          <cell r="A1534" t="str">
            <v>72.27.05.02</v>
          </cell>
          <cell r="B1534" t="str">
            <v xml:space="preserve">ESCAVADEIRA HIDR.S/PNEU 0,25M3 COND. B                                         </v>
          </cell>
          <cell r="C1534" t="str">
            <v>hora</v>
          </cell>
          <cell r="D1534">
            <v>202.3049037037037</v>
          </cell>
        </row>
        <row r="1535">
          <cell r="A1535" t="str">
            <v>72.27.05.03</v>
          </cell>
          <cell r="B1535" t="str">
            <v xml:space="preserve">ESCAVADEIRA HIDR.S/PNEU 0,25M3 COND. C                                         </v>
          </cell>
          <cell r="C1535" t="str">
            <v>hora</v>
          </cell>
          <cell r="D1535">
            <v>383.10487111111109</v>
          </cell>
        </row>
        <row r="1536">
          <cell r="A1536" t="str">
            <v>72.27.05.04</v>
          </cell>
          <cell r="B1536" t="str">
            <v xml:space="preserve">ESCAVADEIRA HIDR.S/PNEU 0,25M3 COND. D                                         </v>
          </cell>
          <cell r="C1536" t="str">
            <v>hora</v>
          </cell>
          <cell r="D1536">
            <v>429.54182518518513</v>
          </cell>
        </row>
        <row r="1537">
          <cell r="A1537" t="str">
            <v>72.28.01.01</v>
          </cell>
          <cell r="B1537" t="str">
            <v xml:space="preserve">EMPILHADEIRA 2500KG COND. A                                                    </v>
          </cell>
          <cell r="C1537" t="str">
            <v>hora</v>
          </cell>
          <cell r="D1537">
            <v>75.149471111111112</v>
          </cell>
        </row>
        <row r="1538">
          <cell r="A1538" t="str">
            <v>72.28.01.02</v>
          </cell>
          <cell r="B1538" t="str">
            <v xml:space="preserve">EMPILHADEIRA 2500KG COND. B                                                    </v>
          </cell>
          <cell r="C1538" t="str">
            <v>hora</v>
          </cell>
          <cell r="D1538">
            <v>39.51853333333333</v>
          </cell>
        </row>
        <row r="1539">
          <cell r="A1539" t="str">
            <v>72.28.01.03</v>
          </cell>
          <cell r="B1539" t="str">
            <v xml:space="preserve">EMPILHADEIRA 2500KG COND. C                                                    </v>
          </cell>
          <cell r="C1539" t="str">
            <v>hora</v>
          </cell>
          <cell r="D1539">
            <v>76.209724444444433</v>
          </cell>
        </row>
        <row r="1540">
          <cell r="A1540" t="str">
            <v>72.28.01.04</v>
          </cell>
          <cell r="B1540" t="str">
            <v xml:space="preserve">EMPILHADEIRA 2500KG COND. D                                                    </v>
          </cell>
          <cell r="C1540" t="str">
            <v>hora</v>
          </cell>
          <cell r="D1540">
            <v>130.88238370370368</v>
          </cell>
        </row>
        <row r="1541">
          <cell r="A1541" t="str">
            <v>72.28.02.01</v>
          </cell>
          <cell r="B1541" t="str">
            <v xml:space="preserve">EMPILHADEIRA 5000KG COND. A                                                    </v>
          </cell>
          <cell r="C1541" t="str">
            <v>hora</v>
          </cell>
          <cell r="D1541">
            <v>133.44198518518516</v>
          </cell>
        </row>
        <row r="1542">
          <cell r="A1542" t="str">
            <v>72.28.02.02</v>
          </cell>
          <cell r="B1542" t="str">
            <v xml:space="preserve">EMPILHADEIRA 5000KG COND. B                                                    </v>
          </cell>
          <cell r="C1542" t="str">
            <v>hora</v>
          </cell>
          <cell r="D1542">
            <v>152.08745037037033</v>
          </cell>
        </row>
        <row r="1543">
          <cell r="A1543" t="str">
            <v>72.28.02.03</v>
          </cell>
          <cell r="B1543" t="str">
            <v xml:space="preserve">EMPILHADEIRA 5000KG COND. C                                                    </v>
          </cell>
          <cell r="C1543" t="str">
            <v>hora</v>
          </cell>
          <cell r="D1543">
            <v>259.70851851851847</v>
          </cell>
        </row>
        <row r="1544">
          <cell r="A1544" t="str">
            <v>72.28.02.04</v>
          </cell>
          <cell r="B1544" t="str">
            <v xml:space="preserve">EMPILHADEIRA 5000KG COND. D                                                    </v>
          </cell>
          <cell r="C1544" t="str">
            <v>hora</v>
          </cell>
          <cell r="D1544">
            <v>314.39188740740741</v>
          </cell>
        </row>
        <row r="1545">
          <cell r="A1545" t="str">
            <v>72.29.01.01</v>
          </cell>
          <cell r="B1545" t="str">
            <v xml:space="preserve">FRESADORA A FRIO S/PNEUS 150M2/H COND.A                                        </v>
          </cell>
          <cell r="C1545" t="str">
            <v>hora</v>
          </cell>
          <cell r="D1545">
            <v>436.02115111111112</v>
          </cell>
        </row>
        <row r="1546">
          <cell r="A1546" t="str">
            <v>72.29.01.02</v>
          </cell>
          <cell r="B1546" t="str">
            <v xml:space="preserve">FRESADORA A FRIO S/PNEUS 150M2/H COND.B                                        </v>
          </cell>
          <cell r="C1546" t="str">
            <v>hora</v>
          </cell>
          <cell r="D1546">
            <v>734.47710962962958</v>
          </cell>
        </row>
        <row r="1547">
          <cell r="A1547" t="str">
            <v>72.29.01.03</v>
          </cell>
          <cell r="B1547" t="str">
            <v xml:space="preserve">FRESADORA A FRIO S/PNEUS 150M2/H COND.C                                        </v>
          </cell>
          <cell r="C1547" t="str">
            <v>hora</v>
          </cell>
          <cell r="D1547">
            <v>993.68227555555552</v>
          </cell>
        </row>
        <row r="1548">
          <cell r="A1548" t="str">
            <v>72.29.01.04</v>
          </cell>
          <cell r="B1548" t="str">
            <v xml:space="preserve">FRESADORA A FRIO S/PNEUS 150M2/H COND.D                                        </v>
          </cell>
          <cell r="C1548" t="str">
            <v>hora</v>
          </cell>
          <cell r="D1548">
            <v>1040.10852</v>
          </cell>
        </row>
        <row r="1549">
          <cell r="A1549" t="str">
            <v>72.29.02.01</v>
          </cell>
          <cell r="B1549" t="str">
            <v xml:space="preserve">FRESADORA A FRIO S/PNEUS 670HP COND. A                                         </v>
          </cell>
          <cell r="C1549" t="str">
            <v>hora</v>
          </cell>
          <cell r="D1549">
            <v>437.13495259259258</v>
          </cell>
        </row>
        <row r="1550">
          <cell r="A1550" t="str">
            <v>72.29.02.02</v>
          </cell>
          <cell r="B1550" t="str">
            <v xml:space="preserve">FRESADORA A FRIO S/PNEUS 670HP COND. B                                         </v>
          </cell>
          <cell r="C1550" t="str">
            <v>hora</v>
          </cell>
          <cell r="D1550">
            <v>751.96593481481477</v>
          </cell>
        </row>
        <row r="1551">
          <cell r="A1551" t="str">
            <v>72.29.02.03</v>
          </cell>
          <cell r="B1551" t="str">
            <v xml:space="preserve">FRESADORA A FRIO S/PNEUS 670HP COND. C                                         </v>
          </cell>
          <cell r="C1551" t="str">
            <v>hora</v>
          </cell>
          <cell r="D1551">
            <v>1615.9867244444442</v>
          </cell>
        </row>
        <row r="1552">
          <cell r="A1552" t="str">
            <v>72.29.02.04</v>
          </cell>
          <cell r="B1552" t="str">
            <v xml:space="preserve">FRESADORA A FRIO S/PNEUS 670HP COND. D                                         </v>
          </cell>
          <cell r="C1552" t="str">
            <v>hora</v>
          </cell>
          <cell r="D1552">
            <v>1662.4129688888886</v>
          </cell>
        </row>
        <row r="1553">
          <cell r="A1553" t="str">
            <v>72.30.01.01</v>
          </cell>
          <cell r="B1553" t="str">
            <v xml:space="preserve">GRUA 12M COND. A                                                               </v>
          </cell>
          <cell r="C1553" t="str">
            <v>hora</v>
          </cell>
          <cell r="D1553">
            <v>149.37791407407406</v>
          </cell>
        </row>
        <row r="1554">
          <cell r="A1554" t="str">
            <v>72.30.01.02</v>
          </cell>
          <cell r="B1554" t="str">
            <v xml:space="preserve">GRUA 12M COND. B                                                               </v>
          </cell>
          <cell r="C1554" t="str">
            <v>hora</v>
          </cell>
          <cell r="D1554">
            <v>189.80676592592593</v>
          </cell>
        </row>
        <row r="1555">
          <cell r="A1555" t="str">
            <v>72.30.01.03</v>
          </cell>
          <cell r="B1555" t="str">
            <v xml:space="preserve">GRUA 12M COND. C                                                               </v>
          </cell>
          <cell r="C1555" t="str">
            <v>hora</v>
          </cell>
          <cell r="D1555">
            <v>203.86850962962964</v>
          </cell>
        </row>
        <row r="1556">
          <cell r="A1556" t="str">
            <v>72.30.01.04</v>
          </cell>
          <cell r="B1556" t="str">
            <v xml:space="preserve">GRUA 12M COND. D                                                               </v>
          </cell>
          <cell r="C1556" t="str">
            <v>hora</v>
          </cell>
          <cell r="D1556">
            <v>250.29475407407404</v>
          </cell>
        </row>
        <row r="1557">
          <cell r="A1557" t="str">
            <v>72.31.01.01</v>
          </cell>
          <cell r="B1557" t="str">
            <v xml:space="preserve">GRUPO GERADOR 40KVA COND. A                                                    </v>
          </cell>
          <cell r="C1557" t="str">
            <v>hora</v>
          </cell>
          <cell r="D1557">
            <v>21.301453333333331</v>
          </cell>
        </row>
        <row r="1558">
          <cell r="A1558" t="str">
            <v>72.31.01.02</v>
          </cell>
          <cell r="B1558" t="str">
            <v xml:space="preserve">GRUPO GERADOR 40KVA COND. B                                                    </v>
          </cell>
          <cell r="C1558" t="str">
            <v>hora</v>
          </cell>
          <cell r="D1558">
            <v>13.022909629629627</v>
          </cell>
        </row>
        <row r="1559">
          <cell r="A1559" t="str">
            <v>72.31.01.03</v>
          </cell>
          <cell r="B1559" t="str">
            <v xml:space="preserve">GRUPO GERADOR 40KVA COND. C                                                    </v>
          </cell>
          <cell r="C1559" t="str">
            <v>hora</v>
          </cell>
          <cell r="D1559">
            <v>73.97141185185184</v>
          </cell>
        </row>
        <row r="1560">
          <cell r="A1560" t="str">
            <v>72.31.01.04</v>
          </cell>
          <cell r="B1560" t="str">
            <v xml:space="preserve">GRUPO GERADOR 40KVA COND. D                                                    </v>
          </cell>
          <cell r="C1560" t="str">
            <v>hora</v>
          </cell>
          <cell r="D1560">
            <v>87.636899259259252</v>
          </cell>
        </row>
        <row r="1561">
          <cell r="A1561" t="str">
            <v>72.31.02.01</v>
          </cell>
          <cell r="B1561" t="str">
            <v xml:space="preserve">GRUPO GERADOR 55KVA COND. A                                                    </v>
          </cell>
          <cell r="C1561" t="str">
            <v>hora</v>
          </cell>
          <cell r="D1561">
            <v>21.440678518518517</v>
          </cell>
        </row>
        <row r="1562">
          <cell r="A1562" t="str">
            <v>72.31.02.02</v>
          </cell>
          <cell r="B1562" t="str">
            <v xml:space="preserve">GRUPO GERADOR 55KVA COND. B                                                    </v>
          </cell>
          <cell r="C1562" t="str">
            <v>hora</v>
          </cell>
          <cell r="D1562">
            <v>13.24781185185185</v>
          </cell>
        </row>
        <row r="1563">
          <cell r="A1563" t="str">
            <v>72.31.02.03</v>
          </cell>
          <cell r="B1563" t="str">
            <v xml:space="preserve">GRUPO GERADOR 55KVA COND. C                                                    </v>
          </cell>
          <cell r="C1563" t="str">
            <v>hora</v>
          </cell>
          <cell r="D1563">
            <v>96.065377777777769</v>
          </cell>
        </row>
        <row r="1564">
          <cell r="A1564" t="str">
            <v>72.31.02.04</v>
          </cell>
          <cell r="B1564" t="str">
            <v xml:space="preserve">GRUPO GERADOR 55KVA COND. D                                                    </v>
          </cell>
          <cell r="C1564" t="str">
            <v>hora</v>
          </cell>
          <cell r="D1564">
            <v>109.73086518518517</v>
          </cell>
        </row>
        <row r="1565">
          <cell r="A1565" t="str">
            <v>72.31.03.01</v>
          </cell>
          <cell r="B1565" t="str">
            <v xml:space="preserve">GRUPO GERADOR 83KVA COND. A                                                    </v>
          </cell>
          <cell r="C1565" t="str">
            <v>hora</v>
          </cell>
          <cell r="D1565">
            <v>22.061837037037037</v>
          </cell>
        </row>
        <row r="1566">
          <cell r="A1566" t="str">
            <v>72.31.03.02</v>
          </cell>
          <cell r="B1566" t="str">
            <v xml:space="preserve">GRUPO GERADOR 83KVA COND. B                                                    </v>
          </cell>
          <cell r="C1566" t="str">
            <v>hora</v>
          </cell>
          <cell r="D1566">
            <v>14.318774814814812</v>
          </cell>
        </row>
        <row r="1567">
          <cell r="A1567" t="str">
            <v>72.31.03.03</v>
          </cell>
          <cell r="B1567" t="str">
            <v xml:space="preserve">GRUPO GERADOR 83KVA COND. C                                                    </v>
          </cell>
          <cell r="C1567" t="str">
            <v>hora</v>
          </cell>
          <cell r="D1567">
            <v>134.1381111111111</v>
          </cell>
        </row>
        <row r="1568">
          <cell r="A1568" t="str">
            <v>72.31.03.04</v>
          </cell>
          <cell r="B1568" t="str">
            <v xml:space="preserve">GRUPO GERADOR 83KVA COND. D                                                    </v>
          </cell>
          <cell r="C1568" t="str">
            <v>hora</v>
          </cell>
          <cell r="D1568">
            <v>147.8035985185185</v>
          </cell>
        </row>
        <row r="1569">
          <cell r="A1569" t="str">
            <v>72.31.04.01</v>
          </cell>
          <cell r="B1569" t="str">
            <v xml:space="preserve">GRUPO GERADOR 115KVA COND. A                                                   </v>
          </cell>
          <cell r="C1569" t="str">
            <v>hora</v>
          </cell>
          <cell r="D1569">
            <v>24.171634074074074</v>
          </cell>
        </row>
        <row r="1570">
          <cell r="A1570" t="str">
            <v>72.31.04.02</v>
          </cell>
          <cell r="B1570" t="str">
            <v xml:space="preserve">GRUPO GERADOR 115KVA COND. B                                                   </v>
          </cell>
          <cell r="C1570" t="str">
            <v>hora</v>
          </cell>
          <cell r="D1570">
            <v>17.91721037037037</v>
          </cell>
        </row>
        <row r="1571">
          <cell r="A1571" t="str">
            <v>72.31.04.03</v>
          </cell>
          <cell r="B1571" t="str">
            <v xml:space="preserve">GRUPO GERADOR 115KVA COND. C                                                   </v>
          </cell>
          <cell r="C1571" t="str">
            <v>hora</v>
          </cell>
          <cell r="D1571">
            <v>182.90976444444442</v>
          </cell>
        </row>
        <row r="1572">
          <cell r="A1572" t="str">
            <v>72.31.04.04</v>
          </cell>
          <cell r="B1572" t="str">
            <v xml:space="preserve">GRUPO GERADOR 115KVA COND. D                                                   </v>
          </cell>
          <cell r="C1572" t="str">
            <v>hora</v>
          </cell>
          <cell r="D1572">
            <v>196.57525185185185</v>
          </cell>
        </row>
        <row r="1573">
          <cell r="A1573" t="str">
            <v>72.31.05.01</v>
          </cell>
          <cell r="B1573" t="str">
            <v xml:space="preserve">GRUPO GERADOR PORTATIL 3,5KVA COND. A                                          </v>
          </cell>
          <cell r="C1573" t="str">
            <v>hora</v>
          </cell>
          <cell r="D1573">
            <v>14.061743703703703</v>
          </cell>
        </row>
        <row r="1574">
          <cell r="A1574" t="str">
            <v>72.31.05.02</v>
          </cell>
          <cell r="B1574" t="str">
            <v xml:space="preserve">GRUPO GERADOR PORTATIL 3,5KVA COND. B                                          </v>
          </cell>
          <cell r="C1574" t="str">
            <v>hora</v>
          </cell>
          <cell r="D1574">
            <v>0.62115851851851844</v>
          </cell>
        </row>
        <row r="1575">
          <cell r="A1575" t="str">
            <v>72.31.05.03</v>
          </cell>
          <cell r="B1575" t="str">
            <v xml:space="preserve">GRUPO GERADOR PORTATIL 3,5KVA COND. C                                          </v>
          </cell>
          <cell r="C1575" t="str">
            <v>hora</v>
          </cell>
          <cell r="D1575">
            <v>6.4579066666666671</v>
          </cell>
        </row>
        <row r="1576">
          <cell r="A1576" t="str">
            <v>72.31.05.04</v>
          </cell>
          <cell r="B1576" t="str">
            <v xml:space="preserve">GRUPO GERADOR PORTATIL 3,5KVA COND. D                                          </v>
          </cell>
          <cell r="C1576" t="str">
            <v>hora</v>
          </cell>
          <cell r="D1576">
            <v>20.123394074074071</v>
          </cell>
        </row>
        <row r="1577">
          <cell r="A1577" t="str">
            <v>72.31.06.01</v>
          </cell>
          <cell r="B1577" t="str">
            <v xml:space="preserve">GRUPO GERADOR PORTATIL 7KVA COND. A                                            </v>
          </cell>
          <cell r="C1577" t="str">
            <v>hora</v>
          </cell>
          <cell r="D1577">
            <v>14.458</v>
          </cell>
        </row>
        <row r="1578">
          <cell r="A1578" t="str">
            <v>72.31.06.02</v>
          </cell>
          <cell r="B1578" t="str">
            <v xml:space="preserve">GRUPO GERADOR PORTATIL 7KVA COND. B                                            </v>
          </cell>
          <cell r="C1578" t="str">
            <v>hora</v>
          </cell>
          <cell r="D1578">
            <v>1.2744459259259258</v>
          </cell>
        </row>
        <row r="1579">
          <cell r="A1579" t="str">
            <v>72.31.06.03</v>
          </cell>
          <cell r="B1579" t="str">
            <v xml:space="preserve">GRUPO GERADOR PORTATIL 7KVA COND. C                                            </v>
          </cell>
          <cell r="C1579" t="str">
            <v>hora</v>
          </cell>
          <cell r="D1579">
            <v>7.2504192592592585</v>
          </cell>
        </row>
        <row r="1580">
          <cell r="A1580" t="str">
            <v>72.31.06.04</v>
          </cell>
          <cell r="B1580" t="str">
            <v xml:space="preserve">GRUPO GERADOR PORTATIL 7KVA COND. D                                            </v>
          </cell>
          <cell r="C1580" t="str">
            <v>hora</v>
          </cell>
          <cell r="D1580">
            <v>20.915906666666668</v>
          </cell>
        </row>
        <row r="1581">
          <cell r="A1581" t="str">
            <v>72.32.01.01</v>
          </cell>
          <cell r="B1581" t="str">
            <v xml:space="preserve">GUINCHO ELETRICO DE COLUNA 30M COND. A                                         </v>
          </cell>
          <cell r="C1581" t="str">
            <v>hora</v>
          </cell>
          <cell r="D1581">
            <v>55.347365925925921</v>
          </cell>
        </row>
        <row r="1582">
          <cell r="A1582" t="str">
            <v>72.32.01.02</v>
          </cell>
          <cell r="B1582" t="str">
            <v xml:space="preserve">GUINCHO ELETRICO DE COLUNA 30M COND. B                                         </v>
          </cell>
          <cell r="C1582" t="str">
            <v>hora</v>
          </cell>
          <cell r="D1582">
            <v>1.295865185185185</v>
          </cell>
        </row>
        <row r="1583">
          <cell r="A1583" t="str">
            <v>72.32.01.03</v>
          </cell>
          <cell r="B1583" t="str">
            <v xml:space="preserve">GUINCHO ELETRICO DE COLUNA 30M COND. C                                         </v>
          </cell>
          <cell r="C1583" t="str">
            <v>hora</v>
          </cell>
          <cell r="D1583">
            <v>3.7483703703703704</v>
          </cell>
        </row>
        <row r="1584">
          <cell r="A1584" t="str">
            <v>72.32.01.04</v>
          </cell>
          <cell r="B1584" t="str">
            <v xml:space="preserve">GUINCHO ELETRICO DE COLUNA 30M COND. D                                         </v>
          </cell>
          <cell r="C1584" t="str">
            <v>hora</v>
          </cell>
          <cell r="D1584">
            <v>58.421029629629622</v>
          </cell>
        </row>
        <row r="1585">
          <cell r="A1585" t="str">
            <v>72.32.02.01</v>
          </cell>
          <cell r="B1585" t="str">
            <v xml:space="preserve">GUINCHO ELETRICO TIPO ELEV. 30M COND. A                                        </v>
          </cell>
          <cell r="C1585" t="str">
            <v>hora</v>
          </cell>
          <cell r="D1585">
            <v>58.720899259259255</v>
          </cell>
        </row>
        <row r="1586">
          <cell r="A1586" t="str">
            <v>72.32.02.02</v>
          </cell>
          <cell r="B1586" t="str">
            <v xml:space="preserve">GUINCHO ELETRICO TIPO ELEV. 30M COND. B                                        </v>
          </cell>
          <cell r="C1586" t="str">
            <v>hora</v>
          </cell>
          <cell r="D1586">
            <v>7.7966103703703702</v>
          </cell>
        </row>
        <row r="1587">
          <cell r="A1587" t="str">
            <v>72.32.02.03</v>
          </cell>
          <cell r="B1587" t="str">
            <v xml:space="preserve">GUINCHO ELETRICO TIPO ELEV. 30M COND. C                                        </v>
          </cell>
          <cell r="C1587" t="str">
            <v>hora</v>
          </cell>
          <cell r="D1587">
            <v>24.878469629629627</v>
          </cell>
        </row>
        <row r="1588">
          <cell r="A1588" t="str">
            <v>72.32.02.04</v>
          </cell>
          <cell r="B1588" t="str">
            <v xml:space="preserve">GUINCHO ELETRICO TIPO ELEV. 30M COND. D                                        </v>
          </cell>
          <cell r="C1588" t="str">
            <v>hora</v>
          </cell>
          <cell r="D1588">
            <v>79.551128888888883</v>
          </cell>
        </row>
        <row r="1589">
          <cell r="A1589" t="str">
            <v>72.33.01.01</v>
          </cell>
          <cell r="B1589" t="str">
            <v xml:space="preserve">GUIND.HID.LANC.TELES.S/PN 20T COND. A                                          </v>
          </cell>
          <cell r="C1589" t="str">
            <v>hora</v>
          </cell>
          <cell r="D1589">
            <v>314.63820888888893</v>
          </cell>
        </row>
        <row r="1590">
          <cell r="A1590" t="str">
            <v>72.33.01.02</v>
          </cell>
          <cell r="B1590" t="str">
            <v xml:space="preserve">GUIND.HID.LANC.TELES.S/PN 20T COND. B                                          </v>
          </cell>
          <cell r="C1590" t="str">
            <v>hora</v>
          </cell>
          <cell r="D1590">
            <v>500.9643451851851</v>
          </cell>
        </row>
        <row r="1591">
          <cell r="A1591" t="str">
            <v>72.33.01.03</v>
          </cell>
          <cell r="B1591" t="str">
            <v xml:space="preserve">GUIND.HID.LANC.TELES.S/PN 20T COND. C                                          </v>
          </cell>
          <cell r="C1591" t="str">
            <v>hora</v>
          </cell>
          <cell r="D1591">
            <v>696.44721481481474</v>
          </cell>
        </row>
        <row r="1592">
          <cell r="A1592" t="str">
            <v>72.33.01.04</v>
          </cell>
          <cell r="B1592" t="str">
            <v xml:space="preserve">GUIND.HID.LANC.TELES.S/PN 20T COND. D                                          </v>
          </cell>
          <cell r="C1592" t="str">
            <v>hora</v>
          </cell>
          <cell r="D1592">
            <v>742.88416888888878</v>
          </cell>
        </row>
        <row r="1593">
          <cell r="A1593" t="str">
            <v>72.33.02.01</v>
          </cell>
          <cell r="B1593" t="str">
            <v xml:space="preserve">GUIND.HID.LANC.TELES.S/PN.27,2T COND. A                                        </v>
          </cell>
          <cell r="C1593" t="str">
            <v>hora</v>
          </cell>
          <cell r="D1593">
            <v>50.624419259259255</v>
          </cell>
        </row>
        <row r="1594">
          <cell r="A1594" t="str">
            <v>72.33.02.02</v>
          </cell>
          <cell r="B1594" t="str">
            <v xml:space="preserve">GUIND.HID.LANC.TELES.S/PN.27,2T COND. B                                        </v>
          </cell>
          <cell r="C1594" t="str">
            <v>hora</v>
          </cell>
          <cell r="D1594">
            <v>7.8287392592592591</v>
          </cell>
        </row>
        <row r="1595">
          <cell r="A1595" t="str">
            <v>72.33.02.03</v>
          </cell>
          <cell r="B1595" t="str">
            <v xml:space="preserve">GUIND.HID.LANC.TELES.S/PN.27,2T COND. C                                        </v>
          </cell>
          <cell r="C1595" t="str">
            <v>hora</v>
          </cell>
          <cell r="D1595">
            <v>403.39961925925928</v>
          </cell>
        </row>
        <row r="1596">
          <cell r="A1596" t="str">
            <v>72.33.02.04</v>
          </cell>
          <cell r="B1596" t="str">
            <v xml:space="preserve">GUIND.HID.LANC.TELES.S/PN.27,2T COND. D                                        </v>
          </cell>
          <cell r="C1596" t="str">
            <v>hora</v>
          </cell>
          <cell r="D1596">
            <v>449.8258637037037</v>
          </cell>
        </row>
        <row r="1597">
          <cell r="A1597" t="str">
            <v>72.34.01.01</v>
          </cell>
          <cell r="B1597" t="str">
            <v xml:space="preserve">LAVA JATO 200L/H COND. A                                                       </v>
          </cell>
          <cell r="C1597" t="str">
            <v>hora</v>
          </cell>
          <cell r="D1597">
            <v>32.846434074074075</v>
          </cell>
        </row>
        <row r="1598">
          <cell r="A1598" t="str">
            <v>72.34.01.02</v>
          </cell>
          <cell r="B1598" t="str">
            <v xml:space="preserve">LAVA JATO 200L/H COND. B                                                       </v>
          </cell>
          <cell r="C1598" t="str">
            <v>hora</v>
          </cell>
          <cell r="D1598">
            <v>1.0067051851851849</v>
          </cell>
        </row>
        <row r="1599">
          <cell r="A1599" t="str">
            <v>72.34.01.03</v>
          </cell>
          <cell r="B1599" t="str">
            <v xml:space="preserve">LAVA JATO 200L/H COND. C                                                       </v>
          </cell>
          <cell r="C1599" t="str">
            <v>hora</v>
          </cell>
          <cell r="D1599">
            <v>15.411157037037036</v>
          </cell>
        </row>
        <row r="1600">
          <cell r="A1600" t="str">
            <v>72.34.01.04</v>
          </cell>
          <cell r="B1600" t="str">
            <v xml:space="preserve">LAVA JATO 200L/H COND. D                                                       </v>
          </cell>
          <cell r="C1600" t="str">
            <v>hora</v>
          </cell>
          <cell r="D1600">
            <v>47.807786666666658</v>
          </cell>
        </row>
        <row r="1601">
          <cell r="A1601" t="str">
            <v>72.35.01.01</v>
          </cell>
          <cell r="B1601" t="str">
            <v xml:space="preserve">MARTELETE ROMP.PN.11,2KG COND. A                                               </v>
          </cell>
          <cell r="C1601" t="str">
            <v>hora</v>
          </cell>
          <cell r="D1601">
            <v>33.671075555555554</v>
          </cell>
        </row>
        <row r="1602">
          <cell r="A1602" t="str">
            <v>72.35.01.02</v>
          </cell>
          <cell r="B1602" t="str">
            <v xml:space="preserve">MARTELETE ROMP.PN.11,2KG COND. B                                               </v>
          </cell>
          <cell r="C1602" t="str">
            <v>hora</v>
          </cell>
          <cell r="D1602">
            <v>2.8487614814814815</v>
          </cell>
        </row>
        <row r="1603">
          <cell r="A1603" t="str">
            <v>72.35.01.03</v>
          </cell>
          <cell r="B1603" t="str">
            <v xml:space="preserve">MARTELETE ROMP.PN.11,2KG COND. C                                               </v>
          </cell>
          <cell r="C1603" t="str">
            <v>hora</v>
          </cell>
          <cell r="D1603">
            <v>19.277333333333331</v>
          </cell>
        </row>
        <row r="1604">
          <cell r="A1604" t="str">
            <v>72.35.01.04</v>
          </cell>
          <cell r="B1604" t="str">
            <v xml:space="preserve">MARTELETE ROMP.PN.11,2KG COND. D                                               </v>
          </cell>
          <cell r="C1604" t="str">
            <v>hora</v>
          </cell>
          <cell r="D1604">
            <v>51.67396296296296</v>
          </cell>
        </row>
        <row r="1605">
          <cell r="A1605" t="str">
            <v>72.35.02.01</v>
          </cell>
          <cell r="B1605" t="str">
            <v xml:space="preserve">MARTELETE ROMP.PN.35KG COND. A                                                 </v>
          </cell>
          <cell r="C1605" t="str">
            <v>hora</v>
          </cell>
          <cell r="D1605">
            <v>34.870554074074072</v>
          </cell>
        </row>
        <row r="1606">
          <cell r="A1606" t="str">
            <v>72.35.02.02</v>
          </cell>
          <cell r="B1606" t="str">
            <v xml:space="preserve">MARTELETE ROMP.PN.35KG COND. B                                                 </v>
          </cell>
          <cell r="C1606" t="str">
            <v>hora</v>
          </cell>
          <cell r="D1606">
            <v>5.5154592592592593</v>
          </cell>
        </row>
        <row r="1607">
          <cell r="A1607" t="str">
            <v>72.35.02.03</v>
          </cell>
          <cell r="B1607" t="str">
            <v xml:space="preserve">MARTELETE ROMP.PN.35KG COND. C                                                 </v>
          </cell>
          <cell r="C1607" t="str">
            <v>hora</v>
          </cell>
          <cell r="D1607">
            <v>24.696405925925923</v>
          </cell>
        </row>
        <row r="1608">
          <cell r="A1608" t="str">
            <v>72.35.02.04</v>
          </cell>
          <cell r="B1608" t="str">
            <v xml:space="preserve">MARTELETE ROMP.PN.35KG COND. D                                                 </v>
          </cell>
          <cell r="C1608" t="str">
            <v>hora</v>
          </cell>
          <cell r="D1608">
            <v>57.082325925925915</v>
          </cell>
        </row>
        <row r="1609">
          <cell r="A1609" t="str">
            <v>72.35.03.01</v>
          </cell>
          <cell r="B1609" t="str">
            <v xml:space="preserve">MARTELETE ROMP.PN.42KG COND. A                                                 </v>
          </cell>
          <cell r="C1609" t="str">
            <v>hora</v>
          </cell>
          <cell r="D1609">
            <v>35.83442074074074</v>
          </cell>
        </row>
        <row r="1610">
          <cell r="A1610" t="str">
            <v>72.35.03.02</v>
          </cell>
          <cell r="B1610" t="str">
            <v xml:space="preserve">MARTELETE ROMP.PN.42KG COND. B                                                 </v>
          </cell>
          <cell r="C1610" t="str">
            <v>hora</v>
          </cell>
          <cell r="D1610">
            <v>7.6573851851851842</v>
          </cell>
        </row>
        <row r="1611">
          <cell r="A1611" t="str">
            <v>72.35.03.03</v>
          </cell>
          <cell r="B1611" t="str">
            <v xml:space="preserve">MARTELETE ROMP.PN.42KG COND. C                                                 </v>
          </cell>
          <cell r="C1611" t="str">
            <v>hora</v>
          </cell>
          <cell r="D1611">
            <v>26.838331851851848</v>
          </cell>
        </row>
        <row r="1612">
          <cell r="A1612" t="str">
            <v>72.35.03.04</v>
          </cell>
          <cell r="B1612" t="str">
            <v xml:space="preserve">MARTELETE ROMP.PN.42KG COND. D                                                 </v>
          </cell>
          <cell r="C1612" t="str">
            <v>hora</v>
          </cell>
          <cell r="D1612">
            <v>59.234961481481477</v>
          </cell>
        </row>
        <row r="1613">
          <cell r="A1613" t="str">
            <v>72.36.01.01</v>
          </cell>
          <cell r="B1613" t="str">
            <v xml:space="preserve">ROMPEDOR/DEMOL.HIDR.P/ESCAVAD. COND. A                                         </v>
          </cell>
          <cell r="C1613" t="str">
            <v>hora</v>
          </cell>
          <cell r="D1613">
            <v>83.567239999999998</v>
          </cell>
        </row>
        <row r="1614">
          <cell r="A1614" t="str">
            <v>72.36.01.02</v>
          </cell>
          <cell r="B1614" t="str">
            <v xml:space="preserve">ROMPEDOR/DEMOL.HIDR.P/ESCAVAD. COND. B                                         </v>
          </cell>
          <cell r="C1614" t="str">
            <v>hora</v>
          </cell>
          <cell r="D1614">
            <v>102.13773777777777</v>
          </cell>
        </row>
        <row r="1615">
          <cell r="A1615" t="str">
            <v>72.36.01.03</v>
          </cell>
          <cell r="B1615" t="str">
            <v xml:space="preserve">ROMPEDOR/DEMOL.HIDR.P/ESCAVAD. COND. C                                         </v>
          </cell>
          <cell r="C1615" t="str">
            <v>hora</v>
          </cell>
          <cell r="D1615">
            <v>311.42532</v>
          </cell>
        </row>
        <row r="1616">
          <cell r="A1616" t="str">
            <v>72.36.01.04</v>
          </cell>
          <cell r="B1616" t="str">
            <v xml:space="preserve">ROMPEDOR/DEMOL.HIDR.P/ESCAVAD. COND. D                                         </v>
          </cell>
          <cell r="C1616" t="str">
            <v>hora</v>
          </cell>
          <cell r="D1616">
            <v>343.81123999999994</v>
          </cell>
        </row>
        <row r="1617">
          <cell r="A1617" t="str">
            <v>72.36.02.01</v>
          </cell>
          <cell r="B1617" t="str">
            <v xml:space="preserve">ROMPEDOR/DEMOL.HIDR.P/RETROESC. COND. A                                        </v>
          </cell>
          <cell r="C1617" t="str">
            <v>hora</v>
          </cell>
          <cell r="D1617">
            <v>50.260291851851846</v>
          </cell>
        </row>
        <row r="1618">
          <cell r="A1618" t="str">
            <v>72.36.02.02</v>
          </cell>
          <cell r="B1618" t="str">
            <v xml:space="preserve">ROMPEDOR/DEMOL.HIDR.P/RETROESC. COND. B                                        </v>
          </cell>
          <cell r="C1618" t="str">
            <v>hora</v>
          </cell>
          <cell r="D1618">
            <v>35.673776296296296</v>
          </cell>
        </row>
        <row r="1619">
          <cell r="A1619" t="str">
            <v>72.36.02.03</v>
          </cell>
          <cell r="B1619" t="str">
            <v xml:space="preserve">ROMPEDOR/DEMOL.HIDR.P/RETROESC. COND. C                                        </v>
          </cell>
          <cell r="C1619" t="str">
            <v>hora</v>
          </cell>
          <cell r="D1619">
            <v>188.98212444444442</v>
          </cell>
        </row>
        <row r="1620">
          <cell r="A1620" t="str">
            <v>72.36.02.04</v>
          </cell>
          <cell r="B1620" t="str">
            <v xml:space="preserve">ROMPEDOR/DEMOL.HIDR.P/RETROESC. COND. D                                        </v>
          </cell>
          <cell r="C1620" t="str">
            <v>hora</v>
          </cell>
          <cell r="D1620">
            <v>221.36804444444439</v>
          </cell>
        </row>
        <row r="1621">
          <cell r="A1621" t="str">
            <v>72.37.01.01</v>
          </cell>
          <cell r="B1621" t="str">
            <v xml:space="preserve">MOTONIVELADORA COM RIPPER 140HP COND. A                                        </v>
          </cell>
          <cell r="C1621" t="str">
            <v>hora</v>
          </cell>
          <cell r="D1621">
            <v>164.8640385185185</v>
          </cell>
        </row>
        <row r="1622">
          <cell r="A1622" t="str">
            <v>72.37.01.02</v>
          </cell>
          <cell r="B1622" t="str">
            <v xml:space="preserve">MOTONIVELADORA COM RIPPER 140HP COND. B                                        </v>
          </cell>
          <cell r="C1622" t="str">
            <v>hora</v>
          </cell>
          <cell r="D1622">
            <v>213.88201333333333</v>
          </cell>
        </row>
        <row r="1623">
          <cell r="A1623" t="str">
            <v>72.37.01.03</v>
          </cell>
          <cell r="B1623" t="str">
            <v xml:space="preserve">MOTONIVELADORA COM RIPPER 140HP COND. C                                        </v>
          </cell>
          <cell r="C1623" t="str">
            <v>hora</v>
          </cell>
          <cell r="D1623">
            <v>397.28442074074064</v>
          </cell>
        </row>
        <row r="1624">
          <cell r="A1624" t="str">
            <v>72.37.01.04</v>
          </cell>
          <cell r="B1624" t="str">
            <v xml:space="preserve">MOTONIVELADORA COM RIPPER 140HP COND. D                                        </v>
          </cell>
          <cell r="C1624" t="str">
            <v>hora</v>
          </cell>
          <cell r="D1624">
            <v>443.71066518518512</v>
          </cell>
        </row>
        <row r="1625">
          <cell r="A1625" t="str">
            <v>72.37.02.01</v>
          </cell>
          <cell r="B1625" t="str">
            <v xml:space="preserve">MOTONIVELADORA C/ESCARIF.(16200KG)COND.A                                       </v>
          </cell>
          <cell r="C1625" t="str">
            <v>hora</v>
          </cell>
          <cell r="D1625">
            <v>147.1931496296296</v>
          </cell>
        </row>
        <row r="1626">
          <cell r="A1626" t="str">
            <v>72.37.02.02</v>
          </cell>
          <cell r="B1626" t="str">
            <v xml:space="preserve">MOTONIVELADORA C/ESCARIF.(16200KG)COND.B                                       </v>
          </cell>
          <cell r="C1626" t="str">
            <v>hora</v>
          </cell>
          <cell r="D1626">
            <v>181.97802666666664</v>
          </cell>
        </row>
        <row r="1627">
          <cell r="A1627" t="str">
            <v>72.37.02.03</v>
          </cell>
          <cell r="B1627" t="str">
            <v xml:space="preserve">MOTONIVELADORA C/ESCARIF.(16200KG)COND.C                                       </v>
          </cell>
          <cell r="C1627" t="str">
            <v>hora</v>
          </cell>
          <cell r="D1627">
            <v>403.23897481481475</v>
          </cell>
        </row>
        <row r="1628">
          <cell r="A1628" t="str">
            <v>72.37.02.04</v>
          </cell>
          <cell r="B1628" t="str">
            <v xml:space="preserve">MOTONIVELADORA C/ESCARIF.(16200KG)COND.D                                       </v>
          </cell>
          <cell r="C1628" t="str">
            <v>hora</v>
          </cell>
          <cell r="D1628">
            <v>449.66521925925917</v>
          </cell>
        </row>
        <row r="1629">
          <cell r="A1629" t="str">
            <v>72.38.01.01</v>
          </cell>
          <cell r="B1629" t="str">
            <v xml:space="preserve">MOTOSCRAPER 15M3 COND. A                                                       </v>
          </cell>
          <cell r="C1629" t="str">
            <v>hora</v>
          </cell>
          <cell r="D1629">
            <v>816.05235851851853</v>
          </cell>
        </row>
        <row r="1630">
          <cell r="A1630" t="str">
            <v>72.38.01.02</v>
          </cell>
          <cell r="B1630" t="str">
            <v xml:space="preserve">MOTOSCRAPER 15M3 COND. B                                                       </v>
          </cell>
          <cell r="C1630" t="str">
            <v>hora</v>
          </cell>
          <cell r="D1630">
            <v>1365.1350696296295</v>
          </cell>
        </row>
        <row r="1631">
          <cell r="A1631" t="str">
            <v>72.38.01.03</v>
          </cell>
          <cell r="B1631" t="str">
            <v xml:space="preserve">MOTOSCRAPER 15M3 COND. C                                                       </v>
          </cell>
          <cell r="C1631" t="str">
            <v>hora</v>
          </cell>
          <cell r="D1631">
            <v>1831.6036977777778</v>
          </cell>
        </row>
        <row r="1632">
          <cell r="A1632" t="str">
            <v>72.38.01.04</v>
          </cell>
          <cell r="B1632" t="str">
            <v xml:space="preserve">MOTOSCRAPER 15M3 COND. D                                                       </v>
          </cell>
          <cell r="C1632" t="str">
            <v>hora</v>
          </cell>
          <cell r="D1632">
            <v>1891.7489777777776</v>
          </cell>
        </row>
        <row r="1633">
          <cell r="A1633" t="str">
            <v>72.38.02.01</v>
          </cell>
          <cell r="B1633" t="str">
            <v xml:space="preserve">MOTOSCRAPER 26M3 COND. A                                                       </v>
          </cell>
          <cell r="C1633" t="str">
            <v>hora</v>
          </cell>
          <cell r="D1633">
            <v>119.74436888888889</v>
          </cell>
        </row>
        <row r="1634">
          <cell r="A1634" t="str">
            <v>72.38.02.02</v>
          </cell>
          <cell r="B1634" t="str">
            <v xml:space="preserve">MOTOSCRAPER 26M3 COND. B                                                       </v>
          </cell>
          <cell r="C1634" t="str">
            <v>hora</v>
          </cell>
          <cell r="D1634">
            <v>107.63177777777777</v>
          </cell>
        </row>
        <row r="1635">
          <cell r="A1635" t="str">
            <v>72.38.02.03</v>
          </cell>
          <cell r="B1635" t="str">
            <v xml:space="preserve">MOTOSCRAPER 26M3 COND. C                                                       </v>
          </cell>
          <cell r="C1635" t="str">
            <v>hora</v>
          </cell>
          <cell r="D1635">
            <v>805.52479259259246</v>
          </cell>
        </row>
        <row r="1636">
          <cell r="A1636" t="str">
            <v>72.38.02.04</v>
          </cell>
          <cell r="B1636" t="str">
            <v xml:space="preserve">MOTOSCRAPER 26M3 COND. D                                                       </v>
          </cell>
          <cell r="C1636" t="str">
            <v>hora</v>
          </cell>
          <cell r="D1636">
            <v>865.68078222222221</v>
          </cell>
        </row>
        <row r="1637">
          <cell r="A1637" t="str">
            <v>72.39.01.01</v>
          </cell>
          <cell r="B1637" t="str">
            <v xml:space="preserve">MAQUINA SOLDA ELETRICA (40-375A) COND.A                                        </v>
          </cell>
          <cell r="C1637" t="str">
            <v>hora</v>
          </cell>
          <cell r="D1637">
            <v>55.989943703703695</v>
          </cell>
        </row>
        <row r="1638">
          <cell r="A1638" t="str">
            <v>72.39.01.02</v>
          </cell>
          <cell r="B1638" t="str">
            <v xml:space="preserve">MAQUINA SOLDA ELETRICA (40-375A) COND.B                                        </v>
          </cell>
          <cell r="C1638" t="str">
            <v>hora</v>
          </cell>
          <cell r="D1638">
            <v>2.4096666666666664</v>
          </cell>
        </row>
        <row r="1639">
          <cell r="A1639" t="str">
            <v>72.39.01.03</v>
          </cell>
          <cell r="B1639" t="str">
            <v xml:space="preserve">MAQUINA SOLDA ELETRICA (40-375A) COND.C                                        </v>
          </cell>
          <cell r="C1639" t="str">
            <v>hora</v>
          </cell>
          <cell r="D1639">
            <v>19.780685925925923</v>
          </cell>
        </row>
        <row r="1640">
          <cell r="A1640" t="str">
            <v>72.39.01.04</v>
          </cell>
          <cell r="B1640" t="str">
            <v xml:space="preserve">MAQUINA SOLDA ELETRICA (40-375A) COND.D                                        </v>
          </cell>
          <cell r="C1640" t="str">
            <v>hora</v>
          </cell>
          <cell r="D1640">
            <v>74.464054814814801</v>
          </cell>
        </row>
        <row r="1641">
          <cell r="A1641" t="str">
            <v>72.39.02.01</v>
          </cell>
          <cell r="B1641" t="str">
            <v xml:space="preserve">MAQUINA DE SOLDA A DIESEL COND. A                                              </v>
          </cell>
          <cell r="C1641" t="str">
            <v>hora</v>
          </cell>
          <cell r="D1641">
            <v>71.133359999999996</v>
          </cell>
        </row>
        <row r="1642">
          <cell r="A1642" t="str">
            <v>72.39.02.02</v>
          </cell>
          <cell r="B1642" t="str">
            <v xml:space="preserve">MAQUINA SOLDA A DIESEL ATE 375A COND.B                                         </v>
          </cell>
          <cell r="C1642" t="str">
            <v>hora</v>
          </cell>
          <cell r="D1642">
            <v>30.329671111111111</v>
          </cell>
        </row>
        <row r="1643">
          <cell r="A1643" t="str">
            <v>72.39.02.03</v>
          </cell>
          <cell r="B1643" t="str">
            <v xml:space="preserve">MAQUINA SOLDA A DIESEL ATE 375A COND.C                                         </v>
          </cell>
          <cell r="C1643" t="str">
            <v>hora</v>
          </cell>
          <cell r="D1643">
            <v>70.073106666666675</v>
          </cell>
        </row>
        <row r="1644">
          <cell r="A1644" t="str">
            <v>72.39.02.04</v>
          </cell>
          <cell r="B1644" t="str">
            <v xml:space="preserve">MAQUINA SOLDA A DIESEL ATE 375A COND.D                                         </v>
          </cell>
          <cell r="C1644" t="str">
            <v>hora</v>
          </cell>
          <cell r="D1644">
            <v>124.75647555555554</v>
          </cell>
        </row>
        <row r="1645">
          <cell r="A1645" t="str">
            <v>72.39.03.01</v>
          </cell>
          <cell r="B1645" t="str">
            <v xml:space="preserve">MACARICO DE CORTE COND. A                                                      </v>
          </cell>
          <cell r="C1645" t="str">
            <v>hora</v>
          </cell>
          <cell r="D1645">
            <v>32.450177777777775</v>
          </cell>
        </row>
        <row r="1646">
          <cell r="A1646" t="str">
            <v>72.39.03.02</v>
          </cell>
          <cell r="B1646" t="str">
            <v xml:space="preserve">MACARICO DE CORTE COND. B                                                      </v>
          </cell>
          <cell r="C1646" t="str">
            <v>hora</v>
          </cell>
          <cell r="D1646">
            <v>0.11780592592592591</v>
          </cell>
        </row>
        <row r="1647">
          <cell r="A1647" t="str">
            <v>72.39.03.03</v>
          </cell>
          <cell r="B1647" t="str">
            <v xml:space="preserve">MACARICO DE CORTE COND. C                                                      </v>
          </cell>
          <cell r="C1647" t="str">
            <v>hora</v>
          </cell>
          <cell r="D1647">
            <v>9.2424103703703704</v>
          </cell>
        </row>
        <row r="1648">
          <cell r="A1648" t="str">
            <v>72.39.03.04</v>
          </cell>
          <cell r="B1648" t="str">
            <v xml:space="preserve">MACARICO DE CORTE COND. D                                                      </v>
          </cell>
          <cell r="C1648" t="str">
            <v>hora</v>
          </cell>
          <cell r="D1648">
            <v>41.628330370370364</v>
          </cell>
        </row>
        <row r="1649">
          <cell r="A1649" t="str">
            <v>72.40.01.01</v>
          </cell>
          <cell r="B1649" t="str">
            <v xml:space="preserve">TEODOLITO COM TRIPE COND. A                                                    </v>
          </cell>
          <cell r="C1649" t="str">
            <v>hora</v>
          </cell>
          <cell r="D1649">
            <v>1.1459303703703705</v>
          </cell>
        </row>
        <row r="1650">
          <cell r="A1650" t="str">
            <v>72.40.01.02</v>
          </cell>
          <cell r="B1650" t="str">
            <v xml:space="preserve">TEODOLITO COM TRIPE COND. B                                                    </v>
          </cell>
          <cell r="C1650" t="str">
            <v>hora</v>
          </cell>
          <cell r="D1650">
            <v>1.8956044444444444</v>
          </cell>
        </row>
        <row r="1651">
          <cell r="A1651" t="str">
            <v>72.40.01.03</v>
          </cell>
          <cell r="B1651" t="str">
            <v xml:space="preserve">TEODOLITO COM TRIPE COND. C                                                    </v>
          </cell>
          <cell r="C1651" t="str">
            <v>hora</v>
          </cell>
          <cell r="D1651">
            <v>1.8956044444444444</v>
          </cell>
        </row>
        <row r="1652">
          <cell r="A1652" t="str">
            <v>72.40.01.04</v>
          </cell>
          <cell r="B1652" t="str">
            <v xml:space="preserve">TEODOLITO COM TRIPE COND. D                                                    </v>
          </cell>
          <cell r="C1652" t="str">
            <v>hora</v>
          </cell>
          <cell r="D1652">
            <v>1.8956044444444444</v>
          </cell>
        </row>
        <row r="1653">
          <cell r="A1653" t="str">
            <v>72.40.02.01</v>
          </cell>
          <cell r="B1653" t="str">
            <v xml:space="preserve">ESTACAO TOTAL COND. A                                                          </v>
          </cell>
          <cell r="C1653" t="str">
            <v>hora</v>
          </cell>
          <cell r="D1653">
            <v>7.9037066666666655</v>
          </cell>
        </row>
        <row r="1654">
          <cell r="A1654" t="str">
            <v>72.40.02.02</v>
          </cell>
          <cell r="B1654" t="str">
            <v xml:space="preserve">ESTACAO TOTAL COND. B                                                          </v>
          </cell>
          <cell r="C1654" t="str">
            <v>hora</v>
          </cell>
          <cell r="D1654">
            <v>13.033619259259257</v>
          </cell>
        </row>
        <row r="1655">
          <cell r="A1655" t="str">
            <v>72.40.02.03</v>
          </cell>
          <cell r="B1655" t="str">
            <v xml:space="preserve">ESTACAO TOTAL COND. C                                                          </v>
          </cell>
          <cell r="C1655" t="str">
            <v>hora</v>
          </cell>
          <cell r="D1655">
            <v>13.033619259259257</v>
          </cell>
        </row>
        <row r="1656">
          <cell r="A1656" t="str">
            <v>72.40.02.04</v>
          </cell>
          <cell r="B1656" t="str">
            <v xml:space="preserve">ESTACAO TOTAL COND. D                                                          </v>
          </cell>
          <cell r="C1656" t="str">
            <v>hora</v>
          </cell>
          <cell r="D1656">
            <v>13.033619259259257</v>
          </cell>
        </row>
        <row r="1657">
          <cell r="A1657" t="str">
            <v>72.40.03.01</v>
          </cell>
          <cell r="B1657" t="str">
            <v xml:space="preserve">NIVEL COM TRIPE COND. A                                                        </v>
          </cell>
          <cell r="C1657" t="str">
            <v>hora</v>
          </cell>
          <cell r="D1657">
            <v>0.61044888888888882</v>
          </cell>
        </row>
        <row r="1658">
          <cell r="A1658" t="str">
            <v>72.40.03.02</v>
          </cell>
          <cell r="B1658" t="str">
            <v xml:space="preserve">NIVEL COM TRIPE COND. B                                                        </v>
          </cell>
          <cell r="C1658" t="str">
            <v>hora</v>
          </cell>
          <cell r="D1658">
            <v>1.0067051851851849</v>
          </cell>
        </row>
        <row r="1659">
          <cell r="A1659" t="str">
            <v>72.40.03.03</v>
          </cell>
          <cell r="B1659" t="str">
            <v xml:space="preserve">NIVEL COM TRIPE COND. C                                                        </v>
          </cell>
          <cell r="C1659" t="str">
            <v>hora</v>
          </cell>
          <cell r="D1659">
            <v>1.0067051851851849</v>
          </cell>
        </row>
        <row r="1660">
          <cell r="A1660" t="str">
            <v>72.40.03.04</v>
          </cell>
          <cell r="B1660" t="str">
            <v xml:space="preserve">NIVEL COM TRIPE COND. D                                                        </v>
          </cell>
          <cell r="C1660" t="str">
            <v>hora</v>
          </cell>
          <cell r="D1660">
            <v>1.0067051851851849</v>
          </cell>
        </row>
        <row r="1661">
          <cell r="A1661" t="str">
            <v>72.41.01.01</v>
          </cell>
          <cell r="B1661" t="str">
            <v xml:space="preserve">PA CARREG.S/PNEUS 1,7M3 A 1,9M3 - COND.A                                       </v>
          </cell>
          <cell r="C1661" t="str">
            <v>hora</v>
          </cell>
          <cell r="D1661">
            <v>123.71764148148145</v>
          </cell>
        </row>
        <row r="1662">
          <cell r="A1662" t="str">
            <v>72.41.01.02</v>
          </cell>
          <cell r="B1662" t="str">
            <v xml:space="preserve">PA CARREG.S/PNEUS 1,7M3 A 1,9M3 - COND.B                                       </v>
          </cell>
          <cell r="C1662" t="str">
            <v>hora</v>
          </cell>
          <cell r="D1662">
            <v>139.58931259259259</v>
          </cell>
        </row>
        <row r="1663">
          <cell r="A1663" t="str">
            <v>72.41.01.03</v>
          </cell>
          <cell r="B1663" t="str">
            <v xml:space="preserve">PA CARREG.S/PNEUS 1,7M3 A 1,9M3 - COND.C                                       </v>
          </cell>
          <cell r="C1663" t="str">
            <v>hora</v>
          </cell>
          <cell r="D1663">
            <v>318.09741925925925</v>
          </cell>
        </row>
        <row r="1664">
          <cell r="A1664" t="str">
            <v>72.41.01.04</v>
          </cell>
          <cell r="B1664" t="str">
            <v xml:space="preserve">PA CARREG.S/PNEUS 1,7M3 A 1,9M3 - COND.D                                       </v>
          </cell>
          <cell r="C1664" t="str">
            <v>hora</v>
          </cell>
          <cell r="D1664">
            <v>364.52366370370368</v>
          </cell>
        </row>
        <row r="1665">
          <cell r="A1665" t="str">
            <v>72.41.02.01</v>
          </cell>
          <cell r="B1665" t="str">
            <v xml:space="preserve">PA CARREG.S/PNEUS 1,91M3 A 2,5M3 -COND.A                                       </v>
          </cell>
          <cell r="C1665" t="str">
            <v>hora</v>
          </cell>
          <cell r="D1665">
            <v>170.96852740740738</v>
          </cell>
        </row>
        <row r="1666">
          <cell r="A1666" t="str">
            <v>72.41.02.02</v>
          </cell>
          <cell r="B1666" t="str">
            <v xml:space="preserve">PA CARREG.S/PNEUS 1,91M3 A 2,5M3 -COND.B                                       </v>
          </cell>
          <cell r="C1666" t="str">
            <v>hora</v>
          </cell>
          <cell r="D1666">
            <v>224.91293185185185</v>
          </cell>
        </row>
        <row r="1667">
          <cell r="A1667" t="str">
            <v>72.41.02.03</v>
          </cell>
          <cell r="B1667" t="str">
            <v xml:space="preserve">PA CARREG.S/PNEUS 1,91M3 A 2,5M3 -COND.C                                       </v>
          </cell>
          <cell r="C1667" t="str">
            <v>hora</v>
          </cell>
          <cell r="D1667">
            <v>405.3594814814814</v>
          </cell>
        </row>
        <row r="1668">
          <cell r="A1668" t="str">
            <v>72.41.02.04</v>
          </cell>
          <cell r="B1668" t="str">
            <v xml:space="preserve">PA CARREG.S/PNEUS 1,91M3 A 2,5M3 -COND.D                                       </v>
          </cell>
          <cell r="C1668" t="str">
            <v>hora</v>
          </cell>
          <cell r="D1668">
            <v>451.78572592592587</v>
          </cell>
        </row>
        <row r="1669">
          <cell r="A1669" t="str">
            <v>72.41.03.01</v>
          </cell>
          <cell r="B1669" t="str">
            <v xml:space="preserve">PA CARREG.S/PNEUS 3,3M3 A 3,8M3 - COND.A                                       </v>
          </cell>
          <cell r="C1669" t="str">
            <v>hora</v>
          </cell>
          <cell r="D1669">
            <v>214.642397037037</v>
          </cell>
        </row>
        <row r="1670">
          <cell r="A1670" t="str">
            <v>72.41.03.02</v>
          </cell>
          <cell r="B1670" t="str">
            <v xml:space="preserve">PA CARREG.S/PNEUS 3,3M3 A 3,8M3 - COND.B                                       </v>
          </cell>
          <cell r="C1670" t="str">
            <v>hora</v>
          </cell>
          <cell r="D1670">
            <v>303.78935407407408</v>
          </cell>
        </row>
        <row r="1671">
          <cell r="A1671" t="str">
            <v>72.41.03.03</v>
          </cell>
          <cell r="B1671" t="str">
            <v xml:space="preserve">PA CARREG.S/PNEUS 3,3M3 A 3,8M3 - COND.C                                       </v>
          </cell>
          <cell r="C1671" t="str">
            <v>hora</v>
          </cell>
          <cell r="D1671">
            <v>582.68952888888896</v>
          </cell>
        </row>
        <row r="1672">
          <cell r="A1672" t="str">
            <v>72.41.03.04</v>
          </cell>
          <cell r="B1672" t="str">
            <v xml:space="preserve">PA CARREG.S/PNEUS 3,3M3 A 3,8M3 - COND.D                                       </v>
          </cell>
          <cell r="C1672" t="str">
            <v>hora</v>
          </cell>
          <cell r="D1672">
            <v>629.126482962963</v>
          </cell>
        </row>
        <row r="1673">
          <cell r="A1673" t="str">
            <v>72.41.04.01</v>
          </cell>
          <cell r="B1673" t="str">
            <v xml:space="preserve">PA CARREG. S/ESTEIRA 1,85M3 COND. A                                            </v>
          </cell>
          <cell r="C1673" t="str">
            <v>hora</v>
          </cell>
          <cell r="D1673">
            <v>46.426244444444436</v>
          </cell>
        </row>
        <row r="1674">
          <cell r="A1674" t="str">
            <v>72.41.04.02</v>
          </cell>
          <cell r="B1674" t="str">
            <v xml:space="preserve">PA CARREG S/ESTEIRA 1,85M3 COND. B                                             </v>
          </cell>
          <cell r="C1674" t="str">
            <v>hora</v>
          </cell>
          <cell r="D1674">
            <v>123.25712740740741</v>
          </cell>
        </row>
        <row r="1675">
          <cell r="A1675" t="str">
            <v>72.41.04.03</v>
          </cell>
          <cell r="B1675" t="str">
            <v xml:space="preserve">PA CARREG. S/ESTEIRA 1,85M3 COND. C                                            </v>
          </cell>
          <cell r="C1675" t="str">
            <v>hora</v>
          </cell>
          <cell r="D1675">
            <v>145.72593037037035</v>
          </cell>
        </row>
        <row r="1676">
          <cell r="A1676" t="str">
            <v>72.41.04.04</v>
          </cell>
          <cell r="B1676" t="str">
            <v xml:space="preserve">PA CARREG. S/ESTEIRA 1,85M3 COND. D                                            </v>
          </cell>
          <cell r="C1676" t="str">
            <v>hora</v>
          </cell>
          <cell r="D1676">
            <v>192.15217481481477</v>
          </cell>
        </row>
        <row r="1677">
          <cell r="A1677" t="str">
            <v>72.41.05.01</v>
          </cell>
          <cell r="B1677" t="str">
            <v xml:space="preserve">PA CARREGADEIRA S/EST.2,3M3 COND. A                                            </v>
          </cell>
          <cell r="C1677" t="str">
            <v>hora</v>
          </cell>
          <cell r="D1677">
            <v>46.426244444444436</v>
          </cell>
        </row>
        <row r="1678">
          <cell r="A1678" t="str">
            <v>72.41.05.02</v>
          </cell>
          <cell r="B1678" t="str">
            <v xml:space="preserve">PA CARREGADEIRA S/EST.2,3M3 COND. B                                            </v>
          </cell>
          <cell r="C1678" t="str">
            <v>hora</v>
          </cell>
          <cell r="D1678">
            <v>158.48109925925925</v>
          </cell>
        </row>
        <row r="1679">
          <cell r="A1679" t="str">
            <v>72.41.05.03</v>
          </cell>
          <cell r="B1679" t="str">
            <v xml:space="preserve">PA CARREGADEIRA S/EST.2,3M3 COND. C                                            </v>
          </cell>
          <cell r="C1679" t="str">
            <v>hora</v>
          </cell>
          <cell r="D1679">
            <v>192.69836592592591</v>
          </cell>
        </row>
        <row r="1680">
          <cell r="A1680" t="str">
            <v>72.41.05.04</v>
          </cell>
          <cell r="B1680" t="str">
            <v xml:space="preserve">PA CARREGADEIRA S/EST.2,3M3 COND. D                                            </v>
          </cell>
          <cell r="C1680" t="str">
            <v>hora</v>
          </cell>
          <cell r="D1680">
            <v>239.12461037037036</v>
          </cell>
        </row>
        <row r="1681">
          <cell r="A1681" t="str">
            <v>72.42.01.01</v>
          </cell>
          <cell r="B1681" t="str">
            <v xml:space="preserve">PERFURATRIZ MANUAL COND. A                                                     </v>
          </cell>
          <cell r="C1681" t="str">
            <v>hora</v>
          </cell>
          <cell r="D1681">
            <v>48.985845925925922</v>
          </cell>
        </row>
        <row r="1682">
          <cell r="A1682" t="str">
            <v>72.42.01.02</v>
          </cell>
          <cell r="B1682" t="str">
            <v xml:space="preserve">PERFURATRIZ MANUAL COND. B                                                     </v>
          </cell>
          <cell r="C1682" t="str">
            <v>hora</v>
          </cell>
          <cell r="D1682">
            <v>5.0763644444444447</v>
          </cell>
        </row>
        <row r="1683">
          <cell r="A1683" t="str">
            <v>72.42.01.03</v>
          </cell>
          <cell r="B1683" t="str">
            <v xml:space="preserve">PERFURATRIZ MANUAL COND. C                                                     </v>
          </cell>
          <cell r="C1683" t="str">
            <v>hora</v>
          </cell>
          <cell r="D1683">
            <v>99.042654814814824</v>
          </cell>
        </row>
        <row r="1684">
          <cell r="A1684" t="str">
            <v>72.42.01.04</v>
          </cell>
          <cell r="B1684" t="str">
            <v xml:space="preserve">PERFURATRIZ MANUAL COND. D                                                     </v>
          </cell>
          <cell r="C1684" t="str">
            <v>hora</v>
          </cell>
          <cell r="D1684">
            <v>145.46889925925927</v>
          </cell>
        </row>
        <row r="1685">
          <cell r="A1685" t="str">
            <v>72.42.02.01</v>
          </cell>
          <cell r="B1685" t="str">
            <v xml:space="preserve">PERFURATRIZ S/ESTEIRA COND. A                                                  </v>
          </cell>
          <cell r="C1685" t="str">
            <v>hora</v>
          </cell>
          <cell r="D1685">
            <v>402.64994518518517</v>
          </cell>
        </row>
        <row r="1686">
          <cell r="A1686" t="str">
            <v>72.42.02.02</v>
          </cell>
          <cell r="B1686" t="str">
            <v xml:space="preserve">PERFURATRIZ S/ESTEIRA COND. B                                                  </v>
          </cell>
          <cell r="C1686" t="str">
            <v>hora</v>
          </cell>
          <cell r="D1686">
            <v>671.55803555555542</v>
          </cell>
        </row>
        <row r="1687">
          <cell r="A1687" t="str">
            <v>72.42.02.03</v>
          </cell>
          <cell r="B1687" t="str">
            <v xml:space="preserve">PERFURATRIZ S/ESTEIRA COND. C                                                  </v>
          </cell>
          <cell r="C1687" t="str">
            <v>hora</v>
          </cell>
          <cell r="D1687">
            <v>1029.8379851851853</v>
          </cell>
        </row>
        <row r="1688">
          <cell r="A1688" t="str">
            <v>72.42.02.04</v>
          </cell>
          <cell r="B1688" t="str">
            <v xml:space="preserve">PERFURATRIZ S/ESTEIRA COND. D                                                  </v>
          </cell>
          <cell r="C1688" t="str">
            <v>hora</v>
          </cell>
          <cell r="D1688">
            <v>1076.2749392592593</v>
          </cell>
        </row>
        <row r="1689">
          <cell r="A1689" t="str">
            <v>72.42.03.01</v>
          </cell>
          <cell r="B1689" t="str">
            <v xml:space="preserve">PERFURATRIZ JUMBO 3 BRACOS COND. A                                             </v>
          </cell>
          <cell r="C1689" t="str">
            <v>hora</v>
          </cell>
          <cell r="D1689">
            <v>562.71606962962949</v>
          </cell>
        </row>
        <row r="1690">
          <cell r="A1690" t="str">
            <v>72.42.03.02</v>
          </cell>
          <cell r="B1690" t="str">
            <v xml:space="preserve">PERFURATRIZ JUMBO 3 BRACOS COND. B                                             </v>
          </cell>
          <cell r="C1690" t="str">
            <v>hora</v>
          </cell>
          <cell r="D1690">
            <v>1036.4244074074074</v>
          </cell>
        </row>
        <row r="1691">
          <cell r="A1691" t="str">
            <v>72.42.03.03</v>
          </cell>
          <cell r="B1691" t="str">
            <v xml:space="preserve">PERFURATRIZ JUMBO 3 BRACOS COND. C                                             </v>
          </cell>
          <cell r="C1691" t="str">
            <v>hora</v>
          </cell>
          <cell r="D1691">
            <v>1389.7029599999996</v>
          </cell>
        </row>
        <row r="1692">
          <cell r="A1692" t="str">
            <v>72.42.03.04</v>
          </cell>
          <cell r="B1692" t="str">
            <v xml:space="preserve">PERFURATRIZ JUMBO 3 BRACOS COND. D                                             </v>
          </cell>
          <cell r="C1692" t="str">
            <v>hora</v>
          </cell>
          <cell r="D1692">
            <v>1436.1292044444442</v>
          </cell>
        </row>
        <row r="1693">
          <cell r="A1693" t="str">
            <v>72.42.04.01</v>
          </cell>
          <cell r="B1693" t="str">
            <v xml:space="preserve">SONDA ROTATIVA COND. A                                                         </v>
          </cell>
          <cell r="C1693" t="str">
            <v>hora</v>
          </cell>
          <cell r="D1693">
            <v>108.42429037037036</v>
          </cell>
        </row>
        <row r="1694">
          <cell r="A1694" t="str">
            <v>72.42.04.02</v>
          </cell>
          <cell r="B1694" t="str">
            <v xml:space="preserve">SONDA ROTATIVA COND. B                                                         </v>
          </cell>
          <cell r="C1694" t="str">
            <v>hora</v>
          </cell>
          <cell r="D1694">
            <v>138.08996444444443</v>
          </cell>
        </row>
        <row r="1695">
          <cell r="A1695" t="str">
            <v>72.42.04.03</v>
          </cell>
          <cell r="B1695" t="str">
            <v xml:space="preserve">SONDA ROTATIVA COND. C                                                         </v>
          </cell>
          <cell r="C1695" t="str">
            <v>hora</v>
          </cell>
          <cell r="D1695">
            <v>145.74734962962961</v>
          </cell>
        </row>
        <row r="1696">
          <cell r="A1696" t="str">
            <v>72.42.04.04</v>
          </cell>
          <cell r="B1696" t="str">
            <v xml:space="preserve">SONDA ROTATIVA COND. D                                                         </v>
          </cell>
          <cell r="C1696" t="str">
            <v>hora</v>
          </cell>
          <cell r="D1696">
            <v>192.17359407407406</v>
          </cell>
        </row>
        <row r="1697">
          <cell r="A1697" t="str">
            <v>72.42.05.01</v>
          </cell>
          <cell r="B1697" t="str">
            <v xml:space="preserve">PERFURADOR/CINZAL DE BAIXO PESO COND. A                                        </v>
          </cell>
          <cell r="C1697" t="str">
            <v>hora</v>
          </cell>
          <cell r="D1697">
            <v>36.926802962962959</v>
          </cell>
        </row>
        <row r="1698">
          <cell r="A1698" t="str">
            <v>72.42.05.02</v>
          </cell>
          <cell r="B1698" t="str">
            <v xml:space="preserve">PERFURADOR/CINZAL DE BAIXO PESO COND. B                                        </v>
          </cell>
          <cell r="C1698" t="str">
            <v>hora</v>
          </cell>
          <cell r="D1698">
            <v>10.431179259259258</v>
          </cell>
        </row>
        <row r="1699">
          <cell r="A1699" t="str">
            <v>72.42.05.03</v>
          </cell>
          <cell r="B1699" t="str">
            <v xml:space="preserve">PERFURADOR/CINZAL DE BAIXO PESO COND. C                                        </v>
          </cell>
          <cell r="C1699" t="str">
            <v>hora</v>
          </cell>
          <cell r="D1699">
            <v>10.431179259259258</v>
          </cell>
        </row>
        <row r="1700">
          <cell r="A1700" t="str">
            <v>72.42.05.04</v>
          </cell>
          <cell r="B1700" t="str">
            <v xml:space="preserve">PERFURADOR/CINZAL DE BAIXO PESO COND. D                                        </v>
          </cell>
          <cell r="C1700" t="str">
            <v>hora</v>
          </cell>
          <cell r="D1700">
            <v>42.817099259259251</v>
          </cell>
        </row>
        <row r="1701">
          <cell r="A1701" t="str">
            <v>72.43.01.01</v>
          </cell>
          <cell r="B1701" t="str">
            <v xml:space="preserve">RETROESCAV./CARREGADEIRA 0,77M3 COND. A                                        </v>
          </cell>
          <cell r="C1701" t="str">
            <v>hora</v>
          </cell>
          <cell r="D1701">
            <v>86.972902222222203</v>
          </cell>
        </row>
        <row r="1702">
          <cell r="A1702" t="str">
            <v>72.43.01.02</v>
          </cell>
          <cell r="B1702" t="str">
            <v xml:space="preserve">RETROESCAV./CARREGADEIRA 0,77M3 COND. B                                        </v>
          </cell>
          <cell r="C1702" t="str">
            <v>hora</v>
          </cell>
          <cell r="D1702">
            <v>74.763924444444442</v>
          </cell>
        </row>
        <row r="1703">
          <cell r="A1703" t="str">
            <v>72.43.01.03</v>
          </cell>
          <cell r="B1703" t="str">
            <v xml:space="preserve">RETROESCAV./CARREGADEIRA 0,77M3 COND. C                                        </v>
          </cell>
          <cell r="C1703" t="str">
            <v>hora</v>
          </cell>
          <cell r="D1703">
            <v>175.68076444444441</v>
          </cell>
        </row>
        <row r="1704">
          <cell r="A1704" t="str">
            <v>72.43.01.04</v>
          </cell>
          <cell r="B1704" t="str">
            <v xml:space="preserve">RETROESCAV./CARREGADEIRA 0,77M3 COND. D                                        </v>
          </cell>
          <cell r="C1704" t="str">
            <v>hora</v>
          </cell>
          <cell r="D1704">
            <v>222.10700888888886</v>
          </cell>
        </row>
        <row r="1705">
          <cell r="A1705" t="str">
            <v>72.44.01.01</v>
          </cell>
          <cell r="B1705" t="str">
            <v xml:space="preserve">ROCADEIRA MANUAL GASOLINA COND. A                                              </v>
          </cell>
          <cell r="C1705" t="str">
            <v>hora</v>
          </cell>
          <cell r="D1705">
            <v>0.5569007407407407</v>
          </cell>
        </row>
        <row r="1706">
          <cell r="A1706" t="str">
            <v>72.44.01.02</v>
          </cell>
          <cell r="B1706" t="str">
            <v xml:space="preserve">ROCADEIRA MANUAL GASOLINA COND. B                                              </v>
          </cell>
          <cell r="C1706" t="str">
            <v>hora</v>
          </cell>
          <cell r="D1706">
            <v>1.2851555555555554</v>
          </cell>
        </row>
        <row r="1707">
          <cell r="A1707" t="str">
            <v>72.44.01.03</v>
          </cell>
          <cell r="B1707" t="str">
            <v xml:space="preserve">ROCADEIRA MANUAL GASOLINA COND. C                                              </v>
          </cell>
          <cell r="C1707" t="str">
            <v>hora</v>
          </cell>
          <cell r="D1707">
            <v>2.4096666666666664</v>
          </cell>
        </row>
        <row r="1708">
          <cell r="A1708" t="str">
            <v>72.44.01.04</v>
          </cell>
          <cell r="B1708" t="str">
            <v xml:space="preserve">ROCADEIRA MANUAL GASOLINA COND. D                                              </v>
          </cell>
          <cell r="C1708" t="str">
            <v>hora</v>
          </cell>
          <cell r="D1708">
            <v>2.4096666666666664</v>
          </cell>
        </row>
        <row r="1709">
          <cell r="A1709" t="str">
            <v>72.44.02.01</v>
          </cell>
          <cell r="B1709" t="str">
            <v xml:space="preserve">ROCADEIRA MANUAL ELETRICA COND. A                                              </v>
          </cell>
          <cell r="C1709" t="str">
            <v>hora</v>
          </cell>
          <cell r="D1709">
            <v>0.18206370370370367</v>
          </cell>
        </row>
        <row r="1710">
          <cell r="A1710" t="str">
            <v>72.44.02.02</v>
          </cell>
          <cell r="B1710" t="str">
            <v xml:space="preserve">ROCADEIRA MANUAL ELETRICA COND. B                                              </v>
          </cell>
          <cell r="C1710" t="str">
            <v>hora</v>
          </cell>
          <cell r="D1710">
            <v>0.40696592592592584</v>
          </cell>
        </row>
        <row r="1711">
          <cell r="A1711" t="str">
            <v>72.44.02.03</v>
          </cell>
          <cell r="B1711" t="str">
            <v xml:space="preserve">ROCADEIRA MANUAL ELETRICA COND. C                                              </v>
          </cell>
          <cell r="C1711" t="str">
            <v>hora</v>
          </cell>
          <cell r="D1711">
            <v>1.3708325925925924</v>
          </cell>
        </row>
        <row r="1712">
          <cell r="A1712" t="str">
            <v>72.44.02.04</v>
          </cell>
          <cell r="B1712" t="str">
            <v xml:space="preserve">ROCADEIRA MANUAL ELETRICA COND. D                                              </v>
          </cell>
          <cell r="C1712" t="str">
            <v>hora</v>
          </cell>
          <cell r="D1712">
            <v>1.3708325925925924</v>
          </cell>
        </row>
        <row r="1713">
          <cell r="A1713" t="str">
            <v>72.44.03.01</v>
          </cell>
          <cell r="B1713" t="str">
            <v xml:space="preserve">ROCADEIRA ADAPT.P/TRAT.AGRIC.COND. A                                           </v>
          </cell>
          <cell r="C1713" t="str">
            <v>hora</v>
          </cell>
          <cell r="D1713">
            <v>4.016111111111111</v>
          </cell>
        </row>
        <row r="1714">
          <cell r="A1714" t="str">
            <v>72.44.03.02</v>
          </cell>
          <cell r="B1714" t="str">
            <v xml:space="preserve">ROCADEIRA ADAPT.P/TRAT.AGRIC.COND. B                                           </v>
          </cell>
          <cell r="C1714" t="str">
            <v>hora</v>
          </cell>
          <cell r="D1714">
            <v>7.6680948148148147</v>
          </cell>
        </row>
        <row r="1715">
          <cell r="A1715" t="str">
            <v>72.44.03.03</v>
          </cell>
          <cell r="B1715" t="str">
            <v xml:space="preserve">ROCADEIRA ADAPT.P/TRAT.AGRIC.COND. C                                           </v>
          </cell>
          <cell r="C1715" t="str">
            <v>hora</v>
          </cell>
          <cell r="D1715">
            <v>7.6680948148148147</v>
          </cell>
        </row>
        <row r="1716">
          <cell r="A1716" t="str">
            <v>72.44.03.04</v>
          </cell>
          <cell r="B1716" t="str">
            <v xml:space="preserve">ROCADEIRA ADAPT.P/TRAT.AGRIC. COND. D                                          </v>
          </cell>
          <cell r="C1716" t="str">
            <v>hora</v>
          </cell>
          <cell r="D1716">
            <v>7.6680948148148147</v>
          </cell>
        </row>
        <row r="1717">
          <cell r="A1717" t="str">
            <v>72.45.01.01</v>
          </cell>
          <cell r="B1717" t="str">
            <v xml:space="preserve">ROLO COMPACT.VIBRAT.CILIN./PN 7T COND. A                                       </v>
          </cell>
          <cell r="C1717" t="str">
            <v>hora</v>
          </cell>
          <cell r="D1717">
            <v>98.153755555555549</v>
          </cell>
        </row>
        <row r="1718">
          <cell r="A1718" t="str">
            <v>72.45.01.02</v>
          </cell>
          <cell r="B1718" t="str">
            <v xml:space="preserve">ROLO COMPACT.VIBRAT.CILIN./PN 7T COND. B                                       </v>
          </cell>
          <cell r="C1718" t="str">
            <v>hora</v>
          </cell>
          <cell r="D1718">
            <v>86.6409037037037</v>
          </cell>
        </row>
        <row r="1719">
          <cell r="A1719" t="str">
            <v>72.45.01.03</v>
          </cell>
          <cell r="B1719" t="str">
            <v xml:space="preserve">ROLO COMPACT.VIBRAT.CILIN./PN 7T COND. C                                       </v>
          </cell>
          <cell r="C1719" t="str">
            <v>hora</v>
          </cell>
          <cell r="D1719">
            <v>189.95670074074073</v>
          </cell>
        </row>
        <row r="1720">
          <cell r="A1720" t="str">
            <v>72.45.01.04</v>
          </cell>
          <cell r="B1720" t="str">
            <v xml:space="preserve">ROLO COMPACT.VIBRAT.CILIN./PN 7T COND. D                                       </v>
          </cell>
          <cell r="C1720" t="str">
            <v>hora</v>
          </cell>
          <cell r="D1720">
            <v>236.38294518518518</v>
          </cell>
        </row>
        <row r="1721">
          <cell r="A1721" t="str">
            <v>72.45.02.01</v>
          </cell>
          <cell r="B1721" t="str">
            <v xml:space="preserve">ROLO COMPACT.VIBRAT.CILIN./PN7,7T COND.A                                       </v>
          </cell>
          <cell r="C1721" t="str">
            <v>hora</v>
          </cell>
          <cell r="D1721">
            <v>105.02933777777776</v>
          </cell>
        </row>
        <row r="1722">
          <cell r="A1722" t="str">
            <v>72.45.02.02</v>
          </cell>
          <cell r="B1722" t="str">
            <v xml:space="preserve">ROLO COMPACT.VIBRAT.CILIN./PN7,7T COND.B                                       </v>
          </cell>
          <cell r="C1722" t="str">
            <v>hora</v>
          </cell>
          <cell r="D1722">
            <v>98.164465185185165</v>
          </cell>
        </row>
        <row r="1723">
          <cell r="A1723" t="str">
            <v>72.45.02.03</v>
          </cell>
          <cell r="B1723" t="str">
            <v xml:space="preserve">ROLO COMPACT.VIBRAT.CILIN./PN7,7T COND.C                                       </v>
          </cell>
          <cell r="C1723" t="str">
            <v>hora</v>
          </cell>
          <cell r="D1723">
            <v>201.48026222222222</v>
          </cell>
        </row>
        <row r="1724">
          <cell r="A1724" t="str">
            <v>72.45.02.04</v>
          </cell>
          <cell r="B1724" t="str">
            <v xml:space="preserve">ROLO COMPACT.VIBRAT.CILIN./PN7,7T COND.D                                       </v>
          </cell>
          <cell r="C1724" t="str">
            <v>hora</v>
          </cell>
          <cell r="D1724">
            <v>247.90650666666662</v>
          </cell>
        </row>
        <row r="1725">
          <cell r="A1725" t="str">
            <v>72.45.03.01</v>
          </cell>
          <cell r="B1725" t="str">
            <v xml:space="preserve">ROLO COMPACT.VIBRAT.CILIN./PN10T COND.A                                        </v>
          </cell>
          <cell r="C1725" t="str">
            <v>hora</v>
          </cell>
          <cell r="D1725">
            <v>117.16334814814815</v>
          </cell>
        </row>
        <row r="1726">
          <cell r="A1726" t="str">
            <v>72.45.03.02</v>
          </cell>
          <cell r="B1726" t="str">
            <v xml:space="preserve">ROLO COMPACT.VIBRAT.CILIN./PN10T COND.B                                        </v>
          </cell>
          <cell r="C1726" t="str">
            <v>hora</v>
          </cell>
          <cell r="D1726">
            <v>118.49134222222222</v>
          </cell>
        </row>
        <row r="1727">
          <cell r="A1727" t="str">
            <v>72.45.03.03</v>
          </cell>
          <cell r="B1727" t="str">
            <v xml:space="preserve">ROLO COMPACT VIBRAT.CILIN./PN10T COND.C                                        </v>
          </cell>
          <cell r="C1727" t="str">
            <v>hora</v>
          </cell>
          <cell r="D1727">
            <v>279.46778518518516</v>
          </cell>
        </row>
        <row r="1728">
          <cell r="A1728" t="str">
            <v>72.45.03.04</v>
          </cell>
          <cell r="B1728" t="str">
            <v xml:space="preserve">ROLO COMPACT.VIBRAT.CILIN./PN10T COND.D                                        </v>
          </cell>
          <cell r="C1728" t="str">
            <v>hora</v>
          </cell>
          <cell r="D1728">
            <v>325.89402962962959</v>
          </cell>
        </row>
        <row r="1729">
          <cell r="A1729" t="str">
            <v>72.45.04.01</v>
          </cell>
          <cell r="B1729" t="str">
            <v xml:space="preserve">ROLO COMPACT.VIBR.CILIN./PN 11,3T COND.A                                       </v>
          </cell>
          <cell r="C1729" t="str">
            <v>hora</v>
          </cell>
          <cell r="D1729">
            <v>113.93974962962962</v>
          </cell>
        </row>
        <row r="1730">
          <cell r="A1730" t="str">
            <v>72.45.04.02</v>
          </cell>
          <cell r="B1730" t="str">
            <v xml:space="preserve">ROLO COMPACT.VIBR.CILIN./PN 11,3T COND.B                                       </v>
          </cell>
          <cell r="C1730" t="str">
            <v>hora</v>
          </cell>
          <cell r="D1730">
            <v>113.08297925925926</v>
          </cell>
        </row>
        <row r="1731">
          <cell r="A1731" t="str">
            <v>72.45.04.03</v>
          </cell>
          <cell r="B1731" t="str">
            <v xml:space="preserve">ROLO COMPACT.VIBR.CILIN./PN 11,3T COND.C                                       </v>
          </cell>
          <cell r="C1731" t="str">
            <v>hora</v>
          </cell>
          <cell r="D1731">
            <v>323.08810666666665</v>
          </cell>
        </row>
        <row r="1732">
          <cell r="A1732" t="str">
            <v>72.45.04.04</v>
          </cell>
          <cell r="B1732" t="str">
            <v xml:space="preserve">ROLO COMPACT.VIBR.CILIN./PN 11,3T COND.D                                       </v>
          </cell>
          <cell r="C1732" t="str">
            <v>hora</v>
          </cell>
          <cell r="D1732">
            <v>369.52506074074074</v>
          </cell>
        </row>
        <row r="1733">
          <cell r="A1733" t="str">
            <v>72.45.05.01</v>
          </cell>
          <cell r="B1733" t="str">
            <v xml:space="preserve">ROLO COMPACT.VIBR.CILIN./PN 15,5T COND.A                                       </v>
          </cell>
          <cell r="C1733" t="str">
            <v>hora</v>
          </cell>
          <cell r="D1733">
            <v>213.31440296296296</v>
          </cell>
        </row>
        <row r="1734">
          <cell r="A1734" t="str">
            <v>72.45.05.02</v>
          </cell>
          <cell r="B1734" t="str">
            <v xml:space="preserve">ROLO COMPACT.VIBR.CILIN./PN 15,5T COND.B                                       </v>
          </cell>
          <cell r="C1734" t="str">
            <v>hora</v>
          </cell>
          <cell r="D1734">
            <v>279.54275259259254</v>
          </cell>
        </row>
        <row r="1735">
          <cell r="A1735" t="str">
            <v>72.45.05.03</v>
          </cell>
          <cell r="B1735" t="str">
            <v xml:space="preserve">ROLO COMPACT.VIBR.CILIN./PN 15,5T COND.C                                       </v>
          </cell>
          <cell r="C1735" t="str">
            <v>hora</v>
          </cell>
          <cell r="D1735">
            <v>490.30826370370369</v>
          </cell>
        </row>
        <row r="1736">
          <cell r="A1736" t="str">
            <v>72.45.05.04</v>
          </cell>
          <cell r="B1736" t="str">
            <v xml:space="preserve">ROLO COMPACT.VIBR.CILIN./PN 15,5T COND.D                                       </v>
          </cell>
          <cell r="C1736" t="str">
            <v>hora</v>
          </cell>
          <cell r="D1736">
            <v>536.73450814814805</v>
          </cell>
        </row>
        <row r="1737">
          <cell r="A1737" t="str">
            <v>72.45.06.01</v>
          </cell>
          <cell r="B1737" t="str">
            <v xml:space="preserve">ROLO COMP.PE DE CARN./PN 15,5T COND. A                                         </v>
          </cell>
          <cell r="C1737" t="str">
            <v>hora</v>
          </cell>
          <cell r="D1737">
            <v>213.31440296296296</v>
          </cell>
        </row>
        <row r="1738">
          <cell r="A1738" t="str">
            <v>72.45.06.02</v>
          </cell>
          <cell r="B1738" t="str">
            <v xml:space="preserve">ROLO COMP.PE DE CARN./PN 15,5T COND. B                                         </v>
          </cell>
          <cell r="C1738" t="str">
            <v>hora</v>
          </cell>
          <cell r="D1738">
            <v>279.54275259259254</v>
          </cell>
        </row>
        <row r="1739">
          <cell r="A1739" t="str">
            <v>72.45.06.03</v>
          </cell>
          <cell r="B1739" t="str">
            <v xml:space="preserve">ROLO COMP.PE DE CARN./PN 15,5T COND. C                                         </v>
          </cell>
          <cell r="C1739" t="str">
            <v>hora</v>
          </cell>
          <cell r="D1739">
            <v>508.01128148148149</v>
          </cell>
        </row>
        <row r="1740">
          <cell r="A1740" t="str">
            <v>72.45.06.04</v>
          </cell>
          <cell r="B1740" t="str">
            <v xml:space="preserve">ROLO COMP.PE DE CARN./PN 15,5T COND. D                                         </v>
          </cell>
          <cell r="C1740" t="str">
            <v>hora</v>
          </cell>
          <cell r="D1740">
            <v>554.43752592592591</v>
          </cell>
        </row>
        <row r="1741">
          <cell r="A1741" t="str">
            <v>72.46.01.01</v>
          </cell>
          <cell r="B1741" t="str">
            <v xml:space="preserve">ROLO COMPACT.VIBR.ASF.7,2T COND. A                                             </v>
          </cell>
          <cell r="C1741" t="str">
            <v>hora</v>
          </cell>
          <cell r="D1741">
            <v>106.97849037037037</v>
          </cell>
        </row>
        <row r="1742">
          <cell r="A1742" t="str">
            <v>72.46.01.02</v>
          </cell>
          <cell r="B1742" t="str">
            <v xml:space="preserve">ROLO COMPACT.VIBR.ASF.7,2T COND. B                                             </v>
          </cell>
          <cell r="C1742" t="str">
            <v>hora</v>
          </cell>
          <cell r="D1742">
            <v>101.4201925925926</v>
          </cell>
        </row>
        <row r="1743">
          <cell r="A1743" t="str">
            <v>72.46.01.03</v>
          </cell>
          <cell r="B1743" t="str">
            <v xml:space="preserve">ROLO COMPACT.VIBR.ASF.7,2T COND. C                                             </v>
          </cell>
          <cell r="C1743" t="str">
            <v>hora</v>
          </cell>
          <cell r="D1743">
            <v>225.35202666666663</v>
          </cell>
        </row>
        <row r="1744">
          <cell r="A1744" t="str">
            <v>72.46.01.04</v>
          </cell>
          <cell r="B1744" t="str">
            <v xml:space="preserve">ROLO COMPACT.VIBR.ASF.7,2T COND. D                                             </v>
          </cell>
          <cell r="C1744" t="str">
            <v>hora</v>
          </cell>
          <cell r="D1744">
            <v>271.78898074074073</v>
          </cell>
        </row>
        <row r="1745">
          <cell r="A1745" t="str">
            <v>72.46.02.01</v>
          </cell>
          <cell r="B1745" t="str">
            <v xml:space="preserve">ROLO COMPACT.VIBR.ASF.10,2T COND. A                                            </v>
          </cell>
          <cell r="C1745" t="str">
            <v>hora</v>
          </cell>
          <cell r="D1745">
            <v>134.25591703703702</v>
          </cell>
        </row>
        <row r="1746">
          <cell r="A1746" t="str">
            <v>72.46.02.02</v>
          </cell>
          <cell r="B1746" t="str">
            <v xml:space="preserve">ROLO COMPACT.VIBR.ASF.10,2T COND. B                                            </v>
          </cell>
          <cell r="C1746" t="str">
            <v>hora</v>
          </cell>
          <cell r="D1746">
            <v>147.1181822222222</v>
          </cell>
        </row>
        <row r="1747">
          <cell r="A1747" t="str">
            <v>72.46.02.03</v>
          </cell>
          <cell r="B1747" t="str">
            <v xml:space="preserve">ROLO COMPACT.VIBR.ASF.10,2T COND. C                                            </v>
          </cell>
          <cell r="C1747" t="str">
            <v>hora</v>
          </cell>
          <cell r="D1747">
            <v>364.65217925925924</v>
          </cell>
        </row>
        <row r="1748">
          <cell r="A1748" t="str">
            <v>72.46.02.04</v>
          </cell>
          <cell r="B1748" t="str">
            <v xml:space="preserve">ROLO COMPACT.VIBR.ASF.10,2T COND. D                                            </v>
          </cell>
          <cell r="C1748" t="str">
            <v>hora</v>
          </cell>
          <cell r="D1748">
            <v>411.07842370370366</v>
          </cell>
        </row>
        <row r="1749">
          <cell r="A1749" t="str">
            <v>72.47.01.01</v>
          </cell>
          <cell r="B1749" t="str">
            <v xml:space="preserve">ROLO COMPACT. TANDEM 2,3TON COND. A                                            </v>
          </cell>
          <cell r="C1749" t="str">
            <v>hora</v>
          </cell>
          <cell r="D1749">
            <v>72.696965925925923</v>
          </cell>
        </row>
        <row r="1750">
          <cell r="A1750" t="str">
            <v>72.47.01.02</v>
          </cell>
          <cell r="B1750" t="str">
            <v xml:space="preserve">ROLO COMPACT. TANDEM 2,3TON COND. B                                            </v>
          </cell>
          <cell r="C1750" t="str">
            <v>hora</v>
          </cell>
          <cell r="D1750">
            <v>43.995158518518515</v>
          </cell>
        </row>
        <row r="1751">
          <cell r="A1751" t="str">
            <v>72.47.01.03</v>
          </cell>
          <cell r="B1751" t="str">
            <v xml:space="preserve">ROLO COMPACT. TANDEM 2,3TON COND. C                                            </v>
          </cell>
          <cell r="C1751" t="str">
            <v>hora</v>
          </cell>
          <cell r="D1751">
            <v>76.509594074074059</v>
          </cell>
        </row>
        <row r="1752">
          <cell r="A1752" t="str">
            <v>72.47.01.04</v>
          </cell>
          <cell r="B1752" t="str">
            <v xml:space="preserve">ROLO COMPACT. TANDEM 2,3TON COND. D                                            </v>
          </cell>
          <cell r="C1752" t="str">
            <v>hora</v>
          </cell>
          <cell r="D1752">
            <v>122.93583851851851</v>
          </cell>
        </row>
        <row r="1753">
          <cell r="A1753" t="str">
            <v>72.47.02.01</v>
          </cell>
          <cell r="B1753" t="str">
            <v xml:space="preserve">ROLO COMPACT. TANDEM 7TON COND. A                                              </v>
          </cell>
          <cell r="C1753" t="str">
            <v>hora</v>
          </cell>
          <cell r="D1753">
            <v>140.1783422222222</v>
          </cell>
        </row>
        <row r="1754">
          <cell r="A1754" t="str">
            <v>72.47.02.02</v>
          </cell>
          <cell r="B1754" t="str">
            <v xml:space="preserve">ROLO COMPACT. TANDEM 7TON COND. B                                              </v>
          </cell>
          <cell r="C1754" t="str">
            <v>hora</v>
          </cell>
          <cell r="D1754">
            <v>157.02458962962962</v>
          </cell>
        </row>
        <row r="1755">
          <cell r="A1755" t="str">
            <v>72.47.02.03</v>
          </cell>
          <cell r="B1755" t="str">
            <v xml:space="preserve">ROLO COMPACT. TANDEM 7TON COND. C                                              </v>
          </cell>
          <cell r="C1755" t="str">
            <v>hora</v>
          </cell>
          <cell r="D1755">
            <v>243.7404607407407</v>
          </cell>
        </row>
        <row r="1756">
          <cell r="A1756" t="str">
            <v>72.47.02.04</v>
          </cell>
          <cell r="B1756" t="str">
            <v xml:space="preserve">ROLO COMPACT. TANDEM 7TON COND. D                                              </v>
          </cell>
          <cell r="C1756" t="str">
            <v>hora</v>
          </cell>
          <cell r="D1756">
            <v>290.16670518518515</v>
          </cell>
        </row>
        <row r="1757">
          <cell r="A1757" t="str">
            <v>72.47.03.01</v>
          </cell>
          <cell r="B1757" t="str">
            <v xml:space="preserve">ROLO COMPACT. TANDEM 12TON COND. A                                             </v>
          </cell>
          <cell r="C1757" t="str">
            <v>hora</v>
          </cell>
          <cell r="D1757">
            <v>194.58326074074071</v>
          </cell>
        </row>
        <row r="1758">
          <cell r="A1758" t="str">
            <v>72.47.03.02</v>
          </cell>
          <cell r="B1758" t="str">
            <v xml:space="preserve">ROLO COMPACT. TANDEM 12TON COND. B                                             </v>
          </cell>
          <cell r="C1758" t="str">
            <v>hora</v>
          </cell>
          <cell r="D1758">
            <v>248.16353777777778</v>
          </cell>
        </row>
        <row r="1759">
          <cell r="A1759" t="str">
            <v>72.47.03.03</v>
          </cell>
          <cell r="B1759" t="str">
            <v xml:space="preserve">ROLO COMPACT. TANDEM 12TON COND. C                                             </v>
          </cell>
          <cell r="C1759" t="str">
            <v>hora</v>
          </cell>
          <cell r="D1759">
            <v>390.280322962963</v>
          </cell>
        </row>
        <row r="1760">
          <cell r="A1760" t="str">
            <v>72.47.03.04</v>
          </cell>
          <cell r="B1760" t="str">
            <v xml:space="preserve">ROLO COMPACT. TANDEM 12TON COND. D                                             </v>
          </cell>
          <cell r="C1760" t="str">
            <v>hora</v>
          </cell>
          <cell r="D1760">
            <v>436.70656740740736</v>
          </cell>
        </row>
        <row r="1761">
          <cell r="A1761" t="str">
            <v>72.48.01.01</v>
          </cell>
          <cell r="B1761" t="str">
            <v xml:space="preserve">ROLO COMPACT.S/PNEU P/ASF. 12,5T COND. A                                       </v>
          </cell>
          <cell r="C1761" t="str">
            <v>hora</v>
          </cell>
          <cell r="D1761">
            <v>118.51276148148146</v>
          </cell>
        </row>
        <row r="1762">
          <cell r="A1762" t="str">
            <v>72.48.01.02</v>
          </cell>
          <cell r="B1762" t="str">
            <v xml:space="preserve">ROLO COMPACT.S/PNEU P/ASF. 12,5T COND. B                                       </v>
          </cell>
          <cell r="C1762" t="str">
            <v>hora</v>
          </cell>
          <cell r="D1762">
            <v>120.74036444444444</v>
          </cell>
        </row>
        <row r="1763">
          <cell r="A1763" t="str">
            <v>72.48.01.03</v>
          </cell>
          <cell r="B1763" t="str">
            <v xml:space="preserve">ROLO COMPACT.S/PNEU P/ASF. 12,5T COND. C                                       </v>
          </cell>
          <cell r="C1763" t="str">
            <v>hora</v>
          </cell>
          <cell r="D1763">
            <v>268.68318814814813</v>
          </cell>
        </row>
        <row r="1764">
          <cell r="A1764" t="str">
            <v>72.48.01.04</v>
          </cell>
          <cell r="B1764" t="str">
            <v xml:space="preserve">ROLO COMPACT.S/PNEU P/ASF. 12,5T COND. D                                       </v>
          </cell>
          <cell r="C1764" t="str">
            <v>hora</v>
          </cell>
          <cell r="D1764">
            <v>315.10943259259255</v>
          </cell>
        </row>
        <row r="1765">
          <cell r="A1765" t="str">
            <v>72.48.02.01</v>
          </cell>
          <cell r="B1765" t="str">
            <v xml:space="preserve">ROLO COMPACT. S/PNEU P/ASF. 27T COND. A                                        </v>
          </cell>
          <cell r="C1765" t="str">
            <v>hora</v>
          </cell>
          <cell r="D1765">
            <v>138.00428740740742</v>
          </cell>
        </row>
        <row r="1766">
          <cell r="A1766" t="str">
            <v>72.48.02.02</v>
          </cell>
          <cell r="B1766" t="str">
            <v xml:space="preserve">ROLO COMPACT. S/PNEU P/ASF. 27T COND. B                                        </v>
          </cell>
          <cell r="C1766" t="str">
            <v>hora</v>
          </cell>
          <cell r="D1766">
            <v>153.38331555555553</v>
          </cell>
        </row>
        <row r="1767">
          <cell r="A1767" t="str">
            <v>72.48.02.03</v>
          </cell>
          <cell r="B1767" t="str">
            <v xml:space="preserve">ROLO COMPACT. S/PNEU P/ASF. 27T COND. C                                        </v>
          </cell>
          <cell r="C1767" t="str">
            <v>hora</v>
          </cell>
          <cell r="D1767">
            <v>309.486877037037</v>
          </cell>
        </row>
        <row r="1768">
          <cell r="A1768" t="str">
            <v>72.48.02.04</v>
          </cell>
          <cell r="B1768" t="str">
            <v xml:space="preserve">ROLO COMPACT. S/PNEU P/ASF. 27T COND. D                                        </v>
          </cell>
          <cell r="C1768" t="str">
            <v>hora</v>
          </cell>
          <cell r="D1768">
            <v>355.92383111111104</v>
          </cell>
        </row>
        <row r="1769">
          <cell r="A1769" t="str">
            <v>72.49.01.01</v>
          </cell>
          <cell r="B1769" t="str">
            <v xml:space="preserve">TRATOR AGRIC.C/PESO DE 3,7T COND. A                                            </v>
          </cell>
          <cell r="C1769" t="str">
            <v>hora</v>
          </cell>
          <cell r="D1769">
            <v>73.136060740740746</v>
          </cell>
        </row>
        <row r="1770">
          <cell r="A1770" t="str">
            <v>72.49.01.02</v>
          </cell>
          <cell r="B1770" t="str">
            <v xml:space="preserve">TRATOR AGRIC.C/PESO DE 3,7T COND. B                                            </v>
          </cell>
          <cell r="C1770" t="str">
            <v>hora</v>
          </cell>
          <cell r="D1770">
            <v>48.23617185185185</v>
          </cell>
        </row>
        <row r="1771">
          <cell r="A1771" t="str">
            <v>72.49.01.03</v>
          </cell>
          <cell r="B1771" t="str">
            <v xml:space="preserve">TRATOR AGRIC.C/PESO DE 3,7T COND. C                                            </v>
          </cell>
          <cell r="C1771" t="str">
            <v>hora</v>
          </cell>
          <cell r="D1771">
            <v>140.72453333333331</v>
          </cell>
        </row>
        <row r="1772">
          <cell r="A1772" t="str">
            <v>72.49.01.04</v>
          </cell>
          <cell r="B1772" t="str">
            <v xml:space="preserve">TRATOR AGRIC.C/PESO DE 3,7T COND. D                                            </v>
          </cell>
          <cell r="C1772" t="str">
            <v>hora</v>
          </cell>
          <cell r="D1772">
            <v>187.15077777777776</v>
          </cell>
        </row>
        <row r="1773">
          <cell r="A1773" t="str">
            <v>72.49.02.01</v>
          </cell>
          <cell r="B1773" t="str">
            <v xml:space="preserve">TRATOR AGRIC.C/PESO DE 5T COND. A                                              </v>
          </cell>
          <cell r="C1773" t="str">
            <v>hora</v>
          </cell>
          <cell r="D1773">
            <v>76.027660740740728</v>
          </cell>
        </row>
        <row r="1774">
          <cell r="A1774" t="str">
            <v>72.49.02.02</v>
          </cell>
          <cell r="B1774" t="str">
            <v xml:space="preserve">TRATOR AGRIC.C/PESO DE 5T COND. B                                              </v>
          </cell>
          <cell r="C1774" t="str">
            <v>hora</v>
          </cell>
          <cell r="D1774">
            <v>53.451761481481476</v>
          </cell>
        </row>
        <row r="1775">
          <cell r="A1775" t="str">
            <v>72.49.02.03</v>
          </cell>
          <cell r="B1775" t="str">
            <v xml:space="preserve">TRATOR AGRIC.C/PESO DE 5T COND. C                                              </v>
          </cell>
          <cell r="C1775" t="str">
            <v>hora</v>
          </cell>
          <cell r="D1775">
            <v>166.14919407407405</v>
          </cell>
        </row>
        <row r="1776">
          <cell r="A1776" t="str">
            <v>72.49.02.04</v>
          </cell>
          <cell r="B1776" t="str">
            <v xml:space="preserve">TRATOR AGRIC.C/PESO DE 5T COND. D                                              </v>
          </cell>
          <cell r="C1776" t="str">
            <v>hora</v>
          </cell>
          <cell r="D1776">
            <v>212.5754385185185</v>
          </cell>
        </row>
        <row r="1777">
          <cell r="A1777" t="str">
            <v>72.49.03.01</v>
          </cell>
          <cell r="B1777" t="str">
            <v xml:space="preserve">MICRO TRATOR C/APAR. DE GRAMA COND. A                                          </v>
          </cell>
          <cell r="C1777" t="str">
            <v>hora</v>
          </cell>
          <cell r="D1777">
            <v>46.426244444444436</v>
          </cell>
        </row>
        <row r="1778">
          <cell r="A1778" t="str">
            <v>72.49.03.02</v>
          </cell>
          <cell r="B1778" t="str">
            <v xml:space="preserve">MICRO TRATOR C/APAR. DE GRAMA COND. B                                          </v>
          </cell>
          <cell r="C1778" t="str">
            <v>hora</v>
          </cell>
          <cell r="D1778">
            <v>28.894580740740739</v>
          </cell>
        </row>
        <row r="1779">
          <cell r="A1779" t="str">
            <v>72.49.03.03</v>
          </cell>
          <cell r="B1779" t="str">
            <v xml:space="preserve">MICRO TRATOR C/APAR. DE GRAMA COND. C                                          </v>
          </cell>
          <cell r="C1779" t="str">
            <v>hora</v>
          </cell>
          <cell r="D1779">
            <v>18.420562962962961</v>
          </cell>
        </row>
        <row r="1780">
          <cell r="A1780" t="str">
            <v>72.49.03.04</v>
          </cell>
          <cell r="B1780" t="str">
            <v xml:space="preserve">MICRO TRATOR C/APAR. DE GRAMA COND. D                                          </v>
          </cell>
          <cell r="C1780" t="str">
            <v>hora</v>
          </cell>
          <cell r="D1780">
            <v>64.846807407407397</v>
          </cell>
        </row>
        <row r="1781">
          <cell r="A1781" t="str">
            <v>72.49.04.01</v>
          </cell>
          <cell r="B1781" t="str">
            <v xml:space="preserve">TRATOR EQUIP.C/TRIT.RESIDUOS VEG.COND. A                                       </v>
          </cell>
          <cell r="C1781" t="str">
            <v>hora</v>
          </cell>
          <cell r="D1781">
            <v>90.507080000000002</v>
          </cell>
        </row>
        <row r="1782">
          <cell r="A1782" t="str">
            <v>72.49.04.02</v>
          </cell>
          <cell r="B1782" t="str">
            <v xml:space="preserve">TRATOR EQUIP.C/TRIT.RESIDUOS VEG.COND. B                                       </v>
          </cell>
          <cell r="C1782" t="str">
            <v>hora</v>
          </cell>
          <cell r="D1782">
            <v>79.615386666666666</v>
          </cell>
        </row>
        <row r="1783">
          <cell r="A1783" t="str">
            <v>72.49.04.03</v>
          </cell>
          <cell r="B1783" t="str">
            <v xml:space="preserve">TRATOR EQUIP.C/TRIT.RESIDUOS VEG.COND. C                                       </v>
          </cell>
          <cell r="C1783" t="str">
            <v>hora</v>
          </cell>
          <cell r="D1783">
            <v>192.30210962962963</v>
          </cell>
        </row>
        <row r="1784">
          <cell r="A1784" t="str">
            <v>72.49.04.04</v>
          </cell>
          <cell r="B1784" t="str">
            <v xml:space="preserve">TRATOR EQUIP.C/TRIT.RESIDUOS VEG.COND. D                                       </v>
          </cell>
          <cell r="C1784" t="str">
            <v>hora</v>
          </cell>
          <cell r="D1784">
            <v>238.72835407407405</v>
          </cell>
        </row>
        <row r="1785">
          <cell r="A1785" t="str">
            <v>72.49.05.01</v>
          </cell>
          <cell r="B1785" t="str">
            <v xml:space="preserve">TRATOR AGRIC. C/PULVEMISTURADOR COND. A                                        </v>
          </cell>
          <cell r="C1785" t="str">
            <v>hora</v>
          </cell>
          <cell r="D1785">
            <v>79.390484444444439</v>
          </cell>
        </row>
        <row r="1786">
          <cell r="A1786" t="str">
            <v>72.49.05.02</v>
          </cell>
          <cell r="B1786" t="str">
            <v xml:space="preserve">TRATOR AGRIC. C/PULVEMISTURADOR COND. B                                        </v>
          </cell>
          <cell r="C1786" t="str">
            <v>hora</v>
          </cell>
          <cell r="D1786">
            <v>59.53483111111111</v>
          </cell>
        </row>
        <row r="1787">
          <cell r="A1787" t="str">
            <v>72.49.05.03</v>
          </cell>
          <cell r="B1787" t="str">
            <v xml:space="preserve">TRATOR AGRIC. C/PULVEMISTURADOR COND. C                                        </v>
          </cell>
          <cell r="C1787" t="str">
            <v>hora</v>
          </cell>
          <cell r="D1787">
            <v>172.22155407407405</v>
          </cell>
        </row>
        <row r="1788">
          <cell r="A1788" t="str">
            <v>72.49.05.04</v>
          </cell>
          <cell r="B1788" t="str">
            <v xml:space="preserve">TRATOR AGRIC. C/PULVEMISTURADOR COND. D                                        </v>
          </cell>
          <cell r="C1788" t="str">
            <v>hora</v>
          </cell>
          <cell r="D1788">
            <v>218.65850814814812</v>
          </cell>
        </row>
        <row r="1789">
          <cell r="A1789" t="str">
            <v>72.50.01.01</v>
          </cell>
          <cell r="B1789" t="str">
            <v xml:space="preserve">TRATOR S/EST.COM LAMINA 1,93M3 COND. A                                         </v>
          </cell>
          <cell r="C1789" t="str">
            <v>hora</v>
          </cell>
          <cell r="D1789">
            <v>288.42103555555553</v>
          </cell>
        </row>
        <row r="1790">
          <cell r="A1790" t="str">
            <v>72.50.01.02</v>
          </cell>
          <cell r="B1790" t="str">
            <v xml:space="preserve">TRATOR S/EST.COM LAMINA 1,93M3 COND. B                                         </v>
          </cell>
          <cell r="C1790" t="str">
            <v>hora</v>
          </cell>
          <cell r="D1790">
            <v>437.02785629629625</v>
          </cell>
        </row>
        <row r="1791">
          <cell r="A1791" t="str">
            <v>72.50.01.03</v>
          </cell>
          <cell r="B1791" t="str">
            <v xml:space="preserve">TRATOR S/EST.COM LAMINA 1,93M3 COND. C                                         </v>
          </cell>
          <cell r="C1791" t="str">
            <v>hora</v>
          </cell>
          <cell r="D1791">
            <v>545.42001777777773</v>
          </cell>
        </row>
        <row r="1792">
          <cell r="A1792" t="str">
            <v>72.50.01.04</v>
          </cell>
          <cell r="B1792" t="str">
            <v xml:space="preserve">TRATOR S/EST.COM LAMINA 1,93M3 COND. D                                         </v>
          </cell>
          <cell r="C1792" t="str">
            <v>hora</v>
          </cell>
          <cell r="D1792">
            <v>591.84626222222209</v>
          </cell>
        </row>
        <row r="1793">
          <cell r="A1793" t="str">
            <v>72.50.02.01</v>
          </cell>
          <cell r="B1793" t="str">
            <v xml:space="preserve">TRATOR S/EST. COM LAMINA 2,28M3 COND. A                                        </v>
          </cell>
          <cell r="C1793" t="str">
            <v>hora</v>
          </cell>
          <cell r="D1793">
            <v>231.68141777777777</v>
          </cell>
        </row>
        <row r="1794">
          <cell r="A1794" t="str">
            <v>72.50.02.02</v>
          </cell>
          <cell r="B1794" t="str">
            <v xml:space="preserve">TRATOR S/EST. COM LAMINA 2,28M3 COND. B                                        </v>
          </cell>
          <cell r="C1794" t="str">
            <v>hora</v>
          </cell>
          <cell r="D1794">
            <v>334.55811999999997</v>
          </cell>
        </row>
        <row r="1795">
          <cell r="A1795" t="str">
            <v>72.50.02.03</v>
          </cell>
          <cell r="B1795" t="str">
            <v xml:space="preserve">TRATOR S/EST. COM LAMINA 2,28M3 COND. C                                        </v>
          </cell>
          <cell r="C1795" t="str">
            <v>hora</v>
          </cell>
          <cell r="D1795">
            <v>503.66317185185187</v>
          </cell>
        </row>
        <row r="1796">
          <cell r="A1796" t="str">
            <v>72.50.02.04</v>
          </cell>
          <cell r="B1796" t="str">
            <v xml:space="preserve">TRATOR S/EST. COM LAMINA 2,28M3 COND. D                                        </v>
          </cell>
          <cell r="C1796" t="str">
            <v>hora</v>
          </cell>
          <cell r="D1796">
            <v>550.10012592592591</v>
          </cell>
        </row>
        <row r="1797">
          <cell r="A1797" t="str">
            <v>72.50.03.01</v>
          </cell>
          <cell r="B1797" t="str">
            <v xml:space="preserve">TRATOR S/EST.COM LAMINA 3,18M3 COND. A                                         </v>
          </cell>
          <cell r="C1797" t="str">
            <v>hora</v>
          </cell>
          <cell r="D1797">
            <v>151.75545185185183</v>
          </cell>
        </row>
        <row r="1798">
          <cell r="A1798" t="str">
            <v>72.50.03.02</v>
          </cell>
          <cell r="B1798" t="str">
            <v xml:space="preserve">TRATOR S/EST.COM LAMINA 3,18M3 COND. B                                         </v>
          </cell>
          <cell r="C1798" t="str">
            <v>hora</v>
          </cell>
          <cell r="D1798">
            <v>183.23105333333334</v>
          </cell>
        </row>
        <row r="1799">
          <cell r="A1799" t="str">
            <v>72.50.03.03</v>
          </cell>
          <cell r="B1799" t="str">
            <v xml:space="preserve">TRATOR S/EST.COM LAMINA 3,18M3 COND. C                                         </v>
          </cell>
          <cell r="C1799" t="str">
            <v>hora</v>
          </cell>
          <cell r="D1799">
            <v>556.59016148148146</v>
          </cell>
        </row>
        <row r="1800">
          <cell r="A1800" t="str">
            <v>72.50.03.04</v>
          </cell>
          <cell r="B1800" t="str">
            <v xml:space="preserve">TRATOR S/EST.COM LAMINA 3,18M3 COND. D                                         </v>
          </cell>
          <cell r="C1800" t="str">
            <v>hora</v>
          </cell>
          <cell r="D1800">
            <v>603.01640592592582</v>
          </cell>
        </row>
        <row r="1801">
          <cell r="A1801" t="str">
            <v>72.50.04.01</v>
          </cell>
          <cell r="B1801" t="str">
            <v xml:space="preserve">TRATOR S/EST. C/LAMINA/RIP.1,93M3 COND.A                                       </v>
          </cell>
          <cell r="C1801" t="str">
            <v>hora</v>
          </cell>
          <cell r="D1801">
            <v>311.73589925925921</v>
          </cell>
        </row>
        <row r="1802">
          <cell r="A1802" t="str">
            <v>72.50.04.02</v>
          </cell>
          <cell r="B1802" t="str">
            <v xml:space="preserve">TRATOR S/EST. C/LAMINA/RIP.1,93M3 COND.B                                       </v>
          </cell>
          <cell r="C1802" t="str">
            <v>hora</v>
          </cell>
          <cell r="D1802">
            <v>479.14882962962957</v>
          </cell>
        </row>
        <row r="1803">
          <cell r="A1803" t="str">
            <v>72.50.04.03</v>
          </cell>
          <cell r="B1803" t="str">
            <v xml:space="preserve">TRATOR S/EST. C/LAMINA/RIP.1,93M3 COND.C                                       </v>
          </cell>
          <cell r="C1803" t="str">
            <v>hora</v>
          </cell>
          <cell r="D1803">
            <v>587.540991111111</v>
          </cell>
        </row>
        <row r="1804">
          <cell r="A1804" t="str">
            <v>72.50.04.04</v>
          </cell>
          <cell r="B1804" t="str">
            <v xml:space="preserve">TRATOR S/EST. C/LAMINA/RIP.1,93M3 COND.D                                       </v>
          </cell>
          <cell r="C1804" t="str">
            <v>hora</v>
          </cell>
          <cell r="D1804">
            <v>633.96723555555548</v>
          </cell>
        </row>
        <row r="1805">
          <cell r="A1805" t="str">
            <v>72.50.05.01</v>
          </cell>
          <cell r="B1805" t="str">
            <v xml:space="preserve">TRATOR S/EST. C/LAMINA/RIP.2,28M3 COND.A                                       </v>
          </cell>
          <cell r="C1805" t="str">
            <v>hora</v>
          </cell>
          <cell r="D1805">
            <v>216.69864592592592</v>
          </cell>
        </row>
        <row r="1806">
          <cell r="A1806" t="str">
            <v>72.50.05.02</v>
          </cell>
          <cell r="B1806" t="str">
            <v xml:space="preserve">TRATOR S/EST. C/LAMINA/RIP.2,28M3 COND.B                                       </v>
          </cell>
          <cell r="C1806" t="str">
            <v>hora</v>
          </cell>
          <cell r="D1806">
            <v>307.50559555555554</v>
          </cell>
        </row>
        <row r="1807">
          <cell r="A1807" t="str">
            <v>72.50.05.03</v>
          </cell>
          <cell r="B1807" t="str">
            <v xml:space="preserve">TRATOR S/EST. C/LAMINA/RIP.2,28M3 COND.C                                       </v>
          </cell>
          <cell r="C1807" t="str">
            <v>hora</v>
          </cell>
          <cell r="D1807">
            <v>482.13681629629627</v>
          </cell>
        </row>
        <row r="1808">
          <cell r="A1808" t="str">
            <v>72.50.05.04</v>
          </cell>
          <cell r="B1808" t="str">
            <v xml:space="preserve">TRATOR S/EST. C/LAMINA/RIP.2,28M3 COND.D                                       </v>
          </cell>
          <cell r="C1808" t="str">
            <v>hora</v>
          </cell>
          <cell r="D1808">
            <v>528.56306074074075</v>
          </cell>
        </row>
        <row r="1809">
          <cell r="A1809" t="str">
            <v>72.50.06.01</v>
          </cell>
          <cell r="B1809" t="str">
            <v xml:space="preserve">TRATOR S/EST. C/LAMINA/RIP.3,18M3 COND.A                                       </v>
          </cell>
          <cell r="C1809" t="str">
            <v>hora</v>
          </cell>
          <cell r="D1809">
            <v>157.87065037037036</v>
          </cell>
        </row>
        <row r="1810">
          <cell r="A1810" t="str">
            <v>72.50.06.02</v>
          </cell>
          <cell r="B1810" t="str">
            <v xml:space="preserve">TRATOR S/EST. C/LAMINA/RIP.3,18M3 COND.B                                       </v>
          </cell>
          <cell r="C1810" t="str">
            <v>hora</v>
          </cell>
          <cell r="D1810">
            <v>193.8871348148148</v>
          </cell>
        </row>
        <row r="1811">
          <cell r="A1811" t="str">
            <v>72.50.06.03</v>
          </cell>
          <cell r="B1811" t="str">
            <v xml:space="preserve">TRATOR S/EST. C/LAMINA/RIP.3,18M3 COND.C                                       </v>
          </cell>
          <cell r="C1811" t="str">
            <v>hora</v>
          </cell>
          <cell r="D1811">
            <v>567.23553333333325</v>
          </cell>
        </row>
        <row r="1812">
          <cell r="A1812" t="str">
            <v>72.50.06.04</v>
          </cell>
          <cell r="B1812" t="str">
            <v xml:space="preserve">TRATOR S/EST. C/LAMINA/RIP.3,18M3 COND.D                                       </v>
          </cell>
          <cell r="C1812" t="str">
            <v>hora</v>
          </cell>
          <cell r="D1812">
            <v>613.66177777777773</v>
          </cell>
        </row>
        <row r="1813">
          <cell r="A1813" t="str">
            <v>72.52.01.01</v>
          </cell>
          <cell r="B1813" t="str">
            <v xml:space="preserve">USINA DE CONCRETO 200M3/H COND. A                                              </v>
          </cell>
          <cell r="C1813" t="str">
            <v>hora</v>
          </cell>
          <cell r="D1813">
            <v>402.63923555555556</v>
          </cell>
        </row>
        <row r="1814">
          <cell r="A1814" t="str">
            <v>72.52.01.02</v>
          </cell>
          <cell r="B1814" t="str">
            <v xml:space="preserve">USINA DE CONCRETO 200M3/H COND. B                                              </v>
          </cell>
          <cell r="C1814" t="str">
            <v>hora</v>
          </cell>
          <cell r="D1814">
            <v>230.06426370370369</v>
          </cell>
        </row>
        <row r="1815">
          <cell r="A1815" t="str">
            <v>72.52.01.03</v>
          </cell>
          <cell r="B1815" t="str">
            <v xml:space="preserve">USINA DE CONCRETO 200M3/H COND. C                                              </v>
          </cell>
          <cell r="C1815" t="str">
            <v>hora</v>
          </cell>
          <cell r="D1815">
            <v>345.87819851851845</v>
          </cell>
        </row>
        <row r="1816">
          <cell r="A1816" t="str">
            <v>72.52.01.04</v>
          </cell>
          <cell r="B1816" t="str">
            <v xml:space="preserve">USINA DE CONCRETO 200M3/H COND. D                                              </v>
          </cell>
          <cell r="C1816" t="str">
            <v>hora</v>
          </cell>
          <cell r="D1816">
            <v>633.91368740740734</v>
          </cell>
        </row>
        <row r="1817">
          <cell r="A1817" t="str">
            <v>72.52.02.01</v>
          </cell>
          <cell r="B1817" t="str">
            <v xml:space="preserve">USINA DE CONCRETO 40M3/H COND. A                                               </v>
          </cell>
          <cell r="C1817" t="str">
            <v>hora</v>
          </cell>
          <cell r="D1817">
            <v>449.42960740740733</v>
          </cell>
        </row>
        <row r="1818">
          <cell r="A1818" t="str">
            <v>72.52.02.02</v>
          </cell>
          <cell r="B1818" t="str">
            <v xml:space="preserve">USINA DE CONCRETO 40M3/H COND. B                                               </v>
          </cell>
          <cell r="C1818" t="str">
            <v>hora</v>
          </cell>
          <cell r="D1818">
            <v>285.90427259259252</v>
          </cell>
        </row>
        <row r="1819">
          <cell r="A1819" t="str">
            <v>72.52.02.03</v>
          </cell>
          <cell r="B1819" t="str">
            <v xml:space="preserve">USINA DE CONCRETO 40M3/H COND. C                                               </v>
          </cell>
          <cell r="C1819" t="str">
            <v>hora</v>
          </cell>
          <cell r="D1819">
            <v>355.38834962962954</v>
          </cell>
        </row>
        <row r="1820">
          <cell r="A1820" t="str">
            <v>72.52.02.04</v>
          </cell>
          <cell r="B1820" t="str">
            <v xml:space="preserve">USINA DE CONCRETO 40M3/H COND. D                                               </v>
          </cell>
          <cell r="C1820" t="str">
            <v>hora</v>
          </cell>
          <cell r="D1820">
            <v>643.42383851851844</v>
          </cell>
        </row>
        <row r="1821">
          <cell r="A1821" t="str">
            <v>72.52.03.01</v>
          </cell>
          <cell r="B1821" t="str">
            <v xml:space="preserve">USINA ASFALTICA 60A80T/H COND. A                                               </v>
          </cell>
          <cell r="C1821" t="str">
            <v>hora</v>
          </cell>
          <cell r="D1821">
            <v>673.45363999999995</v>
          </cell>
        </row>
        <row r="1822">
          <cell r="A1822" t="str">
            <v>72.52.03.02</v>
          </cell>
          <cell r="B1822" t="str">
            <v xml:space="preserve">USINA ASFALTICA 60A80T/H COND. B                                               </v>
          </cell>
          <cell r="C1822" t="str">
            <v>hora</v>
          </cell>
          <cell r="D1822">
            <v>847.2280903703703</v>
          </cell>
        </row>
        <row r="1823">
          <cell r="A1823" t="str">
            <v>72.52.03.03</v>
          </cell>
          <cell r="B1823" t="str">
            <v xml:space="preserve">USINA ASFALTICA 60 A 80T/H COND. C                                             </v>
          </cell>
          <cell r="C1823" t="str">
            <v>hora</v>
          </cell>
          <cell r="D1823">
            <v>1023.2087244444442</v>
          </cell>
        </row>
        <row r="1824">
          <cell r="A1824" t="str">
            <v>72.52.03.04</v>
          </cell>
          <cell r="B1824" t="str">
            <v xml:space="preserve">USINA ASFALTICA 60 A 80 T/H COND. D                                            </v>
          </cell>
          <cell r="C1824" t="str">
            <v>hora</v>
          </cell>
          <cell r="D1824">
            <v>1218.3810148148148</v>
          </cell>
        </row>
        <row r="1825">
          <cell r="A1825" t="str">
            <v>72.52.04.01</v>
          </cell>
          <cell r="B1825" t="str">
            <v xml:space="preserve">USINA ASF.MATER.FRES.100A150T/H COND.A                                         </v>
          </cell>
          <cell r="C1825" t="str">
            <v>hora</v>
          </cell>
          <cell r="D1825">
            <v>1219.4305585185184</v>
          </cell>
        </row>
        <row r="1826">
          <cell r="A1826" t="str">
            <v>72.52.04.02</v>
          </cell>
          <cell r="B1826" t="str">
            <v xml:space="preserve">USINA ASF.MATER.FRES.100A150T/H COND.B                                         </v>
          </cell>
          <cell r="C1826" t="str">
            <v>hora</v>
          </cell>
          <cell r="D1826">
            <v>1814.3826133333334</v>
          </cell>
        </row>
        <row r="1827">
          <cell r="A1827" t="str">
            <v>72.52.04.03</v>
          </cell>
          <cell r="B1827" t="str">
            <v xml:space="preserve">USINA ASF.MATER.FRES.100A150T/H COND.C                                         </v>
          </cell>
          <cell r="C1827" t="str">
            <v>hora</v>
          </cell>
          <cell r="D1827">
            <v>2092.1368577777775</v>
          </cell>
        </row>
        <row r="1828">
          <cell r="A1828" t="str">
            <v>72.52.04.04</v>
          </cell>
          <cell r="B1828" t="str">
            <v xml:space="preserve">USINA ASF.MATER.FRES.100A150T/H COND.D                                         </v>
          </cell>
          <cell r="C1828" t="str">
            <v>hora</v>
          </cell>
          <cell r="D1828">
            <v>2287.3091481481479</v>
          </cell>
        </row>
        <row r="1829">
          <cell r="A1829" t="str">
            <v>72.52.05.01</v>
          </cell>
          <cell r="B1829" t="str">
            <v xml:space="preserve">USINA DE SOLOS 400TON/H COND. A                                                </v>
          </cell>
          <cell r="C1829" t="str">
            <v>hora</v>
          </cell>
          <cell r="D1829">
            <v>535.38509481481481</v>
          </cell>
        </row>
        <row r="1830">
          <cell r="A1830" t="str">
            <v>72.52.05.02</v>
          </cell>
          <cell r="B1830" t="str">
            <v xml:space="preserve">USINA DE SOLOS 400TON/H COND. B                                                </v>
          </cell>
          <cell r="C1830" t="str">
            <v>hora</v>
          </cell>
          <cell r="D1830">
            <v>438.163077037037</v>
          </cell>
        </row>
        <row r="1831">
          <cell r="A1831" t="str">
            <v>72.52.05.03</v>
          </cell>
          <cell r="B1831" t="str">
            <v xml:space="preserve">USINA DE SOLOS 400TON/H COND. C                                                </v>
          </cell>
          <cell r="C1831" t="str">
            <v>hora</v>
          </cell>
          <cell r="D1831">
            <v>534.66754962962955</v>
          </cell>
        </row>
        <row r="1832">
          <cell r="A1832" t="str">
            <v>72.52.05.04</v>
          </cell>
          <cell r="B1832" t="str">
            <v xml:space="preserve">USINA DE SOLOS 400TON/H COND. D                                                </v>
          </cell>
          <cell r="C1832" t="str">
            <v>hora</v>
          </cell>
          <cell r="D1832">
            <v>822.71374814814817</v>
          </cell>
        </row>
        <row r="1833">
          <cell r="A1833" t="str">
            <v>72.53.01.01</v>
          </cell>
          <cell r="B1833" t="str">
            <v xml:space="preserve">VIBRADOR DE IMERSAO 12000VPM ELET.COND.A                                       </v>
          </cell>
          <cell r="C1833" t="str">
            <v>hora</v>
          </cell>
          <cell r="D1833">
            <v>32.932111111111105</v>
          </cell>
        </row>
        <row r="1834">
          <cell r="A1834" t="str">
            <v>72.53.01.02</v>
          </cell>
          <cell r="B1834" t="str">
            <v xml:space="preserve">VIBRADOR DE IMERSAO 12000VPM ELET.COND.B                                       </v>
          </cell>
          <cell r="C1834" t="str">
            <v>hora</v>
          </cell>
          <cell r="D1834">
            <v>1.0495437037037036</v>
          </cell>
        </row>
        <row r="1835">
          <cell r="A1835" t="str">
            <v>72.53.01.03</v>
          </cell>
          <cell r="B1835" t="str">
            <v xml:space="preserve">VIBRADOR DE IMERSAO 12000VPM ELET.COND.C                                       </v>
          </cell>
          <cell r="C1835" t="str">
            <v>hora</v>
          </cell>
          <cell r="D1835">
            <v>2.4953437037037034</v>
          </cell>
        </row>
        <row r="1836">
          <cell r="A1836" t="str">
            <v>72.53.01.04</v>
          </cell>
          <cell r="B1836" t="str">
            <v xml:space="preserve">VIBRADOR DE IMERSAO 12000VPM ELET.COND.D                                       </v>
          </cell>
          <cell r="C1836" t="str">
            <v>hora</v>
          </cell>
          <cell r="D1836">
            <v>34.881263703703702</v>
          </cell>
        </row>
        <row r="1837">
          <cell r="A1837" t="str">
            <v>72.53.02.01</v>
          </cell>
          <cell r="B1837" t="str">
            <v xml:space="preserve">VIBRADOR DE IMERSAO 12000VPM GAS.COND.A                                        </v>
          </cell>
          <cell r="C1837" t="str">
            <v>hora</v>
          </cell>
          <cell r="D1837">
            <v>33.049917037037034</v>
          </cell>
        </row>
        <row r="1838">
          <cell r="A1838" t="str">
            <v>72.53.02.02</v>
          </cell>
          <cell r="B1838" t="str">
            <v xml:space="preserve">VIBRADOR DE IMERSAO 12000VPM GAS.COND.B                                        </v>
          </cell>
          <cell r="C1838" t="str">
            <v>hora</v>
          </cell>
          <cell r="D1838">
            <v>1.2744459259259258</v>
          </cell>
        </row>
        <row r="1839">
          <cell r="A1839" t="str">
            <v>72.53.02.03</v>
          </cell>
          <cell r="B1839" t="str">
            <v xml:space="preserve">VIBRADOR DE IMERSAO 12000VPM GAS.COND.C                                        </v>
          </cell>
          <cell r="C1839" t="str">
            <v>hora</v>
          </cell>
          <cell r="D1839">
            <v>3.2450177777777771</v>
          </cell>
        </row>
        <row r="1840">
          <cell r="A1840" t="str">
            <v>72.53.02.04</v>
          </cell>
          <cell r="B1840" t="str">
            <v xml:space="preserve">VIBRADOR DE IMERSAO 12000VPM GAS.COND.D                                        </v>
          </cell>
          <cell r="C1840" t="str">
            <v>hora</v>
          </cell>
          <cell r="D1840">
            <v>35.641647407407405</v>
          </cell>
        </row>
        <row r="1841">
          <cell r="A1841" t="str">
            <v>72.54.01.01</v>
          </cell>
          <cell r="B1841" t="str">
            <v xml:space="preserve">VIBRO ACAB.ASF.S/EST.400T/H COND. A                                            </v>
          </cell>
          <cell r="C1841" t="str">
            <v>hora</v>
          </cell>
          <cell r="D1841">
            <v>216.34522814814812</v>
          </cell>
        </row>
        <row r="1842">
          <cell r="A1842" t="str">
            <v>72.54.01.02</v>
          </cell>
          <cell r="B1842" t="str">
            <v xml:space="preserve">VIBRO ACAB.ASF.S/EST.400T/H COND.B                                             </v>
          </cell>
          <cell r="C1842" t="str">
            <v>hora</v>
          </cell>
          <cell r="D1842">
            <v>311.30751407407405</v>
          </cell>
        </row>
        <row r="1843">
          <cell r="A1843" t="str">
            <v>72.54.01.03</v>
          </cell>
          <cell r="B1843" t="str">
            <v xml:space="preserve">VIBRO ACAB.ASF.S/EST.400T/H COND.C                                             </v>
          </cell>
          <cell r="C1843" t="str">
            <v>hora</v>
          </cell>
          <cell r="D1843">
            <v>429.33834222222214</v>
          </cell>
        </row>
        <row r="1844">
          <cell r="A1844" t="str">
            <v>72.54.01.04</v>
          </cell>
          <cell r="B1844" t="str">
            <v xml:space="preserve">VIBRO ACAB.ASF.S/EST.400T/H COND.D                                             </v>
          </cell>
          <cell r="C1844" t="str">
            <v>hora</v>
          </cell>
          <cell r="D1844">
            <v>475.76458666666667</v>
          </cell>
        </row>
        <row r="1845">
          <cell r="A1845" t="str">
            <v>72.54.02.01</v>
          </cell>
          <cell r="B1845" t="str">
            <v xml:space="preserve">VIBRO ACAB.ASF.S/EST. 2200TON/H COND.A                                         </v>
          </cell>
          <cell r="C1845" t="str">
            <v>hora</v>
          </cell>
          <cell r="D1845">
            <v>725.759471111111</v>
          </cell>
        </row>
        <row r="1846">
          <cell r="A1846" t="str">
            <v>72.54.02.02</v>
          </cell>
          <cell r="B1846" t="str">
            <v xml:space="preserve">VIBRO ACAB.ASF.S/EST. 2200TON/H COND.B                                         </v>
          </cell>
          <cell r="C1846" t="str">
            <v>hora</v>
          </cell>
          <cell r="D1846">
            <v>1244.6517362962963</v>
          </cell>
        </row>
        <row r="1847">
          <cell r="A1847" t="str">
            <v>72.54.02.03</v>
          </cell>
          <cell r="B1847" t="str">
            <v xml:space="preserve">VIBRO ACAB.ASF.S/EST. 2200TON/H COND.C                                         </v>
          </cell>
          <cell r="C1847" t="str">
            <v>hora</v>
          </cell>
          <cell r="D1847">
            <v>1434.9404355555553</v>
          </cell>
        </row>
        <row r="1848">
          <cell r="A1848" t="str">
            <v>72.54.02.04</v>
          </cell>
          <cell r="B1848" t="str">
            <v xml:space="preserve">VIBRO ACAB.ASF.S/EST. 2200TON/H COND.D                                         </v>
          </cell>
          <cell r="C1848" t="str">
            <v>hora</v>
          </cell>
          <cell r="D1848">
            <v>1481.3666799999999</v>
          </cell>
        </row>
        <row r="1849">
          <cell r="A1849" t="str">
            <v>72.54.03.01</v>
          </cell>
          <cell r="B1849" t="str">
            <v xml:space="preserve">VIBRO ACAB.ASF.S/EST.500TON/H COND. A                                          </v>
          </cell>
          <cell r="C1849" t="str">
            <v>hora</v>
          </cell>
          <cell r="D1849">
            <v>300.08382222222218</v>
          </cell>
        </row>
        <row r="1850">
          <cell r="A1850" t="str">
            <v>72.54.03.02</v>
          </cell>
          <cell r="B1850" t="str">
            <v xml:space="preserve">VIBRO ACAB.ASF.S/EST.500TON/H COND. B                                          </v>
          </cell>
          <cell r="C1850" t="str">
            <v>hora</v>
          </cell>
          <cell r="D1850">
            <v>464.75508740740736</v>
          </cell>
        </row>
        <row r="1851">
          <cell r="A1851" t="str">
            <v>72.54.03.03</v>
          </cell>
          <cell r="B1851" t="str">
            <v xml:space="preserve">VIBRO ACAB.ASF.S/EST.500TON/H COND. C                                          </v>
          </cell>
          <cell r="C1851" t="str">
            <v>hora</v>
          </cell>
          <cell r="D1851">
            <v>645.40512000000001</v>
          </cell>
        </row>
        <row r="1852">
          <cell r="A1852" t="str">
            <v>72.54.03.04</v>
          </cell>
          <cell r="B1852" t="str">
            <v xml:space="preserve">VIBRO ACAB.ASF.S/EST.500TON/H COND. D                                          </v>
          </cell>
          <cell r="C1852" t="str">
            <v>hora</v>
          </cell>
          <cell r="D1852">
            <v>691.83136444444438</v>
          </cell>
        </row>
        <row r="1853">
          <cell r="A1853" t="str">
            <v>72.54.04.01</v>
          </cell>
          <cell r="B1853" t="str">
            <v xml:space="preserve">VIBRO ACAB.ASF.S/PNEU 14,7T/H COND. A                                          </v>
          </cell>
          <cell r="C1853" t="str">
            <v>hora</v>
          </cell>
          <cell r="D1853">
            <v>344.19678666666664</v>
          </cell>
        </row>
        <row r="1854">
          <cell r="A1854" t="str">
            <v>72.54.04.02</v>
          </cell>
          <cell r="B1854" t="str">
            <v xml:space="preserve">VIBRO ACAB.ASF.S/PNEU 14,7T/H COND. B                                          </v>
          </cell>
          <cell r="C1854" t="str">
            <v>hora</v>
          </cell>
          <cell r="D1854">
            <v>545.56995259259259</v>
          </cell>
        </row>
        <row r="1855">
          <cell r="A1855" t="str">
            <v>72.54.04.03</v>
          </cell>
          <cell r="B1855" t="str">
            <v xml:space="preserve">VIBRO ACAB.ASF.S/PNEU 14,7T/H COND. C                                          </v>
          </cell>
          <cell r="C1855" t="str">
            <v>hora</v>
          </cell>
          <cell r="D1855">
            <v>684.78442814814809</v>
          </cell>
        </row>
        <row r="1856">
          <cell r="A1856" t="str">
            <v>72.54.04.04</v>
          </cell>
          <cell r="B1856" t="str">
            <v xml:space="preserve">VIBRO ACAB.ASF.S/PNEU 14,7T/H COND. D                                          </v>
          </cell>
          <cell r="C1856" t="str">
            <v>hora</v>
          </cell>
          <cell r="D1856">
            <v>731.22138222222213</v>
          </cell>
        </row>
        <row r="1857">
          <cell r="A1857" t="str">
            <v>72.55.01.01</v>
          </cell>
          <cell r="B1857" t="str">
            <v xml:space="preserve">VIBRO ACAB.CONCRETO 200M3/H COND. A                                            </v>
          </cell>
          <cell r="C1857" t="str">
            <v>hora</v>
          </cell>
          <cell r="D1857">
            <v>789.52460592592581</v>
          </cell>
        </row>
        <row r="1858">
          <cell r="A1858" t="str">
            <v>72.55.01.02</v>
          </cell>
          <cell r="B1858" t="str">
            <v xml:space="preserve">VIBRO ACAB.CONCRETO 200M3/H COND. B                                            </v>
          </cell>
          <cell r="C1858" t="str">
            <v>hora</v>
          </cell>
          <cell r="D1858">
            <v>1115.4186355555555</v>
          </cell>
        </row>
        <row r="1859">
          <cell r="A1859" t="str">
            <v>72.55.01.03</v>
          </cell>
          <cell r="B1859" t="str">
            <v xml:space="preserve">VIBRO ACAB.CONCRETO 200M3/H COND. C                                            </v>
          </cell>
          <cell r="C1859" t="str">
            <v>hora</v>
          </cell>
          <cell r="D1859">
            <v>1392.4232059259259</v>
          </cell>
        </row>
        <row r="1860">
          <cell r="A1860" t="str">
            <v>72.55.01.04</v>
          </cell>
          <cell r="B1860" t="str">
            <v xml:space="preserve">VIBRO ACAB.CONCRETO 200M3/H COND. D                                            </v>
          </cell>
          <cell r="C1860" t="str">
            <v>hora</v>
          </cell>
          <cell r="D1860">
            <v>1540.8051244444443</v>
          </cell>
        </row>
        <row r="1861">
          <cell r="A1861" t="str">
            <v>72.56.01.01</v>
          </cell>
          <cell r="B1861" t="str">
            <v xml:space="preserve">SERRA PARA PAVIMENTO 8HP COND. A                                               </v>
          </cell>
          <cell r="C1861" t="str">
            <v>hora</v>
          </cell>
          <cell r="D1861">
            <v>33.778171851851845</v>
          </cell>
        </row>
        <row r="1862">
          <cell r="A1862" t="str">
            <v>72.56.01.02</v>
          </cell>
          <cell r="B1862" t="str">
            <v xml:space="preserve">SERRA PARA PAVIMENTO 8HP COND. B                                               </v>
          </cell>
          <cell r="C1862" t="str">
            <v>hora</v>
          </cell>
          <cell r="D1862">
            <v>3.0094059259259258</v>
          </cell>
        </row>
        <row r="1863">
          <cell r="A1863" t="str">
            <v>72.56.01.03</v>
          </cell>
          <cell r="B1863" t="str">
            <v xml:space="preserve">SERRA PARA PAVIMENTO 8HP COND. C                                               </v>
          </cell>
          <cell r="C1863" t="str">
            <v>hora</v>
          </cell>
          <cell r="D1863">
            <v>8.3320918518518514</v>
          </cell>
        </row>
        <row r="1864">
          <cell r="A1864" t="str">
            <v>72.56.01.04</v>
          </cell>
          <cell r="B1864" t="str">
            <v xml:space="preserve">SERRA PARA PAVIMENTO 8HP COND. D                                               </v>
          </cell>
          <cell r="C1864" t="str">
            <v>hora</v>
          </cell>
          <cell r="D1864">
            <v>40.718011851851855</v>
          </cell>
        </row>
        <row r="1865">
          <cell r="A1865" t="str">
            <v>72.56.03.01</v>
          </cell>
          <cell r="B1865" t="str">
            <v xml:space="preserve">SERRA PARA PAVIMENTO 9HP COND. A                                               </v>
          </cell>
          <cell r="C1865" t="str">
            <v>hora</v>
          </cell>
          <cell r="D1865">
            <v>32.385919999999999</v>
          </cell>
        </row>
        <row r="1866">
          <cell r="A1866" t="str">
            <v>72.56.03.02</v>
          </cell>
          <cell r="B1866" t="str">
            <v xml:space="preserve">SERRA PARA PAVIMENTO 9HP COND. B                                               </v>
          </cell>
          <cell r="C1866" t="str">
            <v>hora</v>
          </cell>
          <cell r="D1866">
            <v>6.6506799999999995</v>
          </cell>
        </row>
        <row r="1867">
          <cell r="A1867" t="str">
            <v>72.56.03.03</v>
          </cell>
          <cell r="B1867" t="str">
            <v xml:space="preserve">SERRA PARA PAVIMENTO 9HP COND. C                                               </v>
          </cell>
          <cell r="C1867" t="str">
            <v>hora</v>
          </cell>
          <cell r="D1867">
            <v>5.9759733333333322</v>
          </cell>
        </row>
        <row r="1868">
          <cell r="A1868" t="str">
            <v>72.56.03.04</v>
          </cell>
          <cell r="B1868" t="str">
            <v xml:space="preserve">SERRA PARA PAVIMENTO 9HP COND. D                                               </v>
          </cell>
          <cell r="C1868" t="str">
            <v>hora</v>
          </cell>
          <cell r="D1868">
            <v>38.372602962962958</v>
          </cell>
        </row>
        <row r="1869">
          <cell r="A1869" t="str">
            <v>72.57.01.01</v>
          </cell>
          <cell r="B1869" t="str">
            <v xml:space="preserve">SELADORA A FRIO 15HP COND. A                                                   </v>
          </cell>
          <cell r="C1869" t="str">
            <v>hora</v>
          </cell>
          <cell r="D1869">
            <v>60.316634074074067</v>
          </cell>
        </row>
        <row r="1870">
          <cell r="A1870" t="str">
            <v>72.57.01.02</v>
          </cell>
          <cell r="B1870" t="str">
            <v xml:space="preserve">SELADORA A FRIO 15HP COND. B                                                   </v>
          </cell>
          <cell r="C1870" t="str">
            <v>hora</v>
          </cell>
          <cell r="D1870">
            <v>53.922985185185183</v>
          </cell>
        </row>
        <row r="1871">
          <cell r="A1871" t="str">
            <v>72.57.01.03</v>
          </cell>
          <cell r="B1871" t="str">
            <v xml:space="preserve">SELADORA A FRIO 15HP COND. C                                                   </v>
          </cell>
          <cell r="C1871" t="str">
            <v>hora</v>
          </cell>
          <cell r="D1871">
            <v>63.893650370370366</v>
          </cell>
        </row>
        <row r="1872">
          <cell r="A1872" t="str">
            <v>72.57.01.04</v>
          </cell>
          <cell r="B1872" t="str">
            <v xml:space="preserve">SELADORA A FRIO 15HP COND. D                                                   </v>
          </cell>
          <cell r="C1872" t="str">
            <v>hora</v>
          </cell>
          <cell r="D1872">
            <v>96.290279999999996</v>
          </cell>
        </row>
        <row r="1873">
          <cell r="A1873" t="str">
            <v>72.58.01.01</v>
          </cell>
          <cell r="B1873" t="str">
            <v xml:space="preserve">UNIDADE APLIC.EXTRUSAO COND. A                                                 </v>
          </cell>
          <cell r="C1873" t="str">
            <v>hora</v>
          </cell>
          <cell r="D1873">
            <v>230.54619703703702</v>
          </cell>
        </row>
        <row r="1874">
          <cell r="A1874" t="str">
            <v>72.58.01.02</v>
          </cell>
          <cell r="B1874" t="str">
            <v xml:space="preserve">UNIDADE APLIC.EXTRUSAO COND. B                                                 </v>
          </cell>
          <cell r="C1874" t="str">
            <v>hora</v>
          </cell>
          <cell r="D1874">
            <v>23.464798518518514</v>
          </cell>
        </row>
        <row r="1875">
          <cell r="A1875" t="str">
            <v>72.58.01.03</v>
          </cell>
          <cell r="B1875" t="str">
            <v xml:space="preserve">UNIDADE APLIC.EXTRUSAO COND. C                                                 </v>
          </cell>
          <cell r="C1875" t="str">
            <v>hora</v>
          </cell>
          <cell r="D1875">
            <v>333.08019111111111</v>
          </cell>
        </row>
        <row r="1876">
          <cell r="A1876" t="str">
            <v>72.58.01.04</v>
          </cell>
          <cell r="B1876" t="str">
            <v xml:space="preserve">UNIDADE APLIC.EXTRUSAO COND. D                                                 </v>
          </cell>
          <cell r="C1876" t="str">
            <v>hora</v>
          </cell>
          <cell r="D1876">
            <v>552.20992296296288</v>
          </cell>
        </row>
        <row r="1877">
          <cell r="A1877" t="str">
            <v>72.58.02.01</v>
          </cell>
          <cell r="B1877" t="str">
            <v xml:space="preserve">UNIDADE APLIC.TINTA ELAST.A FRIO COND.A                                        </v>
          </cell>
          <cell r="C1877" t="str">
            <v>hora</v>
          </cell>
          <cell r="D1877">
            <v>149.18514074074074</v>
          </cell>
        </row>
        <row r="1878">
          <cell r="A1878" t="str">
            <v>72.58.02.02</v>
          </cell>
          <cell r="B1878" t="str">
            <v xml:space="preserve">UNIDADE APLIC.TINTA ELAST.A FRIO COND.B                                        </v>
          </cell>
          <cell r="C1878" t="str">
            <v>hora</v>
          </cell>
          <cell r="D1878">
            <v>1.6492829629629628</v>
          </cell>
        </row>
        <row r="1879">
          <cell r="A1879" t="str">
            <v>72.58.02.03</v>
          </cell>
          <cell r="B1879" t="str">
            <v xml:space="preserve">UNIDADE APLIC.TINTA ELAST.A FRIO COND.C                                        </v>
          </cell>
          <cell r="C1879" t="str">
            <v>hora</v>
          </cell>
          <cell r="D1879">
            <v>130.27193481481481</v>
          </cell>
        </row>
        <row r="1880">
          <cell r="A1880" t="str">
            <v>72.58.02.04</v>
          </cell>
          <cell r="B1880" t="str">
            <v xml:space="preserve">UNIDADE APLIC.TINTA ELAST.A FRIO COND.D                                        </v>
          </cell>
          <cell r="C1880" t="str">
            <v>hora</v>
          </cell>
          <cell r="D1880">
            <v>278.6538533333333</v>
          </cell>
        </row>
        <row r="1881">
          <cell r="A1881" t="str">
            <v>72.58.03.01</v>
          </cell>
          <cell r="B1881" t="str">
            <v xml:space="preserve">UNIDADE FUSORA COND. A                                                         </v>
          </cell>
          <cell r="C1881" t="str">
            <v>hora</v>
          </cell>
          <cell r="D1881">
            <v>278.98585185185186</v>
          </cell>
        </row>
        <row r="1882">
          <cell r="A1882" t="str">
            <v>72.58.03.02</v>
          </cell>
          <cell r="B1882" t="str">
            <v xml:space="preserve">UNIDADE FUSORA COND. B                                                         </v>
          </cell>
          <cell r="C1882" t="str">
            <v>hora</v>
          </cell>
          <cell r="D1882">
            <v>50.292420740740738</v>
          </cell>
        </row>
        <row r="1883">
          <cell r="A1883" t="str">
            <v>72.58.03.03</v>
          </cell>
          <cell r="B1883" t="str">
            <v xml:space="preserve">UNIDADE FUSORA COND. C                                                         </v>
          </cell>
          <cell r="C1883" t="str">
            <v>hora</v>
          </cell>
          <cell r="D1883">
            <v>319.51109037037031</v>
          </cell>
        </row>
        <row r="1884">
          <cell r="A1884" t="str">
            <v>72.58.03.04</v>
          </cell>
          <cell r="B1884" t="str">
            <v xml:space="preserve">UNIDADE FUSORA COND. D                                                         </v>
          </cell>
          <cell r="C1884" t="str">
            <v>hora</v>
          </cell>
          <cell r="D1884">
            <v>574.01472888888884</v>
          </cell>
        </row>
        <row r="1885">
          <cell r="A1885" t="str">
            <v>72.58.04.01</v>
          </cell>
          <cell r="B1885" t="str">
            <v xml:space="preserve">UNIDADE APLIC.HOT-SPRAY COND. A                                                </v>
          </cell>
          <cell r="C1885" t="str">
            <v>hora</v>
          </cell>
          <cell r="D1885">
            <v>317.08000444444446</v>
          </cell>
        </row>
        <row r="1886">
          <cell r="A1886" t="str">
            <v>72.58.04.02</v>
          </cell>
          <cell r="B1886" t="str">
            <v xml:space="preserve">UNIDADE APLIC.HOT-SPRAY COND. B                                                </v>
          </cell>
          <cell r="C1886" t="str">
            <v>hora</v>
          </cell>
          <cell r="D1886">
            <v>346.61716296296288</v>
          </cell>
        </row>
        <row r="1887">
          <cell r="A1887" t="str">
            <v>72.58.04.03</v>
          </cell>
          <cell r="B1887" t="str">
            <v xml:space="preserve">UNIDADE APLIC.HOT-SPRAY COND. C                                                </v>
          </cell>
          <cell r="C1887" t="str">
            <v>hora</v>
          </cell>
          <cell r="D1887">
            <v>716.31357777777782</v>
          </cell>
        </row>
        <row r="1888">
          <cell r="A1888" t="str">
            <v>72.58.04.04</v>
          </cell>
          <cell r="B1888" t="str">
            <v xml:space="preserve">UNIDADE APLIC.HOT-SPRAY COND. D                                                </v>
          </cell>
          <cell r="C1888" t="str">
            <v>hora</v>
          </cell>
          <cell r="D1888">
            <v>864.69549629629626</v>
          </cell>
        </row>
        <row r="1889">
          <cell r="A1889" t="str">
            <v>72.58.05.01</v>
          </cell>
          <cell r="B1889" t="str">
            <v xml:space="preserve">UNID.APLIC.TINTA (HOFFMAN OU SIMILAR)C-A                                       </v>
          </cell>
          <cell r="C1889" t="str">
            <v>hora</v>
          </cell>
          <cell r="D1889">
            <v>149.49571999999998</v>
          </cell>
        </row>
        <row r="1890">
          <cell r="A1890" t="str">
            <v>72.58.05.02</v>
          </cell>
          <cell r="B1890" t="str">
            <v xml:space="preserve">UNID.APLIC.TINTA (HOFFMAN OU SIMILAR)C-B                                       </v>
          </cell>
          <cell r="C1890" t="str">
            <v>hora</v>
          </cell>
          <cell r="D1890">
            <v>2.3025703703703702</v>
          </cell>
        </row>
        <row r="1891">
          <cell r="A1891" t="str">
            <v>72.58.05.03</v>
          </cell>
          <cell r="B1891" t="str">
            <v xml:space="preserve">UNID.APLIC.TINTA (HOFFMAN OU SIMILAR)C-C                                       </v>
          </cell>
          <cell r="C1891" t="str">
            <v>hora</v>
          </cell>
          <cell r="D1891">
            <v>130.63606222222222</v>
          </cell>
        </row>
        <row r="1892">
          <cell r="A1892" t="str">
            <v>72.58.05.04</v>
          </cell>
          <cell r="B1892" t="str">
            <v xml:space="preserve">UNID.APLIC.TINTA (HOFFMAN OU SIMILAR)C-D                                       </v>
          </cell>
          <cell r="C1892" t="str">
            <v>hora</v>
          </cell>
          <cell r="D1892">
            <v>279.01798074074065</v>
          </cell>
        </row>
        <row r="1893">
          <cell r="A1893" t="str">
            <v>72.59.01.01</v>
          </cell>
          <cell r="B1893" t="str">
            <v xml:space="preserve">SILO P/ESTOC.CIMENTO 30T COND. A                                               </v>
          </cell>
          <cell r="C1893" t="str">
            <v>hora</v>
          </cell>
          <cell r="D1893">
            <v>9.5744088888888879</v>
          </cell>
        </row>
        <row r="1894">
          <cell r="A1894" t="str">
            <v>72.59.01.02</v>
          </cell>
          <cell r="B1894" t="str">
            <v xml:space="preserve">SILO P/ESTOC.CIMENTO 30T COND. B                                               </v>
          </cell>
          <cell r="C1894" t="str">
            <v>hora</v>
          </cell>
          <cell r="D1894">
            <v>11.202272592592593</v>
          </cell>
        </row>
        <row r="1895">
          <cell r="A1895" t="str">
            <v>72.59.01.03</v>
          </cell>
          <cell r="B1895" t="str">
            <v xml:space="preserve">SILO P/ESTOC.CIMENTO 30T COND. C                                               </v>
          </cell>
          <cell r="C1895" t="str">
            <v>hora</v>
          </cell>
          <cell r="D1895">
            <v>11.202272592592593</v>
          </cell>
        </row>
        <row r="1896">
          <cell r="A1896" t="str">
            <v>72.59.01.04</v>
          </cell>
          <cell r="B1896" t="str">
            <v xml:space="preserve">SILO P/ESTOC.CIMENTO 30T COND. D                                               </v>
          </cell>
          <cell r="C1896" t="str">
            <v>hora</v>
          </cell>
          <cell r="D1896">
            <v>11.202272592592593</v>
          </cell>
        </row>
        <row r="1897">
          <cell r="A1897" t="str">
            <v>72.59.02.01</v>
          </cell>
          <cell r="B1897" t="str">
            <v xml:space="preserve">SILO P/ESTOC.MASSA ASF.35TON COND. A                                           </v>
          </cell>
          <cell r="C1897" t="str">
            <v>hora</v>
          </cell>
          <cell r="D1897">
            <v>3.2235985185185183</v>
          </cell>
        </row>
        <row r="1898">
          <cell r="A1898" t="str">
            <v>72.59.02.02</v>
          </cell>
          <cell r="B1898" t="str">
            <v xml:space="preserve">SILO P/ESTOC.MASSA ASF.35TON COND. B                                           </v>
          </cell>
          <cell r="C1898" t="str">
            <v>hora</v>
          </cell>
          <cell r="D1898">
            <v>3.7804992592592592</v>
          </cell>
        </row>
        <row r="1899">
          <cell r="A1899" t="str">
            <v>72.59.02.03</v>
          </cell>
          <cell r="B1899" t="str">
            <v xml:space="preserve">SILO P/ESTOC.MASSA ASF.35TON COND. C                                           </v>
          </cell>
          <cell r="C1899" t="str">
            <v>hora</v>
          </cell>
          <cell r="D1899">
            <v>3.7804992592592592</v>
          </cell>
        </row>
        <row r="1900">
          <cell r="A1900" t="str">
            <v>72.59.02.04</v>
          </cell>
          <cell r="B1900" t="str">
            <v xml:space="preserve">SILO P/ESTOC.MASSA ASF.35TON COND. D                                           </v>
          </cell>
          <cell r="C1900" t="str">
            <v>hora</v>
          </cell>
          <cell r="D1900">
            <v>3.7804992592592592</v>
          </cell>
        </row>
        <row r="1901">
          <cell r="A1901" t="str">
            <v>72.61.01.01</v>
          </cell>
          <cell r="B1901" t="str">
            <v xml:space="preserve">VASSOURA MEC. REBOCAVEL COND. A                                                </v>
          </cell>
          <cell r="C1901" t="str">
            <v>hora</v>
          </cell>
          <cell r="D1901">
            <v>5.2584281481481474</v>
          </cell>
        </row>
        <row r="1902">
          <cell r="A1902" t="str">
            <v>72.61.01.02</v>
          </cell>
          <cell r="B1902" t="str">
            <v xml:space="preserve">VASSOURA MEC. REBOCAVEL COND. B                                                </v>
          </cell>
          <cell r="C1902" t="str">
            <v>hora</v>
          </cell>
          <cell r="D1902">
            <v>6.1473274074074071</v>
          </cell>
        </row>
        <row r="1903">
          <cell r="A1903" t="str">
            <v>72.61.01.03</v>
          </cell>
          <cell r="B1903" t="str">
            <v xml:space="preserve">VASSOURA MEC. REBOCAVEL COND. C                                                </v>
          </cell>
          <cell r="C1903" t="str">
            <v>hora</v>
          </cell>
          <cell r="D1903">
            <v>112.76169037037036</v>
          </cell>
        </row>
        <row r="1904">
          <cell r="A1904" t="str">
            <v>72.61.01.04</v>
          </cell>
          <cell r="B1904" t="str">
            <v xml:space="preserve">VASSOURA MEC. REBOCAVEL COND. D                                                </v>
          </cell>
          <cell r="C1904" t="str">
            <v>hora</v>
          </cell>
          <cell r="D1904">
            <v>112.76169037037036</v>
          </cell>
        </row>
        <row r="1905">
          <cell r="A1905" t="str">
            <v>72.63.01.01</v>
          </cell>
          <cell r="B1905" t="str">
            <v xml:space="preserve">MAQUINA DE JATO COND. A                                                        </v>
          </cell>
          <cell r="C1905" t="str">
            <v>hora</v>
          </cell>
          <cell r="D1905">
            <v>36.380611851851846</v>
          </cell>
        </row>
        <row r="1906">
          <cell r="A1906" t="str">
            <v>72.63.01.02</v>
          </cell>
          <cell r="B1906" t="str">
            <v xml:space="preserve">MAQUINA DE JATO COND. B                                                        </v>
          </cell>
          <cell r="C1906" t="str">
            <v>hora</v>
          </cell>
          <cell r="D1906">
            <v>7.7002237037037036</v>
          </cell>
        </row>
        <row r="1907">
          <cell r="A1907" t="str">
            <v>72.63.01.03</v>
          </cell>
          <cell r="B1907" t="str">
            <v xml:space="preserve">MAQUINA DE JATO COND. C                                                        </v>
          </cell>
          <cell r="C1907" t="str">
            <v>hora</v>
          </cell>
          <cell r="D1907">
            <v>18.731142222222221</v>
          </cell>
        </row>
        <row r="1908">
          <cell r="A1908" t="str">
            <v>72.63.01.04</v>
          </cell>
          <cell r="B1908" t="str">
            <v xml:space="preserve">MAQUINA DE JATO COND. D                                                        </v>
          </cell>
          <cell r="C1908" t="str">
            <v>hora</v>
          </cell>
          <cell r="D1908">
            <v>51.117062222222216</v>
          </cell>
        </row>
        <row r="1910">
          <cell r="A1910" t="str">
            <v>Consolidação dos custos de mão de obra - Tabela de Preços de Consultoria</v>
          </cell>
          <cell r="D1910" t="str">
            <v>Preço Unitário</v>
          </cell>
        </row>
        <row r="1911">
          <cell r="A1911" t="str">
            <v>P8001</v>
          </cell>
          <cell r="B1911" t="str">
            <v>Advogado júnior</v>
          </cell>
          <cell r="C1911" t="str">
            <v>mês</v>
          </cell>
          <cell r="D1911">
            <v>12730.83987674524</v>
          </cell>
        </row>
        <row r="1912">
          <cell r="A1912" t="str">
            <v>P8002</v>
          </cell>
          <cell r="B1912" t="str">
            <v>Advogado pleno</v>
          </cell>
          <cell r="C1912" t="str">
            <v>mês</v>
          </cell>
          <cell r="D1912">
            <v>16477.218163897855</v>
          </cell>
        </row>
        <row r="1913">
          <cell r="A1913" t="str">
            <v>P8003</v>
          </cell>
          <cell r="B1913" t="str">
            <v>Advogado sênior</v>
          </cell>
          <cell r="C1913" t="str">
            <v>mês</v>
          </cell>
          <cell r="D1913">
            <v>28669.218747754367</v>
          </cell>
        </row>
        <row r="1914">
          <cell r="A1914" t="str">
            <v>P8007</v>
          </cell>
          <cell r="B1914" t="str">
            <v>Analista de desenvolvimento de sistemas júnior</v>
          </cell>
          <cell r="C1914" t="str">
            <v>mês</v>
          </cell>
          <cell r="D1914">
            <v>13452.516659724066</v>
          </cell>
        </row>
        <row r="1915">
          <cell r="A1915" t="str">
            <v>P8008</v>
          </cell>
          <cell r="B1915" t="str">
            <v>Analista de desenvolvimento de sistemas pleno</v>
          </cell>
          <cell r="C1915" t="str">
            <v>mês</v>
          </cell>
          <cell r="D1915">
            <v>15628.606193547565</v>
          </cell>
        </row>
        <row r="1916">
          <cell r="A1916" t="str">
            <v>P8009</v>
          </cell>
          <cell r="B1916" t="str">
            <v>Analista de desenvolvimento de sistemas sênior</v>
          </cell>
          <cell r="C1916" t="str">
            <v>mês</v>
          </cell>
          <cell r="D1916">
            <v>26276.334539957959</v>
          </cell>
        </row>
        <row r="1917">
          <cell r="A1917" t="str">
            <v>P8013</v>
          </cell>
          <cell r="B1917" t="str">
            <v>Arquiteto júnior</v>
          </cell>
          <cell r="C1917" t="str">
            <v>mês</v>
          </cell>
          <cell r="D1917">
            <v>32579.81004914299</v>
          </cell>
        </row>
        <row r="1918">
          <cell r="A1918" t="str">
            <v>P8014</v>
          </cell>
          <cell r="B1918" t="str">
            <v>Arquiteto pleno</v>
          </cell>
          <cell r="C1918" t="str">
            <v>mês</v>
          </cell>
          <cell r="D1918">
            <v>32621.000459694715</v>
          </cell>
        </row>
        <row r="1919">
          <cell r="A1919" t="str">
            <v>P8015</v>
          </cell>
          <cell r="B1919" t="str">
            <v>Arquiteto sênior</v>
          </cell>
          <cell r="C1919" t="str">
            <v>mês</v>
          </cell>
          <cell r="D1919">
            <v>39207.134874516523</v>
          </cell>
        </row>
        <row r="1920">
          <cell r="A1920" t="str">
            <v>P8019</v>
          </cell>
          <cell r="B1920" t="str">
            <v>Assistente social júnior</v>
          </cell>
          <cell r="C1920" t="str">
            <v>mês</v>
          </cell>
          <cell r="D1920">
            <v>9883.5617708435075</v>
          </cell>
        </row>
        <row r="1921">
          <cell r="A1921" t="str">
            <v>P8020</v>
          </cell>
          <cell r="B1921" t="str">
            <v>Assistente social pleno</v>
          </cell>
          <cell r="C1921" t="str">
            <v>mês</v>
          </cell>
          <cell r="D1921">
            <v>12629.098263300437</v>
          </cell>
        </row>
        <row r="1922">
          <cell r="A1922" t="str">
            <v>P8021</v>
          </cell>
          <cell r="B1922" t="str">
            <v>Assistente social sênior</v>
          </cell>
          <cell r="C1922" t="str">
            <v>mês</v>
          </cell>
          <cell r="D1922">
            <v>19976.107485863755</v>
          </cell>
        </row>
        <row r="1923">
          <cell r="A1923" t="str">
            <v>P8025</v>
          </cell>
          <cell r="B1923" t="str">
            <v>Auxiliar</v>
          </cell>
          <cell r="C1923" t="str">
            <v>mês</v>
          </cell>
          <cell r="D1923">
            <v>5686.2257291927572</v>
          </cell>
        </row>
        <row r="1924">
          <cell r="A1924" t="str">
            <v>P8026</v>
          </cell>
          <cell r="B1924" t="str">
            <v>Auxiliar administrativo</v>
          </cell>
          <cell r="C1924" t="str">
            <v>mês</v>
          </cell>
          <cell r="D1924">
            <v>6340.3779590168642</v>
          </cell>
        </row>
        <row r="1925">
          <cell r="A1925" t="str">
            <v>P8027</v>
          </cell>
          <cell r="B1925" t="str">
            <v>Auxiliar de laboratório</v>
          </cell>
          <cell r="C1925" t="str">
            <v>mês</v>
          </cell>
          <cell r="D1925">
            <v>6075.6649630596585</v>
          </cell>
        </row>
        <row r="1926">
          <cell r="A1926" t="str">
            <v>P8028</v>
          </cell>
          <cell r="B1926" t="str">
            <v>Auxiliar de topografia</v>
          </cell>
          <cell r="C1926" t="str">
            <v>mês</v>
          </cell>
          <cell r="D1926">
            <v>5669.0161360004486</v>
          </cell>
        </row>
        <row r="1927">
          <cell r="A1927" t="str">
            <v>P8032</v>
          </cell>
          <cell r="B1927" t="str">
            <v>Biólogo júnior</v>
          </cell>
          <cell r="C1927" t="str">
            <v>mês</v>
          </cell>
          <cell r="D1927">
            <v>9898.8222909813176</v>
          </cell>
        </row>
        <row r="1928">
          <cell r="A1928" t="str">
            <v>P8033</v>
          </cell>
          <cell r="B1928" t="str">
            <v>Biólogo pleno</v>
          </cell>
          <cell r="C1928" t="str">
            <v>mês</v>
          </cell>
          <cell r="D1928">
            <v>12651.75082346716</v>
          </cell>
        </row>
        <row r="1929">
          <cell r="A1929" t="str">
            <v>P8034</v>
          </cell>
          <cell r="B1929" t="str">
            <v>Biólogo sênior</v>
          </cell>
          <cell r="C1929" t="str">
            <v>mês</v>
          </cell>
          <cell r="D1929">
            <v>21240.536145418489</v>
          </cell>
        </row>
        <row r="1930">
          <cell r="A1930" t="str">
            <v>P8038</v>
          </cell>
          <cell r="B1930" t="str">
            <v>Chefe de escritório</v>
          </cell>
          <cell r="C1930" t="str">
            <v>mês</v>
          </cell>
          <cell r="D1930">
            <v>10032.759703770791</v>
          </cell>
        </row>
        <row r="1931">
          <cell r="A1931" t="str">
            <v>P8040</v>
          </cell>
          <cell r="B1931" t="str">
            <v>Contador júnior</v>
          </cell>
          <cell r="C1931" t="str">
            <v>mês</v>
          </cell>
          <cell r="D1931">
            <v>12232.671241593705</v>
          </cell>
        </row>
        <row r="1932">
          <cell r="A1932" t="str">
            <v>P8041</v>
          </cell>
          <cell r="B1932" t="str">
            <v>Contador pleno</v>
          </cell>
          <cell r="C1932" t="str">
            <v>mês</v>
          </cell>
          <cell r="D1932">
            <v>15825.26044595733</v>
          </cell>
        </row>
        <row r="1933">
          <cell r="A1933" t="str">
            <v>P8042</v>
          </cell>
          <cell r="B1933" t="str">
            <v>Contador sênior</v>
          </cell>
          <cell r="C1933" t="str">
            <v>mês</v>
          </cell>
          <cell r="D1933">
            <v>29285.992087666655</v>
          </cell>
        </row>
        <row r="1934">
          <cell r="A1934" t="str">
            <v>P8044</v>
          </cell>
          <cell r="B1934" t="str">
            <v>Coordenador ambiental</v>
          </cell>
          <cell r="C1934" t="str">
            <v>mês</v>
          </cell>
          <cell r="D1934">
            <v>50471.290058962848</v>
          </cell>
        </row>
        <row r="1935">
          <cell r="A1935" t="str">
            <v>P8045</v>
          </cell>
          <cell r="B1935" t="str">
            <v>Economista júnior</v>
          </cell>
          <cell r="C1935" t="str">
            <v>mês</v>
          </cell>
          <cell r="D1935">
            <v>13672.83410277326</v>
          </cell>
        </row>
        <row r="1936">
          <cell r="A1936" t="str">
            <v>P8046</v>
          </cell>
          <cell r="B1936" t="str">
            <v>Economista pleno</v>
          </cell>
          <cell r="C1936" t="str">
            <v>mês</v>
          </cell>
          <cell r="D1936">
            <v>17745.819283547033</v>
          </cell>
        </row>
        <row r="1937">
          <cell r="A1937" t="str">
            <v>P8047</v>
          </cell>
          <cell r="B1937" t="str">
            <v>Economista sênior</v>
          </cell>
          <cell r="C1937" t="str">
            <v>mês</v>
          </cell>
          <cell r="D1937">
            <v>28672.857017456099</v>
          </cell>
        </row>
        <row r="1938">
          <cell r="A1938" t="str">
            <v>P8054</v>
          </cell>
          <cell r="B1938" t="str">
            <v>Engenheiro agrônomo júnior</v>
          </cell>
          <cell r="C1938" t="str">
            <v>mês</v>
          </cell>
          <cell r="D1938">
            <v>32503.334197515756</v>
          </cell>
        </row>
        <row r="1939">
          <cell r="A1939" t="str">
            <v>P8055</v>
          </cell>
          <cell r="B1939" t="str">
            <v>Engenheiro agrônomo pleno</v>
          </cell>
          <cell r="C1939" t="str">
            <v>mês</v>
          </cell>
          <cell r="D1939">
            <v>34700.141656029657</v>
          </cell>
        </row>
        <row r="1940">
          <cell r="A1940" t="str">
            <v>P8056</v>
          </cell>
          <cell r="B1940" t="str">
            <v>Engenheiro agrônomo sênior</v>
          </cell>
          <cell r="C1940" t="str">
            <v>mês</v>
          </cell>
          <cell r="D1940">
            <v>36896.949114543553</v>
          </cell>
        </row>
        <row r="1941">
          <cell r="A1941" t="str">
            <v>P8057</v>
          </cell>
          <cell r="B1941" t="str">
            <v>Engenheiro ambiental júnior</v>
          </cell>
          <cell r="C1941" t="str">
            <v>mês</v>
          </cell>
          <cell r="D1941">
            <v>32627.843871752732</v>
          </cell>
        </row>
        <row r="1942">
          <cell r="A1942" t="str">
            <v>P8058</v>
          </cell>
          <cell r="B1942" t="str">
            <v>Engenheiro ambiental pleno</v>
          </cell>
          <cell r="C1942" t="str">
            <v>mês</v>
          </cell>
          <cell r="D1942">
            <v>36306.163415357914</v>
          </cell>
        </row>
        <row r="1943">
          <cell r="A1943" t="str">
            <v>P8059</v>
          </cell>
          <cell r="B1943" t="str">
            <v>Engenheiro ambiental sênior</v>
          </cell>
          <cell r="C1943" t="str">
            <v>mês</v>
          </cell>
          <cell r="D1943">
            <v>39984.48295896309</v>
          </cell>
        </row>
        <row r="1944">
          <cell r="A1944" t="str">
            <v>P8060</v>
          </cell>
          <cell r="B1944" t="str">
            <v>Engenheiro consultor especial</v>
          </cell>
          <cell r="C1944" t="str">
            <v>mês</v>
          </cell>
          <cell r="D1944">
            <v>56331.936170165915</v>
          </cell>
        </row>
        <row r="1945">
          <cell r="A1945" t="str">
            <v>P8061</v>
          </cell>
          <cell r="B1945" t="str">
            <v>Engenheiro coordenador</v>
          </cell>
          <cell r="C1945" t="str">
            <v>mês</v>
          </cell>
          <cell r="D1945">
            <v>47191.664236838893</v>
          </cell>
        </row>
        <row r="1946">
          <cell r="A1946" t="str">
            <v>P8062</v>
          </cell>
          <cell r="B1946" t="str">
            <v>Engenheiro de pesca júnior</v>
          </cell>
          <cell r="C1946" t="str">
            <v>mês</v>
          </cell>
          <cell r="D1946">
            <v>32775.1071692037</v>
          </cell>
        </row>
        <row r="1947">
          <cell r="A1947" t="str">
            <v>P8063</v>
          </cell>
          <cell r="B1947" t="str">
            <v>Engenheiro de pesca pleno</v>
          </cell>
          <cell r="C1947" t="str">
            <v>mês</v>
          </cell>
          <cell r="D1947">
            <v>34700.805784626005</v>
          </cell>
        </row>
        <row r="1948">
          <cell r="A1948" t="str">
            <v>P8064</v>
          </cell>
          <cell r="B1948" t="str">
            <v>Engenheiro de pesca sênior</v>
          </cell>
          <cell r="C1948" t="str">
            <v>mês</v>
          </cell>
          <cell r="D1948">
            <v>48944.010851036313</v>
          </cell>
        </row>
        <row r="1949">
          <cell r="A1949" t="str">
            <v>P8065</v>
          </cell>
          <cell r="B1949" t="str">
            <v>Engenheiro de projetos júnior</v>
          </cell>
          <cell r="C1949" t="str">
            <v>mês</v>
          </cell>
          <cell r="D1949">
            <v>32621.390274305617</v>
          </cell>
        </row>
        <row r="1950">
          <cell r="A1950" t="str">
            <v>P8066</v>
          </cell>
          <cell r="B1950" t="str">
            <v>Engenheiro de projetos pleno</v>
          </cell>
          <cell r="C1950" t="str">
            <v>mês</v>
          </cell>
          <cell r="D1950">
            <v>32995.540112878349</v>
          </cell>
        </row>
        <row r="1951">
          <cell r="A1951" t="str">
            <v>P8067</v>
          </cell>
          <cell r="B1951" t="str">
            <v>Engenheiro de projetos sênior</v>
          </cell>
          <cell r="C1951" t="str">
            <v>mês</v>
          </cell>
          <cell r="D1951">
            <v>41249.460246488721</v>
          </cell>
        </row>
        <row r="1952">
          <cell r="A1952" t="str">
            <v>P8068</v>
          </cell>
          <cell r="B1952" t="str">
            <v>Engenheiro florestal júnior</v>
          </cell>
          <cell r="C1952" t="str">
            <v>mês</v>
          </cell>
          <cell r="D1952">
            <v>32775.1071692037</v>
          </cell>
        </row>
        <row r="1953">
          <cell r="A1953" t="str">
            <v>P8069</v>
          </cell>
          <cell r="B1953" t="str">
            <v>Engenheiro florestal pleno</v>
          </cell>
          <cell r="C1953" t="str">
            <v>mês</v>
          </cell>
          <cell r="D1953">
            <v>34700.805784626005</v>
          </cell>
        </row>
        <row r="1954">
          <cell r="A1954" t="str">
            <v>P8070</v>
          </cell>
          <cell r="B1954" t="str">
            <v>Engenheiro florestal sênior</v>
          </cell>
          <cell r="C1954" t="str">
            <v>mês</v>
          </cell>
          <cell r="D1954">
            <v>48944.010851036313</v>
          </cell>
        </row>
        <row r="1955">
          <cell r="A1955" t="str">
            <v>P8080</v>
          </cell>
          <cell r="B1955" t="str">
            <v>Geólogo júnior</v>
          </cell>
          <cell r="C1955" t="str">
            <v>mês</v>
          </cell>
          <cell r="D1955">
            <v>27526.917562036666</v>
          </cell>
        </row>
        <row r="1956">
          <cell r="A1956" t="str">
            <v>P8081</v>
          </cell>
          <cell r="B1956" t="str">
            <v>Geólogo pleno</v>
          </cell>
          <cell r="C1956" t="str">
            <v>mês</v>
          </cell>
          <cell r="D1956">
            <v>32492.404950832388</v>
          </cell>
        </row>
        <row r="1957">
          <cell r="A1957" t="str">
            <v>P8082</v>
          </cell>
          <cell r="B1957" t="str">
            <v>Geólogo sênior</v>
          </cell>
          <cell r="C1957" t="str">
            <v>mês</v>
          </cell>
          <cell r="D1957">
            <v>37457.877902049928</v>
          </cell>
        </row>
        <row r="1958">
          <cell r="A1958" t="str">
            <v>P8092</v>
          </cell>
          <cell r="B1958" t="str">
            <v>Jornalista júnior</v>
          </cell>
          <cell r="C1958" t="str">
            <v>mês</v>
          </cell>
          <cell r="D1958">
            <v>9147.8949746068356</v>
          </cell>
        </row>
        <row r="1959">
          <cell r="A1959" t="str">
            <v>P8093</v>
          </cell>
          <cell r="B1959" t="str">
            <v>Jornalista pleno</v>
          </cell>
          <cell r="C1959" t="str">
            <v>mês</v>
          </cell>
          <cell r="D1959">
            <v>11616.547592699584</v>
          </cell>
        </row>
        <row r="1960">
          <cell r="A1960" t="str">
            <v>P8094</v>
          </cell>
          <cell r="B1960" t="str">
            <v>Jornalista sênior</v>
          </cell>
          <cell r="C1960" t="str">
            <v>mês</v>
          </cell>
          <cell r="D1960">
            <v>21013.202039373104</v>
          </cell>
        </row>
        <row r="1961">
          <cell r="A1961" t="str">
            <v>P8098</v>
          </cell>
          <cell r="B1961" t="str">
            <v>Laboratorista</v>
          </cell>
          <cell r="C1961" t="str">
            <v>mês</v>
          </cell>
          <cell r="D1961">
            <v>7485.2490336508672</v>
          </cell>
        </row>
        <row r="1962">
          <cell r="A1962" t="str">
            <v>P8102</v>
          </cell>
          <cell r="B1962" t="str">
            <v>Médico veterinário</v>
          </cell>
          <cell r="C1962" t="str">
            <v>mês</v>
          </cell>
          <cell r="D1962">
            <v>32546.993433936517</v>
          </cell>
        </row>
        <row r="1963">
          <cell r="A1963" t="str">
            <v>P8106</v>
          </cell>
          <cell r="B1963" t="str">
            <v>Meteorologista júnior</v>
          </cell>
          <cell r="C1963" t="str">
            <v>mês</v>
          </cell>
          <cell r="D1963">
            <v>15038.268059285539</v>
          </cell>
        </row>
        <row r="1964">
          <cell r="A1964" t="str">
            <v>P8107</v>
          </cell>
          <cell r="B1964" t="str">
            <v>Meteorologista pleno</v>
          </cell>
          <cell r="C1964" t="str">
            <v>mês</v>
          </cell>
          <cell r="D1964">
            <v>19554.039325306738</v>
          </cell>
        </row>
        <row r="1965">
          <cell r="A1965" t="str">
            <v>P8108</v>
          </cell>
          <cell r="B1965" t="str">
            <v>Meteorologista sênior</v>
          </cell>
          <cell r="C1965" t="str">
            <v>mês</v>
          </cell>
          <cell r="D1965">
            <v>31901.402687974023</v>
          </cell>
        </row>
        <row r="1966">
          <cell r="A1966" t="str">
            <v>P8112</v>
          </cell>
          <cell r="B1966" t="str">
            <v>Motorista de caminhão</v>
          </cell>
          <cell r="C1966" t="str">
            <v>mês</v>
          </cell>
          <cell r="D1966">
            <v>7474.2331614984087</v>
          </cell>
        </row>
        <row r="1967">
          <cell r="A1967" t="str">
            <v>P8113</v>
          </cell>
          <cell r="B1967" t="str">
            <v>Motorista de veículo leve</v>
          </cell>
          <cell r="C1967" t="str">
            <v>mês</v>
          </cell>
          <cell r="D1967">
            <v>6850.6452846844677</v>
          </cell>
        </row>
        <row r="1968">
          <cell r="A1968" t="str">
            <v>P8117</v>
          </cell>
          <cell r="B1968" t="str">
            <v>Oceanógrafo júnior</v>
          </cell>
          <cell r="C1968" t="str">
            <v>mês</v>
          </cell>
          <cell r="D1968">
            <v>14092.173561053984</v>
          </cell>
        </row>
        <row r="1969">
          <cell r="A1969" t="str">
            <v>P8118</v>
          </cell>
          <cell r="B1969" t="str">
            <v>Oceanógrafo pleno</v>
          </cell>
          <cell r="C1969" t="str">
            <v>mês</v>
          </cell>
          <cell r="D1969">
            <v>18291.790740057404</v>
          </cell>
        </row>
        <row r="1970">
          <cell r="A1970" t="str">
            <v>P8119</v>
          </cell>
          <cell r="B1970" t="str">
            <v>Oceanógrafo sênior</v>
          </cell>
          <cell r="C1970" t="str">
            <v>mês</v>
          </cell>
          <cell r="D1970">
            <v>32270.008496525064</v>
          </cell>
        </row>
        <row r="1971">
          <cell r="A1971" t="str">
            <v>P8129</v>
          </cell>
          <cell r="B1971" t="str">
            <v>Pedagogo júnior</v>
          </cell>
          <cell r="C1971" t="str">
            <v>mês</v>
          </cell>
          <cell r="D1971">
            <v>7715.3118419725506</v>
          </cell>
        </row>
        <row r="1972">
          <cell r="A1972" t="str">
            <v>P8130</v>
          </cell>
          <cell r="B1972" t="str">
            <v>Pedagogo pleno</v>
          </cell>
          <cell r="C1972" t="str">
            <v>mês</v>
          </cell>
          <cell r="D1972">
            <v>9681.1902374738784</v>
          </cell>
        </row>
        <row r="1973">
          <cell r="A1973" t="str">
            <v>P8131</v>
          </cell>
          <cell r="B1973" t="str">
            <v>Pedagogo sênior</v>
          </cell>
          <cell r="C1973" t="str">
            <v>mês</v>
          </cell>
          <cell r="D1973">
            <v>13578.18134021556</v>
          </cell>
        </row>
        <row r="1974">
          <cell r="A1974" t="str">
            <v>P8135</v>
          </cell>
          <cell r="B1974" t="str">
            <v>Secretária</v>
          </cell>
          <cell r="C1974" t="str">
            <v>mês</v>
          </cell>
          <cell r="D1974">
            <v>8033.5593778266366</v>
          </cell>
        </row>
        <row r="1975">
          <cell r="A1975" t="str">
            <v>P8139</v>
          </cell>
          <cell r="B1975" t="str">
            <v>Sondador</v>
          </cell>
          <cell r="C1975" t="str">
            <v>mês</v>
          </cell>
          <cell r="D1975">
            <v>6739.2304938580837</v>
          </cell>
        </row>
        <row r="1976">
          <cell r="A1976" t="str">
            <v>P8143</v>
          </cell>
          <cell r="B1976" t="str">
            <v>Técnico ambiental</v>
          </cell>
          <cell r="C1976" t="str">
            <v>mês</v>
          </cell>
          <cell r="D1976">
            <v>8880.3955260606072</v>
          </cell>
        </row>
        <row r="1977">
          <cell r="A1977" t="str">
            <v>P8147</v>
          </cell>
          <cell r="B1977" t="str">
            <v>Técnico de obras</v>
          </cell>
          <cell r="C1977" t="str">
            <v>mês</v>
          </cell>
          <cell r="D1977">
            <v>9742.073504665128</v>
          </cell>
        </row>
        <row r="1978">
          <cell r="A1978" t="str">
            <v>P8151</v>
          </cell>
          <cell r="B1978" t="str">
            <v>Técnico de segurança do trabalho</v>
          </cell>
          <cell r="C1978" t="str">
            <v>mês</v>
          </cell>
          <cell r="D1978">
            <v>13146.945317513311</v>
          </cell>
        </row>
        <row r="1979">
          <cell r="A1979" t="str">
            <v>P8155</v>
          </cell>
          <cell r="B1979" t="str">
            <v>Técnico em geoprocessamento</v>
          </cell>
          <cell r="C1979" t="str">
            <v>mês</v>
          </cell>
          <cell r="D1979">
            <v>8717.6984575336501</v>
          </cell>
        </row>
        <row r="1980">
          <cell r="A1980" t="str">
            <v>P8159</v>
          </cell>
          <cell r="B1980" t="str">
            <v>Técnico em informática - programador</v>
          </cell>
          <cell r="C1980" t="str">
            <v>mês</v>
          </cell>
          <cell r="D1980">
            <v>13495.497329970296</v>
          </cell>
        </row>
        <row r="1981">
          <cell r="A1981" t="str">
            <v>P8163</v>
          </cell>
          <cell r="B1981" t="str">
            <v>Topógrafo</v>
          </cell>
          <cell r="C1981" t="str">
            <v>mês</v>
          </cell>
          <cell r="D1981">
            <v>7770.9975810184687</v>
          </cell>
        </row>
        <row r="1982">
          <cell r="A1982" t="str">
            <v>P8167</v>
          </cell>
          <cell r="B1982" t="str">
            <v>Arquivista júnior</v>
          </cell>
          <cell r="C1982" t="str">
            <v>mês</v>
          </cell>
          <cell r="D1982">
            <v>7715.0086528307393</v>
          </cell>
        </row>
        <row r="1983">
          <cell r="A1983" t="str">
            <v>P8168</v>
          </cell>
          <cell r="B1983" t="str">
            <v>Arquivista pleno</v>
          </cell>
          <cell r="C1983" t="str">
            <v>mês</v>
          </cell>
          <cell r="D1983">
            <v>9695.8010665935235</v>
          </cell>
        </row>
        <row r="1984">
          <cell r="A1984" t="str">
            <v>P8169</v>
          </cell>
          <cell r="B1984" t="str">
            <v>Arquivista sênior</v>
          </cell>
          <cell r="C1984" t="str">
            <v>mês</v>
          </cell>
          <cell r="D1984">
            <v>14196.802690135075</v>
          </cell>
        </row>
        <row r="1985">
          <cell r="A1985" t="str">
            <v>P8173</v>
          </cell>
          <cell r="B1985" t="str">
            <v>Administrador júnior</v>
          </cell>
          <cell r="C1985" t="str">
            <v>mês</v>
          </cell>
          <cell r="D1985">
            <v>9878.2198669163645</v>
          </cell>
        </row>
        <row r="1986">
          <cell r="A1986" t="str">
            <v>P8174</v>
          </cell>
          <cell r="B1986" t="str">
            <v>Administrador pleno</v>
          </cell>
          <cell r="C1986" t="str">
            <v>mês</v>
          </cell>
          <cell r="D1986">
            <v>12636.807930049341</v>
          </cell>
        </row>
        <row r="1987">
          <cell r="A1987" t="str">
            <v>P8175</v>
          </cell>
          <cell r="B1987" t="str">
            <v>Administrador sênior</v>
          </cell>
          <cell r="C1987" t="str">
            <v>mês</v>
          </cell>
          <cell r="D1987">
            <v>21295.326754617159</v>
          </cell>
        </row>
        <row r="1988">
          <cell r="A1988" t="str">
            <v>P8180</v>
          </cell>
          <cell r="B1988" t="str">
            <v>Engenheiro agrimensor Júnior</v>
          </cell>
          <cell r="C1988" t="str">
            <v>mês</v>
          </cell>
          <cell r="D1988">
            <v>32644.230522988695</v>
          </cell>
        </row>
        <row r="1989">
          <cell r="A1989" t="str">
            <v>P8181</v>
          </cell>
          <cell r="B1989" t="str">
            <v>Engenheiro agrimensor pleno</v>
          </cell>
          <cell r="C1989" t="str">
            <v>mês</v>
          </cell>
          <cell r="D1989">
            <v>34814.631651008698</v>
          </cell>
        </row>
        <row r="1990">
          <cell r="A1990" t="str">
            <v>P8182</v>
          </cell>
          <cell r="B1990" t="str">
            <v>Engenheiro agrimensor sênior</v>
          </cell>
          <cell r="C1990" t="str">
            <v>mês</v>
          </cell>
          <cell r="D1990">
            <v>36985.018341450508</v>
          </cell>
        </row>
        <row r="1991">
          <cell r="A1991" t="str">
            <v>P8183</v>
          </cell>
          <cell r="B1991" t="str">
            <v>Geógrafo júnior</v>
          </cell>
          <cell r="C1991" t="str">
            <v>mês</v>
          </cell>
          <cell r="D1991">
            <v>11253.572439639313</v>
          </cell>
        </row>
        <row r="1992">
          <cell r="A1992" t="str">
            <v>P8184</v>
          </cell>
          <cell r="B1992" t="str">
            <v>Geógrafo pleno</v>
          </cell>
          <cell r="C1992" t="str">
            <v>mês</v>
          </cell>
          <cell r="D1992">
            <v>14507.253933771171</v>
          </cell>
        </row>
        <row r="1993">
          <cell r="A1993" t="str">
            <v>P8185</v>
          </cell>
          <cell r="B1993" t="str">
            <v>Geógrafo sênior</v>
          </cell>
          <cell r="C1993" t="str">
            <v>mês</v>
          </cell>
          <cell r="D1993">
            <v>26532.442739319005</v>
          </cell>
        </row>
        <row r="1994">
          <cell r="A1994" t="str">
            <v>P8186</v>
          </cell>
          <cell r="B1994" t="str">
            <v>Antropólogo júnior</v>
          </cell>
          <cell r="C1994" t="str">
            <v>mês</v>
          </cell>
          <cell r="D1994">
            <v>9359.9108102016853</v>
          </cell>
        </row>
        <row r="1995">
          <cell r="A1995" t="str">
            <v>P8187</v>
          </cell>
          <cell r="B1995" t="str">
            <v>Antropólogo pleno</v>
          </cell>
          <cell r="C1995" t="str">
            <v>mês</v>
          </cell>
          <cell r="D1995">
            <v>11903.075769288986</v>
          </cell>
        </row>
        <row r="1996">
          <cell r="A1996" t="str">
            <v>P8188</v>
          </cell>
          <cell r="B1996" t="str">
            <v>Antropólogo sênior</v>
          </cell>
          <cell r="C1996" t="str">
            <v>mês</v>
          </cell>
          <cell r="D1996">
            <v>17079.135235861413</v>
          </cell>
        </row>
        <row r="1997">
          <cell r="A1997" t="str">
            <v>P8189</v>
          </cell>
          <cell r="B1997" t="str">
            <v>Arqueólogo júnior</v>
          </cell>
          <cell r="C1997" t="str">
            <v>mês</v>
          </cell>
          <cell r="D1997">
            <v>8875.4867494789087</v>
          </cell>
        </row>
        <row r="1998">
          <cell r="A1998" t="str">
            <v>P8190</v>
          </cell>
          <cell r="B1998" t="str">
            <v>Arqueólogo pleno</v>
          </cell>
          <cell r="C1998" t="str">
            <v>mês</v>
          </cell>
          <cell r="D1998">
            <v>11239.322549974204</v>
          </cell>
        </row>
        <row r="1999">
          <cell r="A1999" t="str">
            <v>P8191</v>
          </cell>
          <cell r="B1999" t="str">
            <v>Arqueólogo sênior</v>
          </cell>
          <cell r="C1999" t="str">
            <v>mês</v>
          </cell>
          <cell r="D1999">
            <v>16273.69162427371</v>
          </cell>
        </row>
        <row r="2000">
          <cell r="A2000" t="str">
            <v>P8192</v>
          </cell>
          <cell r="B2000" t="str">
            <v>Historiador júnior</v>
          </cell>
          <cell r="C2000" t="str">
            <v>mês</v>
          </cell>
          <cell r="D2000">
            <v>10985.423300074917</v>
          </cell>
        </row>
        <row r="2001">
          <cell r="A2001" t="str">
            <v>P8193</v>
          </cell>
          <cell r="B2001" t="str">
            <v>Historiador pleno</v>
          </cell>
          <cell r="C2001" t="str">
            <v>mês</v>
          </cell>
          <cell r="D2001">
            <v>14148.335740179891</v>
          </cell>
        </row>
        <row r="2002">
          <cell r="A2002" t="str">
            <v>P8194</v>
          </cell>
          <cell r="B2002" t="str">
            <v>Historiador sênior</v>
          </cell>
          <cell r="C2002" t="str">
            <v>mês</v>
          </cell>
          <cell r="D2002">
            <v>22630.340733901088</v>
          </cell>
        </row>
        <row r="2003">
          <cell r="A2003" t="str">
            <v>P8195</v>
          </cell>
          <cell r="B2003" t="str">
            <v>Paleontólogo júnior</v>
          </cell>
          <cell r="C2003" t="str">
            <v>mês</v>
          </cell>
          <cell r="D2003">
            <v>9359.9108102016853</v>
          </cell>
        </row>
        <row r="2004">
          <cell r="A2004" t="str">
            <v>P8196</v>
          </cell>
          <cell r="B2004" t="str">
            <v>Paleontólogo pleno</v>
          </cell>
          <cell r="C2004" t="str">
            <v>mês</v>
          </cell>
          <cell r="D2004">
            <v>11903.075769288986</v>
          </cell>
        </row>
        <row r="2005">
          <cell r="A2005" t="str">
            <v>P8197</v>
          </cell>
          <cell r="B2005" t="str">
            <v>Paleontólogo sênior</v>
          </cell>
          <cell r="C2005" t="str">
            <v>mês</v>
          </cell>
          <cell r="D2005">
            <v>17079.135235861413</v>
          </cell>
        </row>
        <row r="2006">
          <cell r="A2006" t="str">
            <v>P8198</v>
          </cell>
          <cell r="B2006" t="str">
            <v>Sociólogo júnior</v>
          </cell>
          <cell r="C2006" t="str">
            <v>mês</v>
          </cell>
          <cell r="D2006">
            <v>11341.381790138998</v>
          </cell>
        </row>
        <row r="2007">
          <cell r="A2007" t="str">
            <v>P8199</v>
          </cell>
          <cell r="B2007" t="str">
            <v>Sociólogo pleno</v>
          </cell>
          <cell r="C2007" t="str">
            <v>mês</v>
          </cell>
          <cell r="D2007">
            <v>14623.967315790152</v>
          </cell>
        </row>
        <row r="2008">
          <cell r="A2008" t="str">
            <v>P8200</v>
          </cell>
          <cell r="B2008" t="str">
            <v>Sociólogo sênior</v>
          </cell>
          <cell r="C2008" t="str">
            <v>mês</v>
          </cell>
          <cell r="D2008">
            <v>22975.817542205419</v>
          </cell>
        </row>
        <row r="2018">
          <cell r="A2018" t="str">
            <v>Custos de veículos Tabela de Preços de Consultoria</v>
          </cell>
          <cell r="D2018" t="str">
            <v>Preço Unitário</v>
          </cell>
        </row>
        <row r="2019">
          <cell r="A2019" t="str">
            <v>E8889</v>
          </cell>
          <cell r="B2019" t="str">
            <v>Veículo leve - 53 kW (sem motorista)</v>
          </cell>
          <cell r="C2019" t="str">
            <v xml:space="preserve">dia </v>
          </cell>
          <cell r="D2019">
            <v>187.31026747536362</v>
          </cell>
        </row>
        <row r="2020">
          <cell r="A2020" t="str">
            <v>E8891</v>
          </cell>
          <cell r="B2020" t="str">
            <v>Veículo leve Pick Up 4x4 - 147 kW (sem motorista)</v>
          </cell>
          <cell r="C2020" t="str">
            <v xml:space="preserve">dia </v>
          </cell>
          <cell r="D2020">
            <v>523.73393102782779</v>
          </cell>
        </row>
        <row r="2021">
          <cell r="A2021" t="str">
            <v>E8887</v>
          </cell>
          <cell r="B2021" t="str">
            <v>Van furgão - 93 kW (com motorista)</v>
          </cell>
          <cell r="C2021" t="str">
            <v xml:space="preserve">dia </v>
          </cell>
          <cell r="D2021">
            <v>661.23669461150655</v>
          </cell>
        </row>
        <row r="2023">
          <cell r="A2023" t="str">
            <v>Cotações de Mercado</v>
          </cell>
          <cell r="D2023" t="str">
            <v>Preço Unitário</v>
          </cell>
        </row>
        <row r="2024">
          <cell r="A2024" t="str">
            <v xml:space="preserve">EST - DF </v>
          </cell>
          <cell r="B2024" t="str">
            <v xml:space="preserve">Estadia - DF </v>
          </cell>
          <cell r="C2024" t="str">
            <v xml:space="preserve">dia </v>
          </cell>
          <cell r="D2024">
            <v>549.404</v>
          </cell>
        </row>
        <row r="2025">
          <cell r="A2025" t="str">
            <v xml:space="preserve">EST - AM </v>
          </cell>
          <cell r="B2025" t="str">
            <v xml:space="preserve">Estadia - AM </v>
          </cell>
          <cell r="C2025" t="str">
            <v xml:space="preserve">dia </v>
          </cell>
          <cell r="D2025">
            <v>549.404</v>
          </cell>
        </row>
        <row r="2026">
          <cell r="A2026" t="str">
            <v xml:space="preserve">EST - RJ </v>
          </cell>
          <cell r="B2026" t="str">
            <v xml:space="preserve">Estadia - RJ </v>
          </cell>
          <cell r="C2026" t="str">
            <v xml:space="preserve">dia </v>
          </cell>
          <cell r="D2026">
            <v>549.404</v>
          </cell>
        </row>
        <row r="2027">
          <cell r="A2027" t="str">
            <v xml:space="preserve">EST - MG </v>
          </cell>
          <cell r="B2027" t="str">
            <v xml:space="preserve">Estadia - MG </v>
          </cell>
          <cell r="C2027" t="str">
            <v xml:space="preserve">dia </v>
          </cell>
          <cell r="D2027">
            <v>516.87350000000004</v>
          </cell>
        </row>
        <row r="2028">
          <cell r="A2028" t="str">
            <v xml:space="preserve">EST - CE </v>
          </cell>
          <cell r="B2028" t="str">
            <v xml:space="preserve">Estadia - CE </v>
          </cell>
          <cell r="C2028" t="str">
            <v xml:space="preserve">dia </v>
          </cell>
          <cell r="D2028">
            <v>516.87350000000004</v>
          </cell>
        </row>
        <row r="2029">
          <cell r="A2029" t="str">
            <v xml:space="preserve">EST - RS </v>
          </cell>
          <cell r="B2029" t="str">
            <v xml:space="preserve">Estadia - RS </v>
          </cell>
          <cell r="C2029" t="str">
            <v xml:space="preserve">dia </v>
          </cell>
          <cell r="D2029">
            <v>516.87350000000004</v>
          </cell>
        </row>
        <row r="2030">
          <cell r="A2030" t="str">
            <v xml:space="preserve">EST - PE </v>
          </cell>
          <cell r="B2030" t="str">
            <v xml:space="preserve">Estadia - PE </v>
          </cell>
          <cell r="C2030" t="str">
            <v xml:space="preserve">dia </v>
          </cell>
          <cell r="D2030">
            <v>516.87350000000004</v>
          </cell>
        </row>
        <row r="2031">
          <cell r="A2031" t="str">
            <v xml:space="preserve">EST - BA </v>
          </cell>
          <cell r="B2031" t="str">
            <v xml:space="preserve">Estadia - BA </v>
          </cell>
          <cell r="C2031" t="str">
            <v xml:space="preserve">dia </v>
          </cell>
          <cell r="D2031">
            <v>516.87350000000004</v>
          </cell>
        </row>
        <row r="2032">
          <cell r="A2032" t="str">
            <v xml:space="preserve">EST - SP </v>
          </cell>
          <cell r="B2032" t="str">
            <v>Estadia - SP</v>
          </cell>
          <cell r="C2032" t="str">
            <v xml:space="preserve">dia </v>
          </cell>
          <cell r="D2032">
            <v>516.87350000000004</v>
          </cell>
        </row>
        <row r="2033">
          <cell r="A2033" t="str">
            <v xml:space="preserve">EST - AC </v>
          </cell>
          <cell r="B2033" t="str">
            <v xml:space="preserve">Estadia - AC </v>
          </cell>
          <cell r="C2033" t="str">
            <v xml:space="preserve">dia </v>
          </cell>
          <cell r="D2033">
            <v>484.34300000000002</v>
          </cell>
        </row>
        <row r="2034">
          <cell r="A2034" t="str">
            <v xml:space="preserve">EST - AL </v>
          </cell>
          <cell r="B2034" t="str">
            <v xml:space="preserve">Estadia - AL </v>
          </cell>
          <cell r="C2034" t="str">
            <v xml:space="preserve">dia </v>
          </cell>
          <cell r="D2034">
            <v>484.34300000000002</v>
          </cell>
        </row>
        <row r="2035">
          <cell r="A2035" t="str">
            <v xml:space="preserve">EST - AP </v>
          </cell>
          <cell r="B2035" t="str">
            <v xml:space="preserve">Estadia - AP </v>
          </cell>
          <cell r="C2035" t="str">
            <v xml:space="preserve">dia </v>
          </cell>
          <cell r="D2035">
            <v>484.34300000000002</v>
          </cell>
        </row>
        <row r="2036">
          <cell r="A2036" t="str">
            <v xml:space="preserve">EST - ES </v>
          </cell>
          <cell r="B2036" t="str">
            <v xml:space="preserve">Estadia - ES </v>
          </cell>
          <cell r="C2036" t="str">
            <v xml:space="preserve">dia </v>
          </cell>
          <cell r="D2036">
            <v>484.34300000000002</v>
          </cell>
        </row>
        <row r="2037">
          <cell r="A2037" t="str">
            <v xml:space="preserve">EST - GO </v>
          </cell>
          <cell r="B2037" t="str">
            <v xml:space="preserve">Estadia - GO </v>
          </cell>
          <cell r="C2037" t="str">
            <v xml:space="preserve">dia </v>
          </cell>
          <cell r="D2037">
            <v>484.34300000000002</v>
          </cell>
        </row>
        <row r="2038">
          <cell r="A2038" t="str">
            <v xml:space="preserve">EST - MA </v>
          </cell>
          <cell r="B2038" t="str">
            <v xml:space="preserve">Estadia - MA </v>
          </cell>
          <cell r="C2038" t="str">
            <v xml:space="preserve">dia </v>
          </cell>
          <cell r="D2038">
            <v>484.34300000000002</v>
          </cell>
        </row>
        <row r="2039">
          <cell r="A2039" t="str">
            <v xml:space="preserve">EST - MT </v>
          </cell>
          <cell r="B2039" t="str">
            <v xml:space="preserve">Estadia - MT </v>
          </cell>
          <cell r="C2039" t="str">
            <v xml:space="preserve">dia </v>
          </cell>
          <cell r="D2039">
            <v>484.34300000000002</v>
          </cell>
        </row>
        <row r="2040">
          <cell r="A2040" t="str">
            <v xml:space="preserve">EST - MS </v>
          </cell>
          <cell r="B2040" t="str">
            <v xml:space="preserve">Estadia - MS </v>
          </cell>
          <cell r="C2040" t="str">
            <v xml:space="preserve">dia </v>
          </cell>
          <cell r="D2040">
            <v>484.34300000000002</v>
          </cell>
        </row>
        <row r="2041">
          <cell r="A2041" t="str">
            <v xml:space="preserve">EST - PA </v>
          </cell>
          <cell r="B2041" t="str">
            <v xml:space="preserve">Estadia - PA </v>
          </cell>
          <cell r="C2041" t="str">
            <v xml:space="preserve">dia </v>
          </cell>
          <cell r="D2041">
            <v>484.34300000000002</v>
          </cell>
        </row>
        <row r="2042">
          <cell r="A2042" t="str">
            <v xml:space="preserve">EST - PB </v>
          </cell>
          <cell r="B2042" t="str">
            <v xml:space="preserve">Estadia - PB </v>
          </cell>
          <cell r="C2042" t="str">
            <v xml:space="preserve">dia </v>
          </cell>
          <cell r="D2042">
            <v>484.34300000000002</v>
          </cell>
        </row>
        <row r="2043">
          <cell r="A2043" t="str">
            <v xml:space="preserve">EST - PR </v>
          </cell>
          <cell r="B2043" t="str">
            <v xml:space="preserve">Estadia - PR </v>
          </cell>
          <cell r="C2043" t="str">
            <v xml:space="preserve">dia </v>
          </cell>
          <cell r="D2043">
            <v>484.34300000000002</v>
          </cell>
        </row>
        <row r="2044">
          <cell r="A2044" t="str">
            <v xml:space="preserve">EST - PI </v>
          </cell>
          <cell r="B2044" t="str">
            <v xml:space="preserve">Estadia - PI </v>
          </cell>
          <cell r="C2044" t="str">
            <v xml:space="preserve">dia </v>
          </cell>
          <cell r="D2044">
            <v>484.34300000000002</v>
          </cell>
        </row>
        <row r="2045">
          <cell r="A2045" t="str">
            <v xml:space="preserve">EST - RN </v>
          </cell>
          <cell r="B2045" t="str">
            <v xml:space="preserve">Estadia - RN </v>
          </cell>
          <cell r="C2045" t="str">
            <v xml:space="preserve">dia </v>
          </cell>
          <cell r="D2045">
            <v>484.34300000000002</v>
          </cell>
        </row>
        <row r="2046">
          <cell r="A2046" t="str">
            <v xml:space="preserve">EST - RO </v>
          </cell>
          <cell r="B2046" t="str">
            <v xml:space="preserve">Estadia - RO </v>
          </cell>
          <cell r="C2046" t="str">
            <v xml:space="preserve">dia </v>
          </cell>
          <cell r="D2046">
            <v>484.34300000000002</v>
          </cell>
        </row>
        <row r="2047">
          <cell r="A2047" t="str">
            <v xml:space="preserve">EST - RR </v>
          </cell>
          <cell r="B2047" t="str">
            <v xml:space="preserve">Estadia - RR </v>
          </cell>
          <cell r="C2047" t="str">
            <v xml:space="preserve">dia </v>
          </cell>
          <cell r="D2047">
            <v>484.34300000000002</v>
          </cell>
        </row>
        <row r="2048">
          <cell r="A2048" t="str">
            <v xml:space="preserve">EST - SC </v>
          </cell>
          <cell r="B2048" t="str">
            <v xml:space="preserve">Estadia - SC </v>
          </cell>
          <cell r="C2048" t="str">
            <v xml:space="preserve">dia </v>
          </cell>
          <cell r="D2048">
            <v>484.34300000000002</v>
          </cell>
        </row>
        <row r="2049">
          <cell r="A2049" t="str">
            <v xml:space="preserve">EST - SE </v>
          </cell>
          <cell r="B2049" t="str">
            <v xml:space="preserve">Estadia - SE </v>
          </cell>
          <cell r="C2049" t="str">
            <v xml:space="preserve">dia </v>
          </cell>
          <cell r="D2049">
            <v>484.34300000000002</v>
          </cell>
        </row>
        <row r="2050">
          <cell r="A2050" t="str">
            <v xml:space="preserve">EST - TO </v>
          </cell>
          <cell r="B2050" t="str">
            <v xml:space="preserve">Estadia - TO </v>
          </cell>
          <cell r="C2050" t="str">
            <v xml:space="preserve">dia </v>
          </cell>
          <cell r="D2050">
            <v>484.34300000000002</v>
          </cell>
        </row>
        <row r="2052">
          <cell r="A2052" t="str">
            <v>EQ001</v>
          </cell>
          <cell r="B2052" t="str">
            <v>Notebook</v>
          </cell>
          <cell r="C2052" t="str">
            <v>un</v>
          </cell>
          <cell r="D2052">
            <v>2891.4554200000002</v>
          </cell>
        </row>
        <row r="2054">
          <cell r="A2054" t="str">
            <v>PASS - DF</v>
          </cell>
          <cell r="B2054" t="str">
            <v>Passagem aérea - destino Brasília (ida e volta)</v>
          </cell>
          <cell r="C2054" t="str">
            <v>und</v>
          </cell>
          <cell r="D2054">
            <v>0</v>
          </cell>
        </row>
        <row r="2055">
          <cell r="A2055" t="str">
            <v>PASS - AM</v>
          </cell>
          <cell r="B2055" t="str">
            <v>Passagem aérea - destino Manaus (ida e volta)</v>
          </cell>
          <cell r="C2055" t="str">
            <v>und</v>
          </cell>
          <cell r="D2055">
            <v>0</v>
          </cell>
        </row>
        <row r="2056">
          <cell r="A2056" t="str">
            <v>PASS - RJ</v>
          </cell>
          <cell r="B2056" t="str">
            <v>Passagem aérea - destino Rio de Janeiro (ida e volta)</v>
          </cell>
          <cell r="C2056" t="str">
            <v>und</v>
          </cell>
          <cell r="D2056">
            <v>0</v>
          </cell>
        </row>
        <row r="2057">
          <cell r="A2057" t="str">
            <v>PASS - MG</v>
          </cell>
          <cell r="B2057" t="str">
            <v>Passagem aérea - destino Belo Horizonte (ida e volta)</v>
          </cell>
          <cell r="C2057" t="str">
            <v>und</v>
          </cell>
          <cell r="D2057">
            <v>0</v>
          </cell>
        </row>
        <row r="2058">
          <cell r="A2058" t="str">
            <v>PASS - CE</v>
          </cell>
          <cell r="B2058" t="str">
            <v>Passagem aérea - destino Fortaleza (ida e volta)</v>
          </cell>
          <cell r="C2058" t="str">
            <v>und</v>
          </cell>
          <cell r="D2058">
            <v>0</v>
          </cell>
        </row>
        <row r="2059">
          <cell r="A2059" t="str">
            <v>PASS - RS</v>
          </cell>
          <cell r="B2059" t="str">
            <v>Passagem aérea - destino Porto Alegre (ida e volta)</v>
          </cell>
          <cell r="C2059" t="str">
            <v>und</v>
          </cell>
          <cell r="D2059">
            <v>0</v>
          </cell>
        </row>
        <row r="2060">
          <cell r="A2060" t="str">
            <v>PASS - PE</v>
          </cell>
          <cell r="B2060" t="str">
            <v>Passagem aérea - destino Recife (ida e volta)</v>
          </cell>
          <cell r="C2060" t="str">
            <v>und</v>
          </cell>
          <cell r="D2060">
            <v>0</v>
          </cell>
        </row>
        <row r="2061">
          <cell r="A2061" t="str">
            <v>PASS - BA</v>
          </cell>
          <cell r="B2061" t="str">
            <v>Passagem aérea - destino Salvador (ida e volta)</v>
          </cell>
          <cell r="C2061" t="str">
            <v>und</v>
          </cell>
          <cell r="D2061">
            <v>0</v>
          </cell>
        </row>
        <row r="2062">
          <cell r="A2062" t="str">
            <v>PASS - SP</v>
          </cell>
          <cell r="B2062" t="str">
            <v>Passagem aérea - destino São Paulo (ida e volta)</v>
          </cell>
          <cell r="C2062" t="str">
            <v>und</v>
          </cell>
          <cell r="D2062">
            <v>0</v>
          </cell>
        </row>
        <row r="2063">
          <cell r="A2063" t="str">
            <v>PASS - AC</v>
          </cell>
          <cell r="B2063" t="str">
            <v>Passagem aérea - destino Rio Branco (ida e volta)</v>
          </cell>
          <cell r="C2063" t="str">
            <v>und</v>
          </cell>
          <cell r="D2063">
            <v>0</v>
          </cell>
        </row>
        <row r="2064">
          <cell r="A2064" t="str">
            <v>PASS - AL</v>
          </cell>
          <cell r="B2064" t="str">
            <v>Passagem aérea - destino Maceió (ida e volta)</v>
          </cell>
          <cell r="C2064" t="str">
            <v>und</v>
          </cell>
          <cell r="D2064">
            <v>0</v>
          </cell>
        </row>
        <row r="2065">
          <cell r="A2065" t="str">
            <v>PASS - AP</v>
          </cell>
          <cell r="B2065" t="str">
            <v>Passagem aérea - destino Macapá (ida e volta)</v>
          </cell>
          <cell r="C2065" t="str">
            <v>und</v>
          </cell>
          <cell r="D2065">
            <v>0</v>
          </cell>
        </row>
        <row r="2066">
          <cell r="A2066" t="str">
            <v>PASS - ES</v>
          </cell>
          <cell r="B2066" t="str">
            <v>Passagem aérea - destino Vitória (ida e volta)</v>
          </cell>
          <cell r="C2066" t="str">
            <v>und</v>
          </cell>
          <cell r="D2066">
            <v>0</v>
          </cell>
        </row>
        <row r="2067">
          <cell r="A2067" t="str">
            <v>PASS - GO</v>
          </cell>
          <cell r="B2067" t="str">
            <v>Passagem aérea - destino Goiânia (ida e volta)</v>
          </cell>
          <cell r="C2067" t="str">
            <v>und</v>
          </cell>
          <cell r="D2067">
            <v>0</v>
          </cell>
        </row>
        <row r="2068">
          <cell r="A2068" t="str">
            <v>PASS - MA</v>
          </cell>
          <cell r="B2068" t="str">
            <v>Passagem aérea - destino São Luís (ida e volta)</v>
          </cell>
          <cell r="C2068" t="str">
            <v>und</v>
          </cell>
          <cell r="D2068">
            <v>0</v>
          </cell>
        </row>
        <row r="2069">
          <cell r="A2069" t="str">
            <v>PASS - MT</v>
          </cell>
          <cell r="B2069" t="str">
            <v>Passagem aérea - destino Cuiabá (ida e volta)</v>
          </cell>
          <cell r="C2069" t="str">
            <v>und</v>
          </cell>
          <cell r="D2069">
            <v>0</v>
          </cell>
        </row>
        <row r="2070">
          <cell r="A2070" t="str">
            <v>PASS - MS</v>
          </cell>
          <cell r="B2070" t="str">
            <v>Passagem aérea - destino Campo Grande (ida e volta)</v>
          </cell>
          <cell r="C2070" t="str">
            <v>und</v>
          </cell>
          <cell r="D2070">
            <v>0</v>
          </cell>
        </row>
        <row r="2071">
          <cell r="A2071" t="str">
            <v>PASS - PA</v>
          </cell>
          <cell r="B2071" t="str">
            <v>Passagem aérea - destino Belém (ida e volta)</v>
          </cell>
          <cell r="C2071" t="str">
            <v>und</v>
          </cell>
          <cell r="D2071">
            <v>0</v>
          </cell>
        </row>
        <row r="2072">
          <cell r="A2072" t="str">
            <v>PASS - PB</v>
          </cell>
          <cell r="B2072" t="str">
            <v>Passagem aérea - destino João Pessoa (ida e volta)</v>
          </cell>
          <cell r="C2072" t="str">
            <v>und</v>
          </cell>
          <cell r="D2072">
            <v>0</v>
          </cell>
        </row>
        <row r="2073">
          <cell r="A2073" t="str">
            <v>PASS - PR</v>
          </cell>
          <cell r="B2073" t="str">
            <v>Passagem aérea - destino Curitiba (ida e volta)</v>
          </cell>
          <cell r="C2073" t="str">
            <v>und</v>
          </cell>
          <cell r="D2073">
            <v>0</v>
          </cell>
        </row>
        <row r="2074">
          <cell r="A2074" t="str">
            <v>PASS - PI</v>
          </cell>
          <cell r="B2074" t="str">
            <v>Passagem aérea - destino Teresina (ida e volta)</v>
          </cell>
          <cell r="C2074" t="str">
            <v>und</v>
          </cell>
          <cell r="D2074">
            <v>0</v>
          </cell>
        </row>
        <row r="2075">
          <cell r="A2075" t="str">
            <v>PASS - RN</v>
          </cell>
          <cell r="B2075" t="str">
            <v>Passagem aérea - destino Natal (ida e volta)</v>
          </cell>
          <cell r="C2075" t="str">
            <v>und</v>
          </cell>
          <cell r="D2075">
            <v>0</v>
          </cell>
        </row>
        <row r="2076">
          <cell r="A2076" t="str">
            <v>PASS - RO</v>
          </cell>
          <cell r="B2076" t="str">
            <v>Passagem aérea - destino Porto Velho (ida e volta)</v>
          </cell>
          <cell r="C2076" t="str">
            <v>und</v>
          </cell>
          <cell r="D2076">
            <v>0</v>
          </cell>
        </row>
        <row r="2077">
          <cell r="A2077" t="str">
            <v>PASS - RR</v>
          </cell>
          <cell r="B2077" t="str">
            <v>Passagem aérea - destino Boa Vista (ida e volta)</v>
          </cell>
          <cell r="C2077" t="str">
            <v>und</v>
          </cell>
          <cell r="D2077">
            <v>0</v>
          </cell>
        </row>
        <row r="2078">
          <cell r="A2078" t="str">
            <v>PASS - SC</v>
          </cell>
          <cell r="B2078" t="str">
            <v>Passagem aérea - destino Florianópolis (ida e volta)</v>
          </cell>
          <cell r="C2078" t="str">
            <v>und</v>
          </cell>
          <cell r="D2078">
            <v>0</v>
          </cell>
        </row>
        <row r="2079">
          <cell r="A2079" t="str">
            <v>PASS - SE</v>
          </cell>
          <cell r="B2079" t="str">
            <v>Passagem aérea - destino Aracaju (ida e volta)</v>
          </cell>
          <cell r="C2079" t="str">
            <v>und</v>
          </cell>
          <cell r="D2079">
            <v>0</v>
          </cell>
        </row>
        <row r="2080">
          <cell r="A2080" t="str">
            <v>PASS - TO</v>
          </cell>
          <cell r="B2080" t="str">
            <v>Passagem aérea - destino Palmas (ida e volta)</v>
          </cell>
          <cell r="C2080" t="str">
            <v>und</v>
          </cell>
          <cell r="D2080">
            <v>0</v>
          </cell>
        </row>
        <row r="2081">
          <cell r="A2081" t="str">
            <v>PASS - LOTE 1</v>
          </cell>
          <cell r="B2081" t="e">
            <v>#REF!</v>
          </cell>
          <cell r="C2081" t="str">
            <v>und</v>
          </cell>
          <cell r="D2081">
            <v>0</v>
          </cell>
        </row>
        <row r="2082">
          <cell r="A2082" t="str">
            <v xml:space="preserve"> </v>
          </cell>
          <cell r="B2082" t="e">
            <v>#REF!</v>
          </cell>
          <cell r="C2082" t="str">
            <v>und</v>
          </cell>
          <cell r="D2082">
            <v>0</v>
          </cell>
        </row>
        <row r="2084">
          <cell r="A2084" t="str">
            <v>Custos de imóveis, mobiliário, cestas de instalações e custos diversos Tabela de Preços de Consultoria</v>
          </cell>
          <cell r="D2084" t="str">
            <v>Preço Unitário</v>
          </cell>
        </row>
        <row r="2085">
          <cell r="A2085" t="str">
            <v>B8951</v>
          </cell>
          <cell r="B2085" t="str">
            <v>Comercial (2,60% do CMCC - SINAPI)</v>
          </cell>
          <cell r="C2085" t="str">
            <v>m² x mês</v>
          </cell>
          <cell r="D2085">
            <v>68.939435816506872</v>
          </cell>
        </row>
        <row r="2086">
          <cell r="A2086" t="str">
            <v>B8952</v>
          </cell>
          <cell r="B2086" t="str">
            <v>Residencial (1,70% do CMCC - SINAPI)</v>
          </cell>
          <cell r="C2086" t="str">
            <v>m² x mês</v>
          </cell>
          <cell r="D2086">
            <v>45.074119082541252</v>
          </cell>
        </row>
        <row r="2087">
          <cell r="A2087" t="str">
            <v>B8953</v>
          </cell>
          <cell r="B2087" t="str">
            <v>Escritório</v>
          </cell>
          <cell r="C2087" t="str">
            <v>ocupante x mês</v>
          </cell>
          <cell r="D2087">
            <v>708.01883401916166</v>
          </cell>
        </row>
        <row r="2088">
          <cell r="A2088" t="str">
            <v>B8954</v>
          </cell>
          <cell r="B2088" t="str">
            <v>Residência</v>
          </cell>
          <cell r="C2088" t="str">
            <v>ocupante x mês</v>
          </cell>
          <cell r="D2088">
            <v>63.496468842093662</v>
          </cell>
        </row>
        <row r="2089">
          <cell r="A2089" t="str">
            <v>B8955</v>
          </cell>
          <cell r="B2089" t="str">
            <v>Laboratório de asfalto</v>
          </cell>
          <cell r="C2089" t="str">
            <v>mês</v>
          </cell>
          <cell r="D2089">
            <v>7467.2742488149397</v>
          </cell>
        </row>
        <row r="2090">
          <cell r="A2090" t="str">
            <v>B8956</v>
          </cell>
          <cell r="B2090" t="str">
            <v>Laboratório de concreto</v>
          </cell>
          <cell r="C2090" t="str">
            <v>mês</v>
          </cell>
          <cell r="D2090">
            <v>6344.045103874957</v>
          </cell>
        </row>
        <row r="2091">
          <cell r="A2091" t="str">
            <v>B8957</v>
          </cell>
          <cell r="B2091" t="str">
            <v>Laboratório de solos</v>
          </cell>
          <cell r="C2091" t="str">
            <v>mês</v>
          </cell>
          <cell r="D2091">
            <v>5985.285723643673</v>
          </cell>
        </row>
        <row r="2092">
          <cell r="A2092" t="str">
            <v>B8958</v>
          </cell>
          <cell r="B2092" t="str">
            <v>Topografia</v>
          </cell>
          <cell r="C2092" t="str">
            <v>mês</v>
          </cell>
          <cell r="D2092">
            <v>4622.7681579240498</v>
          </cell>
        </row>
        <row r="2093">
          <cell r="A2093" t="str">
            <v>B8959</v>
          </cell>
          <cell r="B2093" t="str">
            <v>Escritório</v>
          </cell>
          <cell r="C2093" t="str">
            <v>ocupante x mês</v>
          </cell>
          <cell r="D2093">
            <v>195.22493216980232</v>
          </cell>
        </row>
        <row r="2094">
          <cell r="A2094" t="str">
            <v>B8960</v>
          </cell>
          <cell r="B2094" t="str">
            <v>Residência</v>
          </cell>
          <cell r="C2094" t="str">
            <v>ocupante x mês</v>
          </cell>
          <cell r="D2094">
            <v>297.60179905458767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MALHA"/>
      <sheetName val="PRODUTOS"/>
      <sheetName val="Parte A"/>
      <sheetName val="Parte B"/>
      <sheetName val="COTAÇÕES"/>
      <sheetName val="TPU"/>
      <sheetName val="BDI"/>
      <sheetName val="IPCA"/>
      <sheetName val="Passagens"/>
      <sheetName val="Estadia"/>
      <sheetName val="Dynatest"/>
      <sheetName val="COMAP"/>
      <sheetName val="Sonddenge"/>
      <sheetName val="Inspeção OAE"/>
      <sheetName val="Sondagens"/>
      <sheetName val="FRENTE DE OBRAS"/>
      <sheetName val="FASES"/>
      <sheetName val="SOCIAMB.  DESAPROP"/>
      <sheetName val="ORG PRODUTOS"/>
      <sheetName val="TRÁFEGO"/>
      <sheetName val="CADASTRO"/>
      <sheetName val="Planilha2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6" t="str">
            <v>21.01.01</v>
          </cell>
          <cell r="B6" t="str">
            <v xml:space="preserve">SONDAGEM A PERCUSSAO ATE 15M                                                   </v>
          </cell>
          <cell r="C6" t="str">
            <v>m</v>
          </cell>
          <cell r="D6">
            <v>220.58624148148147</v>
          </cell>
        </row>
        <row r="7">
          <cell r="A7" t="str">
            <v>21.01.02</v>
          </cell>
          <cell r="B7" t="str">
            <v xml:space="preserve">SONDAGEM A PERC. ATE 15M LOC. ALAG.&lt;50CM                                       </v>
          </cell>
          <cell r="C7" t="str">
            <v>m</v>
          </cell>
          <cell r="D7">
            <v>243.22639851851852</v>
          </cell>
        </row>
        <row r="8">
          <cell r="A8" t="str">
            <v>21.01.03</v>
          </cell>
          <cell r="B8" t="str">
            <v xml:space="preserve">SONDAGEM A  PERCUSSAO DE 15 A 30M                                              </v>
          </cell>
          <cell r="C8" t="str">
            <v>m</v>
          </cell>
          <cell r="D8">
            <v>210.0051274074074</v>
          </cell>
        </row>
        <row r="9">
          <cell r="A9" t="str">
            <v>21.01.04</v>
          </cell>
          <cell r="B9" t="str">
            <v xml:space="preserve">SONDAGEM A PERC.15A30M LOC.ALAG.&lt;50CM                                          </v>
          </cell>
          <cell r="C9" t="str">
            <v>m</v>
          </cell>
          <cell r="D9">
            <v>286.58968888888887</v>
          </cell>
        </row>
        <row r="10">
          <cell r="A10" t="str">
            <v>21.01.05</v>
          </cell>
          <cell r="B10" t="str">
            <v xml:space="preserve">SONDAGEM PERCUSSAO SUPERIOR A 30M                                              </v>
          </cell>
          <cell r="C10" t="str">
            <v>m</v>
          </cell>
          <cell r="D10">
            <v>237.98938962962961</v>
          </cell>
        </row>
        <row r="11">
          <cell r="A11" t="str">
            <v>21.01.06</v>
          </cell>
          <cell r="B11" t="str">
            <v xml:space="preserve">SONDAGEM PERC.+30M LOC.ALAG.&lt;50CM                                              </v>
          </cell>
          <cell r="C11" t="str">
            <v>m</v>
          </cell>
          <cell r="D11">
            <v>324.72667999999993</v>
          </cell>
        </row>
        <row r="12">
          <cell r="A12" t="str">
            <v>21.01.07</v>
          </cell>
          <cell r="B12" t="str">
            <v xml:space="preserve">TAXA FIXA INSTALACAO SONDAGEM PERCUSSAO                                        </v>
          </cell>
          <cell r="C12" t="str">
            <v>un</v>
          </cell>
          <cell r="D12">
            <v>1880.9322518518516</v>
          </cell>
        </row>
        <row r="13">
          <cell r="A13" t="str">
            <v>21.01.08</v>
          </cell>
          <cell r="B13" t="str">
            <v xml:space="preserve">TAXA FIXA INSTALACAO SONDAGEM ROTATIVA                                         </v>
          </cell>
          <cell r="C13" t="str">
            <v>un</v>
          </cell>
          <cell r="D13">
            <v>6388.8509748148144</v>
          </cell>
        </row>
        <row r="14">
          <cell r="A14" t="str">
            <v>21.01.09</v>
          </cell>
          <cell r="B14" t="str">
            <v xml:space="preserve">TRANSPORTE DE EQUIPAMENTO DE SONDAGEM                                          </v>
          </cell>
          <cell r="C14" t="str">
            <v>km*equip</v>
          </cell>
          <cell r="D14">
            <v>19.127398518518515</v>
          </cell>
        </row>
        <row r="15">
          <cell r="A15" t="str">
            <v>21.01.10</v>
          </cell>
          <cell r="B15" t="str">
            <v xml:space="preserve">DESLOCAMENTO DE EQUIPAMENTO DE SONDAGEM                                        </v>
          </cell>
          <cell r="C15" t="str">
            <v>m</v>
          </cell>
          <cell r="D15">
            <v>13.644068148148147</v>
          </cell>
        </row>
        <row r="16">
          <cell r="A16" t="str">
            <v>21.01.11</v>
          </cell>
          <cell r="B16" t="str">
            <v xml:space="preserve">PLATAFORMA OU BANQUETA SOND.PERCUSSAO                                          </v>
          </cell>
          <cell r="C16" t="str">
            <v>equip</v>
          </cell>
          <cell r="D16">
            <v>2965.2608325925921</v>
          </cell>
        </row>
        <row r="17">
          <cell r="A17" t="str">
            <v>21.01.12</v>
          </cell>
          <cell r="B17" t="str">
            <v xml:space="preserve">PLATAFORMA OU BANQUETA P/ SOND. ROTATIVA                                       </v>
          </cell>
          <cell r="C17" t="str">
            <v>equip</v>
          </cell>
          <cell r="D17">
            <v>3267.5401288888888</v>
          </cell>
        </row>
        <row r="18">
          <cell r="A18" t="str">
            <v>21.01.14</v>
          </cell>
          <cell r="B18" t="str">
            <v xml:space="preserve">FLUTUANTE PARA SONDAGEM                                                        </v>
          </cell>
          <cell r="C18" t="str">
            <v>obra</v>
          </cell>
          <cell r="D18">
            <v>18941.008124444441</v>
          </cell>
        </row>
        <row r="19">
          <cell r="A19" t="str">
            <v>21.01.15</v>
          </cell>
          <cell r="B19" t="str">
            <v xml:space="preserve">INSTAL.SONDAGEM PERCUSSAO S/ FLUTUANTE                                         </v>
          </cell>
          <cell r="C19" t="str">
            <v>sond</v>
          </cell>
          <cell r="D19">
            <v>2205.7553185185184</v>
          </cell>
        </row>
        <row r="20">
          <cell r="A20" t="str">
            <v>21.01.16</v>
          </cell>
          <cell r="B20" t="str">
            <v xml:space="preserve">INSTALACAO SONDAGEM ROTATIVA S/FLUTUANTE                                       </v>
          </cell>
          <cell r="C20" t="str">
            <v>sond</v>
          </cell>
          <cell r="D20">
            <v>5882.0177525925928</v>
          </cell>
        </row>
        <row r="21">
          <cell r="A21" t="str">
            <v>21.01.17</v>
          </cell>
          <cell r="B21" t="str">
            <v xml:space="preserve">SONDAGEM ROTATIVA SOLO 57,10MM (AX)                                            </v>
          </cell>
          <cell r="C21" t="str">
            <v>m</v>
          </cell>
          <cell r="D21">
            <v>391.68328444444444</v>
          </cell>
        </row>
        <row r="22">
          <cell r="A22" t="str">
            <v>21.01.18</v>
          </cell>
          <cell r="B22" t="str">
            <v xml:space="preserve">SONDAGEM ROTATIVA SOLO 73,00MM (BX)                                            </v>
          </cell>
          <cell r="C22" t="str">
            <v>m</v>
          </cell>
          <cell r="D22">
            <v>398.92299407407404</v>
          </cell>
        </row>
        <row r="23">
          <cell r="A23" t="str">
            <v>21.01.19</v>
          </cell>
          <cell r="B23" t="str">
            <v xml:space="preserve">SONDAGEM ROTATIVA SOLO 88,90MM (NX)                                            </v>
          </cell>
          <cell r="C23" t="str">
            <v>m</v>
          </cell>
          <cell r="D23">
            <v>536.73450814814805</v>
          </cell>
        </row>
        <row r="24">
          <cell r="A24" t="str">
            <v>21.01.20</v>
          </cell>
          <cell r="B24" t="str">
            <v xml:space="preserve">SONDAGEM ROTATIVA SOLO 114,30MM (HX)                                           </v>
          </cell>
          <cell r="C24" t="str">
            <v>m</v>
          </cell>
          <cell r="D24">
            <v>580.2691525925926</v>
          </cell>
        </row>
        <row r="25">
          <cell r="A25" t="str">
            <v>21.01.21</v>
          </cell>
          <cell r="B25" t="str">
            <v xml:space="preserve">SONDAGEM ROTATIVA ROCHA ALT.57,1MM (AX)                                        </v>
          </cell>
          <cell r="C25" t="str">
            <v>m</v>
          </cell>
          <cell r="D25">
            <v>784.68385333333333</v>
          </cell>
        </row>
        <row r="26">
          <cell r="A26" t="str">
            <v>21.01.22</v>
          </cell>
          <cell r="B26" t="str">
            <v xml:space="preserve">SONDAGEM ROTATIVA ROCHA ALT.73,0MM (BX)                                        </v>
          </cell>
          <cell r="C26" t="str">
            <v>m</v>
          </cell>
          <cell r="D26">
            <v>836.03652740740733</v>
          </cell>
        </row>
        <row r="27">
          <cell r="A27" t="str">
            <v>21.01.23</v>
          </cell>
          <cell r="B27" t="str">
            <v xml:space="preserve">SONDAGEM ROTATIVA ROCHA ALT.88,9MM (NX)                                        </v>
          </cell>
          <cell r="C27" t="str">
            <v>m</v>
          </cell>
          <cell r="D27">
            <v>906.67724444444434</v>
          </cell>
        </row>
        <row r="28">
          <cell r="A28" t="str">
            <v>21.01.24</v>
          </cell>
          <cell r="B28" t="str">
            <v xml:space="preserve">SONDAGEM ROTATIVA ROCHA ALT.114,3MM (HX)                                       </v>
          </cell>
          <cell r="C28" t="str">
            <v>m</v>
          </cell>
          <cell r="D28">
            <v>1037.2169199999998</v>
          </cell>
        </row>
        <row r="29">
          <cell r="A29" t="str">
            <v>21.01.25</v>
          </cell>
          <cell r="B29" t="str">
            <v xml:space="preserve">SONDAGEM ROTATIVA ROCHA SA 57,10MM (AX)                                        </v>
          </cell>
          <cell r="C29" t="str">
            <v>m</v>
          </cell>
          <cell r="D29">
            <v>1000.9434044444442</v>
          </cell>
        </row>
        <row r="30">
          <cell r="A30" t="str">
            <v>21.01.26</v>
          </cell>
          <cell r="B30" t="str">
            <v xml:space="preserve">SONDAGEM ROTATIVA ROCHA SA 73,00MM (BX)                                        </v>
          </cell>
          <cell r="C30" t="str">
            <v>m</v>
          </cell>
          <cell r="D30">
            <v>1029.9772103703704</v>
          </cell>
        </row>
        <row r="31">
          <cell r="A31" t="str">
            <v>21.01.27</v>
          </cell>
          <cell r="B31" t="str">
            <v xml:space="preserve">SONDAGEM ROTATIVA ROCHA SA 88,9MM (NX)                                         </v>
          </cell>
          <cell r="C31" t="str">
            <v>m</v>
          </cell>
          <cell r="D31">
            <v>1189.5292725925926</v>
          </cell>
        </row>
        <row r="32">
          <cell r="A32" t="str">
            <v>21.01.28</v>
          </cell>
          <cell r="B32" t="str">
            <v xml:space="preserve">SONDAGEM ROTATIVA ROCHA SA 114,30MM (HX)                                       </v>
          </cell>
          <cell r="C32" t="str">
            <v>m</v>
          </cell>
          <cell r="D32">
            <v>1588.4522666666664</v>
          </cell>
        </row>
        <row r="33">
          <cell r="A33" t="str">
            <v>21.01.29</v>
          </cell>
          <cell r="B33" t="str">
            <v xml:space="preserve">SONDAGEM A TRADO PROFUNDIDADE ATE 5M                                           </v>
          </cell>
          <cell r="C33" t="str">
            <v>m</v>
          </cell>
          <cell r="D33">
            <v>162.95772444444441</v>
          </cell>
        </row>
        <row r="34">
          <cell r="A34" t="str">
            <v>21.01.30</v>
          </cell>
          <cell r="B34" t="str">
            <v xml:space="preserve">SONDAGEM A TRADO PROFUNDIDADE 5 A 10M                                          </v>
          </cell>
          <cell r="C34" t="str">
            <v>m</v>
          </cell>
          <cell r="D34">
            <v>199.79885037037033</v>
          </cell>
        </row>
        <row r="35">
          <cell r="A35" t="str">
            <v>21.02.01.01</v>
          </cell>
          <cell r="B35" t="str">
            <v xml:space="preserve">DETER. COORDENADAS COM GPS2 (CONTROLE BASICO) PRECISAO MINIMA DE 2 ORDEM.      </v>
          </cell>
          <cell r="C35" t="str">
            <v>un</v>
          </cell>
          <cell r="D35">
            <v>3081.3425081481478</v>
          </cell>
        </row>
        <row r="36">
          <cell r="A36" t="str">
            <v>21.02.01.02</v>
          </cell>
          <cell r="B36" t="str">
            <v xml:space="preserve">DETER. COORDENADAS COM GPS3 (CONTROLE BASICO) PRECISAO MINIMA DE 2 ORDEM.      </v>
          </cell>
          <cell r="C36" t="str">
            <v>un</v>
          </cell>
          <cell r="D36">
            <v>3264.2736918518517</v>
          </cell>
        </row>
        <row r="37">
          <cell r="A37" t="str">
            <v>21.02.02.01</v>
          </cell>
          <cell r="B37" t="str">
            <v xml:space="preserve">TRANSPORTE COORDENADAS ATRAVES DE POLIGONAIS CLASSE II P DA NBR 13.133         </v>
          </cell>
          <cell r="C37" t="str">
            <v>km</v>
          </cell>
          <cell r="D37">
            <v>2734.8003125925925</v>
          </cell>
        </row>
        <row r="38">
          <cell r="A38" t="str">
            <v>21.02.03.01</v>
          </cell>
          <cell r="B38" t="str">
            <v xml:space="preserve">IMPLANTACAO DE POLIGONAIS CLASSE III P DA NBR 13.133.                          </v>
          </cell>
          <cell r="C38" t="str">
            <v>km</v>
          </cell>
          <cell r="D38">
            <v>2445.1476696296295</v>
          </cell>
        </row>
        <row r="39">
          <cell r="A39" t="str">
            <v>21.02.04.01</v>
          </cell>
          <cell r="B39" t="str">
            <v xml:space="preserve">TRANSPORTE DE REFERENCIA DE NIVEL ATRAVES NIVELAMENTO GEOMETRICO 4 MM K.       </v>
          </cell>
          <cell r="C39" t="str">
            <v>km</v>
          </cell>
          <cell r="D39">
            <v>2726.5003496296299</v>
          </cell>
        </row>
        <row r="40">
          <cell r="A40" t="str">
            <v>21.02.05.01</v>
          </cell>
          <cell r="B40" t="str">
            <v xml:space="preserve">TRANSPORTE DE REFERENCIA DE NIVEL ATRAVES NIVELAMENTO GEOMETRICO CLASSE IN.    </v>
          </cell>
          <cell r="C40" t="str">
            <v>km</v>
          </cell>
          <cell r="D40">
            <v>1855.3790755555553</v>
          </cell>
        </row>
        <row r="41">
          <cell r="A41" t="str">
            <v>21.02.06.01</v>
          </cell>
          <cell r="B41" t="str">
            <v>LEV. PLANIALTIMETRICO E CADASTRAL, POLIGONAL CLASSE II PAC ESC. 1:500 ATE 1 HA.</v>
          </cell>
          <cell r="C41" t="str">
            <v>un</v>
          </cell>
          <cell r="D41">
            <v>6230.4876814814797</v>
          </cell>
        </row>
        <row r="42">
          <cell r="A42" t="str">
            <v>21.02.06.02</v>
          </cell>
          <cell r="B42" t="str">
            <v>LEV. PLANIALTIMETRICO E CADASTRAL, POLIGONAL CLASSE II PAC ESC. 1:1000 ATE 1HA.</v>
          </cell>
          <cell r="C42" t="str">
            <v>un</v>
          </cell>
          <cell r="D42">
            <v>5910.1412399999999</v>
          </cell>
        </row>
        <row r="43">
          <cell r="A43" t="str">
            <v>21.02.07.01</v>
          </cell>
          <cell r="B43" t="str">
            <v>LEV. PLANIALTIMETRICO E CADASTRAL, POLIGONAL CLASSE II PAC ESC. 1:500 ALEM 1HA.</v>
          </cell>
          <cell r="C43" t="str">
            <v>ha</v>
          </cell>
          <cell r="D43">
            <v>5929.4399925925918</v>
          </cell>
        </row>
        <row r="44">
          <cell r="A44" t="str">
            <v>21.02.07.02</v>
          </cell>
          <cell r="B44" t="str">
            <v xml:space="preserve">LEV. PLANIALTIMETRICO E CADASTRAL, POLIGONAL CLASSE II PAC ESC.1:1000 ALEM 1HA </v>
          </cell>
          <cell r="C44" t="str">
            <v>ha</v>
          </cell>
          <cell r="D44">
            <v>5365.9421199999997</v>
          </cell>
        </row>
        <row r="45">
          <cell r="A45" t="str">
            <v>21.02.08.01</v>
          </cell>
          <cell r="B45" t="str">
            <v xml:space="preserve">LEV. PLANIALTIMETRICO DE FAVELAS COM AREA ATE 2000 M2 C/POLIG. AUXILIAR        </v>
          </cell>
          <cell r="C45" t="str">
            <v>un</v>
          </cell>
          <cell r="D45">
            <v>5.0763644444444447</v>
          </cell>
        </row>
        <row r="46">
          <cell r="A46" t="str">
            <v>21.02.09.01</v>
          </cell>
          <cell r="B46" t="str">
            <v xml:space="preserve">LEV. PLANIALTIMETRICO DE FAVELAS COM AREA ALEM 2000 M2 C/POLIG.AUXILIAR        </v>
          </cell>
          <cell r="C46" t="str">
            <v>m2</v>
          </cell>
          <cell r="D46">
            <v>3.6412740740740737</v>
          </cell>
        </row>
        <row r="47">
          <cell r="A47" t="str">
            <v>21.02.10.01</v>
          </cell>
          <cell r="B47" t="str">
            <v>LEV. PLANIALT. SECOES TRANSV. A PARTIR DE LINHA BASE EXISTENTE NIV. GEOMETRICO.</v>
          </cell>
          <cell r="C47" t="str">
            <v>m</v>
          </cell>
          <cell r="D47">
            <v>6.2222948148148136</v>
          </cell>
        </row>
        <row r="48">
          <cell r="A48" t="str">
            <v>21.02.11.01</v>
          </cell>
          <cell r="B48" t="str">
            <v xml:space="preserve">LEVANT. PLANIALTIMETRICO CADASTRAL FAIXAS ATE 30M CLASSE II PAC DA NBR 13.133  </v>
          </cell>
          <cell r="C48" t="str">
            <v>km</v>
          </cell>
          <cell r="D48">
            <v>12248.528439999998</v>
          </cell>
        </row>
        <row r="49">
          <cell r="A49" t="str">
            <v>21.02.12.01</v>
          </cell>
          <cell r="B49" t="str">
            <v>LEVANT. PLANIALTIMETRICO CADASTRAL FAIXAS DE 30 A 60 M CLASSE II PAC NBR 13.133</v>
          </cell>
          <cell r="C49" t="str">
            <v>km</v>
          </cell>
          <cell r="D49">
            <v>16796.351242962959</v>
          </cell>
        </row>
        <row r="50">
          <cell r="A50" t="str">
            <v>21.02.13.01</v>
          </cell>
          <cell r="B50" t="str">
            <v xml:space="preserve">LEVANT. PLANIALTIMETRICO CADASTRAL FAIXAS ALEM 60M CLASSE II PAC DA NBR 13.133 </v>
          </cell>
          <cell r="C50" t="str">
            <v>ha</v>
          </cell>
          <cell r="D50">
            <v>4493.053757037037</v>
          </cell>
        </row>
        <row r="51">
          <cell r="A51" t="str">
            <v>21.02.14.01</v>
          </cell>
          <cell r="B51" t="str">
            <v xml:space="preserve">MATERIALIZACAO DE LINHA BASE PROJETADA C/ ESTAQUEAMENTO DE 20 EM 20 M.         </v>
          </cell>
          <cell r="C51" t="str">
            <v>m</v>
          </cell>
          <cell r="D51">
            <v>6.3186814814814811</v>
          </cell>
        </row>
        <row r="52">
          <cell r="A52" t="str">
            <v>21.02.15.01</v>
          </cell>
          <cell r="B52" t="str">
            <v>IMPL. E CADASTRO PLANIALT. LINHA BASE VIA EXISTENTE ESTAQUEAMENTO DE 20 EM 20 M</v>
          </cell>
          <cell r="C52" t="str">
            <v>km</v>
          </cell>
          <cell r="D52">
            <v>3670.4792340740742</v>
          </cell>
        </row>
        <row r="53">
          <cell r="A53" t="str">
            <v>21.02.16.01</v>
          </cell>
          <cell r="B53" t="str">
            <v xml:space="preserve">CADASTRO DE PVA, PVE, BL E TL                                                  </v>
          </cell>
          <cell r="C53" t="str">
            <v>un</v>
          </cell>
          <cell r="D53">
            <v>320.73198814814816</v>
          </cell>
        </row>
        <row r="54">
          <cell r="A54" t="str">
            <v>21.02.17.01</v>
          </cell>
          <cell r="B54" t="str">
            <v xml:space="preserve">CADASTRO DE OBRA DE ARTE CORRENTE (GALERIA E BUEIRO) E INTERFERENCIAS          </v>
          </cell>
          <cell r="C54" t="str">
            <v>m</v>
          </cell>
          <cell r="D54">
            <v>10.334792592592592</v>
          </cell>
        </row>
        <row r="55">
          <cell r="A55" t="str">
            <v>21.02.18.01</v>
          </cell>
          <cell r="B55" t="str">
            <v xml:space="preserve">LEV.CAD.ESTRUT. EM CONCRETO, PONTES E VIADUTOS, DETALHADO PECAS ESTRUTURAIS    </v>
          </cell>
          <cell r="C55" t="str">
            <v>tramo</v>
          </cell>
          <cell r="D55">
            <v>2991.9706488888887</v>
          </cell>
        </row>
        <row r="56">
          <cell r="A56" t="str">
            <v>21.02.19.01</v>
          </cell>
          <cell r="B56" t="str">
            <v xml:space="preserve">CADASTRO DE PROPRIEDADE PARA DESAPROPRIACAO URBANA.                            </v>
          </cell>
          <cell r="C56" t="str">
            <v>un</v>
          </cell>
          <cell r="D56">
            <v>3298.0411540740743</v>
          </cell>
        </row>
        <row r="57">
          <cell r="A57" t="str">
            <v>21.02.20.01</v>
          </cell>
          <cell r="B57" t="str">
            <v xml:space="preserve">CADASTRO DE PROPRIEDADE PARA DESAPROPRIACAO RURAL ATE 5000 M2.                 </v>
          </cell>
          <cell r="C57" t="str">
            <v>un</v>
          </cell>
          <cell r="D57">
            <v>3944.3030444444439</v>
          </cell>
        </row>
        <row r="58">
          <cell r="A58" t="str">
            <v>21.02.20.02</v>
          </cell>
          <cell r="B58" t="str">
            <v xml:space="preserve">CADASTRO DE PROPRIEDADE PARA DESAPROPRIACAO RURAL ALEM 5000 M2.                </v>
          </cell>
          <cell r="C58" t="str">
            <v>un</v>
          </cell>
          <cell r="D58">
            <v>13175.125595555553</v>
          </cell>
        </row>
        <row r="59">
          <cell r="A59" t="str">
            <v>21.02.21.01</v>
          </cell>
          <cell r="B59" t="str">
            <v xml:space="preserve">ABERTURA DE PICADA COM LARGURA SUFICIENTE PARA LEVANTAMENTO TOPOGRAFICO.       </v>
          </cell>
          <cell r="C59" t="str">
            <v>m</v>
          </cell>
          <cell r="D59">
            <v>3.9946918518518513</v>
          </cell>
        </row>
        <row r="60">
          <cell r="A60" t="str">
            <v>21.02.22.01</v>
          </cell>
          <cell r="B60" t="str">
            <v xml:space="preserve">LEVANTAMENTO DE SECOES TOPOBATIMETRICOS.                                       </v>
          </cell>
          <cell r="C60" t="str">
            <v>m</v>
          </cell>
          <cell r="D60">
            <v>12.069752592592593</v>
          </cell>
        </row>
        <row r="61">
          <cell r="A61" t="str">
            <v>21.02.22.02</v>
          </cell>
          <cell r="B61" t="str">
            <v xml:space="preserve">LEVANTAMENTO TOPOBATIMETRICO, MODO CONTINUO COM ECOBATIMETRO, POSIC.COM GPS    </v>
          </cell>
          <cell r="C61" t="str">
            <v>m</v>
          </cell>
          <cell r="D61">
            <v>12.937232592592592</v>
          </cell>
        </row>
        <row r="62">
          <cell r="A62" t="str">
            <v>21.02.23.01</v>
          </cell>
          <cell r="B62" t="str">
            <v xml:space="preserve">LEVANTAMENTO DE BATIMETRIA ESPECIAL                                            </v>
          </cell>
          <cell r="C62" t="str">
            <v>equipe.dia</v>
          </cell>
          <cell r="D62">
            <v>6277.8670829629627</v>
          </cell>
        </row>
        <row r="63">
          <cell r="A63" t="str">
            <v>21.02.24.01</v>
          </cell>
          <cell r="B63" t="str">
            <v>FORN. EQUIP.TOP., 1 TECN., 2 AUX., 1 NIVEL. C/ NIVEL AUT. ESTACAO TOTAL E VEIC.</v>
          </cell>
          <cell r="C63" t="str">
            <v>equipe.mes</v>
          </cell>
          <cell r="D63">
            <v>67323.580613333339</v>
          </cell>
        </row>
        <row r="64">
          <cell r="A64" t="str">
            <v>21.02.25.01</v>
          </cell>
          <cell r="B64" t="str">
            <v xml:space="preserve">MARC.CONC. TRONCO PIR. DE 10X10CM T/ 30X30CM B/ 40CM H, PINO/CHAPA COLADA TOPO </v>
          </cell>
          <cell r="C64" t="str">
            <v>un</v>
          </cell>
          <cell r="D64">
            <v>279.5213333333333</v>
          </cell>
        </row>
        <row r="65">
          <cell r="A65" t="str">
            <v>21.02.26.01</v>
          </cell>
          <cell r="B65" t="str">
            <v xml:space="preserve">MOBILIZACAO / DESMOBILIZACAO - DE EQUIPE E EQUIP. DE TOPOGRAFIA A 50 E 150KM   </v>
          </cell>
          <cell r="C65" t="str">
            <v>un</v>
          </cell>
          <cell r="D65">
            <v>1574.4440711111108</v>
          </cell>
        </row>
        <row r="66">
          <cell r="A66" t="str">
            <v>21.02.26.02</v>
          </cell>
          <cell r="B66" t="str">
            <v xml:space="preserve">MOBILIZACAO / DESMOBILIZACAO - EQUIPE E EQUIP. DE TOPOGRAFIA ENTRE 151E300KM   </v>
          </cell>
          <cell r="C66" t="str">
            <v>un</v>
          </cell>
          <cell r="D66">
            <v>2509.8766711111111</v>
          </cell>
        </row>
        <row r="67">
          <cell r="A67" t="str">
            <v>21.02.26.03</v>
          </cell>
          <cell r="B67" t="str">
            <v xml:space="preserve">MOBILIZACAO / DESMOBILIZACAO - EQUIPE E EQUIP. TOPOGRAFIA ENTRE 301E600KM      </v>
          </cell>
          <cell r="C67" t="str">
            <v>un</v>
          </cell>
          <cell r="D67">
            <v>4163.0472296296284</v>
          </cell>
        </row>
        <row r="68">
          <cell r="A68" t="str">
            <v>21.03.01</v>
          </cell>
          <cell r="B68" t="str">
            <v xml:space="preserve">REMOCAO CERCA ARAME,INCL.TRANSPORTE                                            </v>
          </cell>
          <cell r="C68" t="str">
            <v>m</v>
          </cell>
          <cell r="D68">
            <v>29.430062222222219</v>
          </cell>
        </row>
        <row r="69">
          <cell r="A69" t="str">
            <v>21.03.02</v>
          </cell>
          <cell r="B69" t="str">
            <v xml:space="preserve">REMOCAO DE DEFENSA METALICA SIMPLES                                            </v>
          </cell>
          <cell r="C69" t="str">
            <v>m</v>
          </cell>
          <cell r="D69">
            <v>98.924848888888874</v>
          </cell>
        </row>
        <row r="70">
          <cell r="A70" t="str">
            <v>21.03.03</v>
          </cell>
          <cell r="B70" t="str">
            <v xml:space="preserve">REMOCAO DE DEFENSA METALICA DUPLA                                              </v>
          </cell>
          <cell r="C70" t="str">
            <v>m</v>
          </cell>
          <cell r="D70">
            <v>138.49693037037036</v>
          </cell>
        </row>
        <row r="71">
          <cell r="A71" t="str">
            <v>21.03.04</v>
          </cell>
          <cell r="B71" t="str">
            <v xml:space="preserve">REMOCAO DEFENSA MET.SIMPLES P/ REINST.                                         </v>
          </cell>
          <cell r="C71" t="str">
            <v>m</v>
          </cell>
          <cell r="D71">
            <v>257.63085037037035</v>
          </cell>
        </row>
        <row r="72">
          <cell r="A72" t="str">
            <v>21.03.05</v>
          </cell>
          <cell r="B72" t="str">
            <v xml:space="preserve">REMOCAO DEFENSA METALICA DUPLA P/ REINST                                       </v>
          </cell>
          <cell r="C72" t="str">
            <v>m</v>
          </cell>
          <cell r="D72">
            <v>309.1548785185185</v>
          </cell>
        </row>
        <row r="73">
          <cell r="A73" t="str">
            <v>21.03.06</v>
          </cell>
          <cell r="B73" t="str">
            <v xml:space="preserve">REMOCAO CANALIZACAO D&gt;=0,60M                                                   </v>
          </cell>
          <cell r="C73" t="str">
            <v>m</v>
          </cell>
          <cell r="D73">
            <v>204.97160148148146</v>
          </cell>
        </row>
        <row r="74">
          <cell r="A74" t="str">
            <v>21.03.07</v>
          </cell>
          <cell r="B74" t="str">
            <v xml:space="preserve">REMOCAO CANALIZACAO D&lt;0,60M                                                    </v>
          </cell>
          <cell r="C74" t="str">
            <v>m</v>
          </cell>
          <cell r="D74">
            <v>175.68076444444441</v>
          </cell>
        </row>
        <row r="75">
          <cell r="A75" t="str">
            <v>21.03.08</v>
          </cell>
          <cell r="B75" t="str">
            <v xml:space="preserve">REMOCAO E TRANSPORTE DE GUIA PRE-MOLDADA                                       </v>
          </cell>
          <cell r="C75" t="str">
            <v>m</v>
          </cell>
          <cell r="D75">
            <v>41.831813333333336</v>
          </cell>
        </row>
        <row r="76">
          <cell r="A76" t="str">
            <v>21.03.09</v>
          </cell>
          <cell r="B76" t="str">
            <v xml:space="preserve">REMOCAO DE ESTACA DE EUCALIPTO                                                 </v>
          </cell>
          <cell r="C76" t="str">
            <v>m</v>
          </cell>
          <cell r="D76">
            <v>24.932017777777777</v>
          </cell>
        </row>
        <row r="77">
          <cell r="A77" t="str">
            <v>21.03.10</v>
          </cell>
          <cell r="B77" t="str">
            <v xml:space="preserve">REMOCAO DE TACHA REFLETIVA                                                     </v>
          </cell>
          <cell r="C77" t="str">
            <v>un</v>
          </cell>
          <cell r="D77">
            <v>17.146117037037037</v>
          </cell>
        </row>
        <row r="78">
          <cell r="A78" t="str">
            <v>21.03.11</v>
          </cell>
          <cell r="B78" t="str">
            <v xml:space="preserve">REMOCAO DE PINTURA TERMOPLÁSTICA DE VIA                                        </v>
          </cell>
          <cell r="C78" t="str">
            <v>m2</v>
          </cell>
          <cell r="D78">
            <v>161.3191511111111</v>
          </cell>
        </row>
        <row r="79">
          <cell r="A79" t="str">
            <v>21.03.11.01</v>
          </cell>
          <cell r="B79" t="str">
            <v xml:space="preserve">REMOCAO DE PINTURA ACRIL.  DEMARC.DE VIA POR PROCESSO MANUAL                   </v>
          </cell>
          <cell r="C79" t="str">
            <v>m2</v>
          </cell>
          <cell r="D79">
            <v>153.6189274074074</v>
          </cell>
        </row>
        <row r="80">
          <cell r="A80" t="str">
            <v>21.03.11.03</v>
          </cell>
          <cell r="B80" t="str">
            <v xml:space="preserve">REMOCAO DE SINALIZACAO HORIZONTAL POR FRESAGEM                                 </v>
          </cell>
          <cell r="C80" t="str">
            <v>m2</v>
          </cell>
          <cell r="D80">
            <v>89.007731851851844</v>
          </cell>
        </row>
        <row r="81">
          <cell r="A81" t="str">
            <v>21.03.13</v>
          </cell>
          <cell r="B81" t="str">
            <v xml:space="preserve">REMOCAO DE GABIAO TIPO CAIXA                                                   </v>
          </cell>
          <cell r="C81" t="str">
            <v>m3</v>
          </cell>
          <cell r="D81">
            <v>357.04834222222217</v>
          </cell>
        </row>
        <row r="82">
          <cell r="A82" t="str">
            <v>21.03.15</v>
          </cell>
          <cell r="B82" t="str">
            <v xml:space="preserve">MONTAGEM E DESMONTAGEM DE BLOQUEADOR TEMPORARIO DE FLUIDOS                     </v>
          </cell>
          <cell r="C82" t="str">
            <v>un</v>
          </cell>
          <cell r="D82">
            <v>123.62125481481482</v>
          </cell>
        </row>
        <row r="83">
          <cell r="A83" t="str">
            <v>21.04.01</v>
          </cell>
          <cell r="B83" t="str">
            <v xml:space="preserve">CERCA DE ARAME FARPADO C/ 4 FIOS                                               </v>
          </cell>
          <cell r="C83" t="str">
            <v>m</v>
          </cell>
          <cell r="D83">
            <v>110.63047407407406</v>
          </cell>
        </row>
        <row r="84">
          <cell r="A84" t="str">
            <v>21.04.02</v>
          </cell>
          <cell r="B84" t="str">
            <v xml:space="preserve">CERCA DE ARAME FARPADO C/ 6 FIOS                                               </v>
          </cell>
          <cell r="C84" t="str">
            <v>m</v>
          </cell>
          <cell r="D84">
            <v>122.7537748148148</v>
          </cell>
        </row>
        <row r="85">
          <cell r="A85" t="str">
            <v>21.04.03</v>
          </cell>
          <cell r="B85" t="str">
            <v xml:space="preserve">CERCA ARAME FARPADO POR REAPROVEITAMENTO                                       </v>
          </cell>
          <cell r="C85" t="str">
            <v>m</v>
          </cell>
          <cell r="D85">
            <v>51.770349629629635</v>
          </cell>
        </row>
        <row r="86">
          <cell r="A86" t="str">
            <v>21.05.01</v>
          </cell>
          <cell r="B86" t="str">
            <v xml:space="preserve">DEMOLICAO DE CONCRETO ARMADO                                                   </v>
          </cell>
          <cell r="C86" t="str">
            <v>m3</v>
          </cell>
          <cell r="D86">
            <v>727.07675555555545</v>
          </cell>
        </row>
        <row r="87">
          <cell r="A87" t="str">
            <v>21.05.02</v>
          </cell>
          <cell r="B87" t="str">
            <v xml:space="preserve">DEMOLICAO DE CONCRETO SIMPLES                                                  </v>
          </cell>
          <cell r="C87" t="str">
            <v>m3</v>
          </cell>
          <cell r="D87">
            <v>391.15851259259256</v>
          </cell>
        </row>
        <row r="88">
          <cell r="A88" t="str">
            <v>21.05.04</v>
          </cell>
          <cell r="B88" t="str">
            <v xml:space="preserve">DEMOLICAO PAV.RIG.INCL.TRANSP. ATE 1 KM                                        </v>
          </cell>
          <cell r="C88" t="str">
            <v>m3</v>
          </cell>
          <cell r="D88">
            <v>391.96173481481475</v>
          </cell>
        </row>
        <row r="89">
          <cell r="A89" t="str">
            <v>21.05.05</v>
          </cell>
          <cell r="B89" t="str">
            <v xml:space="preserve">DEMOLICAO DE EDIFICACAO EM ALVENARIA                                           </v>
          </cell>
          <cell r="C89" t="str">
            <v>m2</v>
          </cell>
          <cell r="D89">
            <v>97.136340740740721</v>
          </cell>
        </row>
        <row r="90">
          <cell r="A90" t="str">
            <v>21.05.06</v>
          </cell>
          <cell r="B90" t="str">
            <v xml:space="preserve">DEMOLICAO DE EDIFICACAO EM MADEIRA                                             </v>
          </cell>
          <cell r="C90" t="str">
            <v>m2</v>
          </cell>
          <cell r="D90">
            <v>40.953623703703705</v>
          </cell>
        </row>
        <row r="91">
          <cell r="A91" t="str">
            <v>21.05.07</v>
          </cell>
          <cell r="B91" t="str">
            <v xml:space="preserve">DEMOLICAO PAVIMENTOFLEXIVEL C/TRANSPORT                                        </v>
          </cell>
          <cell r="C91" t="str">
            <v>m3</v>
          </cell>
          <cell r="D91">
            <v>70.533620740740744</v>
          </cell>
        </row>
        <row r="92">
          <cell r="A92" t="str">
            <v>21.07.01</v>
          </cell>
          <cell r="B92" t="str">
            <v xml:space="preserve">ABERTURA DE POCO DE INSPECAO ATE 1,5M DE PROFUNDIDADE                          </v>
          </cell>
          <cell r="C92" t="str">
            <v>m</v>
          </cell>
          <cell r="D92">
            <v>1149.0682918518519</v>
          </cell>
        </row>
        <row r="93">
          <cell r="A93" t="str">
            <v>21.07.02</v>
          </cell>
          <cell r="B93" t="str">
            <v xml:space="preserve">ENSAIO DE UMIDADE NATURAL                                                      </v>
          </cell>
          <cell r="C93" t="str">
            <v>un</v>
          </cell>
          <cell r="D93">
            <v>53.601696296296289</v>
          </cell>
        </row>
        <row r="94">
          <cell r="A94" t="str">
            <v>21.07.03</v>
          </cell>
          <cell r="B94" t="str">
            <v xml:space="preserve">ENSAIO DE DENSIDADE NATURAL                                                    </v>
          </cell>
          <cell r="C94" t="str">
            <v>un</v>
          </cell>
          <cell r="D94">
            <v>114.88219703703703</v>
          </cell>
        </row>
        <row r="95">
          <cell r="A95" t="str">
            <v>21.07.04</v>
          </cell>
          <cell r="B95" t="str">
            <v xml:space="preserve">ANALISE GRANULOMETRICA POR PENEIRAMENTO E SEDIMENTACAO.                        </v>
          </cell>
          <cell r="C95" t="str">
            <v>un</v>
          </cell>
          <cell r="D95">
            <v>298.76653777777778</v>
          </cell>
        </row>
        <row r="96">
          <cell r="A96" t="str">
            <v>21.07.05</v>
          </cell>
          <cell r="B96" t="str">
            <v xml:space="preserve">ENSAIO DE CBR 5 PONTOS E.N.                                                    </v>
          </cell>
          <cell r="C96" t="str">
            <v>un</v>
          </cell>
          <cell r="D96">
            <v>413.6380251851852</v>
          </cell>
        </row>
        <row r="97">
          <cell r="A97" t="str">
            <v>21.07.06</v>
          </cell>
          <cell r="B97" t="str">
            <v xml:space="preserve">ENSAIO DE CBR 5 PONTOS E.I.                                                    </v>
          </cell>
          <cell r="C97" t="str">
            <v>un</v>
          </cell>
          <cell r="D97">
            <v>459.61446518518517</v>
          </cell>
        </row>
        <row r="98">
          <cell r="A98" t="str">
            <v>21.07.07</v>
          </cell>
          <cell r="B98" t="str">
            <v xml:space="preserve">CLASSIFICACAO MCT (PERDA POR IMERSAO E MINI MCV).                              </v>
          </cell>
          <cell r="C98" t="str">
            <v>conjunto</v>
          </cell>
          <cell r="D98">
            <v>582.18617629629625</v>
          </cell>
        </row>
        <row r="99">
          <cell r="A99" t="str">
            <v>21.07.12</v>
          </cell>
          <cell r="B99" t="str">
            <v xml:space="preserve">CLASSIFICACAO MCT - METODO PASTILHA                                            </v>
          </cell>
          <cell r="C99" t="str">
            <v>un</v>
          </cell>
          <cell r="D99">
            <v>206.83507703703702</v>
          </cell>
        </row>
        <row r="100">
          <cell r="A100" t="str">
            <v>21.07.13</v>
          </cell>
          <cell r="B100" t="str">
            <v xml:space="preserve">ENSAIO DE CBR 1 PONTO MOLDADO NA UMIDADE OTIMA DE COMPACTACAO (E.N.)           </v>
          </cell>
          <cell r="C100" t="str">
            <v>un</v>
          </cell>
          <cell r="D100">
            <v>337.06417333333331</v>
          </cell>
        </row>
        <row r="101">
          <cell r="A101" t="str">
            <v>21.07.14</v>
          </cell>
          <cell r="B101" t="str">
            <v xml:space="preserve">ENSAIO DE COMPACTACAO - PROCTOR.                                               </v>
          </cell>
          <cell r="C101" t="str">
            <v>un</v>
          </cell>
          <cell r="D101">
            <v>199.14556296296294</v>
          </cell>
        </row>
        <row r="102">
          <cell r="A102" t="str">
            <v>21.07.15</v>
          </cell>
          <cell r="B102" t="str">
            <v xml:space="preserve">GRANULOMETRIA POR PENEIRAMENTO SIMPLES (SEM SEDIMENTACAO).                     </v>
          </cell>
          <cell r="C102" t="str">
            <v>un</v>
          </cell>
          <cell r="D102">
            <v>153.19054222222221</v>
          </cell>
        </row>
        <row r="103">
          <cell r="A103" t="str">
            <v>21.08.01</v>
          </cell>
          <cell r="B103" t="str">
            <v xml:space="preserve">LIMPEZA DE DRENAGEM DA PLATAFORMA                                              </v>
          </cell>
          <cell r="C103" t="str">
            <v>m</v>
          </cell>
          <cell r="D103">
            <v>2.3346992592592595</v>
          </cell>
        </row>
        <row r="104">
          <cell r="A104" t="str">
            <v>21.08.02</v>
          </cell>
          <cell r="B104" t="str">
            <v xml:space="preserve">LIMPEZA DE BUEIROS DIAMETRO ATE 80CM                                           </v>
          </cell>
          <cell r="C104" t="str">
            <v>m</v>
          </cell>
          <cell r="D104">
            <v>106.03604296296297</v>
          </cell>
        </row>
        <row r="105">
          <cell r="A105" t="str">
            <v>21.08.03</v>
          </cell>
          <cell r="B105" t="str">
            <v xml:space="preserve">LIMPEZA DE BUEIROS DIAMETRO ATE 100CM                                          </v>
          </cell>
          <cell r="C105" t="str">
            <v>m</v>
          </cell>
          <cell r="D105">
            <v>110.57692592592592</v>
          </cell>
        </row>
        <row r="106">
          <cell r="A106" t="str">
            <v>21.08.04</v>
          </cell>
          <cell r="B106" t="str">
            <v xml:space="preserve">LIMPEZA DE BUEIROS DIAMETRO ATE 120CM                                          </v>
          </cell>
          <cell r="C106" t="str">
            <v>m</v>
          </cell>
          <cell r="D106">
            <v>117.77379703703703</v>
          </cell>
        </row>
        <row r="107">
          <cell r="A107" t="str">
            <v>21.08.05</v>
          </cell>
          <cell r="B107" t="str">
            <v xml:space="preserve">LIMPEZA DE BUEIROS DIAMETRO ATE 150CM                                          </v>
          </cell>
          <cell r="C107" t="str">
            <v>m</v>
          </cell>
          <cell r="D107">
            <v>124.36021925925925</v>
          </cell>
        </row>
        <row r="108">
          <cell r="A108" t="str">
            <v>21.08.06</v>
          </cell>
          <cell r="B108" t="str">
            <v xml:space="preserve">LIMPEZA DE GALERIA                                                             </v>
          </cell>
          <cell r="C108" t="str">
            <v>m</v>
          </cell>
          <cell r="D108">
            <v>109.99860592592592</v>
          </cell>
        </row>
        <row r="109">
          <cell r="A109" t="str">
            <v>21.08.08</v>
          </cell>
          <cell r="B109" t="str">
            <v xml:space="preserve">DEMOLICAO E RETIRADA DE GUARDA-CORPO                                           </v>
          </cell>
          <cell r="C109" t="str">
            <v>m3</v>
          </cell>
          <cell r="D109">
            <v>646.46537333333333</v>
          </cell>
        </row>
        <row r="110">
          <cell r="A110" t="str">
            <v>21.08.09</v>
          </cell>
          <cell r="B110" t="str">
            <v xml:space="preserve">LIMPEZA DE BUEIROS DIAMETRO ATE 60CM                                           </v>
          </cell>
          <cell r="C110" t="str">
            <v>m</v>
          </cell>
          <cell r="D110">
            <v>83.620788148148151</v>
          </cell>
        </row>
        <row r="111">
          <cell r="A111" t="str">
            <v>21.08.11</v>
          </cell>
          <cell r="B111" t="str">
            <v xml:space="preserve">LIMPEZA DE DRENAGEM FORA DA PLATAFORMA                                         </v>
          </cell>
          <cell r="C111" t="str">
            <v>m</v>
          </cell>
          <cell r="D111">
            <v>2.805922962962963</v>
          </cell>
        </row>
        <row r="112">
          <cell r="A112" t="str">
            <v>21.09.04</v>
          </cell>
          <cell r="B112" t="str">
            <v xml:space="preserve">SIST.DE VIDEO-INSP.ROBOT.DE TUBULAC.E TUBULAC.DE CONCRETO EMISSAO DE RELATORIO </v>
          </cell>
          <cell r="C112" t="str">
            <v>m</v>
          </cell>
          <cell r="D112">
            <v>152.44086814814813</v>
          </cell>
        </row>
        <row r="113">
          <cell r="A113" t="str">
            <v>21.09.05</v>
          </cell>
          <cell r="B113" t="str">
            <v xml:space="preserve">SIST.DE VIDEO-INSP.DE TUBULACOES E CANALIZACOES COM DIAMETROENTRE 75MM E 200MM </v>
          </cell>
          <cell r="C113" t="str">
            <v>m</v>
          </cell>
          <cell r="D113">
            <v>83.738594074074058</v>
          </cell>
        </row>
        <row r="114">
          <cell r="A114" t="str">
            <v>21.13.01</v>
          </cell>
          <cell r="B114" t="str">
            <v>MOBIL.E DESMOB.DE INSTAL.PROVIS.(BY-PASS)TREC.REDE PLUVIAL MAN.TUB.DE POLIETIL.</v>
          </cell>
          <cell r="C114" t="str">
            <v>un</v>
          </cell>
          <cell r="D114">
            <v>444.92085333333324</v>
          </cell>
        </row>
        <row r="115">
          <cell r="A115" t="str">
            <v>22.01.01</v>
          </cell>
          <cell r="B115" t="str">
            <v xml:space="preserve">LIMP.TERRENO SEM DESTOCAMENTO DE ARVORES                                       </v>
          </cell>
          <cell r="C115" t="str">
            <v>m2</v>
          </cell>
          <cell r="D115">
            <v>0.71754518518518517</v>
          </cell>
        </row>
        <row r="116">
          <cell r="A116" t="str">
            <v>22.01.02</v>
          </cell>
          <cell r="B116" t="str">
            <v xml:space="preserve">LIMP.TERRENO C/DEST.ARV.PERIMETRO&lt;=78CM                                        </v>
          </cell>
          <cell r="C116" t="str">
            <v>m2</v>
          </cell>
          <cell r="D116">
            <v>1.2637362962962961</v>
          </cell>
        </row>
        <row r="117">
          <cell r="A117" t="str">
            <v>22.01.03</v>
          </cell>
          <cell r="B117" t="str">
            <v xml:space="preserve">LIMP. MANUAL TERRENO AMONT. DE MATERIAL                                        </v>
          </cell>
          <cell r="C117" t="str">
            <v>m2</v>
          </cell>
          <cell r="D117">
            <v>6.9719688888888882</v>
          </cell>
        </row>
        <row r="118">
          <cell r="A118" t="str">
            <v>22.01.04</v>
          </cell>
          <cell r="B118" t="str">
            <v xml:space="preserve">DERRUBADA E DEST.ARV.C/PERIMETRO&gt;78CM                                          </v>
          </cell>
          <cell r="C118" t="str">
            <v>un</v>
          </cell>
          <cell r="D118">
            <v>125.08847407407406</v>
          </cell>
        </row>
        <row r="119">
          <cell r="A119" t="str">
            <v>22.01.05</v>
          </cell>
          <cell r="B119" t="str">
            <v xml:space="preserve">DEST.ARV.COM PERIMETRO MAIOR QUE 78CM                                          </v>
          </cell>
          <cell r="C119" t="str">
            <v>un</v>
          </cell>
          <cell r="D119">
            <v>38.501118518518517</v>
          </cell>
        </row>
        <row r="120">
          <cell r="A120" t="str">
            <v>22.01.06</v>
          </cell>
          <cell r="B120" t="str">
            <v xml:space="preserve">RASPAGEM DO TERRENO                                                            </v>
          </cell>
          <cell r="C120" t="str">
            <v>m2</v>
          </cell>
          <cell r="D120">
            <v>1.0602533333333333</v>
          </cell>
        </row>
        <row r="121">
          <cell r="A121" t="str">
            <v>22.01.07</v>
          </cell>
          <cell r="B121" t="str">
            <v xml:space="preserve">CARGA DE MATERIAL DE LIMPEZA DE ESCAV.                                         </v>
          </cell>
          <cell r="C121" t="str">
            <v>m3</v>
          </cell>
          <cell r="D121">
            <v>5.3119762962962955</v>
          </cell>
        </row>
        <row r="122">
          <cell r="A122" t="str">
            <v>22.02.01</v>
          </cell>
          <cell r="B122" t="str">
            <v xml:space="preserve">ESCAVACAO E CARGA DE MATERIAL DE 1/2A CATEGORIA                                </v>
          </cell>
          <cell r="C122" t="str">
            <v>m3</v>
          </cell>
          <cell r="D122">
            <v>12.894394074074073</v>
          </cell>
        </row>
        <row r="123">
          <cell r="A123" t="str">
            <v>22.02.03</v>
          </cell>
          <cell r="B123" t="str">
            <v xml:space="preserve">ESCAV.CARGA MATERIAL 2 CAT.C/EXPLOSIVO                                         </v>
          </cell>
          <cell r="C123" t="str">
            <v>m3</v>
          </cell>
          <cell r="D123">
            <v>44.509220740740737</v>
          </cell>
        </row>
        <row r="124">
          <cell r="A124" t="str">
            <v>22.02.04</v>
          </cell>
          <cell r="B124" t="str">
            <v xml:space="preserve">ESCAVACAO E CARGA MATERIAL  3 CATEGORIA                                        </v>
          </cell>
          <cell r="C124" t="str">
            <v>m3</v>
          </cell>
          <cell r="D124">
            <v>70.4479437037037</v>
          </cell>
        </row>
        <row r="125">
          <cell r="A125" t="str">
            <v>22.02.05</v>
          </cell>
          <cell r="B125" t="str">
            <v xml:space="preserve">ESCAV.CARGA SOLO MOLE SOB LAMINA D´AGUA                                        </v>
          </cell>
          <cell r="C125" t="str">
            <v>m3</v>
          </cell>
          <cell r="D125">
            <v>27.89858518518518</v>
          </cell>
        </row>
        <row r="126">
          <cell r="A126" t="str">
            <v>22.02.06</v>
          </cell>
          <cell r="B126" t="str">
            <v xml:space="preserve">CARGA DE MATERIAL LIMPEZA                                                      </v>
          </cell>
          <cell r="C126" t="str">
            <v>m3</v>
          </cell>
          <cell r="D126">
            <v>5.3119762962962955</v>
          </cell>
        </row>
        <row r="127">
          <cell r="A127" t="str">
            <v>22.02.07</v>
          </cell>
          <cell r="B127" t="str">
            <v xml:space="preserve">ESCAV.,CARGA E DESC.MAT.SIL-ARG.NO CORTE                                       </v>
          </cell>
          <cell r="C127" t="str">
            <v>m3</v>
          </cell>
          <cell r="D127">
            <v>12.176848888888886</v>
          </cell>
        </row>
        <row r="128">
          <cell r="A128" t="str">
            <v>22.02.08</v>
          </cell>
          <cell r="B128" t="str">
            <v xml:space="preserve">AQUIS.MAT.ESPAL.CONF.ROLAGEM MAT.SIL.ARG                                       </v>
          </cell>
          <cell r="C128" t="str">
            <v>m3</v>
          </cell>
          <cell r="D128">
            <v>10.174148148148147</v>
          </cell>
        </row>
        <row r="129">
          <cell r="A129" t="str">
            <v>22.02.09</v>
          </cell>
          <cell r="B129" t="str">
            <v xml:space="preserve">ESPALHAMENTO/REGULARIZACAO/COMPACTACAO DE MATERIAL EM BOTA-FORA.               </v>
          </cell>
          <cell r="C129" t="str">
            <v>m3</v>
          </cell>
          <cell r="D129">
            <v>5.0656548148148151</v>
          </cell>
        </row>
        <row r="130">
          <cell r="A130" t="str">
            <v>22.02.11</v>
          </cell>
          <cell r="B130" t="str">
            <v xml:space="preserve">ESCAVAÇÃO OU DESMONTE E CARGA COM EQUIPAMENTO HIDRAULICO (PICÃO)               </v>
          </cell>
          <cell r="C130" t="str">
            <v>m3</v>
          </cell>
          <cell r="D130">
            <v>42.31374666666666</v>
          </cell>
        </row>
        <row r="131">
          <cell r="A131" t="str">
            <v>22.03.01</v>
          </cell>
          <cell r="B131" t="str">
            <v xml:space="preserve">TRANSPORTE DE 1/2 CATEGORIA ATE 1 KM                                           </v>
          </cell>
          <cell r="C131" t="str">
            <v>m3*km</v>
          </cell>
          <cell r="D131">
            <v>10.216986666666665</v>
          </cell>
        </row>
        <row r="132">
          <cell r="A132" t="str">
            <v>22.03.02</v>
          </cell>
          <cell r="B132" t="str">
            <v xml:space="preserve">TRANSPORTE DE 1/2 CATEGORIA ATE 2 KM                                           </v>
          </cell>
          <cell r="C132" t="str">
            <v>m3*km</v>
          </cell>
          <cell r="D132">
            <v>6.0081022222222229</v>
          </cell>
        </row>
        <row r="133">
          <cell r="A133" t="str">
            <v>22.03.03</v>
          </cell>
          <cell r="B133" t="str">
            <v xml:space="preserve">TRANSPORTE DE 1/2 CATEGORIA ATE 5 KM                                           </v>
          </cell>
          <cell r="C133" t="str">
            <v>m3*km</v>
          </cell>
          <cell r="D133">
            <v>4.6693985185185189</v>
          </cell>
        </row>
        <row r="134">
          <cell r="A134" t="str">
            <v>22.03.04</v>
          </cell>
          <cell r="B134" t="str">
            <v xml:space="preserve">TRANSPORTE DE 1/2 CATEGORIA ATE 10 KM                                          </v>
          </cell>
          <cell r="C134" t="str">
            <v>m3*km</v>
          </cell>
          <cell r="D134">
            <v>3.8983051851851851</v>
          </cell>
        </row>
        <row r="135">
          <cell r="A135" t="str">
            <v>22.03.05</v>
          </cell>
          <cell r="B135" t="str">
            <v xml:space="preserve">TRANSPORTE DE 1/2 CATEGORIA ATE 15 KM                                          </v>
          </cell>
          <cell r="C135" t="str">
            <v>m3*km</v>
          </cell>
          <cell r="D135">
            <v>3.4485007407407409</v>
          </cell>
        </row>
        <row r="136">
          <cell r="A136" t="str">
            <v>22.03.06</v>
          </cell>
          <cell r="B136" t="str">
            <v xml:space="preserve">TRANSPORTE DE 1/2 CATEGORIA ALEM DE 15KM                                       </v>
          </cell>
          <cell r="C136" t="str">
            <v>m3*km</v>
          </cell>
          <cell r="D136">
            <v>2.7202459259259255</v>
          </cell>
        </row>
        <row r="137">
          <cell r="A137" t="str">
            <v>22.03.07</v>
          </cell>
          <cell r="B137" t="str">
            <v xml:space="preserve">TRANSPORTE DE 3 CATEGORIA ATE 1 KM                                             </v>
          </cell>
          <cell r="C137" t="str">
            <v>m3*km</v>
          </cell>
          <cell r="D137">
            <v>12.45529925925926</v>
          </cell>
        </row>
        <row r="138">
          <cell r="A138" t="str">
            <v>22.03.08</v>
          </cell>
          <cell r="B138" t="str">
            <v xml:space="preserve">TRANSPORTE DE 3 CATEGORIA ALEM 1 KM                                            </v>
          </cell>
          <cell r="C138" t="str">
            <v>m3*km</v>
          </cell>
          <cell r="D138">
            <v>9.0924755555555556</v>
          </cell>
        </row>
        <row r="139">
          <cell r="A139" t="str">
            <v>22.03.09</v>
          </cell>
          <cell r="B139" t="str">
            <v xml:space="preserve">TRANSPORTE DE SOLO MOLE ATE 2 KM                                               </v>
          </cell>
          <cell r="C139" t="str">
            <v>m3*km</v>
          </cell>
          <cell r="D139">
            <v>9.5636992592592573</v>
          </cell>
        </row>
        <row r="140">
          <cell r="A140" t="str">
            <v>22.03.10</v>
          </cell>
          <cell r="B140" t="str">
            <v xml:space="preserve">TRANSPORTE DE SOLO MOLE ALEM 2 KM                                              </v>
          </cell>
          <cell r="C140" t="str">
            <v>m3*km</v>
          </cell>
          <cell r="D140">
            <v>6.5864222222222217</v>
          </cell>
        </row>
        <row r="141">
          <cell r="A141" t="str">
            <v>22.03.11</v>
          </cell>
          <cell r="B141" t="str">
            <v xml:space="preserve">TRANSPORTE MATERIAL DE LIMPEZA ATE 1 KM                                        </v>
          </cell>
          <cell r="C141" t="str">
            <v>m3*km</v>
          </cell>
          <cell r="D141">
            <v>10.934531851851853</v>
          </cell>
        </row>
        <row r="142">
          <cell r="A142" t="str">
            <v>22.03.12</v>
          </cell>
          <cell r="B142" t="str">
            <v xml:space="preserve">TRANSPORTE MATERIAL DE LIMP.ALEM DE 1 KM                                       </v>
          </cell>
          <cell r="C142" t="str">
            <v>m3*km</v>
          </cell>
          <cell r="D142">
            <v>6.8327437037037031</v>
          </cell>
        </row>
        <row r="143">
          <cell r="A143" t="str">
            <v>22.04.01</v>
          </cell>
          <cell r="B143" t="str">
            <v xml:space="preserve">COMPACTACAO DE ATERRO MAIOR/IGUAL 95% PS                                       </v>
          </cell>
          <cell r="C143" t="str">
            <v>m3</v>
          </cell>
          <cell r="D143">
            <v>7.0683555555555548</v>
          </cell>
        </row>
        <row r="144">
          <cell r="A144" t="str">
            <v>22.04.02</v>
          </cell>
          <cell r="B144" t="str">
            <v xml:space="preserve">RETALUDAMENTO MANUAL                                                           </v>
          </cell>
          <cell r="C144" t="str">
            <v>m3</v>
          </cell>
          <cell r="D144">
            <v>313.42802074074075</v>
          </cell>
        </row>
        <row r="145">
          <cell r="A145" t="str">
            <v>22.06.01</v>
          </cell>
          <cell r="B145" t="str">
            <v xml:space="preserve">FUNDACAO DE ATERRO C/AREIA LAVADA                                              </v>
          </cell>
          <cell r="C145" t="str">
            <v>m3</v>
          </cell>
          <cell r="D145">
            <v>294.52552444444439</v>
          </cell>
        </row>
        <row r="146">
          <cell r="A146" t="str">
            <v>22.06.04</v>
          </cell>
          <cell r="B146" t="str">
            <v xml:space="preserve">FUNDACAO DE ATERRO C/PED.RACHAO                                                </v>
          </cell>
          <cell r="C146" t="str">
            <v>m3</v>
          </cell>
          <cell r="D146">
            <v>181.78525333333334</v>
          </cell>
        </row>
        <row r="147">
          <cell r="A147" t="str">
            <v>22.06.05</v>
          </cell>
          <cell r="B147" t="str">
            <v xml:space="preserve">ESPALH.ADENS.MATERIAL DE FUND.DE ATERRO                                        </v>
          </cell>
          <cell r="C147" t="str">
            <v>m3</v>
          </cell>
          <cell r="D147">
            <v>5.0656548148148151</v>
          </cell>
        </row>
        <row r="148">
          <cell r="A148" t="str">
            <v>22.07.01</v>
          </cell>
          <cell r="B148" t="str">
            <v xml:space="preserve">VALETA DE PROTECAO MANUAL                                                      </v>
          </cell>
          <cell r="C148" t="str">
            <v>m</v>
          </cell>
          <cell r="D148">
            <v>15.004191111111108</v>
          </cell>
        </row>
        <row r="149">
          <cell r="A149" t="str">
            <v>22.08.01</v>
          </cell>
          <cell r="B149" t="str">
            <v xml:space="preserve">GEOGRELHA POLIETILENO RESIST. TRANSV. 5 KN/M - RESIST. LONGIT. 30 KN/M         </v>
          </cell>
          <cell r="C149" t="str">
            <v>m2</v>
          </cell>
          <cell r="D149">
            <v>46.426244444444436</v>
          </cell>
        </row>
        <row r="150">
          <cell r="A150" t="str">
            <v>22.08.02</v>
          </cell>
          <cell r="B150" t="str">
            <v xml:space="preserve">GEOGRELHA POLIETILENO RESIST. TRANSV. 5 KN/M - RESIST. LONGIT. 50 KN/M         </v>
          </cell>
          <cell r="C150" t="str">
            <v>m2</v>
          </cell>
          <cell r="D150">
            <v>53.248278518518518</v>
          </cell>
        </row>
        <row r="151">
          <cell r="A151" t="str">
            <v>22.08.03</v>
          </cell>
          <cell r="B151" t="str">
            <v xml:space="preserve">GEOGRELHA POLIETILENO RESIST. TRANSV. 5 KN/M - RESIST. LONGIT. 80 KN/M         </v>
          </cell>
          <cell r="C151" t="str">
            <v>m2</v>
          </cell>
          <cell r="D151">
            <v>60.10244148148147</v>
          </cell>
        </row>
        <row r="152">
          <cell r="A152" t="str">
            <v>22.08.04</v>
          </cell>
          <cell r="B152" t="str">
            <v xml:space="preserve">GEOGRELHA POLIETILENO RESIST. TRANSV. 5 KN/M - RESIST. LONGIT. 100 KN/M        </v>
          </cell>
          <cell r="C152" t="str">
            <v>m2</v>
          </cell>
          <cell r="D152">
            <v>66.903056296296299</v>
          </cell>
        </row>
        <row r="153">
          <cell r="A153" t="str">
            <v>22.08.05</v>
          </cell>
          <cell r="B153" t="str">
            <v xml:space="preserve">GEOGRELHA POLIETILENO RESIST. TRANSV. 5 KN/M - RESIST. LONGIT. 150 KN/M        </v>
          </cell>
          <cell r="C153" t="str">
            <v>m2</v>
          </cell>
          <cell r="D153">
            <v>77.141462222222216</v>
          </cell>
        </row>
        <row r="154">
          <cell r="A154" t="str">
            <v>22.08.06</v>
          </cell>
          <cell r="B154" t="str">
            <v xml:space="preserve">GEOGRELHA POLIETILENO RESIST. TRANSV. 5 KN/M - RESIST. LONGIT. 200 KN/M        </v>
          </cell>
          <cell r="C154" t="str">
            <v>m2</v>
          </cell>
          <cell r="D154">
            <v>85.741294814814808</v>
          </cell>
        </row>
        <row r="155">
          <cell r="A155" t="str">
            <v>22.08.07</v>
          </cell>
          <cell r="B155" t="str">
            <v xml:space="preserve">GEOGRELHA POLIETILENO RESIST. TRANSV. 15 KN/M - RESIST. LONGIT. 30 KN/M        </v>
          </cell>
          <cell r="C155" t="str">
            <v>m2</v>
          </cell>
          <cell r="D155">
            <v>49.050103703703698</v>
          </cell>
        </row>
        <row r="156">
          <cell r="A156" t="str">
            <v>22.08.08</v>
          </cell>
          <cell r="B156" t="str">
            <v xml:space="preserve">GEOGRELHA POLIETILENO RESIST. TRANSV. 15 KN/M - RESIST. LONGIT. 50 KN/M        </v>
          </cell>
          <cell r="C156" t="str">
            <v>m2</v>
          </cell>
          <cell r="D156">
            <v>56.289813333333328</v>
          </cell>
        </row>
        <row r="157">
          <cell r="A157" t="str">
            <v>22.08.09</v>
          </cell>
          <cell r="B157" t="str">
            <v xml:space="preserve">GEOGRELHA POLIETILENO RESIST. TRANSV. 15 KN/M - RESIST. LONGIT. 80 KN/M.       </v>
          </cell>
          <cell r="C157" t="str">
            <v>m2</v>
          </cell>
          <cell r="D157">
            <v>63.475974814814819</v>
          </cell>
        </row>
        <row r="158">
          <cell r="A158" t="str">
            <v>22.08.10</v>
          </cell>
          <cell r="B158" t="str">
            <v xml:space="preserve">GEOGRELHA POLIETILENO RESIST. TRANSV. 15 KN/M - RESIST. LONGIT. 100 KN/M.      </v>
          </cell>
          <cell r="C158" t="str">
            <v>m2</v>
          </cell>
          <cell r="D158">
            <v>70.715684444444449</v>
          </cell>
        </row>
        <row r="159">
          <cell r="A159" t="str">
            <v>22.08.11</v>
          </cell>
          <cell r="B159" t="str">
            <v xml:space="preserve">GEOGRELHA POLIETILENO RESIST. TRANSV. 15 KN/M - RESIST. LONGIT. 150 KN/M.      </v>
          </cell>
          <cell r="C159" t="str">
            <v>m2</v>
          </cell>
          <cell r="D159">
            <v>81.564539259259249</v>
          </cell>
        </row>
        <row r="160">
          <cell r="A160" t="str">
            <v>22.08.12</v>
          </cell>
          <cell r="B160" t="str">
            <v xml:space="preserve">GEOGRELHA POLIETILENO RESIST. TRANSV. 15 KN/M - RESIST. LONGIT. 200 KN/M.      </v>
          </cell>
          <cell r="C160" t="str">
            <v>m2</v>
          </cell>
          <cell r="D160">
            <v>90.54991851851851</v>
          </cell>
        </row>
        <row r="161">
          <cell r="A161" t="str">
            <v>22.08.13</v>
          </cell>
          <cell r="B161" t="str">
            <v xml:space="preserve">GEOGRELHA POLIETILENO RESIST. TRANSV. 20 KN/M - RESIST. LONGIT. 30 KN/M.       </v>
          </cell>
          <cell r="C161" t="str">
            <v>m2</v>
          </cell>
          <cell r="D161">
            <v>51.663253333333337</v>
          </cell>
        </row>
        <row r="162">
          <cell r="A162" t="str">
            <v>22.08.14</v>
          </cell>
          <cell r="B162" t="str">
            <v xml:space="preserve">GEOGRELHA POLIETILENO RESIST. TRANSV. 20 KN/M - RESIST. LONGIT. 50 KN/M.       </v>
          </cell>
          <cell r="C162" t="str">
            <v>m2</v>
          </cell>
          <cell r="D162">
            <v>59.299219259259253</v>
          </cell>
        </row>
        <row r="163">
          <cell r="A163" t="str">
            <v>22.08.15</v>
          </cell>
          <cell r="B163" t="str">
            <v xml:space="preserve">GEOGRELHA POLIETILENO RESIST. TRANSV. 20 KN/M - RESIST. LONGIT. 80 KN/M.       </v>
          </cell>
          <cell r="C163" t="str">
            <v>m2</v>
          </cell>
          <cell r="D163">
            <v>66.903056296296299</v>
          </cell>
        </row>
        <row r="164">
          <cell r="A164" t="str">
            <v>22.08.16</v>
          </cell>
          <cell r="B164" t="str">
            <v xml:space="preserve">GEOGRELHA POLIETILENO RESIST. TRANSV. 20 KN/M - RESIST. LONGIT. 100 KN/M.      </v>
          </cell>
          <cell r="C164" t="str">
            <v>m2</v>
          </cell>
          <cell r="D164">
            <v>74.549731851851845</v>
          </cell>
        </row>
        <row r="165">
          <cell r="A165" t="str">
            <v>22.08.17</v>
          </cell>
          <cell r="B165" t="str">
            <v xml:space="preserve">GEOGRELHA POLIETILENO RESIST. TRANSV. 20 KN/M - RESIST. LONGIT. 150 KN/M.      </v>
          </cell>
          <cell r="C165" t="str">
            <v>m2</v>
          </cell>
          <cell r="D165">
            <v>85.966197037037034</v>
          </cell>
        </row>
        <row r="166">
          <cell r="A166" t="str">
            <v>22.08.18</v>
          </cell>
          <cell r="B166" t="str">
            <v xml:space="preserve">GEOGRELHA POLIETILENO RESIST. TRANSV. 20 KN/M - RESIST. LONGIT. 200 KN/M.      </v>
          </cell>
          <cell r="C166" t="str">
            <v>m2</v>
          </cell>
          <cell r="D166">
            <v>95.572734814814808</v>
          </cell>
        </row>
        <row r="167">
          <cell r="A167" t="str">
            <v>22.08.19</v>
          </cell>
          <cell r="B167" t="str">
            <v xml:space="preserve">GEOGRELHA POLIETILENO RESIST. TRANSV. 30 KN/M - RESIST. LONGIT. 30 KN/M.       </v>
          </cell>
          <cell r="C167" t="str">
            <v>m2</v>
          </cell>
          <cell r="D167">
            <v>54.254983703703694</v>
          </cell>
        </row>
        <row r="168">
          <cell r="A168" t="str">
            <v>22.08.20</v>
          </cell>
          <cell r="B168" t="str">
            <v xml:space="preserve">GEOGRELHA POLIETILENO RESIST. TRANSV. 30 KN/M - RESIST. LONGIT. 50 KN/M.       </v>
          </cell>
          <cell r="C168" t="str">
            <v>m2</v>
          </cell>
          <cell r="D168">
            <v>62.319334814814809</v>
          </cell>
        </row>
        <row r="169">
          <cell r="A169" t="str">
            <v>22.08.21</v>
          </cell>
          <cell r="B169" t="str">
            <v xml:space="preserve">GEOGRELHA POLIETILENO RESIST. TRANSV. 30 KN/M - RESIST. LONGIT. 80 KN/M.       </v>
          </cell>
          <cell r="C169" t="str">
            <v>m2</v>
          </cell>
          <cell r="D169">
            <v>70.298008888888887</v>
          </cell>
        </row>
        <row r="170">
          <cell r="A170" t="str">
            <v>22.08.22</v>
          </cell>
          <cell r="B170" t="str">
            <v xml:space="preserve">GEOGRELHA POLIETILENO RESIST. TRANSV. 30 KN/M - RESIST. LONGIT. 100 KN/M.      </v>
          </cell>
          <cell r="C170" t="str">
            <v>m2</v>
          </cell>
          <cell r="D170">
            <v>78.319521481481473</v>
          </cell>
        </row>
        <row r="171">
          <cell r="A171" t="str">
            <v>22.08.23</v>
          </cell>
          <cell r="B171" t="str">
            <v xml:space="preserve">GEOGRELHA POLIETILENO RESIST. TRANSV. 30 KN/M - RESIST. LONGIT. 150 KN/M.      </v>
          </cell>
          <cell r="C171" t="str">
            <v>m2</v>
          </cell>
          <cell r="D171">
            <v>90.367854814814805</v>
          </cell>
        </row>
        <row r="172">
          <cell r="A172" t="str">
            <v>22.08.24</v>
          </cell>
          <cell r="B172" t="str">
            <v xml:space="preserve">GEOGRELHA POLIETILENO RESIST. TRANSV. 30 KN/M - RESIST. LONGIT. 200 KN/M.      </v>
          </cell>
          <cell r="C172" t="str">
            <v>m2</v>
          </cell>
          <cell r="D172">
            <v>100.40277777777777</v>
          </cell>
        </row>
        <row r="173">
          <cell r="A173" t="str">
            <v>22.08.25</v>
          </cell>
          <cell r="B173" t="str">
            <v xml:space="preserve">GEOGRELHA POLIETILENO RESIST. TRANSV. 50 KN/M - RESIST. LONGIT. 50 KN/M        </v>
          </cell>
          <cell r="C173" t="str">
            <v>m2</v>
          </cell>
          <cell r="D173">
            <v>71.315423703703701</v>
          </cell>
        </row>
        <row r="174">
          <cell r="A174" t="str">
            <v>22.08.26</v>
          </cell>
          <cell r="B174" t="str">
            <v xml:space="preserve">GEOGRELHA POLIETILENO RESIST. TRANSV. 50 KN/M - RESIST. LONGIT. 80 KN/M        </v>
          </cell>
          <cell r="C174" t="str">
            <v>m2</v>
          </cell>
          <cell r="D174">
            <v>80.536414814814805</v>
          </cell>
        </row>
        <row r="175">
          <cell r="A175" t="str">
            <v>22.08.27</v>
          </cell>
          <cell r="B175" t="str">
            <v xml:space="preserve">GEOGRELHA POLIETILENO RESIST. TRANSV. 50 KN/M - RESIST. LONGIT. 100 KN/M       </v>
          </cell>
          <cell r="C175" t="str">
            <v>m2</v>
          </cell>
          <cell r="D175">
            <v>89.746696296296292</v>
          </cell>
        </row>
        <row r="176">
          <cell r="A176" t="str">
            <v>22.08.28</v>
          </cell>
          <cell r="B176" t="str">
            <v xml:space="preserve">GEOGRELHA POLIETILENO RESIST. TRANSV. 50 KN/M - RESIST. LONGIT. 150 KN/M       </v>
          </cell>
          <cell r="C176" t="str">
            <v>m2</v>
          </cell>
          <cell r="D176">
            <v>103.59424740740739</v>
          </cell>
        </row>
        <row r="177">
          <cell r="A177" t="str">
            <v>22.08.29</v>
          </cell>
          <cell r="B177" t="str">
            <v xml:space="preserve">GEOGRELHA POLIETILENO RESIST. TRANSV. 50 KN/M - RESIST. LONGIT. 200 KN/M       </v>
          </cell>
          <cell r="C177" t="str">
            <v>m2</v>
          </cell>
          <cell r="D177">
            <v>115.24632444444444</v>
          </cell>
        </row>
        <row r="178">
          <cell r="A178" t="str">
            <v>22.08.30</v>
          </cell>
          <cell r="B178" t="str">
            <v xml:space="preserve">GEOGRELHA POLIETILENO RESIST. TRANSV. 100 KN/M - RESIST. LONGIT. 100 KN/M      </v>
          </cell>
          <cell r="C178" t="str">
            <v>m2</v>
          </cell>
          <cell r="D178">
            <v>154.5613748148148</v>
          </cell>
        </row>
        <row r="179">
          <cell r="A179" t="str">
            <v>22.08.31</v>
          </cell>
          <cell r="B179" t="str">
            <v xml:space="preserve">GEOGRELHA POLIETILENO RESIST. TRANSV. 100 KN/M - RESIST. LONGIT. 150 KN/M      </v>
          </cell>
          <cell r="C179" t="str">
            <v>m2</v>
          </cell>
          <cell r="D179">
            <v>170.58298074074071</v>
          </cell>
        </row>
        <row r="180">
          <cell r="A180" t="str">
            <v>22.08.32</v>
          </cell>
          <cell r="B180" t="str">
            <v xml:space="preserve">GEOGRELHA POLIETILENO RESIST. TRANSV. 100 KN/M - RESIST. LONGIT. 200 KN/M      </v>
          </cell>
          <cell r="C180" t="str">
            <v>m2</v>
          </cell>
          <cell r="D180">
            <v>182.60989481481479</v>
          </cell>
        </row>
        <row r="181">
          <cell r="A181" t="str">
            <v>22.08.33</v>
          </cell>
          <cell r="B181" t="str">
            <v xml:space="preserve">GEOGRELHA POLIETILENO RESIST. TRANSV. 150 KN/M - RESIST. LONGIT. 150 KN/M      </v>
          </cell>
          <cell r="C181" t="str">
            <v>m2</v>
          </cell>
          <cell r="D181">
            <v>178.60449333333332</v>
          </cell>
        </row>
        <row r="182">
          <cell r="A182" t="str">
            <v>22.08.34</v>
          </cell>
          <cell r="B182" t="str">
            <v xml:space="preserve">GEOGRELHA POLIETILENO RESIST. TRANSV. 150 KN/M - RESIST. LONGIT. 200 KN/M      </v>
          </cell>
          <cell r="C182" t="str">
            <v>m2</v>
          </cell>
          <cell r="D182">
            <v>194.62609925925923</v>
          </cell>
        </row>
        <row r="183">
          <cell r="A183" t="str">
            <v>22.08.35</v>
          </cell>
          <cell r="B183" t="str">
            <v xml:space="preserve">GEOGRELHA POLIETILENO RESIST. TRANSV. 200 KN/M - RESIST. LONGIT. 200 KN/M.     </v>
          </cell>
          <cell r="C183" t="str">
            <v>m2</v>
          </cell>
          <cell r="D183">
            <v>202.6797407407407</v>
          </cell>
        </row>
        <row r="184">
          <cell r="A184" t="str">
            <v>22.08.36</v>
          </cell>
          <cell r="B184" t="str">
            <v xml:space="preserve">GEOGRELHA PVC RESIST. TRANSV. 20 KN/M - RESIST. LONGIT. 40 KN/M.               </v>
          </cell>
          <cell r="C184" t="str">
            <v>m2</v>
          </cell>
          <cell r="D184">
            <v>51.663253333333337</v>
          </cell>
        </row>
        <row r="185">
          <cell r="A185" t="str">
            <v>22.08.37</v>
          </cell>
          <cell r="B185" t="str">
            <v xml:space="preserve">GEOGRELHA PVC RESIST. TRANSV. 20 KN/M - RESIST. LONGIT. 60 KN/M.               </v>
          </cell>
          <cell r="C185" t="str">
            <v>m2</v>
          </cell>
          <cell r="D185">
            <v>59.299219259259253</v>
          </cell>
        </row>
        <row r="186">
          <cell r="A186" t="str">
            <v>22.08.38</v>
          </cell>
          <cell r="B186" t="str">
            <v xml:space="preserve">GEOGRELHA PVC RESIST. TRANSV. 20 KN/M - RESIST. LONGIT. 90 KN/M.               </v>
          </cell>
          <cell r="C186" t="str">
            <v>m2</v>
          </cell>
          <cell r="D186">
            <v>66.903056296296299</v>
          </cell>
        </row>
        <row r="187">
          <cell r="A187" t="str">
            <v>22.08.39</v>
          </cell>
          <cell r="B187" t="str">
            <v xml:space="preserve">GEOGRELHA PVC RESIST. TRANSV. 20 KN/M - RESIST. LONGIT. 120 KN/M.              </v>
          </cell>
          <cell r="C187" t="str">
            <v>m2</v>
          </cell>
          <cell r="D187">
            <v>74.549731851851845</v>
          </cell>
        </row>
        <row r="188">
          <cell r="A188" t="str">
            <v>22.08.40</v>
          </cell>
          <cell r="B188" t="str">
            <v xml:space="preserve">GEOGRELHA PVC RESIST. TRANSV. 30 KN/M - RESIST. LONGIT. 40 KN/M.               </v>
          </cell>
          <cell r="C188" t="str">
            <v>m2</v>
          </cell>
          <cell r="D188">
            <v>54.254983703703694</v>
          </cell>
        </row>
        <row r="189">
          <cell r="A189" t="str">
            <v>22.08.41</v>
          </cell>
          <cell r="B189" t="str">
            <v xml:space="preserve">GEOGRELHA PVC RESIST. TRANSV. 30 KN/M - RESIST. LONGIT. 60 KN/M.               </v>
          </cell>
          <cell r="C189" t="str">
            <v>m2</v>
          </cell>
          <cell r="D189">
            <v>62.319334814814809</v>
          </cell>
        </row>
        <row r="190">
          <cell r="A190" t="str">
            <v>22.08.42</v>
          </cell>
          <cell r="B190" t="str">
            <v xml:space="preserve">GEOGRELHA PVC RESIST. TRANSV. 30 KN/M - RESIST. LONGIT. 90 KN/M.               </v>
          </cell>
          <cell r="C190" t="str">
            <v>m2</v>
          </cell>
          <cell r="D190">
            <v>70.298008888888887</v>
          </cell>
        </row>
        <row r="191">
          <cell r="A191" t="str">
            <v>22.08.43</v>
          </cell>
          <cell r="B191" t="str">
            <v xml:space="preserve">GEOGRELHA PVC RESIST. TRANSV. 30 KN/M - RESIST. LONGIT. 120 KN/M.              </v>
          </cell>
          <cell r="C191" t="str">
            <v>m2</v>
          </cell>
          <cell r="D191">
            <v>78.319521481481473</v>
          </cell>
        </row>
        <row r="192">
          <cell r="A192" t="str">
            <v>24.01.01</v>
          </cell>
          <cell r="B192" t="str">
            <v xml:space="preserve">ATERRO DE ACESSO                                                               </v>
          </cell>
          <cell r="C192" t="str">
            <v>m3</v>
          </cell>
          <cell r="D192">
            <v>21.911902222222221</v>
          </cell>
        </row>
        <row r="193">
          <cell r="A193" t="str">
            <v>24.02.01</v>
          </cell>
          <cell r="B193" t="str">
            <v xml:space="preserve">ESCAVACAO MANUAL PARA OBRAS S/ EXPLOSIVO                                       </v>
          </cell>
          <cell r="C193" t="str">
            <v>m3</v>
          </cell>
          <cell r="D193">
            <v>109.5273822222222</v>
          </cell>
        </row>
        <row r="194">
          <cell r="A194" t="str">
            <v>24.02.02</v>
          </cell>
          <cell r="B194" t="str">
            <v xml:space="preserve">ESCAVACAO MECANICA P/ OBRAS S/EXPLOSIVO                                        </v>
          </cell>
          <cell r="C194" t="str">
            <v>m3</v>
          </cell>
          <cell r="D194">
            <v>22.211771851851847</v>
          </cell>
        </row>
        <row r="195">
          <cell r="A195" t="str">
            <v>24.02.03</v>
          </cell>
          <cell r="B195" t="str">
            <v xml:space="preserve">ESCAVACAO MECANICA P/ OBRAS C/EXPLOSIVO                                        </v>
          </cell>
          <cell r="C195" t="str">
            <v>m3</v>
          </cell>
          <cell r="D195">
            <v>110.20208888888888</v>
          </cell>
        </row>
        <row r="196">
          <cell r="A196" t="str">
            <v>24.02.04</v>
          </cell>
          <cell r="B196" t="str">
            <v xml:space="preserve">CORTA-RIO ESCAVACAO SEM EXPLOSIVO                                              </v>
          </cell>
          <cell r="C196" t="str">
            <v>m3</v>
          </cell>
          <cell r="D196">
            <v>22.211771851851847</v>
          </cell>
        </row>
        <row r="197">
          <cell r="A197" t="str">
            <v>24.02.05</v>
          </cell>
          <cell r="B197" t="str">
            <v xml:space="preserve">CORTA-RIO ESCAVACAO COM EXPLOSIVO                                              </v>
          </cell>
          <cell r="C197" t="str">
            <v>m3</v>
          </cell>
          <cell r="D197">
            <v>110.20208888888888</v>
          </cell>
        </row>
        <row r="198">
          <cell r="A198" t="str">
            <v>24.02.08</v>
          </cell>
          <cell r="B198" t="str">
            <v xml:space="preserve">ESCAV.FUND.BUEIRO OU DRENO S/EXPL.ATE 2M                                       </v>
          </cell>
          <cell r="C198" t="str">
            <v>m3</v>
          </cell>
          <cell r="D198">
            <v>132.16753925925923</v>
          </cell>
        </row>
        <row r="199">
          <cell r="A199" t="str">
            <v>24.02.09</v>
          </cell>
          <cell r="B199" t="str">
            <v xml:space="preserve">ACRESC.P/ESCAV.1,5M PROFUNDIDADE,ALEM 2M                                       </v>
          </cell>
          <cell r="C199" t="str">
            <v>m3</v>
          </cell>
          <cell r="D199">
            <v>27.148911111111111</v>
          </cell>
        </row>
        <row r="200">
          <cell r="A200" t="str">
            <v>24.02.10</v>
          </cell>
          <cell r="B200" t="str">
            <v xml:space="preserve">ESCAV.FUND.BUEIRO OU DRENO C/EXPL.ATE 2M                                       </v>
          </cell>
          <cell r="C200" t="str">
            <v>m3</v>
          </cell>
          <cell r="D200">
            <v>443.86059999999992</v>
          </cell>
        </row>
        <row r="201">
          <cell r="A201" t="str">
            <v>24.02.11</v>
          </cell>
          <cell r="B201" t="str">
            <v xml:space="preserve">ACRESC.ESC.ENS.EXPL.C/1,5M PROF.ALEM 2M                                        </v>
          </cell>
          <cell r="C201" t="str">
            <v>m3</v>
          </cell>
          <cell r="D201">
            <v>42.988453333333332</v>
          </cell>
        </row>
        <row r="202">
          <cell r="A202" t="str">
            <v>24.02.12</v>
          </cell>
          <cell r="B202" t="str">
            <v xml:space="preserve">ESCAV.FUND.DENTRO ENSEC.SEM EXPL. ATE 3M                                       </v>
          </cell>
          <cell r="C202" t="str">
            <v>m3</v>
          </cell>
          <cell r="D202">
            <v>113.36142962962963</v>
          </cell>
        </row>
        <row r="203">
          <cell r="A203" t="str">
            <v>24.02.13</v>
          </cell>
          <cell r="B203" t="str">
            <v xml:space="preserve">ACR.P/ESCAV.ENSEC.P/CADA 1M  PROF.ALEM3M                                       </v>
          </cell>
          <cell r="C203" t="str">
            <v>m3</v>
          </cell>
          <cell r="D203">
            <v>22.436674074074073</v>
          </cell>
        </row>
        <row r="204">
          <cell r="A204" t="str">
            <v>24.02.14</v>
          </cell>
          <cell r="B204" t="str">
            <v xml:space="preserve">ESCAV.FUND.DENTRO ENSEC.C/EXPL.ATE 3M                                          </v>
          </cell>
          <cell r="C204" t="str">
            <v>m3</v>
          </cell>
          <cell r="D204">
            <v>373.11278666666664</v>
          </cell>
        </row>
        <row r="205">
          <cell r="A205" t="str">
            <v>24.02.15</v>
          </cell>
          <cell r="B205" t="str">
            <v xml:space="preserve">ACRESC.P/ESC.ENSEC.C/EXPL.C/1,5M ALEM 3M                                       </v>
          </cell>
          <cell r="C205" t="str">
            <v>m3</v>
          </cell>
          <cell r="D205">
            <v>42.988453333333332</v>
          </cell>
        </row>
        <row r="206">
          <cell r="A206" t="str">
            <v>24.03.01</v>
          </cell>
          <cell r="B206" t="str">
            <v xml:space="preserve">PAREDE ENSECADEIRA COM PRANCHA-ESP.0,05M                                       </v>
          </cell>
          <cell r="C206" t="str">
            <v>m2</v>
          </cell>
          <cell r="D206">
            <v>592.93864444444444</v>
          </cell>
        </row>
        <row r="207">
          <cell r="A207" t="str">
            <v>24.03.02</v>
          </cell>
          <cell r="B207" t="str">
            <v xml:space="preserve">PAREDE ENSECADEIRA C/PRANCHA-ESP.0,075M                                        </v>
          </cell>
          <cell r="C207" t="str">
            <v>m2</v>
          </cell>
          <cell r="D207">
            <v>829.93203851851854</v>
          </cell>
        </row>
        <row r="208">
          <cell r="A208" t="str">
            <v>24.03.03</v>
          </cell>
          <cell r="B208" t="str">
            <v xml:space="preserve">PAREDE ENSECADEIRA COM PERFIL METALICO                                         </v>
          </cell>
          <cell r="C208" t="str">
            <v>m2</v>
          </cell>
          <cell r="D208">
            <v>1353.1188651851851</v>
          </cell>
        </row>
        <row r="209">
          <cell r="A209" t="str">
            <v>24.03.04</v>
          </cell>
          <cell r="B209" t="str">
            <v xml:space="preserve">ARGILA ENCH.ENSECADEIRA,INCL.APILOAMENTO                                       </v>
          </cell>
          <cell r="C209" t="str">
            <v>m3</v>
          </cell>
          <cell r="D209">
            <v>116.69212444444442</v>
          </cell>
        </row>
        <row r="210">
          <cell r="A210" t="str">
            <v>24.03.05</v>
          </cell>
          <cell r="B210" t="str">
            <v xml:space="preserve">ESGOTAMENTO CONTINUO AGUA                                                      </v>
          </cell>
          <cell r="C210" t="str">
            <v>m3</v>
          </cell>
          <cell r="D210">
            <v>4.3588192592592589</v>
          </cell>
        </row>
        <row r="211">
          <cell r="A211" t="str">
            <v>24.03.06</v>
          </cell>
          <cell r="B211" t="str">
            <v xml:space="preserve">ESCORAMENTO DE VALAS/CAVAS P/FUND.CONT.                                        </v>
          </cell>
          <cell r="C211" t="str">
            <v>m2</v>
          </cell>
          <cell r="D211">
            <v>214.06407703703701</v>
          </cell>
        </row>
        <row r="212">
          <cell r="A212" t="str">
            <v>24.03.07</v>
          </cell>
          <cell r="B212" t="str">
            <v xml:space="preserve">ESCORAMENTO DE VALAS/CAVAS P/FUND.DESC.                                        </v>
          </cell>
          <cell r="C212" t="str">
            <v>m2</v>
          </cell>
          <cell r="D212">
            <v>146.51844296296295</v>
          </cell>
        </row>
        <row r="213">
          <cell r="A213" t="str">
            <v>24.03.08</v>
          </cell>
          <cell r="B213" t="str">
            <v xml:space="preserve">ESCORAMENTO PARA FORMAS                                                        </v>
          </cell>
          <cell r="C213" t="str">
            <v>m2</v>
          </cell>
          <cell r="D213">
            <v>104.95437037037036</v>
          </cell>
        </row>
        <row r="214">
          <cell r="A214" t="str">
            <v>24.04.01</v>
          </cell>
          <cell r="B214" t="str">
            <v xml:space="preserve">CIMB.DE PASSAGEM SECUND. E GALERIA RET.                                        </v>
          </cell>
          <cell r="C214" t="str">
            <v>m3</v>
          </cell>
          <cell r="D214">
            <v>90.17508148148147</v>
          </cell>
        </row>
        <row r="215">
          <cell r="A215" t="str">
            <v>24.04.02</v>
          </cell>
          <cell r="B215" t="str">
            <v xml:space="preserve">CIMBRAMENTO DE GALERIA EM ABOBODA                                              </v>
          </cell>
          <cell r="C215" t="str">
            <v>m3</v>
          </cell>
          <cell r="D215">
            <v>134.78068888888887</v>
          </cell>
        </row>
        <row r="216">
          <cell r="A216" t="str">
            <v>24.04.03</v>
          </cell>
          <cell r="B216" t="str">
            <v xml:space="preserve">ANDAIME DE MADEIRA                                                             </v>
          </cell>
          <cell r="C216" t="str">
            <v>m3</v>
          </cell>
          <cell r="D216">
            <v>34.677780740740737</v>
          </cell>
        </row>
        <row r="217">
          <cell r="A217" t="str">
            <v>24.04.04</v>
          </cell>
          <cell r="B217" t="str">
            <v xml:space="preserve">ANDAIME TUBULAR                                                                </v>
          </cell>
          <cell r="C217" t="str">
            <v>m3</v>
          </cell>
          <cell r="D217">
            <v>40.653754074074072</v>
          </cell>
        </row>
        <row r="218">
          <cell r="A218" t="str">
            <v>24.05.01</v>
          </cell>
          <cell r="B218" t="str">
            <v xml:space="preserve">FORMA PLANA PARA CONCRETO COMUM                                                </v>
          </cell>
          <cell r="C218" t="str">
            <v>m2</v>
          </cell>
          <cell r="D218">
            <v>183.0489896296296</v>
          </cell>
        </row>
        <row r="219">
          <cell r="A219" t="str">
            <v>24.05.02</v>
          </cell>
          <cell r="B219" t="str">
            <v xml:space="preserve">FORMA PLANA PARA CONCRETO APARENTE                                             </v>
          </cell>
          <cell r="C219" t="str">
            <v>m2</v>
          </cell>
          <cell r="D219">
            <v>208.06668444444443</v>
          </cell>
        </row>
        <row r="220">
          <cell r="A220" t="str">
            <v>24.06.01</v>
          </cell>
          <cell r="B220" t="str">
            <v xml:space="preserve">BARRA DE ACO CA-25                                                             </v>
          </cell>
          <cell r="C220" t="str">
            <v>kg</v>
          </cell>
          <cell r="D220">
            <v>18.881077037037034</v>
          </cell>
        </row>
        <row r="221">
          <cell r="A221" t="str">
            <v>24.06.02</v>
          </cell>
          <cell r="B221" t="str">
            <v xml:space="preserve">BARRA DE ACO CA-50                                                             </v>
          </cell>
          <cell r="C221" t="str">
            <v>kg</v>
          </cell>
          <cell r="D221">
            <v>18.07785481481481</v>
          </cell>
        </row>
        <row r="222">
          <cell r="A222" t="str">
            <v>24.06.03</v>
          </cell>
          <cell r="B222" t="str">
            <v xml:space="preserve">BARRA DE ACO CA-60                                                             </v>
          </cell>
          <cell r="C222" t="str">
            <v>kg</v>
          </cell>
          <cell r="D222">
            <v>22.029708148148146</v>
          </cell>
        </row>
        <row r="223">
          <cell r="A223" t="str">
            <v>24.06.04</v>
          </cell>
          <cell r="B223" t="str">
            <v xml:space="preserve">TELA METALICA                                                                  </v>
          </cell>
          <cell r="C223" t="str">
            <v>kg</v>
          </cell>
          <cell r="D223">
            <v>14.436580740740739</v>
          </cell>
        </row>
        <row r="224">
          <cell r="A224" t="str">
            <v>24.07.01</v>
          </cell>
          <cell r="B224" t="str">
            <v xml:space="preserve">CONCRETO FCK 10 MPA                                                            </v>
          </cell>
          <cell r="C224" t="str">
            <v>m3</v>
          </cell>
          <cell r="D224">
            <v>772.80687407407402</v>
          </cell>
        </row>
        <row r="225">
          <cell r="A225" t="str">
            <v>24.07.02</v>
          </cell>
          <cell r="B225" t="str">
            <v xml:space="preserve">CONCRETO FCK 15 MPA                                                            </v>
          </cell>
          <cell r="C225" t="str">
            <v>m3</v>
          </cell>
          <cell r="D225">
            <v>836.33639703703693</v>
          </cell>
        </row>
        <row r="226">
          <cell r="A226" t="str">
            <v>24.07.03</v>
          </cell>
          <cell r="B226" t="str">
            <v xml:space="preserve">CONCRETO FCK 18 MPA                                                            </v>
          </cell>
          <cell r="C226" t="str">
            <v>m3</v>
          </cell>
          <cell r="D226">
            <v>857.3701096296295</v>
          </cell>
        </row>
        <row r="227">
          <cell r="A227" t="str">
            <v>24.07.04</v>
          </cell>
          <cell r="B227" t="str">
            <v xml:space="preserve">CONCRETO FCK 20 MPA                                                            </v>
          </cell>
          <cell r="C227" t="str">
            <v>m3</v>
          </cell>
          <cell r="D227">
            <v>882.59128740740744</v>
          </cell>
        </row>
        <row r="228">
          <cell r="A228" t="str">
            <v>24.07.05</v>
          </cell>
          <cell r="B228" t="str">
            <v xml:space="preserve">CONCRETO FCK 25 MPA                                                            </v>
          </cell>
          <cell r="C228" t="str">
            <v>m3</v>
          </cell>
          <cell r="D228">
            <v>902.53261777777766</v>
          </cell>
        </row>
        <row r="229">
          <cell r="A229" t="str">
            <v>24.07.07</v>
          </cell>
          <cell r="B229" t="str">
            <v xml:space="preserve">CONCRETO FCK 30 MPA                                                            </v>
          </cell>
          <cell r="C229" t="str">
            <v>m3</v>
          </cell>
          <cell r="D229">
            <v>928.48205037037042</v>
          </cell>
        </row>
        <row r="230">
          <cell r="A230" t="str">
            <v>24.07.08</v>
          </cell>
          <cell r="B230" t="str">
            <v xml:space="preserve">CONCRETO CICLOPICO                                                             </v>
          </cell>
          <cell r="C230" t="str">
            <v>m3</v>
          </cell>
          <cell r="D230">
            <v>773.32093629629628</v>
          </cell>
        </row>
        <row r="231">
          <cell r="A231" t="str">
            <v>24.07.09</v>
          </cell>
          <cell r="B231" t="str">
            <v xml:space="preserve">BOMBEAMENTO P/ CONCRETO QUALQUER RESIST.                                       </v>
          </cell>
          <cell r="C231" t="str">
            <v>m3</v>
          </cell>
          <cell r="D231">
            <v>110.27705629629628</v>
          </cell>
        </row>
        <row r="232">
          <cell r="A232" t="str">
            <v>24.07.09.01</v>
          </cell>
          <cell r="B232" t="str">
            <v xml:space="preserve">BOMBEAMENTO DE AGUA PLUVIAL DE ENCANAMENTOS E TUBULACOES MANUTENCAO(BY-PASS)   </v>
          </cell>
          <cell r="C232" t="str">
            <v>hora</v>
          </cell>
          <cell r="D232">
            <v>311.81086666666658</v>
          </cell>
        </row>
        <row r="233">
          <cell r="A233" t="str">
            <v>24.07.12</v>
          </cell>
          <cell r="B233" t="str">
            <v xml:space="preserve">CONCRETO FCK 35 MPA                                                            </v>
          </cell>
          <cell r="C233" t="str">
            <v>m3</v>
          </cell>
          <cell r="D233">
            <v>941.91192592592586</v>
          </cell>
        </row>
        <row r="234">
          <cell r="A234" t="str">
            <v>24.07.13</v>
          </cell>
          <cell r="B234" t="str">
            <v xml:space="preserve">CONCRETO FCK 40 MPA                                                            </v>
          </cell>
          <cell r="C234" t="str">
            <v>m3</v>
          </cell>
          <cell r="D234">
            <v>990.52293481481479</v>
          </cell>
        </row>
        <row r="235">
          <cell r="A235" t="str">
            <v>24.07.14</v>
          </cell>
          <cell r="B235" t="str">
            <v xml:space="preserve">CONCRETO FCK 45 MPA                                                            </v>
          </cell>
          <cell r="C235" t="str">
            <v>m3</v>
          </cell>
          <cell r="D235">
            <v>1078.2348014814813</v>
          </cell>
        </row>
        <row r="236">
          <cell r="A236" t="str">
            <v>24.07.15</v>
          </cell>
          <cell r="B236" t="str">
            <v xml:space="preserve"> CONCRETO FCK 50 MPA                                                           </v>
          </cell>
          <cell r="C236" t="str">
            <v>m3</v>
          </cell>
          <cell r="D236">
            <v>1118.6850725925924</v>
          </cell>
        </row>
        <row r="237">
          <cell r="A237" t="str">
            <v>24.08.01</v>
          </cell>
          <cell r="B237" t="str">
            <v xml:space="preserve">JUNTA ELASTICA EM PVC TIPO O-12                                                </v>
          </cell>
          <cell r="C237" t="str">
            <v>m</v>
          </cell>
          <cell r="D237">
            <v>122.73235555555554</v>
          </cell>
        </row>
        <row r="238">
          <cell r="A238" t="str">
            <v>24.08.02</v>
          </cell>
          <cell r="B238" t="str">
            <v xml:space="preserve">JUNTA ELASTICA EM PVC TIPO O-22                                                </v>
          </cell>
          <cell r="C238" t="str">
            <v>m</v>
          </cell>
          <cell r="D238">
            <v>190.57785925925924</v>
          </cell>
        </row>
        <row r="239">
          <cell r="A239" t="str">
            <v>24.09.01</v>
          </cell>
          <cell r="B239" t="str">
            <v xml:space="preserve">ENROCAMENTO PEDRA ARRUMADA                                                     </v>
          </cell>
          <cell r="C239" t="str">
            <v>m3</v>
          </cell>
          <cell r="D239">
            <v>419.87102962962962</v>
          </cell>
        </row>
        <row r="240">
          <cell r="A240" t="str">
            <v>24.09.02</v>
          </cell>
          <cell r="B240" t="str">
            <v xml:space="preserve">ENROCAMENTO PEDRA ARRUMADA E REJUNTADA                                         </v>
          </cell>
          <cell r="C240" t="str">
            <v>m3</v>
          </cell>
          <cell r="D240">
            <v>626.12778666666657</v>
          </cell>
        </row>
        <row r="241">
          <cell r="A241" t="str">
            <v>24.09.03</v>
          </cell>
          <cell r="B241" t="str">
            <v xml:space="preserve">ENROCAMENTO PEDRA JOGADA                                                       </v>
          </cell>
          <cell r="C241" t="str">
            <v>m3</v>
          </cell>
          <cell r="D241">
            <v>260.22258074074074</v>
          </cell>
        </row>
        <row r="242">
          <cell r="A242" t="str">
            <v>24.09.04.04</v>
          </cell>
          <cell r="B242" t="str">
            <v xml:space="preserve">GABIAO TIPO CAIXA,ZN90/AL10,NBR 8964,H= 0,50 M                                 </v>
          </cell>
          <cell r="C242" t="str">
            <v>m3</v>
          </cell>
          <cell r="D242">
            <v>791.91285333333337</v>
          </cell>
        </row>
        <row r="243">
          <cell r="A243" t="str">
            <v>24.09.04.05</v>
          </cell>
          <cell r="B243" t="str">
            <v>GABIAO TIPO CAIXA,ZN90/AL10,NBR 8964,H=0,50 M REVEST.POLI.ABRASAO MENOR QUE 12%</v>
          </cell>
          <cell r="C243" t="str">
            <v>m3</v>
          </cell>
          <cell r="D243">
            <v>908.25156000000004</v>
          </cell>
        </row>
        <row r="244">
          <cell r="A244" t="str">
            <v>24.09.04.06</v>
          </cell>
          <cell r="B244" t="str">
            <v>GABIAO TIPO CAIXA,ZN90/AL10,NBR 8964,H=0,50 M REVEST.POLI.ABRASAO MENOR QUE 09%</v>
          </cell>
          <cell r="C244" t="str">
            <v>m3</v>
          </cell>
          <cell r="D244">
            <v>1168.7097525925924</v>
          </cell>
        </row>
        <row r="245">
          <cell r="A245" t="str">
            <v>24.09.04.07</v>
          </cell>
          <cell r="B245" t="str">
            <v>GABIAO TIPO CAIXA,ZN90/AL10,NBR 8964,H=1,00 M REVEST.POLI.ABRASAO MENOR QUE 12%</v>
          </cell>
          <cell r="C245" t="str">
            <v>m3</v>
          </cell>
          <cell r="D245">
            <v>737.46509629629634</v>
          </cell>
        </row>
        <row r="246">
          <cell r="A246" t="str">
            <v>24.09.04.08</v>
          </cell>
          <cell r="B246" t="str">
            <v>GABIAO TIPO CAIXA,ZN90/AL10,NBR 8964,H=1,00 M REVEST.POLI.ABRASAO MENOR QUE 09%</v>
          </cell>
          <cell r="C246" t="str">
            <v>m3</v>
          </cell>
          <cell r="D246">
            <v>921.7778222222222</v>
          </cell>
        </row>
        <row r="247">
          <cell r="A247" t="str">
            <v>24.09.04.09</v>
          </cell>
          <cell r="B247" t="str">
            <v xml:space="preserve">GABIAO TIPO CAIXA,ZN90/AL10,NBR 8964,H= 1,00 M                                 </v>
          </cell>
          <cell r="C247" t="str">
            <v>m3</v>
          </cell>
          <cell r="D247">
            <v>670.75481333333323</v>
          </cell>
        </row>
        <row r="248">
          <cell r="A248" t="str">
            <v>24.09.05.02</v>
          </cell>
          <cell r="B248" t="str">
            <v xml:space="preserve">GABIAO TP.COLCHAO,ZN90/AL10,NBR 8964,ESP.17CM,REVEST.POLIM.ABRAS.MENOR QUE 09% </v>
          </cell>
          <cell r="C248" t="str">
            <v>m2</v>
          </cell>
          <cell r="D248">
            <v>565.65050814814811</v>
          </cell>
        </row>
        <row r="249">
          <cell r="A249" t="str">
            <v>24.09.05.03</v>
          </cell>
          <cell r="B249" t="str">
            <v xml:space="preserve">GABIAO TP.COLCHAO,ZN90/AL10,NBR 8964,ESP.17CM,REVEST.POLIM.ABRAS.MENOR QUE 12% </v>
          </cell>
          <cell r="C249" t="str">
            <v>m2</v>
          </cell>
          <cell r="D249">
            <v>494.07805333333329</v>
          </cell>
        </row>
        <row r="250">
          <cell r="A250" t="str">
            <v>24.09.06.02</v>
          </cell>
          <cell r="B250" t="str">
            <v xml:space="preserve">GABIAO TP.COLCHAO,ZN90/AL10,NBR 8964,ESP.23CM,REVEST.POLIM.ABRAS.MENOR QUE 09% </v>
          </cell>
          <cell r="C250" t="str">
            <v>m2</v>
          </cell>
          <cell r="D250">
            <v>586.75918814814816</v>
          </cell>
        </row>
        <row r="251">
          <cell r="A251" t="str">
            <v>24.09.06.03</v>
          </cell>
          <cell r="B251" t="str">
            <v xml:space="preserve">GABIAO TP.COLCHAO,ZN90/AL10,NBR 8964,ESP.23CM,REVEST.POLIM.ABRAS.MENOR QUE 12% </v>
          </cell>
          <cell r="C251" t="str">
            <v>m2</v>
          </cell>
          <cell r="D251">
            <v>506.32986962962951</v>
          </cell>
        </row>
        <row r="252">
          <cell r="A252" t="str">
            <v>24.09.07.02</v>
          </cell>
          <cell r="B252" t="str">
            <v xml:space="preserve">GABIAO TP.COLCHAO,ZN90/AL10,NBR 8964,ESP.30CM,REVEST.POLIM.ABRAS.MENOR QUE 09% </v>
          </cell>
          <cell r="C252" t="str">
            <v>m2</v>
          </cell>
          <cell r="D252">
            <v>607.899997037037</v>
          </cell>
        </row>
        <row r="253">
          <cell r="A253" t="str">
            <v>24.09.07.03</v>
          </cell>
          <cell r="B253" t="str">
            <v xml:space="preserve">GABIAO TP.COLCHAO,ZN90/AL10,NBR 8964,ESP.30CM,REVEST.POLIM.ABRAS.MENOR QUE 12% </v>
          </cell>
          <cell r="C253" t="str">
            <v>m2</v>
          </cell>
          <cell r="D253">
            <v>522.39431407407403</v>
          </cell>
        </row>
        <row r="254">
          <cell r="A254" t="str">
            <v>24.09.11.01</v>
          </cell>
          <cell r="B254" t="str">
            <v xml:space="preserve">GABIAO TIPO SACO,ZN90/AL10,NBR 8964,REVESTIMEN.POLIMERO,ABRASAO MENOR QUE 09%  </v>
          </cell>
          <cell r="C254" t="str">
            <v>m3</v>
          </cell>
          <cell r="D254">
            <v>961.89609481481466</v>
          </cell>
        </row>
        <row r="255">
          <cell r="A255" t="str">
            <v>24.09.11.02</v>
          </cell>
          <cell r="B255" t="str">
            <v xml:space="preserve">GABIAO TIPO SACO,ZN90/AL10,NBR 8964,REVESTIMEN.POLIMERO,ABRASAO MENOR QUE 12%  </v>
          </cell>
          <cell r="C255" t="str">
            <v>m3</v>
          </cell>
          <cell r="D255">
            <v>766.23116148148142</v>
          </cell>
        </row>
        <row r="256">
          <cell r="A256" t="str">
            <v>24.09.13</v>
          </cell>
          <cell r="B256" t="str">
            <v xml:space="preserve">CAMADA FILTRANTE PEDRA BRITADA                                                 </v>
          </cell>
          <cell r="C256" t="str">
            <v>m3</v>
          </cell>
          <cell r="D256">
            <v>218.01593037037034</v>
          </cell>
        </row>
        <row r="257">
          <cell r="A257" t="str">
            <v>24.10.02</v>
          </cell>
          <cell r="B257" t="str">
            <v xml:space="preserve">CALCAMENTO CONCRETO FCK 15 MPA                                                 </v>
          </cell>
          <cell r="C257" t="str">
            <v>m3</v>
          </cell>
          <cell r="D257">
            <v>1223.1682192592591</v>
          </cell>
        </row>
        <row r="258">
          <cell r="A258" t="str">
            <v>24.10.03</v>
          </cell>
          <cell r="B258" t="str">
            <v xml:space="preserve">CALCAMENTO CONCRETO FCK 10 MPA                                                 </v>
          </cell>
          <cell r="C258" t="str">
            <v>m3</v>
          </cell>
          <cell r="D258">
            <v>1156.4686459259258</v>
          </cell>
        </row>
        <row r="259">
          <cell r="A259" t="str">
            <v>24.11.01</v>
          </cell>
          <cell r="B259" t="str">
            <v xml:space="preserve">ALVENARIA TIJOLO                                                               </v>
          </cell>
          <cell r="C259" t="str">
            <v>m3</v>
          </cell>
          <cell r="D259">
            <v>1719.1097481481479</v>
          </cell>
        </row>
        <row r="260">
          <cell r="A260" t="str">
            <v>24.11.02</v>
          </cell>
          <cell r="B260" t="str">
            <v xml:space="preserve">ALVENARIA DE PEDRA SECA                                                        </v>
          </cell>
          <cell r="C260" t="str">
            <v>m3</v>
          </cell>
          <cell r="D260">
            <v>605.10478370370367</v>
          </cell>
        </row>
        <row r="261">
          <cell r="A261" t="str">
            <v>24.11.04</v>
          </cell>
          <cell r="B261" t="str">
            <v xml:space="preserve">ALVENARIA DE PEDRA ARGAMASSADA                                                 </v>
          </cell>
          <cell r="C261" t="str">
            <v>m3</v>
          </cell>
          <cell r="D261">
            <v>1077.0031940740739</v>
          </cell>
        </row>
        <row r="262">
          <cell r="A262" t="str">
            <v>24.11.05</v>
          </cell>
          <cell r="B262" t="str">
            <v xml:space="preserve">ALVENARIA DE BLOCO DE CONCRETO                                                 </v>
          </cell>
          <cell r="C262" t="str">
            <v>m3</v>
          </cell>
          <cell r="D262">
            <v>1006.3196385185183</v>
          </cell>
        </row>
        <row r="263">
          <cell r="A263" t="str">
            <v>24.11.07</v>
          </cell>
          <cell r="B263" t="str">
            <v xml:space="preserve">ARGAM.DE CIMENTO E AREIA TRACO 1:3 E=2CM                                       </v>
          </cell>
          <cell r="C263" t="str">
            <v>m2</v>
          </cell>
          <cell r="D263">
            <v>70.287299259259242</v>
          </cell>
        </row>
        <row r="264">
          <cell r="A264" t="str">
            <v>24.12.01.01</v>
          </cell>
          <cell r="B264" t="str">
            <v xml:space="preserve">ENCHIMENTO DE VALA COM PEDRA BRITADA 1E2                                       </v>
          </cell>
          <cell r="C264" t="str">
            <v>m3</v>
          </cell>
          <cell r="D264">
            <v>164.05010666666666</v>
          </cell>
        </row>
        <row r="265">
          <cell r="A265" t="str">
            <v>24.12.01.02</v>
          </cell>
          <cell r="B265" t="str">
            <v xml:space="preserve">ENCHIMENTO DE VALA COM PEDRA BRITADA 3E4                                       </v>
          </cell>
          <cell r="C265" t="str">
            <v>m3</v>
          </cell>
          <cell r="D265">
            <v>182.43854074074073</v>
          </cell>
        </row>
        <row r="266">
          <cell r="A266" t="str">
            <v>24.12.01.03</v>
          </cell>
          <cell r="B266" t="str">
            <v xml:space="preserve">ENCHIMENTO DE VALA COM BICA CORRIDA                                            </v>
          </cell>
          <cell r="C266" t="str">
            <v>m3</v>
          </cell>
          <cell r="D266">
            <v>191.33824296296294</v>
          </cell>
        </row>
        <row r="267">
          <cell r="A267" t="str">
            <v>24.12.02</v>
          </cell>
          <cell r="B267" t="str">
            <v xml:space="preserve">ENCHIMENTO DE VALA COM AREIA                                                   </v>
          </cell>
          <cell r="C267" t="str">
            <v>m3</v>
          </cell>
          <cell r="D267">
            <v>294.52552444444439</v>
          </cell>
        </row>
        <row r="268">
          <cell r="A268" t="str">
            <v>24.12.03</v>
          </cell>
          <cell r="B268" t="str">
            <v xml:space="preserve">ENCHIMENTO DE VALA COM PEDRA MARROADA                                          </v>
          </cell>
          <cell r="C268" t="str">
            <v>m3</v>
          </cell>
          <cell r="D268">
            <v>163.49320592592591</v>
          </cell>
        </row>
        <row r="269">
          <cell r="A269" t="str">
            <v>24.12.05</v>
          </cell>
          <cell r="B269" t="str">
            <v xml:space="preserve">ENCHIMENTO BASE TUBO COM PEDRA BRITADA                                         </v>
          </cell>
          <cell r="C269" t="str">
            <v>m3</v>
          </cell>
          <cell r="D269">
            <v>235.3012725925926</v>
          </cell>
        </row>
        <row r="270">
          <cell r="A270" t="str">
            <v>24.12.08</v>
          </cell>
          <cell r="B270" t="str">
            <v xml:space="preserve">COMPACTACAO MANUAL C/REATERRO SOLO LOCAL                                       </v>
          </cell>
          <cell r="C270" t="str">
            <v>m3</v>
          </cell>
          <cell r="D270">
            <v>56.279103703703697</v>
          </cell>
        </row>
        <row r="271">
          <cell r="A271" t="str">
            <v>24.12.09</v>
          </cell>
          <cell r="B271" t="str">
            <v xml:space="preserve">COMPACTACAO MANUAL PARA BASES DE CAIXAS E VALAS                                </v>
          </cell>
          <cell r="C271" t="str">
            <v>m2</v>
          </cell>
          <cell r="D271">
            <v>28.134197037037037</v>
          </cell>
        </row>
        <row r="272">
          <cell r="A272" t="str">
            <v>24.13.01</v>
          </cell>
          <cell r="B272" t="str">
            <v xml:space="preserve">VALETA SECAO TRANSV.ATE 0,50M2 1 CAT.                                          </v>
          </cell>
          <cell r="C272" t="str">
            <v>m3</v>
          </cell>
          <cell r="D272">
            <v>118.51276148148146</v>
          </cell>
        </row>
        <row r="273">
          <cell r="A273" t="str">
            <v>24.13.02</v>
          </cell>
          <cell r="B273" t="str">
            <v xml:space="preserve">VALETA SECAO TRANSV.ATE 0,50M2 2 CAT.                                          </v>
          </cell>
          <cell r="C273" t="str">
            <v>m3</v>
          </cell>
          <cell r="D273">
            <v>174.77044592592591</v>
          </cell>
        </row>
        <row r="274">
          <cell r="A274" t="str">
            <v>24.13.03</v>
          </cell>
          <cell r="B274" t="str">
            <v xml:space="preserve">VALETA SECAO TRANSV.ATE 0,50M2 3 CAT.                                          </v>
          </cell>
          <cell r="C274" t="str">
            <v>m3</v>
          </cell>
          <cell r="D274">
            <v>389.0272962962963</v>
          </cell>
        </row>
        <row r="275">
          <cell r="A275" t="str">
            <v>24.13.04</v>
          </cell>
          <cell r="B275" t="str">
            <v xml:space="preserve">VALETA SECAO TRANSV.MAIOR 0,50M2 1 CAT.                                        </v>
          </cell>
          <cell r="C275" t="str">
            <v>m3</v>
          </cell>
          <cell r="D275">
            <v>39.432856296296293</v>
          </cell>
        </row>
        <row r="276">
          <cell r="A276" t="str">
            <v>24.13.05</v>
          </cell>
          <cell r="B276" t="str">
            <v xml:space="preserve">VALETA SECAO TRANSV.MAIOR 0,50M2 2 CAT.                                        </v>
          </cell>
          <cell r="C276" t="str">
            <v>m3</v>
          </cell>
          <cell r="D276">
            <v>52.573571851851845</v>
          </cell>
        </row>
        <row r="277">
          <cell r="A277" t="str">
            <v>24.13.06</v>
          </cell>
          <cell r="B277" t="str">
            <v xml:space="preserve">VALETA SECAO TRANSV.MAIOR 0,50M2 3 CAT - COM EXPLOSIVOS                        </v>
          </cell>
          <cell r="C277" t="str">
            <v>m3</v>
          </cell>
          <cell r="D277">
            <v>269.98976296296297</v>
          </cell>
        </row>
        <row r="278">
          <cell r="A278" t="str">
            <v>24.13.07</v>
          </cell>
          <cell r="B278" t="str">
            <v xml:space="preserve">VALETA SECAO TRANSV.MAIOR 0.50M2 - SEM EXPLOSIVO                               </v>
          </cell>
          <cell r="C278" t="str">
            <v>m3</v>
          </cell>
          <cell r="D278">
            <v>216.48445333333331</v>
          </cell>
        </row>
        <row r="279">
          <cell r="A279" t="str">
            <v>24.14.01.01</v>
          </cell>
          <cell r="B279" t="str">
            <v xml:space="preserve">MANTA GEOTEXTIL NAO TECIDA RESISTENCIA LONGITUDINAL 07 KN/M                    </v>
          </cell>
          <cell r="C279" t="str">
            <v>m2</v>
          </cell>
          <cell r="D279">
            <v>9.5422799999999999</v>
          </cell>
        </row>
        <row r="280">
          <cell r="A280" t="str">
            <v>24.14.01.02</v>
          </cell>
          <cell r="B280" t="str">
            <v xml:space="preserve">MANTA GEOTEXTIL NAO TECIDA RESISTENCIA LONGITUDINAL 08 KN/M                    </v>
          </cell>
          <cell r="C280" t="str">
            <v>m2</v>
          </cell>
          <cell r="D280">
            <v>10.238405925925926</v>
          </cell>
        </row>
        <row r="281">
          <cell r="A281" t="str">
            <v>24.14.01.03</v>
          </cell>
          <cell r="B281" t="str">
            <v xml:space="preserve">MANTA GEOTEXTIL NAO TECIDA RESISTENCIA LONGITUDINAL 09 KN/M                    </v>
          </cell>
          <cell r="C281" t="str">
            <v>m2</v>
          </cell>
          <cell r="D281">
            <v>11.81272148148148</v>
          </cell>
        </row>
        <row r="282">
          <cell r="A282" t="str">
            <v>24.14.01.04</v>
          </cell>
          <cell r="B282" t="str">
            <v xml:space="preserve">MANTA GEOTEXTIL NAO TECIDA RESISTENCIA LONGITUDINAL 10 KN/M                    </v>
          </cell>
          <cell r="C282" t="str">
            <v>m2</v>
          </cell>
          <cell r="D282">
            <v>12.926522962962961</v>
          </cell>
        </row>
        <row r="283">
          <cell r="A283" t="str">
            <v>24.14.01.05</v>
          </cell>
          <cell r="B283" t="str">
            <v xml:space="preserve">MANTA GEOTEXTIL NAO TECIDA RESISTENCIA LONGITUDINAL 14 KN/M                    </v>
          </cell>
          <cell r="C283" t="str">
            <v>m2</v>
          </cell>
          <cell r="D283">
            <v>15.646768888888888</v>
          </cell>
        </row>
        <row r="284">
          <cell r="A284" t="str">
            <v>24.14.01.06</v>
          </cell>
          <cell r="B284" t="str">
            <v xml:space="preserve">MANTA GEOTEXTIL NAO TECIDA RESISTENCIA LONGITUDINAL 16 KN/M                    </v>
          </cell>
          <cell r="C284" t="str">
            <v>m2</v>
          </cell>
          <cell r="D284">
            <v>18.334885925925928</v>
          </cell>
        </row>
        <row r="285">
          <cell r="A285" t="str">
            <v>24.14.01.07</v>
          </cell>
          <cell r="B285" t="str">
            <v xml:space="preserve">MANTA GEOTEXTIL NAO TECIDA RESISTENCIA LONGITUDINAL 21 KN/M                    </v>
          </cell>
          <cell r="C285" t="str">
            <v>m2</v>
          </cell>
          <cell r="D285">
            <v>23.732539259259259</v>
          </cell>
        </row>
        <row r="286">
          <cell r="A286" t="str">
            <v>24.14.01.08</v>
          </cell>
          <cell r="B286" t="str">
            <v xml:space="preserve">MANTA GEOTEXTIL NAO TECIDA RESISTENCIA LONGITUDINAL 26 KN/M                    </v>
          </cell>
          <cell r="C286" t="str">
            <v>m2</v>
          </cell>
          <cell r="D286">
            <v>29.108773333333332</v>
          </cell>
        </row>
        <row r="287">
          <cell r="A287" t="str">
            <v>24.14.01.09</v>
          </cell>
          <cell r="B287" t="str">
            <v xml:space="preserve">MANTA GEOTEXTIL NAO TECIDA RESISTENCIA LONGITUDINAL 31 KN/M                    </v>
          </cell>
          <cell r="C287" t="str">
            <v>m2</v>
          </cell>
          <cell r="D287">
            <v>34.495717037037032</v>
          </cell>
        </row>
        <row r="288">
          <cell r="A288" t="str">
            <v>24.14.01.10</v>
          </cell>
          <cell r="B288" t="str">
            <v xml:space="preserve">MANTA GEOTEXTIL TECIDA RESIST. LONGIT. 24 KN/M                                 </v>
          </cell>
          <cell r="C288" t="str">
            <v>m2</v>
          </cell>
          <cell r="D288">
            <v>13.301359999999999</v>
          </cell>
        </row>
        <row r="289">
          <cell r="A289" t="str">
            <v>24.14.01.11</v>
          </cell>
          <cell r="B289" t="str">
            <v xml:space="preserve">MANTA GEOTEXTIL TECIDA RESISTENCIA LOGINTUDINAL 48 KN/M                        </v>
          </cell>
          <cell r="C289" t="str">
            <v>m2</v>
          </cell>
          <cell r="D289">
            <v>20.755262222222221</v>
          </cell>
        </row>
        <row r="290">
          <cell r="A290" t="str">
            <v>24.14.01.12</v>
          </cell>
          <cell r="B290" t="str">
            <v xml:space="preserve">GEOCOMPOSTO PARA DRENAGEM                                                      </v>
          </cell>
          <cell r="C290" t="str">
            <v>m2</v>
          </cell>
          <cell r="D290">
            <v>80.033062222222213</v>
          </cell>
        </row>
        <row r="291">
          <cell r="A291" t="str">
            <v>24.14.02</v>
          </cell>
          <cell r="B291" t="str">
            <v xml:space="preserve">MANTA GEOTEXTIL TECIDA                                                         </v>
          </cell>
          <cell r="C291" t="str">
            <v>kg</v>
          </cell>
          <cell r="D291">
            <v>73.350253333333328</v>
          </cell>
        </row>
        <row r="292">
          <cell r="A292" t="str">
            <v>24.15.01</v>
          </cell>
          <cell r="B292" t="str">
            <v xml:space="preserve">TUBO DRENO CONCRETO 15CM                                                       </v>
          </cell>
          <cell r="C292" t="str">
            <v>m</v>
          </cell>
          <cell r="D292">
            <v>118.30927851851851</v>
          </cell>
        </row>
        <row r="293">
          <cell r="A293" t="str">
            <v>24.15.02</v>
          </cell>
          <cell r="B293" t="str">
            <v xml:space="preserve">TUBO DRENO CONCRETO 20CM                                                       </v>
          </cell>
          <cell r="C293" t="str">
            <v>m</v>
          </cell>
          <cell r="D293">
            <v>102.81244444444442</v>
          </cell>
        </row>
        <row r="294">
          <cell r="A294" t="str">
            <v>24.15.03</v>
          </cell>
          <cell r="B294" t="str">
            <v xml:space="preserve">TUBO DRENO BARRO 15CM                                                          </v>
          </cell>
          <cell r="C294" t="str">
            <v>m</v>
          </cell>
          <cell r="D294">
            <v>106.03604296296297</v>
          </cell>
        </row>
        <row r="295">
          <cell r="A295" t="str">
            <v>24.15.04</v>
          </cell>
          <cell r="B295" t="str">
            <v xml:space="preserve">TUBO DRENO BARRO 20CM                                                          </v>
          </cell>
          <cell r="C295" t="str">
            <v>m</v>
          </cell>
          <cell r="D295">
            <v>142.49162222222222</v>
          </cell>
        </row>
        <row r="296">
          <cell r="A296" t="str">
            <v>24.15.05</v>
          </cell>
          <cell r="B296" t="str">
            <v xml:space="preserve">TUBO DE PVC PERFURADO OU NAO D=0,05M                                           </v>
          </cell>
          <cell r="C296" t="str">
            <v>m</v>
          </cell>
          <cell r="D296">
            <v>24.514342222222222</v>
          </cell>
        </row>
        <row r="297">
          <cell r="A297" t="str">
            <v>24.15.06</v>
          </cell>
          <cell r="B297" t="str">
            <v xml:space="preserve">TUBO DE PVC PERFURADO OU NAO D=0,075M                                          </v>
          </cell>
          <cell r="C297" t="str">
            <v>m</v>
          </cell>
          <cell r="D297">
            <v>204.92876296296294</v>
          </cell>
        </row>
        <row r="298">
          <cell r="A298" t="str">
            <v>24.15.07</v>
          </cell>
          <cell r="B298" t="str">
            <v xml:space="preserve">TUBO DE PVC PERFURADO OU NAO D=0,10M                                           </v>
          </cell>
          <cell r="C298" t="str">
            <v>m</v>
          </cell>
          <cell r="D298">
            <v>141.97755999999998</v>
          </cell>
        </row>
        <row r="299">
          <cell r="A299" t="str">
            <v>24.15.08</v>
          </cell>
          <cell r="B299" t="str">
            <v xml:space="preserve">TUBO DE PVC PERFURADO OU NAO D=0,15M                                           </v>
          </cell>
          <cell r="C299" t="str">
            <v>m</v>
          </cell>
          <cell r="D299">
            <v>207.87391111111108</v>
          </cell>
        </row>
        <row r="300">
          <cell r="A300" t="str">
            <v>24.15.09</v>
          </cell>
          <cell r="B300" t="str">
            <v xml:space="preserve">DRENO HORIZONTAL PROFUNDO                                                      </v>
          </cell>
          <cell r="C300" t="str">
            <v>m</v>
          </cell>
          <cell r="D300">
            <v>461.11381333333333</v>
          </cell>
        </row>
        <row r="301">
          <cell r="A301" t="str">
            <v>24.15.09.01</v>
          </cell>
          <cell r="B301" t="str">
            <v xml:space="preserve">DRENO LONGITUDINAL PROFUNDO PARA CORTE EM ROCHA DPR-PP-DE-H07/123              </v>
          </cell>
          <cell r="C301" t="str">
            <v>m</v>
          </cell>
          <cell r="D301">
            <v>316.90865037037037</v>
          </cell>
        </row>
        <row r="302">
          <cell r="A302" t="str">
            <v>24.15.09.02</v>
          </cell>
          <cell r="B302" t="str">
            <v xml:space="preserve">DRENO TRANSVERSAL RASO PARA CORTE EM ROCHA TIPO DRR, PP-DE-H07/123.            </v>
          </cell>
          <cell r="C302" t="str">
            <v>m</v>
          </cell>
          <cell r="D302">
            <v>52.75563555555555</v>
          </cell>
        </row>
        <row r="303">
          <cell r="A303" t="str">
            <v>24.15.09.03</v>
          </cell>
          <cell r="B303" t="str">
            <v xml:space="preserve">DRENO LONGITUDINAL RASO DLR-2, PP-DE-H07/125.                                  </v>
          </cell>
          <cell r="C303" t="str">
            <v>m</v>
          </cell>
          <cell r="D303">
            <v>190.42792444444444</v>
          </cell>
        </row>
        <row r="304">
          <cell r="A304" t="str">
            <v>24.15.09.04</v>
          </cell>
          <cell r="B304" t="str">
            <v xml:space="preserve">DRENOS LONGITUDINAIS PROFUNDOS PARA SOLOS ARENOSOS                             </v>
          </cell>
          <cell r="C304" t="str">
            <v>m</v>
          </cell>
          <cell r="D304">
            <v>236.78991111111111</v>
          </cell>
        </row>
        <row r="305">
          <cell r="A305" t="str">
            <v>24.15.09.05</v>
          </cell>
          <cell r="B305" t="str">
            <v xml:space="preserve">DRENOS LONGITUDINAIS PROFUNDOS EM SOLOS SILTOSOS E/OU ARGILOSOS                </v>
          </cell>
          <cell r="C305" t="str">
            <v>m</v>
          </cell>
          <cell r="D305">
            <v>267.43016148148149</v>
          </cell>
        </row>
        <row r="306">
          <cell r="A306" t="str">
            <v>24.15.11</v>
          </cell>
          <cell r="B306" t="str">
            <v xml:space="preserve">TUBO DRENO DE POLIET.DE ALTA DENS.0,10M                                        </v>
          </cell>
          <cell r="C306" t="str">
            <v>m</v>
          </cell>
          <cell r="D306">
            <v>50.881450370370366</v>
          </cell>
        </row>
        <row r="307">
          <cell r="A307" t="str">
            <v>24.15.12</v>
          </cell>
          <cell r="B307" t="str">
            <v xml:space="preserve">TUBO DRENO DE POLIET.DE ALTA DENS.0,15M                                        </v>
          </cell>
          <cell r="C307" t="str">
            <v>m</v>
          </cell>
          <cell r="D307">
            <v>47.272305185185182</v>
          </cell>
        </row>
        <row r="308">
          <cell r="A308" t="str">
            <v>24.15.13</v>
          </cell>
          <cell r="B308" t="str">
            <v xml:space="preserve">TUBO DRENO DE POLIET.DE ALTA DENS.0,20M                                        </v>
          </cell>
          <cell r="C308" t="str">
            <v>m</v>
          </cell>
          <cell r="D308">
            <v>81.68234518518517</v>
          </cell>
        </row>
        <row r="309">
          <cell r="A309" t="str">
            <v>24.15.14</v>
          </cell>
          <cell r="B309" t="str">
            <v xml:space="preserve">DUTO CORRUG. PEAD 0,05M                                                        </v>
          </cell>
          <cell r="C309" t="str">
            <v>m</v>
          </cell>
          <cell r="D309">
            <v>35.341777777777772</v>
          </cell>
        </row>
        <row r="310">
          <cell r="A310" t="str">
            <v>24.15.15</v>
          </cell>
          <cell r="B310" t="str">
            <v xml:space="preserve">DUTO CORRUG.PEAD 0,075M                                                        </v>
          </cell>
          <cell r="C310" t="str">
            <v>m</v>
          </cell>
          <cell r="D310">
            <v>54.71549777777777</v>
          </cell>
        </row>
        <row r="311">
          <cell r="A311" t="str">
            <v>24.15.16</v>
          </cell>
          <cell r="B311" t="str">
            <v xml:space="preserve">DUTO CORRUG.PEAD 0,10M                                                         </v>
          </cell>
          <cell r="C311" t="str">
            <v>m</v>
          </cell>
          <cell r="D311">
            <v>68.466662222222226</v>
          </cell>
        </row>
        <row r="312">
          <cell r="A312" t="str">
            <v>24.15.17</v>
          </cell>
          <cell r="B312" t="str">
            <v xml:space="preserve">DUTO CORRUG.PEAD 0,15M                                                         </v>
          </cell>
          <cell r="C312" t="str">
            <v>m</v>
          </cell>
          <cell r="D312">
            <v>132.53166666666664</v>
          </cell>
        </row>
        <row r="313">
          <cell r="A313" t="str">
            <v>24.16.01</v>
          </cell>
          <cell r="B313" t="str">
            <v xml:space="preserve">TUBO DE CONCRETO D=0,40M CLASSE PA-1                                           </v>
          </cell>
          <cell r="C313" t="str">
            <v>m</v>
          </cell>
          <cell r="D313">
            <v>320.03586222222219</v>
          </cell>
        </row>
        <row r="314">
          <cell r="A314" t="str">
            <v>24.16.02</v>
          </cell>
          <cell r="B314" t="str">
            <v xml:space="preserve">TUBO DE CONCRETO D=0,40M CLASSE PA-2                                           </v>
          </cell>
          <cell r="C314" t="str">
            <v>m</v>
          </cell>
          <cell r="D314">
            <v>274.42354962962963</v>
          </cell>
        </row>
        <row r="315">
          <cell r="A315" t="str">
            <v>24.16.03</v>
          </cell>
          <cell r="B315" t="str">
            <v xml:space="preserve">TUBO DE CONCRETO D=0,50M CLASSE PA-1                                           </v>
          </cell>
          <cell r="C315" t="str">
            <v>m</v>
          </cell>
          <cell r="D315">
            <v>476.66419555555552</v>
          </cell>
        </row>
        <row r="316">
          <cell r="A316" t="str">
            <v>24.16.04</v>
          </cell>
          <cell r="B316" t="str">
            <v xml:space="preserve">TUBO DE CONCRETO D=0,50M CLASSE PA-2                                           </v>
          </cell>
          <cell r="C316" t="str">
            <v>m</v>
          </cell>
          <cell r="D316">
            <v>333.00522370370368</v>
          </cell>
        </row>
        <row r="317">
          <cell r="A317" t="str">
            <v>24.16.05</v>
          </cell>
          <cell r="B317" t="str">
            <v xml:space="preserve">TUBO DE CONCRETO D=0,50M CLASSE PA-3                                           </v>
          </cell>
          <cell r="C317" t="str">
            <v>m</v>
          </cell>
          <cell r="D317">
            <v>465.48334222222218</v>
          </cell>
        </row>
        <row r="318">
          <cell r="A318" t="str">
            <v>24.16.06</v>
          </cell>
          <cell r="B318" t="str">
            <v xml:space="preserve">TUBO DE CONCRETO D=0,50M CLASSE PA-4                                           </v>
          </cell>
          <cell r="C318" t="str">
            <v>m</v>
          </cell>
          <cell r="D318">
            <v>465.84746962962959</v>
          </cell>
        </row>
        <row r="319">
          <cell r="A319" t="str">
            <v>24.16.07</v>
          </cell>
          <cell r="B319" t="str">
            <v xml:space="preserve">TUBO DE CONCRETO D=0,60M CLASSE PA-1                                           </v>
          </cell>
          <cell r="C319" t="str">
            <v>m</v>
          </cell>
          <cell r="D319">
            <v>522.14799259259257</v>
          </cell>
        </row>
        <row r="320">
          <cell r="A320" t="str">
            <v>24.16.08</v>
          </cell>
          <cell r="B320" t="str">
            <v xml:space="preserve">TUBO DE CONCRETO D=0,60M CLASSE PA-2                                           </v>
          </cell>
          <cell r="C320" t="str">
            <v>m</v>
          </cell>
          <cell r="D320">
            <v>418.9071629629629</v>
          </cell>
        </row>
        <row r="321">
          <cell r="A321" t="str">
            <v>24.16.09</v>
          </cell>
          <cell r="B321" t="str">
            <v xml:space="preserve">TUBO DE CONCRETO D=0,60M CLASSE PA-3                                           </v>
          </cell>
          <cell r="C321" t="str">
            <v>m</v>
          </cell>
          <cell r="D321">
            <v>571.72286814814811</v>
          </cell>
        </row>
        <row r="322">
          <cell r="A322" t="str">
            <v>24.16.10</v>
          </cell>
          <cell r="B322" t="str">
            <v xml:space="preserve">TUBO DE CONCRETO D=0,60M CLASSE PA-4                                           </v>
          </cell>
          <cell r="C322" t="str">
            <v>m</v>
          </cell>
          <cell r="D322">
            <v>541.85371111111112</v>
          </cell>
        </row>
        <row r="323">
          <cell r="A323" t="str">
            <v>24.16.11</v>
          </cell>
          <cell r="B323" t="str">
            <v xml:space="preserve">TUBO DE CONCRETO D=0,80M CLASSE PA-1                                           </v>
          </cell>
          <cell r="C323" t="str">
            <v>m</v>
          </cell>
          <cell r="D323">
            <v>767.77334814814799</v>
          </cell>
        </row>
        <row r="324">
          <cell r="A324" t="str">
            <v>24.16.12</v>
          </cell>
          <cell r="B324" t="str">
            <v xml:space="preserve">TUBO DE CONCRETO D=0,80M CLASSE PA-2                                           </v>
          </cell>
          <cell r="C324" t="str">
            <v>m</v>
          </cell>
          <cell r="D324">
            <v>746.56828148148145</v>
          </cell>
        </row>
        <row r="325">
          <cell r="A325" t="str">
            <v>24.16.13</v>
          </cell>
          <cell r="B325" t="str">
            <v xml:space="preserve">TUBO DE CONCRETO D=0,80M CLASSE PA-3                                           </v>
          </cell>
          <cell r="C325" t="str">
            <v>m</v>
          </cell>
          <cell r="D325">
            <v>891.19111999999996</v>
          </cell>
        </row>
        <row r="326">
          <cell r="A326" t="str">
            <v>24.16.14</v>
          </cell>
          <cell r="B326" t="str">
            <v xml:space="preserve">TUBO DE CONCRETO D=0,80M CLASSE PA-4                                           </v>
          </cell>
          <cell r="C326" t="str">
            <v>m</v>
          </cell>
          <cell r="D326">
            <v>813.27856444444433</v>
          </cell>
        </row>
        <row r="327">
          <cell r="A327" t="str">
            <v>24.16.15</v>
          </cell>
          <cell r="B327" t="str">
            <v xml:space="preserve">TUBO DE CONCRETO D=1,00M CLASSE PA-1                                           </v>
          </cell>
          <cell r="C327" t="str">
            <v>m</v>
          </cell>
          <cell r="D327">
            <v>1026.6572251851851</v>
          </cell>
        </row>
        <row r="328">
          <cell r="A328" t="str">
            <v>24.16.16</v>
          </cell>
          <cell r="B328" t="str">
            <v xml:space="preserve">TUBO DE CONCRETO D=1,00M CLASSE PA-2                                           </v>
          </cell>
          <cell r="C328" t="str">
            <v>m</v>
          </cell>
          <cell r="D328">
            <v>1007.9260829629629</v>
          </cell>
        </row>
        <row r="329">
          <cell r="A329" t="str">
            <v>24.16.17</v>
          </cell>
          <cell r="B329" t="str">
            <v xml:space="preserve">TUBO DE CONCRETO D=1,00M CLASSE PA-3                                           </v>
          </cell>
          <cell r="C329" t="str">
            <v>m</v>
          </cell>
          <cell r="D329">
            <v>1235.1844237037035</v>
          </cell>
        </row>
        <row r="330">
          <cell r="A330" t="str">
            <v>24.16.18</v>
          </cell>
          <cell r="B330" t="str">
            <v xml:space="preserve">TUBO DE CONCRETO D=1,00M CLASSE PA-4                                           </v>
          </cell>
          <cell r="C330" t="str">
            <v>m</v>
          </cell>
          <cell r="D330">
            <v>1187.1410251851851</v>
          </cell>
        </row>
        <row r="331">
          <cell r="A331" t="str">
            <v>24.16.19</v>
          </cell>
          <cell r="B331" t="str">
            <v xml:space="preserve">TUBO DE CONCRETO D=1,20M CLASSE PA-1                                           </v>
          </cell>
          <cell r="C331" t="str">
            <v>m</v>
          </cell>
          <cell r="D331">
            <v>1555.0917703703701</v>
          </cell>
        </row>
        <row r="332">
          <cell r="A332" t="str">
            <v>24.16.20</v>
          </cell>
          <cell r="B332" t="str">
            <v xml:space="preserve">TUBO DE CONCRETO D=1,20M CLASSE PA-2                                           </v>
          </cell>
          <cell r="C332" t="str">
            <v>m</v>
          </cell>
          <cell r="D332">
            <v>1541.2335096296295</v>
          </cell>
        </row>
        <row r="333">
          <cell r="A333" t="str">
            <v>24.16.21</v>
          </cell>
          <cell r="B333" t="str">
            <v xml:space="preserve">TUBO DE CONCRETO D=1,20M CLASSE PA-3                                           </v>
          </cell>
          <cell r="C333" t="str">
            <v>m</v>
          </cell>
          <cell r="D333">
            <v>1861.4514355555555</v>
          </cell>
        </row>
        <row r="334">
          <cell r="A334" t="str">
            <v>24.16.22</v>
          </cell>
          <cell r="B334" t="str">
            <v xml:space="preserve">TUBO DE CONCRETO D=1,20M CLASSE PA-4                                           </v>
          </cell>
          <cell r="C334" t="str">
            <v>m</v>
          </cell>
          <cell r="D334">
            <v>1838.8326977777776</v>
          </cell>
        </row>
        <row r="335">
          <cell r="A335" t="str">
            <v>24.16.23</v>
          </cell>
          <cell r="B335" t="str">
            <v xml:space="preserve">TUBO DE CONCRETO D=1,50M CLASSE PA-1                                           </v>
          </cell>
          <cell r="C335" t="str">
            <v>m</v>
          </cell>
          <cell r="D335">
            <v>2272.1657318518519</v>
          </cell>
        </row>
        <row r="336">
          <cell r="A336" t="str">
            <v>24.16.24</v>
          </cell>
          <cell r="B336" t="str">
            <v xml:space="preserve">TUBO DE CONCRETO D=1,50M CLASSE PA-2                                           </v>
          </cell>
          <cell r="C336" t="str">
            <v>m</v>
          </cell>
          <cell r="D336">
            <v>2268.0425244444446</v>
          </cell>
        </row>
        <row r="337">
          <cell r="A337" t="str">
            <v>24.16.25</v>
          </cell>
          <cell r="B337" t="str">
            <v xml:space="preserve">TUBO DE CONCRETO D=1,50M CLASSE PA-3                                           </v>
          </cell>
          <cell r="C337" t="str">
            <v>m</v>
          </cell>
          <cell r="D337">
            <v>2658.3978148148149</v>
          </cell>
        </row>
        <row r="338">
          <cell r="A338" t="str">
            <v>24.16.26</v>
          </cell>
          <cell r="B338" t="str">
            <v xml:space="preserve">TUBO DE CONCRETO D=1,50M CLASSE PA-4                                           </v>
          </cell>
          <cell r="C338" t="str">
            <v>m</v>
          </cell>
          <cell r="D338">
            <v>2584.6405955555556</v>
          </cell>
        </row>
        <row r="339">
          <cell r="A339" t="str">
            <v>24.16.27</v>
          </cell>
          <cell r="B339" t="str">
            <v xml:space="preserve">TUBO DE CONCRETO SIMPLES D=0,40M                                               </v>
          </cell>
          <cell r="C339" t="str">
            <v>m</v>
          </cell>
          <cell r="D339">
            <v>178.09043111111109</v>
          </cell>
        </row>
        <row r="340">
          <cell r="A340" t="str">
            <v>24.16.28</v>
          </cell>
          <cell r="B340" t="str">
            <v xml:space="preserve">TUBO DE CONCRETO SIMPLES D=0,60M                                               </v>
          </cell>
          <cell r="C340" t="str">
            <v>m</v>
          </cell>
          <cell r="D340">
            <v>272.78497629629629</v>
          </cell>
        </row>
        <row r="341">
          <cell r="A341" t="str">
            <v>24.18.01</v>
          </cell>
          <cell r="B341" t="str">
            <v xml:space="preserve">CANALETA CONCRETO 40CM                                                         </v>
          </cell>
          <cell r="C341" t="str">
            <v>m</v>
          </cell>
          <cell r="D341">
            <v>90.839078518518505</v>
          </cell>
        </row>
        <row r="342">
          <cell r="A342" t="str">
            <v>24.18.02</v>
          </cell>
          <cell r="B342" t="str">
            <v xml:space="preserve">CANALETA CONCRETO 60CM                                                         </v>
          </cell>
          <cell r="C342" t="str">
            <v>m</v>
          </cell>
          <cell r="D342">
            <v>148.47830518518515</v>
          </cell>
        </row>
        <row r="343">
          <cell r="A343" t="str">
            <v>24.18.03</v>
          </cell>
          <cell r="B343" t="str">
            <v xml:space="preserve">CANALETA CONCRETO 80CM                                                         </v>
          </cell>
          <cell r="C343" t="str">
            <v>m</v>
          </cell>
          <cell r="D343">
            <v>216.1524548148148</v>
          </cell>
        </row>
        <row r="344">
          <cell r="A344" t="str">
            <v>24.19.03.01</v>
          </cell>
          <cell r="B344" t="str">
            <v xml:space="preserve">GUIA PRE-FABRICADA CONCRETO FCK 20 MPA                                         </v>
          </cell>
          <cell r="C344" t="str">
            <v>m</v>
          </cell>
          <cell r="D344">
            <v>99.074783703703687</v>
          </cell>
        </row>
        <row r="345">
          <cell r="A345" t="str">
            <v>24.19.04.01</v>
          </cell>
          <cell r="B345" t="str">
            <v xml:space="preserve">SARJETA DE CONCRETO FCK 20 MPA                                                 </v>
          </cell>
          <cell r="C345" t="str">
            <v>m3</v>
          </cell>
          <cell r="D345">
            <v>1196.1264044444442</v>
          </cell>
        </row>
        <row r="346">
          <cell r="A346" t="str">
            <v>24.19.05.01</v>
          </cell>
          <cell r="B346" t="str">
            <v xml:space="preserve">GUIA DE CONCRETO FCK 20 MPA                                                    </v>
          </cell>
          <cell r="C346" t="str">
            <v>m3</v>
          </cell>
          <cell r="D346">
            <v>1521.185082962963</v>
          </cell>
        </row>
        <row r="347">
          <cell r="A347" t="str">
            <v>24.19.06</v>
          </cell>
          <cell r="B347" t="str">
            <v xml:space="preserve">TELAR E TAMPAO DE FERRO FUNDIDO                                                </v>
          </cell>
          <cell r="C347" t="str">
            <v>un</v>
          </cell>
          <cell r="D347">
            <v>710.76598962962953</v>
          </cell>
        </row>
        <row r="348">
          <cell r="A348" t="str">
            <v>24.19.07.01</v>
          </cell>
          <cell r="B348" t="str">
            <v xml:space="preserve">GRELHA DE CONCRETO DE 10X44X120CM - FCK 20 MPA                                 </v>
          </cell>
          <cell r="C348" t="str">
            <v>un</v>
          </cell>
          <cell r="D348">
            <v>370.51034666666663</v>
          </cell>
        </row>
        <row r="349">
          <cell r="A349" t="str">
            <v>24.19.08</v>
          </cell>
          <cell r="B349" t="str">
            <v xml:space="preserve">GRELHA FERRO FUNDIDO BOCA LOB GRS-135                                          </v>
          </cell>
          <cell r="C349" t="str">
            <v>un</v>
          </cell>
          <cell r="D349">
            <v>560.2100162962962</v>
          </cell>
        </row>
        <row r="350">
          <cell r="A350" t="str">
            <v>24.20.01</v>
          </cell>
          <cell r="B350" t="str">
            <v xml:space="preserve">TUBO ACO CORR.GALV.MET.NAO DESTRUTIVO                                          </v>
          </cell>
          <cell r="C350" t="str">
            <v>kg</v>
          </cell>
          <cell r="D350">
            <v>92.081395555555559</v>
          </cell>
        </row>
        <row r="351">
          <cell r="A351" t="str">
            <v>24.20.02</v>
          </cell>
          <cell r="B351" t="str">
            <v xml:space="preserve">TUBO ACO CORR.EPOXI MET.NAO DESTRUTIVO                                         </v>
          </cell>
          <cell r="C351" t="str">
            <v>kg</v>
          </cell>
          <cell r="D351">
            <v>93.80564592592593</v>
          </cell>
        </row>
        <row r="352">
          <cell r="A352" t="str">
            <v>24.20.03</v>
          </cell>
          <cell r="B352" t="str">
            <v xml:space="preserve">TUBO ACO CORR.GALV.MET.DESTRUTIVO                                              </v>
          </cell>
          <cell r="C352" t="str">
            <v>kg</v>
          </cell>
          <cell r="D352">
            <v>58.463868148148144</v>
          </cell>
        </row>
        <row r="353">
          <cell r="A353" t="str">
            <v>24.20.04</v>
          </cell>
          <cell r="B353" t="str">
            <v xml:space="preserve">TUBO ACO CORRUGADO EPOXI MET. DESTRUTIVO                                       </v>
          </cell>
          <cell r="C353" t="str">
            <v>kg</v>
          </cell>
          <cell r="D353">
            <v>59.063607407407403</v>
          </cell>
        </row>
        <row r="354">
          <cell r="A354" t="str">
            <v>24.21.01</v>
          </cell>
          <cell r="B354" t="str">
            <v xml:space="preserve">BROCA DE CONCRETO ARMADO D=20,00CM                                             </v>
          </cell>
          <cell r="C354" t="str">
            <v>m</v>
          </cell>
          <cell r="D354">
            <v>99.106912592592579</v>
          </cell>
        </row>
        <row r="355">
          <cell r="A355" t="str">
            <v>24.21.02</v>
          </cell>
          <cell r="B355" t="str">
            <v xml:space="preserve">BROCA DE CONCRETO D=25,00CM                                                    </v>
          </cell>
          <cell r="C355" t="str">
            <v>m</v>
          </cell>
          <cell r="D355">
            <v>152.87996296296296</v>
          </cell>
        </row>
        <row r="356">
          <cell r="A356" t="str">
            <v>24.21.03</v>
          </cell>
          <cell r="B356" t="str">
            <v xml:space="preserve">BROCA DE CONCRETO D=15,00CM                                                    </v>
          </cell>
          <cell r="C356" t="str">
            <v>m</v>
          </cell>
          <cell r="D356">
            <v>56.80387555555555</v>
          </cell>
        </row>
        <row r="357">
          <cell r="A357" t="str">
            <v>24.22.01</v>
          </cell>
          <cell r="B357" t="str">
            <v xml:space="preserve">GEOFORMA TEXTIL TENSORIZADA TIPO COLCHAO - ESPESSURA DE 15 CM                  </v>
          </cell>
          <cell r="C357" t="str">
            <v>m2</v>
          </cell>
          <cell r="D357">
            <v>364.74856592592585</v>
          </cell>
        </row>
        <row r="358">
          <cell r="A358" t="str">
            <v>24.22.02</v>
          </cell>
          <cell r="B358" t="str">
            <v xml:space="preserve">GEOFORMA TEXTIL COM DISPOSITIVO AUTO-DRENANTE "UNIFLUXO"                       </v>
          </cell>
          <cell r="C358" t="str">
            <v>m3</v>
          </cell>
          <cell r="D358">
            <v>1237.4977037037036</v>
          </cell>
        </row>
        <row r="359">
          <cell r="A359" t="str">
            <v>24.23.44</v>
          </cell>
          <cell r="B359" t="str">
            <v xml:space="preserve">GEOCOMP.TRINCHEIRA DRENANTE(GEOMANTA+GEOTEXTIL 2 LADOS PERM.)H=40CM/11MM       </v>
          </cell>
          <cell r="C359" t="str">
            <v>m</v>
          </cell>
          <cell r="D359">
            <v>75.138761481481467</v>
          </cell>
        </row>
        <row r="360">
          <cell r="A360" t="str">
            <v>24.23.45</v>
          </cell>
          <cell r="B360" t="str">
            <v xml:space="preserve">GEOCOMP.TRINCHEIRA DRENANTE(GEOMANTA+GEOTEXTIL 2 LADOS PERM.)H=60CM/11MM       </v>
          </cell>
          <cell r="C360" t="str">
            <v>m</v>
          </cell>
          <cell r="D360">
            <v>76.755915555555561</v>
          </cell>
        </row>
        <row r="361">
          <cell r="A361" t="str">
            <v>24.23.46</v>
          </cell>
          <cell r="B361" t="str">
            <v xml:space="preserve">GEOCOMP.TRINCHEIRA DRENATE(GEOMANTA+GEOTEXTIL 2 LADOS PERM.)H=100CM/11MM       </v>
          </cell>
          <cell r="C361" t="str">
            <v>m</v>
          </cell>
          <cell r="D361">
            <v>83.235241481481467</v>
          </cell>
        </row>
        <row r="362">
          <cell r="A362" t="str">
            <v>24.23.47</v>
          </cell>
          <cell r="B362" t="str">
            <v xml:space="preserve">GEOCOMP.TRINCEIRA DRENANTE(GEOMANTA+GEOTEXTIL 2 LADOS PERM.)H=140CM/11MM       </v>
          </cell>
          <cell r="C362" t="str">
            <v>m</v>
          </cell>
          <cell r="D362">
            <v>88.097413333333321</v>
          </cell>
        </row>
        <row r="363">
          <cell r="A363" t="str">
            <v>24.23.48</v>
          </cell>
          <cell r="B363" t="str">
            <v xml:space="preserve">GEOCOMPOSTO DRENANTE(GEOMANTA+GEOTEXTIL 1 LADO PERM.)TIPO 1L - 12MM.           </v>
          </cell>
          <cell r="C363" t="str">
            <v>m</v>
          </cell>
          <cell r="D363">
            <v>76.124047407407403</v>
          </cell>
        </row>
        <row r="364">
          <cell r="A364" t="str">
            <v>24.23.49</v>
          </cell>
          <cell r="B364" t="str">
            <v xml:space="preserve">GEOCOMPOSTO DRENANTE(GEOMANTA+GEOTEXTIL 2 LADOS PERM.)TIPO 2L - 11MM.          </v>
          </cell>
          <cell r="C364" t="str">
            <v>m</v>
          </cell>
          <cell r="D364">
            <v>80.215125925925918</v>
          </cell>
        </row>
        <row r="365">
          <cell r="A365" t="str">
            <v>24.23.50</v>
          </cell>
          <cell r="B365" t="str">
            <v xml:space="preserve">GEOCOMPOSTO DRENANTE(GEOMANTA+GEOTEXTIL 1 LADO PERM.)TIPO 1S -16MM.            </v>
          </cell>
          <cell r="C365" t="str">
            <v>m</v>
          </cell>
          <cell r="D365">
            <v>91.213915555555559</v>
          </cell>
        </row>
        <row r="366">
          <cell r="A366" t="str">
            <v>24.23.51</v>
          </cell>
          <cell r="B366" t="str">
            <v xml:space="preserve">GEOCOMPOSTO DRENANTE(GEOMANTA+GEOTEXTIL 2 LADOS PERM.)TIPO 2S-16MM.            </v>
          </cell>
          <cell r="C366" t="str">
            <v>m</v>
          </cell>
          <cell r="D366">
            <v>99.471039999999988</v>
          </cell>
        </row>
        <row r="367">
          <cell r="A367" t="str">
            <v>24.23.52</v>
          </cell>
          <cell r="B367" t="str">
            <v>GEOCOMPOSTO DRENANTE(GEOMANTA+GEOTEXTIL 1 LADO PER./1 LADO IMP.)TIPO 2L FP-11MM</v>
          </cell>
          <cell r="C367" t="str">
            <v>m</v>
          </cell>
          <cell r="D367">
            <v>83.235241481481467</v>
          </cell>
        </row>
        <row r="368">
          <cell r="A368" t="str">
            <v>24.25.02</v>
          </cell>
          <cell r="B368" t="str">
            <v>REABILITACAO ESTRUTURAL DE TUBULACOES DE CONCRETO COM DIAMETRO DE 401 ATE 600MM</v>
          </cell>
          <cell r="C368" t="str">
            <v>m</v>
          </cell>
          <cell r="D368">
            <v>11626.202571851851</v>
          </cell>
        </row>
        <row r="369">
          <cell r="A369" t="str">
            <v>24.25.03</v>
          </cell>
          <cell r="B369" t="str">
            <v>REABILITACAO ESTRUTURAL DE TUBULACOES DE CONCRETO COM DIAMETRO DE 601 ATE 800MM</v>
          </cell>
          <cell r="C369" t="str">
            <v>m</v>
          </cell>
          <cell r="D369">
            <v>17517.452025185183</v>
          </cell>
        </row>
        <row r="370">
          <cell r="A370" t="str">
            <v>24.25.04</v>
          </cell>
          <cell r="B370" t="str">
            <v xml:space="preserve">REABILITACAO ESTRUTURAL DE TUBULACOES  CONCRETO COM DIAMETRO DE 801 ATE 1000MM </v>
          </cell>
          <cell r="C370" t="str">
            <v>m</v>
          </cell>
          <cell r="D370">
            <v>25076.051586666665</v>
          </cell>
        </row>
        <row r="371">
          <cell r="A371" t="str">
            <v>24.25.05</v>
          </cell>
          <cell r="B371" t="str">
            <v xml:space="preserve">REABILITACAO ESTRUTURAL DE TUBULACOES CONCRETO COM DIAMETRO DE 1001 ATE 1200MM </v>
          </cell>
          <cell r="C371" t="str">
            <v>m</v>
          </cell>
          <cell r="D371">
            <v>29960.97069185185</v>
          </cell>
        </row>
        <row r="372">
          <cell r="A372" t="str">
            <v>24.25.06</v>
          </cell>
          <cell r="B372" t="str">
            <v xml:space="preserve">REABILITACAO ESTRUTURAL DE TUBULACOES CONCRETO COM DIAMETRO DE 1201 ATE 1500MM </v>
          </cell>
          <cell r="C372" t="str">
            <v>m</v>
          </cell>
          <cell r="D372">
            <v>41747.603515555551</v>
          </cell>
        </row>
        <row r="373">
          <cell r="A373" t="str">
            <v>24.26.01</v>
          </cell>
          <cell r="B373" t="str">
            <v xml:space="preserve">BLOQUEADOR TEMPORARIO DE FLUIDOS,TIPO MULTIDIMENSIONAL COM REAPROVEITAMENTO    </v>
          </cell>
          <cell r="C373" t="str">
            <v>un</v>
          </cell>
          <cell r="D373">
            <v>22886.360712592592</v>
          </cell>
        </row>
        <row r="374">
          <cell r="A374" t="str">
            <v>25.01.01</v>
          </cell>
          <cell r="B374" t="str">
            <v xml:space="preserve">ATERRO DE ACESSO                                                               </v>
          </cell>
          <cell r="C374" t="str">
            <v>m3</v>
          </cell>
          <cell r="D374">
            <v>21.911902222222221</v>
          </cell>
        </row>
        <row r="375">
          <cell r="A375" t="str">
            <v>25.01.02</v>
          </cell>
          <cell r="B375" t="str">
            <v xml:space="preserve">ATERRO SOLO COM 3% DE CIMENTO EM USINA                                         </v>
          </cell>
          <cell r="C375" t="str">
            <v>m3</v>
          </cell>
          <cell r="D375">
            <v>95.358542222222226</v>
          </cell>
        </row>
        <row r="376">
          <cell r="A376" t="str">
            <v>25.01.03</v>
          </cell>
          <cell r="B376" t="str">
            <v xml:space="preserve">ATERRO SOLO COM 3% DE CIMENTO C/PULVE.                                         </v>
          </cell>
          <cell r="C376" t="str">
            <v>m3</v>
          </cell>
          <cell r="D376">
            <v>86.051874074074064</v>
          </cell>
        </row>
        <row r="377">
          <cell r="A377" t="str">
            <v>25.01.03.05</v>
          </cell>
          <cell r="B377" t="str">
            <v xml:space="preserve">ATERRO SOLO COM 6% DE CIMENTO C/PULVE.                                         </v>
          </cell>
          <cell r="C377" t="str">
            <v>m3</v>
          </cell>
          <cell r="D377">
            <v>156.15710962962962</v>
          </cell>
        </row>
        <row r="378">
          <cell r="A378" t="str">
            <v>25.02.01</v>
          </cell>
          <cell r="B378" t="str">
            <v xml:space="preserve">ESCAVACAO MANUAL PARA OBRAS S/EXPLOSIVO                                        </v>
          </cell>
          <cell r="C378" t="str">
            <v>m3</v>
          </cell>
          <cell r="D378">
            <v>109.5273822222222</v>
          </cell>
        </row>
        <row r="379">
          <cell r="A379" t="str">
            <v>25.02.02</v>
          </cell>
          <cell r="B379" t="str">
            <v xml:space="preserve">ESCAVACAO MECANICA P/ OBRAS S/EXPLOSIVO                                        </v>
          </cell>
          <cell r="C379" t="str">
            <v>m3</v>
          </cell>
          <cell r="D379">
            <v>22.211771851851847</v>
          </cell>
        </row>
        <row r="380">
          <cell r="A380" t="str">
            <v>25.02.03</v>
          </cell>
          <cell r="B380" t="str">
            <v xml:space="preserve">ESCAVACAO MECANICA P/ OBRAS C/EXPLOSIVO                                        </v>
          </cell>
          <cell r="C380" t="str">
            <v>m3</v>
          </cell>
          <cell r="D380">
            <v>110.20208888888888</v>
          </cell>
        </row>
        <row r="381">
          <cell r="A381" t="str">
            <v>25.02.04</v>
          </cell>
          <cell r="B381" t="str">
            <v xml:space="preserve">CORTA-RIO ESCAVACAO SEM EXPLOSIVO                                              </v>
          </cell>
          <cell r="C381" t="str">
            <v>m3</v>
          </cell>
          <cell r="D381">
            <v>22.211771851851847</v>
          </cell>
        </row>
        <row r="382">
          <cell r="A382" t="str">
            <v>25.02.05</v>
          </cell>
          <cell r="B382" t="str">
            <v xml:space="preserve">CORTA-RIO ESCAVACAO COM EXPLOSIVO                                              </v>
          </cell>
          <cell r="C382" t="str">
            <v>m3</v>
          </cell>
          <cell r="D382">
            <v>110.20208888888888</v>
          </cell>
        </row>
        <row r="383">
          <cell r="A383" t="str">
            <v>25.02.06</v>
          </cell>
          <cell r="B383" t="str">
            <v xml:space="preserve">ESCAV.FUND.BUEIRO OU DRENO S/EXPL.ATE 2M                                       </v>
          </cell>
          <cell r="C383" t="str">
            <v>m3</v>
          </cell>
          <cell r="D383">
            <v>132.16753925925923</v>
          </cell>
        </row>
        <row r="384">
          <cell r="A384" t="str">
            <v>25.02.07</v>
          </cell>
          <cell r="B384" t="str">
            <v xml:space="preserve">ACRESC.P/ESCAV.1,5M PROFUNDIDADE,ALEM 2M                                       </v>
          </cell>
          <cell r="C384" t="str">
            <v>m3</v>
          </cell>
          <cell r="D384">
            <v>27.148911111111111</v>
          </cell>
        </row>
        <row r="385">
          <cell r="A385" t="str">
            <v>25.02.08</v>
          </cell>
          <cell r="B385" t="str">
            <v xml:space="preserve">ESCAV.FUND.BUEIRO OU DRENO C/EXPL.ATE 2M                                       </v>
          </cell>
          <cell r="C385" t="str">
            <v>m3</v>
          </cell>
          <cell r="D385">
            <v>443.86059999999992</v>
          </cell>
        </row>
        <row r="386">
          <cell r="A386" t="str">
            <v>25.02.09</v>
          </cell>
          <cell r="B386" t="str">
            <v xml:space="preserve">ACRESC.ESC.ENS.EXPL.C/1,5M PROF.ALEM 2M                                        </v>
          </cell>
          <cell r="C386" t="str">
            <v>m3</v>
          </cell>
          <cell r="D386">
            <v>42.988453333333332</v>
          </cell>
        </row>
        <row r="387">
          <cell r="A387" t="str">
            <v>25.02.10</v>
          </cell>
          <cell r="B387" t="str">
            <v xml:space="preserve">ESCAV.FUND.DENTRO ENSEC. SEM EXPL.ATE 3M                                       </v>
          </cell>
          <cell r="C387" t="str">
            <v>m3</v>
          </cell>
          <cell r="D387">
            <v>113.36142962962963</v>
          </cell>
        </row>
        <row r="388">
          <cell r="A388" t="str">
            <v>25.02.11</v>
          </cell>
          <cell r="B388" t="str">
            <v xml:space="preserve">ACR.P/ESCAV.ENSEC.P/CADA1,0M PROF.ALEM3M                                       </v>
          </cell>
          <cell r="C388" t="str">
            <v>m3</v>
          </cell>
          <cell r="D388">
            <v>22.436674074074073</v>
          </cell>
        </row>
        <row r="389">
          <cell r="A389" t="str">
            <v>25.02.12</v>
          </cell>
          <cell r="B389" t="str">
            <v xml:space="preserve">ESCAV.FUND.DENTRO ENSEC.C/EXPL.ATE  3M                                         </v>
          </cell>
          <cell r="C389" t="str">
            <v>m3</v>
          </cell>
          <cell r="D389">
            <v>373.11278666666664</v>
          </cell>
        </row>
        <row r="390">
          <cell r="A390" t="str">
            <v>25.02.13</v>
          </cell>
          <cell r="B390" t="str">
            <v xml:space="preserve">ACRESC.P/ESC.ENSEC.C/EXPL.C/1,5M ALEM 3M                                       </v>
          </cell>
          <cell r="C390" t="str">
            <v>m3</v>
          </cell>
          <cell r="D390">
            <v>42.988453333333332</v>
          </cell>
        </row>
        <row r="391">
          <cell r="A391" t="str">
            <v>25.03.01</v>
          </cell>
          <cell r="B391" t="str">
            <v xml:space="preserve">PAREDE ENSECADEIRA COM PRANCHA-ESP.0,05M                                       </v>
          </cell>
          <cell r="C391" t="str">
            <v>m2</v>
          </cell>
          <cell r="D391">
            <v>592.93864444444444</v>
          </cell>
        </row>
        <row r="392">
          <cell r="A392" t="str">
            <v>25.03.02</v>
          </cell>
          <cell r="B392" t="str">
            <v xml:space="preserve">PAREDE ENSECADEIRA C/PRANCHA-ESP.0,075M                                        </v>
          </cell>
          <cell r="C392" t="str">
            <v>m2</v>
          </cell>
          <cell r="D392">
            <v>829.93203851851854</v>
          </cell>
        </row>
        <row r="393">
          <cell r="A393" t="str">
            <v>25.03.03</v>
          </cell>
          <cell r="B393" t="str">
            <v xml:space="preserve">PAREDE ENSECADEIRA COM PERFIL METALICO                                         </v>
          </cell>
          <cell r="C393" t="str">
            <v>m2</v>
          </cell>
          <cell r="D393">
            <v>1353.1188651851851</v>
          </cell>
        </row>
        <row r="394">
          <cell r="A394" t="str">
            <v>25.03.04</v>
          </cell>
          <cell r="B394" t="str">
            <v xml:space="preserve">ARGILA ENCH.ENSECADEIRA,INCL.APILOAMENTO                                       </v>
          </cell>
          <cell r="C394" t="str">
            <v>m3</v>
          </cell>
          <cell r="D394">
            <v>116.69212444444442</v>
          </cell>
        </row>
        <row r="395">
          <cell r="A395" t="str">
            <v>25.03.04.01</v>
          </cell>
          <cell r="B395" t="str">
            <v xml:space="preserve">ENSECADEIRA COM SACOS DE AREIA                                                 </v>
          </cell>
          <cell r="C395" t="str">
            <v>m3</v>
          </cell>
          <cell r="D395">
            <v>734.92691407407403</v>
          </cell>
        </row>
        <row r="396">
          <cell r="A396" t="str">
            <v>25.03.04.03</v>
          </cell>
          <cell r="B396" t="str">
            <v xml:space="preserve">SOLO CIMENTO ENSACADO, COM TEOR DE CIMENTO A 4%                                </v>
          </cell>
          <cell r="C396" t="str">
            <v>m3</v>
          </cell>
          <cell r="D396">
            <v>294.4398474074074</v>
          </cell>
        </row>
        <row r="397">
          <cell r="A397" t="str">
            <v>25.03.04.04</v>
          </cell>
          <cell r="B397" t="str">
            <v xml:space="preserve">SOLO CIMENTO ENSACADO, COM TEOR DE CIMENTO A 6%                                </v>
          </cell>
          <cell r="C397" t="str">
            <v>m3</v>
          </cell>
          <cell r="D397">
            <v>326.19389925925924</v>
          </cell>
        </row>
        <row r="398">
          <cell r="A398" t="str">
            <v>25.03.04.05</v>
          </cell>
          <cell r="B398" t="str">
            <v xml:space="preserve">SOLO CIMENTO ENSACADO, COM TEOR DE CIMENTO A 8%                                </v>
          </cell>
          <cell r="C398" t="str">
            <v>m3</v>
          </cell>
          <cell r="D398">
            <v>357.93724148148146</v>
          </cell>
        </row>
        <row r="399">
          <cell r="A399" t="str">
            <v>25.03.05</v>
          </cell>
          <cell r="B399" t="str">
            <v xml:space="preserve">ESGOTAMENTO CONTINUO AGUA                                                      </v>
          </cell>
          <cell r="C399" t="str">
            <v>m3</v>
          </cell>
          <cell r="D399">
            <v>4.3588192592592589</v>
          </cell>
        </row>
        <row r="400">
          <cell r="A400" t="str">
            <v>25.03.06</v>
          </cell>
          <cell r="B400" t="str">
            <v xml:space="preserve">ESCORAMENTO DE VALAS/CAVAS P/FUND.CONT.                                        </v>
          </cell>
          <cell r="C400" t="str">
            <v>m2</v>
          </cell>
          <cell r="D400">
            <v>214.06407703703701</v>
          </cell>
        </row>
        <row r="401">
          <cell r="A401" t="str">
            <v>25.03.07</v>
          </cell>
          <cell r="B401" t="str">
            <v xml:space="preserve">ESCORAMENTO DE VALAS/CAVAS P/FUND.DESC.                                        </v>
          </cell>
          <cell r="C401" t="str">
            <v>m2</v>
          </cell>
          <cell r="D401">
            <v>146.51844296296295</v>
          </cell>
        </row>
        <row r="402">
          <cell r="A402" t="str">
            <v>25.03.08</v>
          </cell>
          <cell r="B402" t="str">
            <v xml:space="preserve">ESCORAMENTO PARA FORMAS                                                        </v>
          </cell>
          <cell r="C402" t="str">
            <v>m2</v>
          </cell>
          <cell r="D402">
            <v>104.95437037037036</v>
          </cell>
        </row>
        <row r="403">
          <cell r="A403" t="str">
            <v>25.03.23</v>
          </cell>
          <cell r="B403" t="str">
            <v xml:space="preserve">TRANSPORTE DE SOLO CIMENTO ATÉ 5 KM                                            </v>
          </cell>
          <cell r="C403" t="str">
            <v>m3*km</v>
          </cell>
          <cell r="D403">
            <v>6.0723599999999989</v>
          </cell>
        </row>
        <row r="404">
          <cell r="A404" t="str">
            <v>25.04.01</v>
          </cell>
          <cell r="B404" t="str">
            <v xml:space="preserve">ESTACA CONCRETO PRE-MOLDADO - 20/25T                                           </v>
          </cell>
          <cell r="C404" t="str">
            <v>m</v>
          </cell>
          <cell r="D404">
            <v>187.64342074074074</v>
          </cell>
        </row>
        <row r="405">
          <cell r="A405" t="str">
            <v>25.04.02</v>
          </cell>
          <cell r="B405" t="str">
            <v xml:space="preserve">ESTACA CONCRETO PRE-MOLDADO - 30/35T                                           </v>
          </cell>
          <cell r="C405" t="str">
            <v>m</v>
          </cell>
          <cell r="D405">
            <v>206.256757037037</v>
          </cell>
        </row>
        <row r="406">
          <cell r="A406" t="str">
            <v>25.04.03</v>
          </cell>
          <cell r="B406" t="str">
            <v xml:space="preserve">ESTACA CONCRETO PRE-MOLDADO - 40/45T                                           </v>
          </cell>
          <cell r="C406" t="str">
            <v>m</v>
          </cell>
          <cell r="D406">
            <v>217.20199851851848</v>
          </cell>
        </row>
        <row r="407">
          <cell r="A407" t="str">
            <v>25.04.04</v>
          </cell>
          <cell r="B407" t="str">
            <v xml:space="preserve">ESTACA CONCRETO PRE-MOLDADO - 50/60T                                           </v>
          </cell>
          <cell r="C407" t="str">
            <v>m</v>
          </cell>
          <cell r="D407">
            <v>244.93993925925923</v>
          </cell>
        </row>
        <row r="408">
          <cell r="A408" t="str">
            <v>25.04.05</v>
          </cell>
          <cell r="B408" t="str">
            <v xml:space="preserve">ESTACA CONCRETO PRE-MOLDADO - 70/80T                                           </v>
          </cell>
          <cell r="C408" t="str">
            <v>m</v>
          </cell>
          <cell r="D408">
            <v>316.70516740740743</v>
          </cell>
        </row>
        <row r="409">
          <cell r="A409" t="str">
            <v>25.04.06</v>
          </cell>
          <cell r="B409" t="str">
            <v xml:space="preserve">ESTACA METALICA, FORNEC. E CRAVACAO                                            </v>
          </cell>
          <cell r="C409" t="str">
            <v>kg</v>
          </cell>
          <cell r="D409">
            <v>33.928106666666665</v>
          </cell>
        </row>
        <row r="410">
          <cell r="A410" t="str">
            <v>25.04.07</v>
          </cell>
          <cell r="B410" t="str">
            <v xml:space="preserve">ESTACA DE MADEIRA D=20CM - 8 TON                                               </v>
          </cell>
          <cell r="C410" t="str">
            <v>m</v>
          </cell>
          <cell r="D410">
            <v>198.43872740740736</v>
          </cell>
        </row>
        <row r="411">
          <cell r="A411" t="str">
            <v>25.04.08</v>
          </cell>
          <cell r="B411" t="str">
            <v xml:space="preserve">ESTACA DE MADEIRA D=25CM - 15TON                                               </v>
          </cell>
          <cell r="C411" t="str">
            <v>m</v>
          </cell>
          <cell r="D411">
            <v>203.12954518518512</v>
          </cell>
        </row>
        <row r="412">
          <cell r="A412" t="str">
            <v>25.04.09</v>
          </cell>
          <cell r="B412" t="str">
            <v xml:space="preserve">ESTACA RAIZ EM SOLO D=15CM                                                     </v>
          </cell>
          <cell r="C412" t="str">
            <v>m</v>
          </cell>
          <cell r="D412">
            <v>468.16074962962955</v>
          </cell>
        </row>
        <row r="413">
          <cell r="A413" t="str">
            <v>25.04.10</v>
          </cell>
          <cell r="B413" t="str">
            <v xml:space="preserve">ESTACA RAIZ EM SOLO D=16CM                                                     </v>
          </cell>
          <cell r="C413" t="str">
            <v>m</v>
          </cell>
          <cell r="D413">
            <v>488.44478814814812</v>
          </cell>
        </row>
        <row r="414">
          <cell r="A414" t="str">
            <v>25.04.11</v>
          </cell>
          <cell r="B414" t="str">
            <v xml:space="preserve">ESTACA RAIZ EM SOLO D=20CM                                                     </v>
          </cell>
          <cell r="C414" t="str">
            <v>m</v>
          </cell>
          <cell r="D414">
            <v>607.07535555555546</v>
          </cell>
        </row>
        <row r="415">
          <cell r="A415" t="str">
            <v>25.04.12</v>
          </cell>
          <cell r="B415" t="str">
            <v xml:space="preserve">ESTACA RAIZ EM SOLO D=25CM                                                     </v>
          </cell>
          <cell r="C415" t="str">
            <v>m</v>
          </cell>
          <cell r="D415">
            <v>755.89636888888879</v>
          </cell>
        </row>
        <row r="416">
          <cell r="A416" t="str">
            <v>25.04.13</v>
          </cell>
          <cell r="B416" t="str">
            <v xml:space="preserve">ESTACA RAIZ EM SOLO D=31CM                                                     </v>
          </cell>
          <cell r="C416" t="str">
            <v>m</v>
          </cell>
          <cell r="D416">
            <v>962.66718814814806</v>
          </cell>
        </row>
        <row r="417">
          <cell r="A417" t="str">
            <v>25.04.14</v>
          </cell>
          <cell r="B417" t="str">
            <v xml:space="preserve">ESTACA RAIZ EM SOLO D=40CM                                                     </v>
          </cell>
          <cell r="C417" t="str">
            <v>m</v>
          </cell>
          <cell r="D417">
            <v>1303.3726355555555</v>
          </cell>
        </row>
        <row r="418">
          <cell r="A418" t="str">
            <v>25.04.15</v>
          </cell>
          <cell r="B418" t="str">
            <v xml:space="preserve">ESTACA RAIZ EM ROCHA ALTERADA D=15CM                                           </v>
          </cell>
          <cell r="C418" t="str">
            <v>m</v>
          </cell>
          <cell r="D418">
            <v>1231.1147644444443</v>
          </cell>
        </row>
        <row r="419">
          <cell r="A419" t="str">
            <v>25.04.16</v>
          </cell>
          <cell r="B419" t="str">
            <v xml:space="preserve">ESTACA RAIZ EM ROCHA ALTERADA D=16CM                                           </v>
          </cell>
          <cell r="C419" t="str">
            <v>m</v>
          </cell>
          <cell r="D419">
            <v>1311.7047274074073</v>
          </cell>
        </row>
        <row r="420">
          <cell r="A420" t="str">
            <v>25.04.17</v>
          </cell>
          <cell r="B420" t="str">
            <v xml:space="preserve">ESTACA RAIZ EM ROCHA ALTERADA D=20CM                                           </v>
          </cell>
          <cell r="C420" t="str">
            <v>m</v>
          </cell>
          <cell r="D420">
            <v>1556.9552459259257</v>
          </cell>
        </row>
        <row r="421">
          <cell r="A421" t="str">
            <v>25.04.18</v>
          </cell>
          <cell r="B421" t="str">
            <v xml:space="preserve">ESTACA RAIZ EM ROCHA ALTERADA D=25CM                                           </v>
          </cell>
          <cell r="C421" t="str">
            <v>m</v>
          </cell>
          <cell r="D421">
            <v>1747.4045896296293</v>
          </cell>
        </row>
        <row r="422">
          <cell r="A422" t="str">
            <v>25.04.19</v>
          </cell>
          <cell r="B422" t="str">
            <v xml:space="preserve">ESTACA RAIZ EM ROCHA ALTERADA D=31CM                                           </v>
          </cell>
          <cell r="C422" t="str">
            <v>m</v>
          </cell>
          <cell r="D422">
            <v>2215.0191481481479</v>
          </cell>
        </row>
        <row r="423">
          <cell r="A423" t="str">
            <v>25.04.20</v>
          </cell>
          <cell r="B423" t="str">
            <v xml:space="preserve">ESTACA RAIZ EM ROCHA ALTERADA D=40CM                                           </v>
          </cell>
          <cell r="C423" t="str">
            <v>m</v>
          </cell>
          <cell r="D423">
            <v>2905.7260014814815</v>
          </cell>
        </row>
        <row r="424">
          <cell r="A424" t="str">
            <v>25.04.21</v>
          </cell>
          <cell r="B424" t="str">
            <v xml:space="preserve">TAXA DE INSTALACAO EQUIPAM.ESTACA RAIZ                                         </v>
          </cell>
          <cell r="C424" t="str">
            <v>un</v>
          </cell>
          <cell r="D424">
            <v>47216.797174814812</v>
          </cell>
        </row>
        <row r="425">
          <cell r="A425" t="str">
            <v>25.04.28</v>
          </cell>
          <cell r="B425" t="str">
            <v xml:space="preserve">TAXA MOBIL. DE EQUIPAMENTO BATE-ESTACA                                         </v>
          </cell>
          <cell r="C425" t="str">
            <v>un</v>
          </cell>
          <cell r="D425">
            <v>13068.768263703703</v>
          </cell>
        </row>
        <row r="426">
          <cell r="A426" t="str">
            <v>25.04.46</v>
          </cell>
          <cell r="B426" t="str">
            <v xml:space="preserve">ESTACA RAIZ EM ROCHA ALTERADA D=50CM                                           </v>
          </cell>
          <cell r="C426" t="str">
            <v>m</v>
          </cell>
          <cell r="D426">
            <v>4818.7764325925918</v>
          </cell>
        </row>
        <row r="427">
          <cell r="A427" t="str">
            <v>25.04.47</v>
          </cell>
          <cell r="B427" t="str">
            <v xml:space="preserve">ESTACA RAIZ EM SOLO D=50CM                                                     </v>
          </cell>
          <cell r="C427" t="str">
            <v>m</v>
          </cell>
          <cell r="D427">
            <v>2268.2352977777778</v>
          </cell>
        </row>
        <row r="428">
          <cell r="A428" t="str">
            <v>25.04.48</v>
          </cell>
          <cell r="B428" t="str">
            <v xml:space="preserve">ESTACA RAIZ EM ROCHA ALTERADA D=45CM                                           </v>
          </cell>
          <cell r="C428" t="str">
            <v>m</v>
          </cell>
          <cell r="D428">
            <v>4200.2524829629629</v>
          </cell>
        </row>
        <row r="429">
          <cell r="A429" t="str">
            <v>25.04.49</v>
          </cell>
          <cell r="B429" t="str">
            <v xml:space="preserve">ESTACA RAIZ EM SOLO D=45CM                                                     </v>
          </cell>
          <cell r="C429" t="str">
            <v>m</v>
          </cell>
          <cell r="D429">
            <v>2013.3461125925926</v>
          </cell>
        </row>
        <row r="430">
          <cell r="A430" t="str">
            <v>25.05.01</v>
          </cell>
          <cell r="B430" t="str">
            <v xml:space="preserve">ANDAIME DE MADEIRA                                                             </v>
          </cell>
          <cell r="C430" t="str">
            <v>m3</v>
          </cell>
          <cell r="D430">
            <v>34.677780740740737</v>
          </cell>
        </row>
        <row r="431">
          <cell r="A431" t="str">
            <v>25.05.02</v>
          </cell>
          <cell r="B431" t="str">
            <v xml:space="preserve">ANDAIME TUBULAR                                                                </v>
          </cell>
          <cell r="C431" t="str">
            <v>m3</v>
          </cell>
          <cell r="D431">
            <v>40.653754074074072</v>
          </cell>
        </row>
        <row r="432">
          <cell r="A432" t="str">
            <v>25.06.01</v>
          </cell>
          <cell r="B432" t="str">
            <v xml:space="preserve">FORMA PLANA PARA CONCRETO ARMADO COMUM                                         </v>
          </cell>
          <cell r="C432" t="str">
            <v>m2</v>
          </cell>
          <cell r="D432">
            <v>183.0489896296296</v>
          </cell>
        </row>
        <row r="433">
          <cell r="A433" t="str">
            <v>25.06.02</v>
          </cell>
          <cell r="B433" t="str">
            <v xml:space="preserve">FORMA PL.P/CONCRETO PROTENDIDO OU APAR.                                        </v>
          </cell>
          <cell r="C433" t="str">
            <v>m2</v>
          </cell>
          <cell r="D433">
            <v>208.06668444444443</v>
          </cell>
        </row>
        <row r="434">
          <cell r="A434" t="str">
            <v>25.07.01</v>
          </cell>
          <cell r="B434" t="str">
            <v xml:space="preserve">BARRA DE ACO CA-25                                                             </v>
          </cell>
          <cell r="C434" t="str">
            <v>kg</v>
          </cell>
          <cell r="D434">
            <v>18.881077037037034</v>
          </cell>
        </row>
        <row r="435">
          <cell r="A435" t="str">
            <v>25.07.02</v>
          </cell>
          <cell r="B435" t="str">
            <v xml:space="preserve">BARRA DE ACO CA-50                                                             </v>
          </cell>
          <cell r="C435" t="str">
            <v>kg</v>
          </cell>
          <cell r="D435">
            <v>18.07785481481481</v>
          </cell>
        </row>
        <row r="436">
          <cell r="A436" t="str">
            <v>25.07.03</v>
          </cell>
          <cell r="B436" t="str">
            <v xml:space="preserve">BARRA DE ACO CA-60                                                             </v>
          </cell>
          <cell r="C436" t="str">
            <v>kg</v>
          </cell>
          <cell r="D436">
            <v>22.029708148148146</v>
          </cell>
        </row>
        <row r="437">
          <cell r="A437" t="str">
            <v>25.07.04</v>
          </cell>
          <cell r="B437" t="str">
            <v xml:space="preserve">ACO PARA CONCRETO PROTENDIDO                                                   </v>
          </cell>
          <cell r="C437" t="str">
            <v>kg</v>
          </cell>
          <cell r="D437">
            <v>38.222668148148145</v>
          </cell>
        </row>
        <row r="438">
          <cell r="A438" t="str">
            <v>25.07.05</v>
          </cell>
          <cell r="B438" t="str">
            <v xml:space="preserve">TELA METALICA                                                                  </v>
          </cell>
          <cell r="C438" t="str">
            <v>kg</v>
          </cell>
          <cell r="D438">
            <v>14.436580740740739</v>
          </cell>
        </row>
        <row r="439">
          <cell r="A439" t="str">
            <v>25.07.06</v>
          </cell>
          <cell r="B439" t="str">
            <v xml:space="preserve">ACO P/CONCRETO PROTENDIDO TIPO DYWIDAG OU SIMILAR                              </v>
          </cell>
          <cell r="C439" t="str">
            <v>kg</v>
          </cell>
          <cell r="D439">
            <v>128.63336148148147</v>
          </cell>
        </row>
        <row r="440">
          <cell r="A440" t="str">
            <v>25.08.02</v>
          </cell>
          <cell r="B440" t="str">
            <v xml:space="preserve">AP.ANC.P/CABOS PROTEN.ATIVA 12 FIOS-8MM                                        </v>
          </cell>
          <cell r="C440" t="str">
            <v>un</v>
          </cell>
          <cell r="D440">
            <v>808.99471259259258</v>
          </cell>
        </row>
        <row r="441">
          <cell r="A441" t="str">
            <v>25.08.03</v>
          </cell>
          <cell r="B441" t="str">
            <v xml:space="preserve">AP.ANC.P/CABOS PROTEN.ATIVA 4FIOS-12,7MM                                       </v>
          </cell>
          <cell r="C441" t="str">
            <v>un</v>
          </cell>
          <cell r="D441">
            <v>652.30212148148155</v>
          </cell>
        </row>
        <row r="442">
          <cell r="A442" t="str">
            <v>25.08.04</v>
          </cell>
          <cell r="B442" t="str">
            <v xml:space="preserve">AP.ANC.P/CABOS PROTEN.ATIVA 6FIOS-12,7MM                                       </v>
          </cell>
          <cell r="C442" t="str">
            <v>un</v>
          </cell>
          <cell r="D442">
            <v>908.69065481481471</v>
          </cell>
        </row>
        <row r="443">
          <cell r="A443" t="str">
            <v>25.08.05</v>
          </cell>
          <cell r="B443" t="str">
            <v xml:space="preserve">AP.ANC.P/CABOS PROTEN.ATIV.12FIOS-12,7MM                                       </v>
          </cell>
          <cell r="C443" t="str">
            <v>un</v>
          </cell>
          <cell r="D443">
            <v>1307.3994562962962</v>
          </cell>
        </row>
        <row r="444">
          <cell r="A444" t="str">
            <v>25.08.06</v>
          </cell>
          <cell r="B444" t="str">
            <v xml:space="preserve">AP.ANC.P/CABOS PROTEN.ATIV.19FIOS-12,7MM                                       </v>
          </cell>
          <cell r="C444" t="str">
            <v>un</v>
          </cell>
          <cell r="D444">
            <v>2502.0158029629629</v>
          </cell>
        </row>
        <row r="445">
          <cell r="A445" t="str">
            <v>25.08.07</v>
          </cell>
          <cell r="B445" t="str">
            <v xml:space="preserve">AP.ANC.P/CABOS PROTEN.ATIV.22FIOS-12,7MM                                       </v>
          </cell>
          <cell r="C445" t="str">
            <v>un</v>
          </cell>
          <cell r="D445">
            <v>4479.9130414814808</v>
          </cell>
        </row>
        <row r="446">
          <cell r="A446" t="str">
            <v>25.08.09</v>
          </cell>
          <cell r="B446" t="str">
            <v xml:space="preserve">AP.ANC.P/CABOS PROTEN.PAS. 4 FIOS-12,7MM                                       </v>
          </cell>
          <cell r="C446" t="str">
            <v>un</v>
          </cell>
          <cell r="D446">
            <v>144.22658222222219</v>
          </cell>
        </row>
        <row r="447">
          <cell r="A447" t="str">
            <v>25.08.10</v>
          </cell>
          <cell r="B447" t="str">
            <v xml:space="preserve">AP.ANC.P/CABOS PROTEN.PAS. 6 FIOS-12,7MM                                       </v>
          </cell>
          <cell r="C447" t="str">
            <v>un</v>
          </cell>
          <cell r="D447">
            <v>186.02626666666666</v>
          </cell>
        </row>
        <row r="448">
          <cell r="A448" t="str">
            <v>25.08.11</v>
          </cell>
          <cell r="B448" t="str">
            <v xml:space="preserve">AP.ANC.P/CABOS PROTEN.PAS. 12FIOS-12,7MM                                       </v>
          </cell>
          <cell r="C448" t="str">
            <v>un</v>
          </cell>
          <cell r="D448">
            <v>2176.5715777777777</v>
          </cell>
        </row>
        <row r="449">
          <cell r="A449" t="str">
            <v>25.08.12</v>
          </cell>
          <cell r="B449" t="str">
            <v xml:space="preserve">AP.ANC.P/CABOS PROTEN.PAS. 19FIOS-12,7MM                                       </v>
          </cell>
          <cell r="C449" t="str">
            <v>un</v>
          </cell>
          <cell r="D449">
            <v>372.15962962962959</v>
          </cell>
        </row>
        <row r="450">
          <cell r="A450" t="str">
            <v>25.08.13.01</v>
          </cell>
          <cell r="B450" t="str">
            <v xml:space="preserve">APARELHO DE ANCORAGEM ATIVO DE 4 FIOS DE Ã 5/8" (15,2MM)                       </v>
          </cell>
          <cell r="C450" t="str">
            <v>un</v>
          </cell>
          <cell r="D450">
            <v>680.31851259259258</v>
          </cell>
        </row>
        <row r="451">
          <cell r="A451" t="str">
            <v>25.08.13.02</v>
          </cell>
          <cell r="B451" t="str">
            <v xml:space="preserve">APARELHO DE ANCORAGEM ATIVO DE 12 FIOS DE Ã 5/8" (15,2MM)                      </v>
          </cell>
          <cell r="C451" t="str">
            <v>un</v>
          </cell>
          <cell r="D451">
            <v>1872.2574518518516</v>
          </cell>
        </row>
        <row r="452">
          <cell r="A452" t="str">
            <v>25.08.13.03</v>
          </cell>
          <cell r="B452" t="str">
            <v xml:space="preserve">APARELHO DE ANCORAGEM ATIVO DE 15 FIOS DE Ã 5/8" (15,2MM)                      </v>
          </cell>
          <cell r="C452" t="str">
            <v>un</v>
          </cell>
          <cell r="D452">
            <v>2742.2649244444442</v>
          </cell>
        </row>
        <row r="453">
          <cell r="A453" t="str">
            <v>25.08.13.04</v>
          </cell>
          <cell r="B453" t="str">
            <v xml:space="preserve">APARELHO DE ANCORAGEM ATIVO DE 19 FIOS DE Ã 5/8" (15,2MM)                      </v>
          </cell>
          <cell r="C453" t="str">
            <v>un</v>
          </cell>
          <cell r="D453">
            <v>3443.7992133333332</v>
          </cell>
        </row>
        <row r="454">
          <cell r="A454" t="str">
            <v>25.08.15.01</v>
          </cell>
          <cell r="B454" t="str">
            <v xml:space="preserve">TIRANTE  40TF 5 FIOS D=1/2" FORN. E INST                                       </v>
          </cell>
          <cell r="C454" t="str">
            <v>m</v>
          </cell>
          <cell r="D454">
            <v>450.52198962962956</v>
          </cell>
        </row>
        <row r="455">
          <cell r="A455" t="str">
            <v>25.08.15.02</v>
          </cell>
          <cell r="B455" t="str">
            <v xml:space="preserve">TIRANTE  60TF 8 FIOS D=1/2" FORN. E INST                                       </v>
          </cell>
          <cell r="C455" t="str">
            <v>m</v>
          </cell>
          <cell r="D455">
            <v>521.18412592592585</v>
          </cell>
        </row>
        <row r="456">
          <cell r="A456" t="str">
            <v>25.08.15.03</v>
          </cell>
          <cell r="B456" t="str">
            <v xml:space="preserve">TIRANTE  80TF 10 FIOS D=1/2" FORN.E INST                                       </v>
          </cell>
          <cell r="C456" t="str">
            <v>m</v>
          </cell>
          <cell r="D456">
            <v>604.5585925925925</v>
          </cell>
        </row>
        <row r="457">
          <cell r="A457" t="str">
            <v>25.08.15.04</v>
          </cell>
          <cell r="B457" t="str">
            <v xml:space="preserve">TIRAN.100TF 12 FIOS D=1/2" FORN.E INST.                                        </v>
          </cell>
          <cell r="C457" t="str">
            <v>m</v>
          </cell>
          <cell r="D457">
            <v>667.2956029629629</v>
          </cell>
        </row>
        <row r="458">
          <cell r="A458" t="str">
            <v>25.08.16.01</v>
          </cell>
          <cell r="B458" t="str">
            <v xml:space="preserve">TERMO FIXO P/TIRANTES 40TF 5 FIOS D=1/2"                                       </v>
          </cell>
          <cell r="C458" t="str">
            <v>un</v>
          </cell>
          <cell r="D458">
            <v>994.0571125925926</v>
          </cell>
        </row>
        <row r="459">
          <cell r="A459" t="str">
            <v>25.08.16.02</v>
          </cell>
          <cell r="B459" t="str">
            <v xml:space="preserve">TERMO FIXO P/TIRANTES 60TF 8 FIOS D=1/2"                                       </v>
          </cell>
          <cell r="C459" t="str">
            <v>un</v>
          </cell>
          <cell r="D459">
            <v>1093.9029896296295</v>
          </cell>
        </row>
        <row r="460">
          <cell r="A460" t="str">
            <v>25.08.16.03</v>
          </cell>
          <cell r="B460" t="str">
            <v xml:space="preserve">TERMO FIXO P/TIRANTES 80TF 10FIOS D=1/2"                                       </v>
          </cell>
          <cell r="C460" t="str">
            <v>un</v>
          </cell>
          <cell r="D460">
            <v>1751.9990207407407</v>
          </cell>
        </row>
        <row r="461">
          <cell r="A461" t="str">
            <v>25.08.16.04</v>
          </cell>
          <cell r="B461" t="str">
            <v xml:space="preserve">TERMO FIXO P/TIRANTES 100TF 12F D=1/2"                                         </v>
          </cell>
          <cell r="C461" t="str">
            <v>un</v>
          </cell>
          <cell r="D461">
            <v>1398.0243422222222</v>
          </cell>
        </row>
        <row r="462">
          <cell r="A462" t="str">
            <v>25.09.01</v>
          </cell>
          <cell r="B462" t="str">
            <v xml:space="preserve">CONCRETO FCK 10 MPA                                                            </v>
          </cell>
          <cell r="C462" t="str">
            <v>m3</v>
          </cell>
          <cell r="D462">
            <v>772.80687407407402</v>
          </cell>
        </row>
        <row r="463">
          <cell r="A463" t="str">
            <v>25.09.02</v>
          </cell>
          <cell r="B463" t="str">
            <v xml:space="preserve">CONCRETO FCK 15 MPA                                                            </v>
          </cell>
          <cell r="C463" t="str">
            <v>m3</v>
          </cell>
          <cell r="D463">
            <v>836.33639703703693</v>
          </cell>
        </row>
        <row r="464">
          <cell r="A464" t="str">
            <v>25.09.03</v>
          </cell>
          <cell r="B464" t="str">
            <v xml:space="preserve">CONCRETO FCK 18 MPA                                                            </v>
          </cell>
          <cell r="C464" t="str">
            <v>m3</v>
          </cell>
          <cell r="D464">
            <v>857.3701096296295</v>
          </cell>
        </row>
        <row r="465">
          <cell r="A465" t="str">
            <v>25.09.04</v>
          </cell>
          <cell r="B465" t="str">
            <v xml:space="preserve">CONCRETO FCK 20 MPA                                                            </v>
          </cell>
          <cell r="C465" t="str">
            <v>m3</v>
          </cell>
          <cell r="D465">
            <v>882.59128740740744</v>
          </cell>
        </row>
        <row r="466">
          <cell r="A466" t="str">
            <v>25.09.05</v>
          </cell>
          <cell r="B466" t="str">
            <v xml:space="preserve">CONCRETO FCK 25 MPA                                                            </v>
          </cell>
          <cell r="C466" t="str">
            <v>m3</v>
          </cell>
          <cell r="D466">
            <v>902.53261777777766</v>
          </cell>
        </row>
        <row r="467">
          <cell r="A467" t="str">
            <v>25.09.06</v>
          </cell>
          <cell r="B467" t="str">
            <v xml:space="preserve">CONCRETO FCK 30 MPA                                                            </v>
          </cell>
          <cell r="C467" t="str">
            <v>m3</v>
          </cell>
          <cell r="D467">
            <v>928.48205037037042</v>
          </cell>
        </row>
        <row r="468">
          <cell r="A468" t="str">
            <v>25.09.07</v>
          </cell>
          <cell r="B468" t="str">
            <v xml:space="preserve">CONCRETO FCK 35 MPA                                                            </v>
          </cell>
          <cell r="C468" t="str">
            <v>m3</v>
          </cell>
          <cell r="D468">
            <v>941.91192592592586</v>
          </cell>
        </row>
        <row r="469">
          <cell r="A469" t="str">
            <v>25.09.08</v>
          </cell>
          <cell r="B469" t="str">
            <v xml:space="preserve">CONCRETO CICLOPICO                                                             </v>
          </cell>
          <cell r="C469" t="str">
            <v>m3</v>
          </cell>
          <cell r="D469">
            <v>773.32093629629628</v>
          </cell>
        </row>
        <row r="470">
          <cell r="A470" t="str">
            <v>25.09.10</v>
          </cell>
          <cell r="B470" t="str">
            <v xml:space="preserve">CONCRETO PROJETADO                                                             </v>
          </cell>
          <cell r="C470" t="str">
            <v>m3</v>
          </cell>
          <cell r="D470">
            <v>2802.6243970370369</v>
          </cell>
        </row>
        <row r="471">
          <cell r="A471" t="str">
            <v>25.09.11</v>
          </cell>
          <cell r="B471" t="str">
            <v xml:space="preserve">BOMBEAMENTO CONCRETO QUALQUER RESIST.                                          </v>
          </cell>
          <cell r="C471" t="str">
            <v>m3</v>
          </cell>
          <cell r="D471">
            <v>110.27705629629628</v>
          </cell>
        </row>
        <row r="472">
          <cell r="A472" t="str">
            <v>25.09.12</v>
          </cell>
          <cell r="B472" t="str">
            <v xml:space="preserve">INJECAO DE NATA DE CIMENTO                                                     </v>
          </cell>
          <cell r="C472" t="str">
            <v>kg</v>
          </cell>
          <cell r="D472">
            <v>5.2477185185185187</v>
          </cell>
        </row>
        <row r="473">
          <cell r="A473" t="str">
            <v>25.09.15</v>
          </cell>
          <cell r="B473" t="str">
            <v xml:space="preserve">CONCRETO FCK 40 MPA                                                            </v>
          </cell>
          <cell r="C473" t="str">
            <v>m3</v>
          </cell>
          <cell r="D473">
            <v>990.52293481481479</v>
          </cell>
        </row>
        <row r="474">
          <cell r="A474" t="str">
            <v>25.09.16</v>
          </cell>
          <cell r="B474" t="str">
            <v xml:space="preserve">CONCRETO FCK 45 MPA                                                            </v>
          </cell>
          <cell r="C474" t="str">
            <v>m3</v>
          </cell>
          <cell r="D474">
            <v>1078.2348014814813</v>
          </cell>
        </row>
        <row r="475">
          <cell r="A475" t="str">
            <v>25.09.17</v>
          </cell>
          <cell r="B475" t="str">
            <v xml:space="preserve">CONCRETO FCK 50 MPA                                                            </v>
          </cell>
          <cell r="C475" t="str">
            <v>m3</v>
          </cell>
          <cell r="D475">
            <v>1118.6850725925924</v>
          </cell>
        </row>
        <row r="476">
          <cell r="A476" t="str">
            <v>25.10.01</v>
          </cell>
          <cell r="B476" t="str">
            <v xml:space="preserve">PERF.P/DRENO E TIR. SOLO D=57,10MM(AX)                                         </v>
          </cell>
          <cell r="C476" t="str">
            <v>m</v>
          </cell>
          <cell r="D476">
            <v>324.26616592592586</v>
          </cell>
        </row>
        <row r="477">
          <cell r="A477" t="str">
            <v>25.10.02</v>
          </cell>
          <cell r="B477" t="str">
            <v xml:space="preserve">PERF.P/DRENO E TIR. SOLO D=73,00MM(BX)                                         </v>
          </cell>
          <cell r="C477" t="str">
            <v>m</v>
          </cell>
          <cell r="D477">
            <v>330.89542666666665</v>
          </cell>
        </row>
        <row r="478">
          <cell r="A478" t="str">
            <v>25.10.03</v>
          </cell>
          <cell r="B478" t="str">
            <v xml:space="preserve">PERF.P/DRENO E TIR. SOLO D=88,90MM(NX)                                         </v>
          </cell>
          <cell r="C478" t="str">
            <v>m</v>
          </cell>
          <cell r="D478">
            <v>346.91703259259259</v>
          </cell>
        </row>
        <row r="479">
          <cell r="A479" t="str">
            <v>25.10.04</v>
          </cell>
          <cell r="B479" t="str">
            <v xml:space="preserve">PERF.P/DRENO E TIR. SOLO D=114,30MM(HX)                                        </v>
          </cell>
          <cell r="C479" t="str">
            <v>m</v>
          </cell>
          <cell r="D479">
            <v>368.49693629629627</v>
          </cell>
        </row>
        <row r="480">
          <cell r="A480" t="str">
            <v>25.10.05</v>
          </cell>
          <cell r="B480" t="str">
            <v xml:space="preserve">PERF.P/DRENO E TIR.RCH.ALT.D=57,10MM(AX)                                       </v>
          </cell>
          <cell r="C480" t="str">
            <v>m</v>
          </cell>
          <cell r="D480">
            <v>1024.0762044444446</v>
          </cell>
        </row>
        <row r="481">
          <cell r="A481" t="str">
            <v>25.10.06</v>
          </cell>
          <cell r="B481" t="str">
            <v xml:space="preserve">PERF.P/DRENO E TIR.RCH.ALT.D=73,00MM(BX)                                       </v>
          </cell>
          <cell r="C481" t="str">
            <v>m</v>
          </cell>
          <cell r="D481">
            <v>1463.0532133333331</v>
          </cell>
        </row>
        <row r="482">
          <cell r="A482" t="str">
            <v>25.10.07</v>
          </cell>
          <cell r="B482" t="str">
            <v xml:space="preserve">PERF.P/DRENO E TIR.RCH.ALT.D=88,90MM(NX)                                       </v>
          </cell>
          <cell r="C482" t="str">
            <v>m</v>
          </cell>
          <cell r="D482">
            <v>1719.5702622222223</v>
          </cell>
        </row>
        <row r="483">
          <cell r="A483" t="str">
            <v>25.10.08</v>
          </cell>
          <cell r="B483" t="str">
            <v xml:space="preserve">PERF.P/DRENO E TIR.RCH.ALT.D=114,3MM(HX)                                       </v>
          </cell>
          <cell r="C483" t="str">
            <v>m</v>
          </cell>
          <cell r="D483">
            <v>2202.6066874074072</v>
          </cell>
        </row>
        <row r="484">
          <cell r="A484" t="str">
            <v>25.10.09</v>
          </cell>
          <cell r="B484" t="str">
            <v xml:space="preserve">PERF.P/DRENO E TIR.RCH SA D=57,10MM (AX)                                       </v>
          </cell>
          <cell r="C484" t="str">
            <v>m</v>
          </cell>
          <cell r="D484">
            <v>1550.6258548148146</v>
          </cell>
        </row>
        <row r="485">
          <cell r="A485" t="str">
            <v>25.10.10</v>
          </cell>
          <cell r="B485" t="str">
            <v xml:space="preserve">PERF.P/DRENO E TIR.RCH SA D=73,00MM(BX)                                        </v>
          </cell>
          <cell r="C485" t="str">
            <v>m</v>
          </cell>
          <cell r="D485">
            <v>2205.8088666666667</v>
          </cell>
        </row>
        <row r="486">
          <cell r="A486" t="str">
            <v>25.10.11</v>
          </cell>
          <cell r="B486" t="str">
            <v xml:space="preserve">PERF.P/DRENO E TIR.RCH. SA D=88,90MM(NX)                                       </v>
          </cell>
          <cell r="C486" t="str">
            <v>m</v>
          </cell>
          <cell r="D486">
            <v>2585.143948148148</v>
          </cell>
        </row>
        <row r="487">
          <cell r="A487" t="str">
            <v>25.10.12</v>
          </cell>
          <cell r="B487" t="str">
            <v xml:space="preserve">PERF.P/DRENO E TIR RCH SA D=114,30MM(HX)                                       </v>
          </cell>
          <cell r="C487" t="str">
            <v>m</v>
          </cell>
          <cell r="D487">
            <v>3288.2097140740739</v>
          </cell>
        </row>
        <row r="488">
          <cell r="A488" t="str">
            <v>25.10.14</v>
          </cell>
          <cell r="B488" t="str">
            <v xml:space="preserve">PERFURACAO MANUAL EM SOLO D=62,5MM OU D=2 1/2"                                 </v>
          </cell>
          <cell r="C488" t="str">
            <v>m</v>
          </cell>
          <cell r="D488">
            <v>20.005588148148146</v>
          </cell>
        </row>
        <row r="489">
          <cell r="A489" t="str">
            <v>25.10.15</v>
          </cell>
          <cell r="B489" t="str">
            <v xml:space="preserve">PERFURAÇÃO MANUAL EM SOLO D=114,3MM OU D=4"                                    </v>
          </cell>
          <cell r="C489" t="str">
            <v>m</v>
          </cell>
          <cell r="D489">
            <v>29.729931851851852</v>
          </cell>
        </row>
        <row r="490">
          <cell r="A490" t="str">
            <v>25.11.01</v>
          </cell>
          <cell r="B490" t="str">
            <v xml:space="preserve">ENROCAMENTO PEDRA ARRUMADA                                                     </v>
          </cell>
          <cell r="C490" t="str">
            <v>m3</v>
          </cell>
          <cell r="D490">
            <v>419.87102962962962</v>
          </cell>
        </row>
        <row r="491">
          <cell r="A491" t="str">
            <v>25.11.02</v>
          </cell>
          <cell r="B491" t="str">
            <v xml:space="preserve">ENROCAMENTO PEDRA ARRUMADA E REJUNTADA                                         </v>
          </cell>
          <cell r="C491" t="str">
            <v>m3</v>
          </cell>
          <cell r="D491">
            <v>626.12778666666657</v>
          </cell>
        </row>
        <row r="492">
          <cell r="A492" t="str">
            <v>25.11.03</v>
          </cell>
          <cell r="B492" t="str">
            <v xml:space="preserve">ENROCAMENTO PEDRA JOGADA                                                       </v>
          </cell>
          <cell r="C492" t="str">
            <v>m3</v>
          </cell>
          <cell r="D492">
            <v>260.22258074074074</v>
          </cell>
        </row>
        <row r="493">
          <cell r="A493" t="str">
            <v>25.11.04.01</v>
          </cell>
          <cell r="B493" t="str">
            <v xml:space="preserve">GABIAO TIPO CAIXA,ZN90/AL10,NBR 8964,H= 0,50 M                                 </v>
          </cell>
          <cell r="C493" t="str">
            <v>m3</v>
          </cell>
          <cell r="D493">
            <v>791.91285333333337</v>
          </cell>
        </row>
        <row r="494">
          <cell r="A494" t="str">
            <v>25.11.04.02</v>
          </cell>
          <cell r="B494" t="str">
            <v>GABIAO TIPO CAIXA,ZN90/AL10,NBR 8964,H=0,50 M REVEST.POLI.ABRASAO MENOR QUE 12%</v>
          </cell>
          <cell r="C494" t="str">
            <v>m3</v>
          </cell>
          <cell r="D494">
            <v>908.25156000000004</v>
          </cell>
        </row>
        <row r="495">
          <cell r="A495" t="str">
            <v>25.11.04.03</v>
          </cell>
          <cell r="B495" t="str">
            <v>GABIAO TIPO CAIXA,ZN90/AL10,NBR 8964,H=0,50 M REVEST.POLI.ABRASAO MENOR QUE 09%</v>
          </cell>
          <cell r="C495" t="str">
            <v>m3</v>
          </cell>
          <cell r="D495">
            <v>1168.7097525925924</v>
          </cell>
        </row>
        <row r="496">
          <cell r="A496" t="str">
            <v>25.11.04.04</v>
          </cell>
          <cell r="B496" t="str">
            <v xml:space="preserve">GABIAO TIPO CAIXA,ZN90/AL10,NBR 8964,H= 1,00 M                                 </v>
          </cell>
          <cell r="C496" t="str">
            <v>m3</v>
          </cell>
          <cell r="D496">
            <v>670.75481333333323</v>
          </cell>
        </row>
        <row r="497">
          <cell r="A497" t="str">
            <v>25.11.04.05</v>
          </cell>
          <cell r="B497" t="str">
            <v>GABIAO TIPO CAIXA,ZN90/AL10,NBR 8964,H=1,00 M REVEST.POLI.ABRASAO MENOR QUE 12%</v>
          </cell>
          <cell r="C497" t="str">
            <v>m3</v>
          </cell>
          <cell r="D497">
            <v>737.46509629629634</v>
          </cell>
        </row>
        <row r="498">
          <cell r="A498" t="str">
            <v>25.11.04.06</v>
          </cell>
          <cell r="B498" t="str">
            <v>GABIAO TIPO CAIXA,ZN90/AL10,NBR 8964,H=1,00 M REVEST.POLI.ABRASAO MENOR QUE 09%</v>
          </cell>
          <cell r="C498" t="str">
            <v>m3</v>
          </cell>
          <cell r="D498">
            <v>921.7778222222222</v>
          </cell>
        </row>
        <row r="499">
          <cell r="A499" t="str">
            <v>25.11.05.02</v>
          </cell>
          <cell r="B499" t="str">
            <v xml:space="preserve">GABIAO TP.COLCHAO,ZN90/AL10,NBR 8964,ESP.17CM,REVEST.POLIM.ABRAS.MENOR QUE 09% </v>
          </cell>
          <cell r="C499" t="str">
            <v>m2</v>
          </cell>
          <cell r="D499">
            <v>565.65050814814811</v>
          </cell>
        </row>
        <row r="500">
          <cell r="A500" t="str">
            <v>25.11.05.03</v>
          </cell>
          <cell r="B500" t="str">
            <v xml:space="preserve">GABIAO TP.COLCHAO,ZN90/AL10,NBR 8964,ESP.17CM,REVEST.POLIM.ABRAS.MENOR QUE 12% </v>
          </cell>
          <cell r="C500" t="str">
            <v>m2</v>
          </cell>
          <cell r="D500">
            <v>494.07805333333329</v>
          </cell>
        </row>
        <row r="501">
          <cell r="A501" t="str">
            <v>25.11.06.02</v>
          </cell>
          <cell r="B501" t="str">
            <v xml:space="preserve">GABIAO TP.COLCHAO,ZN90/AL10,NBR 8964,ESP.23CM,REVEST.POLIM.ABRAS.MENOR QUE 09% </v>
          </cell>
          <cell r="C501" t="str">
            <v>m2</v>
          </cell>
          <cell r="D501">
            <v>586.75918814814816</v>
          </cell>
        </row>
        <row r="502">
          <cell r="A502" t="str">
            <v>25.11.06.03</v>
          </cell>
          <cell r="B502" t="str">
            <v xml:space="preserve">GABIAO TP.COLCHAO,ZN90/AL10,NBR 8964,ESP.23CM,REVEST.POLIM.ABRAS.MENOR QUE 12% </v>
          </cell>
          <cell r="C502" t="str">
            <v>m2</v>
          </cell>
          <cell r="D502">
            <v>506.32986962962951</v>
          </cell>
        </row>
        <row r="503">
          <cell r="A503" t="str">
            <v>25.11.07.02</v>
          </cell>
          <cell r="B503" t="str">
            <v xml:space="preserve">GABIAO TP.COLCHAO,ZN90/AL10,NBR 8964,ESP.30CM,REVEST.POLIM.ABRAS.MENOR QUE 09% </v>
          </cell>
          <cell r="C503" t="str">
            <v>m2</v>
          </cell>
          <cell r="D503">
            <v>607.899997037037</v>
          </cell>
        </row>
        <row r="504">
          <cell r="A504" t="str">
            <v>25.11.07.03</v>
          </cell>
          <cell r="B504" t="str">
            <v xml:space="preserve">GABIAO TP.COLCHAO,ZN90/AL10,NBR 8964,ESP.30CM,REVEST.POLIM.ABRAS.MENOR QUE 12% </v>
          </cell>
          <cell r="C504" t="str">
            <v>m2</v>
          </cell>
          <cell r="D504">
            <v>522.39431407407403</v>
          </cell>
        </row>
        <row r="505">
          <cell r="A505" t="str">
            <v>25.11.11.01</v>
          </cell>
          <cell r="B505" t="str">
            <v xml:space="preserve">GABIAO TIPO SACO,ZN90/AL10,NBR 8964,REVESTIMEN.POLIMERO,ABRASAO MENOR QUE 09%  </v>
          </cell>
          <cell r="C505" t="str">
            <v>m3</v>
          </cell>
          <cell r="D505">
            <v>961.89609481481466</v>
          </cell>
        </row>
        <row r="506">
          <cell r="A506" t="str">
            <v>25.11.11.02</v>
          </cell>
          <cell r="B506" t="str">
            <v xml:space="preserve">GABIAO TIPO SACO,ZN90/AL10,NBR 8964,REVESTIMEN.POLIMERO,ABRASAO MENOR QUE 12%  </v>
          </cell>
          <cell r="C506" t="str">
            <v>m2</v>
          </cell>
          <cell r="D506">
            <v>766.23116148148142</v>
          </cell>
        </row>
        <row r="507">
          <cell r="A507" t="str">
            <v>25.12.02</v>
          </cell>
          <cell r="B507" t="str">
            <v xml:space="preserve">CALCAMENTO CONCRETO FCK 15 MPA                                                 </v>
          </cell>
          <cell r="C507" t="str">
            <v>m3</v>
          </cell>
          <cell r="D507">
            <v>1223.1682192592591</v>
          </cell>
        </row>
        <row r="508">
          <cell r="A508" t="str">
            <v>25.12.03</v>
          </cell>
          <cell r="B508" t="str">
            <v xml:space="preserve">CALCAMENTO CONCRETO FCK 10 MPA                                                 </v>
          </cell>
          <cell r="C508" t="str">
            <v>m3</v>
          </cell>
          <cell r="D508">
            <v>1156.4686459259258</v>
          </cell>
        </row>
        <row r="509">
          <cell r="A509" t="str">
            <v>25.13.01</v>
          </cell>
          <cell r="B509" t="str">
            <v xml:space="preserve">ALVENARIA TIJOLO                                                               </v>
          </cell>
          <cell r="C509" t="str">
            <v>m3</v>
          </cell>
          <cell r="D509">
            <v>1719.1097481481479</v>
          </cell>
        </row>
        <row r="510">
          <cell r="A510" t="str">
            <v>25.13.02</v>
          </cell>
          <cell r="B510" t="str">
            <v xml:space="preserve">ALVENARIA DE PEDRA SECA                                                        </v>
          </cell>
          <cell r="C510" t="str">
            <v>m3</v>
          </cell>
          <cell r="D510">
            <v>605.10478370370367</v>
          </cell>
        </row>
        <row r="511">
          <cell r="A511" t="str">
            <v>25.13.04</v>
          </cell>
          <cell r="B511" t="str">
            <v xml:space="preserve">ALVENARIA DE PEDRA ARGAMASSADA                                                 </v>
          </cell>
          <cell r="C511" t="str">
            <v>m3</v>
          </cell>
          <cell r="D511">
            <v>1077.0031940740739</v>
          </cell>
        </row>
        <row r="512">
          <cell r="A512" t="str">
            <v>25.13.05</v>
          </cell>
          <cell r="B512" t="str">
            <v xml:space="preserve">ALVENARIA DE BLOCO DE CONCRETO                                                 </v>
          </cell>
          <cell r="C512" t="str">
            <v>m3</v>
          </cell>
          <cell r="D512">
            <v>1006.3196385185183</v>
          </cell>
        </row>
        <row r="513">
          <cell r="A513" t="str">
            <v>25.13.07</v>
          </cell>
          <cell r="B513" t="str">
            <v xml:space="preserve">ARGAM.DE CIMENTO E AREIA TRACO 1:3 E=2CM                                       </v>
          </cell>
          <cell r="C513" t="str">
            <v>m2</v>
          </cell>
          <cell r="D513">
            <v>70.287299259259242</v>
          </cell>
        </row>
        <row r="514">
          <cell r="A514" t="str">
            <v>25.14.02</v>
          </cell>
          <cell r="B514" t="str">
            <v xml:space="preserve">MANTA GEOTEXTIL TECIDA                                                         </v>
          </cell>
          <cell r="C514" t="str">
            <v>kg</v>
          </cell>
          <cell r="D514">
            <v>73.350253333333328</v>
          </cell>
        </row>
        <row r="515">
          <cell r="A515" t="str">
            <v>25.15.01</v>
          </cell>
          <cell r="B515" t="str">
            <v xml:space="preserve">FORNECIMENTO DE TUBO DRENO CONCRETO 15CM                                       </v>
          </cell>
          <cell r="C515" t="str">
            <v>m</v>
          </cell>
          <cell r="D515">
            <v>71.508197037037036</v>
          </cell>
        </row>
        <row r="516">
          <cell r="A516" t="str">
            <v>25.15.02</v>
          </cell>
          <cell r="B516" t="str">
            <v xml:space="preserve">FORNECIMENTO DE TUBO DRENO CONCRETO 20CM                                       </v>
          </cell>
          <cell r="C516" t="str">
            <v>m</v>
          </cell>
          <cell r="D516">
            <v>52.423637037037039</v>
          </cell>
        </row>
        <row r="517">
          <cell r="A517" t="str">
            <v>25.15.03</v>
          </cell>
          <cell r="B517" t="str">
            <v xml:space="preserve">FORNECIMENTO DE TUBO DRENO BARRO 15CM                                          </v>
          </cell>
          <cell r="C517" t="str">
            <v>m</v>
          </cell>
          <cell r="D517">
            <v>51.748930370370367</v>
          </cell>
        </row>
        <row r="518">
          <cell r="A518" t="str">
            <v>25.15.04</v>
          </cell>
          <cell r="B518" t="str">
            <v xml:space="preserve">FORNECIMENTO DE TUBO DRENO BARRO 20CM                                          </v>
          </cell>
          <cell r="C518" t="str">
            <v>m</v>
          </cell>
          <cell r="D518">
            <v>77.344945185185182</v>
          </cell>
        </row>
        <row r="519">
          <cell r="A519" t="str">
            <v>25.15.05</v>
          </cell>
          <cell r="B519" t="str">
            <v xml:space="preserve">ASSENTAMENTO DE TUBO DRENO CONCRETO 15CM                                       </v>
          </cell>
          <cell r="C519" t="str">
            <v>m</v>
          </cell>
          <cell r="D519">
            <v>57.553549629629622</v>
          </cell>
        </row>
        <row r="520">
          <cell r="A520" t="str">
            <v>25.15.06</v>
          </cell>
          <cell r="B520" t="str">
            <v xml:space="preserve">ASSENTAMENTO DE TUBO DRENO CONCRETO 20CM                                       </v>
          </cell>
          <cell r="C520" t="str">
            <v>m</v>
          </cell>
          <cell r="D520">
            <v>68.477371851851842</v>
          </cell>
        </row>
        <row r="521">
          <cell r="A521" t="str">
            <v>25.15.07</v>
          </cell>
          <cell r="B521" t="str">
            <v xml:space="preserve">ASSENTAMENTO DE TUBO DRENO BARRO 15 CM                                         </v>
          </cell>
          <cell r="C521" t="str">
            <v>m</v>
          </cell>
          <cell r="D521">
            <v>54.287112592592585</v>
          </cell>
        </row>
        <row r="522">
          <cell r="A522" t="str">
            <v>25.15.08</v>
          </cell>
          <cell r="B522" t="str">
            <v xml:space="preserve">ASSENTAMENTO DE TUBO DRENO BARRO 20CM                                          </v>
          </cell>
          <cell r="C522" t="str">
            <v>m</v>
          </cell>
          <cell r="D522">
            <v>65.146677037037037</v>
          </cell>
        </row>
        <row r="523">
          <cell r="A523" t="str">
            <v>25.15.09</v>
          </cell>
          <cell r="B523" t="str">
            <v xml:space="preserve">TUBO DE PVC PERFURADO OU NAO D=0,050M                                          </v>
          </cell>
          <cell r="C523" t="str">
            <v>m</v>
          </cell>
          <cell r="D523">
            <v>24.514342222222222</v>
          </cell>
        </row>
        <row r="524">
          <cell r="A524" t="str">
            <v>25.15.09.01</v>
          </cell>
          <cell r="B524" t="str">
            <v xml:space="preserve">TUBO DE PVC PERFURADO OU NAO D=0,025M (D=1")                                   </v>
          </cell>
          <cell r="C524" t="str">
            <v>m</v>
          </cell>
          <cell r="D524">
            <v>126.87698222222221</v>
          </cell>
        </row>
        <row r="525">
          <cell r="A525" t="str">
            <v>25.15.10</v>
          </cell>
          <cell r="B525" t="str">
            <v xml:space="preserve">TUBO DE PVC PERFURADO OU NAO D=0,075M                                          </v>
          </cell>
          <cell r="C525" t="str">
            <v>m</v>
          </cell>
          <cell r="D525">
            <v>204.92876296296294</v>
          </cell>
        </row>
        <row r="526">
          <cell r="A526" t="str">
            <v>25.15.11</v>
          </cell>
          <cell r="B526" t="str">
            <v xml:space="preserve">TUBO DE PVC PERFURADO OU NAO D=0,10M                                           </v>
          </cell>
          <cell r="C526" t="str">
            <v>m</v>
          </cell>
          <cell r="D526">
            <v>141.97755999999998</v>
          </cell>
        </row>
        <row r="527">
          <cell r="A527" t="str">
            <v>25.15.12</v>
          </cell>
          <cell r="B527" t="str">
            <v xml:space="preserve">TUBO DE PVC PERFURADO OU NAO D=0,15M                                           </v>
          </cell>
          <cell r="C527" t="str">
            <v>m</v>
          </cell>
          <cell r="D527">
            <v>207.87391111111108</v>
          </cell>
        </row>
        <row r="528">
          <cell r="A528" t="str">
            <v>25.19.01</v>
          </cell>
          <cell r="B528" t="str">
            <v xml:space="preserve">RETALUDAMENTO DE 1 E 2 CATEGORIA                                               </v>
          </cell>
          <cell r="C528" t="str">
            <v>m3</v>
          </cell>
          <cell r="D528">
            <v>114.22890962962961</v>
          </cell>
        </row>
        <row r="529">
          <cell r="A529" t="str">
            <v>25.20.01</v>
          </cell>
          <cell r="B529" t="str">
            <v xml:space="preserve">SOLO REFORCADO TIPO GREIDE COM ALTURA DE 0 A 6 METROS.                         </v>
          </cell>
          <cell r="C529" t="str">
            <v>m2</v>
          </cell>
          <cell r="D529">
            <v>376.12219259259251</v>
          </cell>
        </row>
        <row r="530">
          <cell r="A530" t="str">
            <v>25.20.02</v>
          </cell>
          <cell r="B530" t="str">
            <v xml:space="preserve">SOLO REFORCADO TIPO GREIDE COM ALTURA DE 6 A 9 METROS                          </v>
          </cell>
          <cell r="C530" t="str">
            <v>m2</v>
          </cell>
          <cell r="D530">
            <v>1023.7120770370369</v>
          </cell>
        </row>
        <row r="531">
          <cell r="A531" t="str">
            <v>25.20.03</v>
          </cell>
          <cell r="B531" t="str">
            <v xml:space="preserve">SOLO REFORCADO TIPO GREIDE COM ALTURA DE 9 A 12 METROS                         </v>
          </cell>
          <cell r="C531" t="str">
            <v>m2</v>
          </cell>
          <cell r="D531">
            <v>1273.1500607407406</v>
          </cell>
        </row>
        <row r="532">
          <cell r="A532" t="str">
            <v>25.20.04</v>
          </cell>
          <cell r="B532" t="str">
            <v xml:space="preserve">SOLO REFORCADO TIPO GREIDE COM ALTURA DE 12 A 15 METROS                        </v>
          </cell>
          <cell r="C532" t="str">
            <v>m2</v>
          </cell>
          <cell r="D532">
            <v>1543.9430459259258</v>
          </cell>
        </row>
        <row r="533">
          <cell r="A533" t="str">
            <v>25.20.05</v>
          </cell>
          <cell r="B533" t="str">
            <v xml:space="preserve">SOLO REFORCADO TIPO ENCONTRO PORTANTE COM ALTURA DE 0 A 6 METROS.              </v>
          </cell>
          <cell r="C533" t="str">
            <v>m2</v>
          </cell>
          <cell r="D533">
            <v>1356.2782059259259</v>
          </cell>
        </row>
        <row r="534">
          <cell r="A534" t="str">
            <v>25.20.06</v>
          </cell>
          <cell r="B534" t="str">
            <v xml:space="preserve">SOLO REFORCADO TIPO ENCONTRO PORTANTE COM ALTURA DE 6 A 9 METROS               </v>
          </cell>
          <cell r="C534" t="str">
            <v>m2</v>
          </cell>
          <cell r="D534">
            <v>1638.980299259259</v>
          </cell>
        </row>
        <row r="535">
          <cell r="A535" t="str">
            <v>25.20.07</v>
          </cell>
          <cell r="B535" t="str">
            <v xml:space="preserve">SOLO REFORCADO TIPO ENCONTRO PORTANTE COM ALTURA DE 9 A 12 METROS              </v>
          </cell>
          <cell r="C535" t="str">
            <v>m2</v>
          </cell>
          <cell r="D535">
            <v>1923.8243185185183</v>
          </cell>
        </row>
        <row r="536">
          <cell r="A536" t="str">
            <v>25.20.08</v>
          </cell>
          <cell r="B536" t="str">
            <v xml:space="preserve">SOLO REFORCADO TIPO ENCONTRO PORTANTE COM ALTURA DE 12 A 15 METROS             </v>
          </cell>
          <cell r="C536" t="str">
            <v>m2</v>
          </cell>
          <cell r="D536">
            <v>2410.9196933333333</v>
          </cell>
        </row>
        <row r="537">
          <cell r="A537" t="str">
            <v>25.20.09</v>
          </cell>
          <cell r="B537" t="str">
            <v xml:space="preserve">SOLO REFORCADO TIPO PE DE TALUDE COM ALTURA DE 0 A 6M E ATERRO DE 0 A 3M       </v>
          </cell>
          <cell r="C537" t="str">
            <v>m2</v>
          </cell>
          <cell r="D537">
            <v>1014.2340548148147</v>
          </cell>
        </row>
        <row r="538">
          <cell r="A538" t="str">
            <v>25.20.10</v>
          </cell>
          <cell r="B538" t="str">
            <v xml:space="preserve">SOLO REFORCADO TIPO PE DE TALUDE COM ALTURA DE 0 A 6M E ATERRO DE 3 A 6M       </v>
          </cell>
          <cell r="C538" t="str">
            <v>m2</v>
          </cell>
          <cell r="D538">
            <v>1059.3751437037035</v>
          </cell>
        </row>
        <row r="539">
          <cell r="A539" t="str">
            <v>25.20.11</v>
          </cell>
          <cell r="B539" t="str">
            <v xml:space="preserve">SOLO REFORCADO TIPO PE DE TALUDE COM ALTURA DE 0 A 6M E ATERRO MAIOR QUE 6M    </v>
          </cell>
          <cell r="C539" t="str">
            <v>m2</v>
          </cell>
          <cell r="D539">
            <v>1277.9051362962962</v>
          </cell>
        </row>
        <row r="540">
          <cell r="A540" t="str">
            <v>25.20.12</v>
          </cell>
          <cell r="B540" t="str">
            <v xml:space="preserve">SOLO REFORCADO TIPO PE DE TALUDE COM ALTURA DE 6 A 9M E ATERRO DE 0 A 3M       </v>
          </cell>
          <cell r="C540" t="str">
            <v>m2</v>
          </cell>
          <cell r="D540">
            <v>1111.6595555555555</v>
          </cell>
        </row>
        <row r="541">
          <cell r="A541" t="str">
            <v>25.20.13</v>
          </cell>
          <cell r="B541" t="str">
            <v xml:space="preserve">SOLO REFORCADO TIPO PE DE TALUDE COM ALTURA DE 6 A 9M E ATERRO DE 3 A 6M       </v>
          </cell>
          <cell r="C541" t="str">
            <v>m2</v>
          </cell>
          <cell r="D541">
            <v>1277.9051362962962</v>
          </cell>
        </row>
        <row r="542">
          <cell r="A542" t="str">
            <v>25.20.14</v>
          </cell>
          <cell r="B542" t="str">
            <v xml:space="preserve">SOLO REFORCADO TIPO PE DE TALUDE COM ALTURA DE 6 A 9M E ATERRO MAIOR QUE 6M    </v>
          </cell>
          <cell r="C542" t="str">
            <v>m2</v>
          </cell>
          <cell r="D542">
            <v>1342.0879466666665</v>
          </cell>
        </row>
        <row r="543">
          <cell r="A543" t="str">
            <v>25.20.15</v>
          </cell>
          <cell r="B543" t="str">
            <v xml:space="preserve">SOLO REFORCADO TIPO PE DE TALUDE COM ALTURA DE 9 A 12M E ATERRO DE 0 A 3M      </v>
          </cell>
          <cell r="C543" t="str">
            <v>m2</v>
          </cell>
          <cell r="D543">
            <v>1342.0879466666665</v>
          </cell>
        </row>
        <row r="544">
          <cell r="A544" t="str">
            <v>25.20.16</v>
          </cell>
          <cell r="B544" t="str">
            <v xml:space="preserve">SOLO REFORCADO TIPO PE DE TALUDE COM ALTURA DE 9 A 12M E ATERRO DE 3 A 6M      </v>
          </cell>
          <cell r="C544" t="str">
            <v>m2</v>
          </cell>
          <cell r="D544">
            <v>1548.6874118518517</v>
          </cell>
        </row>
        <row r="545">
          <cell r="A545" t="str">
            <v>25.20.17</v>
          </cell>
          <cell r="B545" t="str">
            <v xml:space="preserve">SOLO REFORCADO TIPO PE DE TALUDE COM ALTURA DE 9 A 12M E ATERRO MAIOR QUE 6M   </v>
          </cell>
          <cell r="C545" t="str">
            <v>m2</v>
          </cell>
          <cell r="D545">
            <v>1548.6874118518517</v>
          </cell>
        </row>
        <row r="546">
          <cell r="A546" t="str">
            <v>25.20.18</v>
          </cell>
          <cell r="B546" t="str">
            <v xml:space="preserve">SOLO REFORCADO TIPO DE PE DE TALUDE DE 12 A 15M E ATERRO DE 0 A 3M             </v>
          </cell>
          <cell r="C546" t="str">
            <v>m2</v>
          </cell>
          <cell r="D546">
            <v>1627.1033199999997</v>
          </cell>
        </row>
        <row r="547">
          <cell r="A547" t="str">
            <v>25.20.19</v>
          </cell>
          <cell r="B547" t="str">
            <v xml:space="preserve">SOLO REFORCADO TIPO PE DE TALUDE DE 12 A 15M E ATERRO DE 3 A 6M                </v>
          </cell>
          <cell r="C547" t="str">
            <v>m2</v>
          </cell>
          <cell r="D547">
            <v>1747.4152992592592</v>
          </cell>
        </row>
        <row r="548">
          <cell r="A548" t="str">
            <v>25.20.20</v>
          </cell>
          <cell r="B548" t="str">
            <v xml:space="preserve">SOLO REFORCADO TIPO PE DE TALUDE DE 12 A 15M E ATERRO MAIOR QUE 6M             </v>
          </cell>
          <cell r="C548" t="str">
            <v>m2</v>
          </cell>
          <cell r="D548">
            <v>1798.0932666666665</v>
          </cell>
        </row>
        <row r="549">
          <cell r="A549" t="str">
            <v>25.21.01</v>
          </cell>
          <cell r="B549" t="str">
            <v>SOLO REF. C/ MALHA HEXAG. DUPLA TORCAO-PANO UNICO GREIDE C/ 0 A 6M - EM RACHAO.</v>
          </cell>
          <cell r="C549" t="str">
            <v>m2</v>
          </cell>
          <cell r="D549">
            <v>795.70406222222209</v>
          </cell>
        </row>
        <row r="550">
          <cell r="A550" t="str">
            <v>25.21.02</v>
          </cell>
          <cell r="B550" t="str">
            <v>SOLO REF. C/ MALHA HEXAG. DUPLA TORCAO-PANO UNICO GREIDE C/ 6 A 9M - EM RACHAO.</v>
          </cell>
          <cell r="C550" t="str">
            <v>m2</v>
          </cell>
          <cell r="D550">
            <v>850.77297777777767</v>
          </cell>
        </row>
        <row r="551">
          <cell r="A551" t="str">
            <v>25.21.03</v>
          </cell>
          <cell r="B551" t="str">
            <v>SOLO REF. C/ MALHA HEXAG. DUPLA TORCAO-PANO UNICO GREIDE C/ 9 A 12M - EM RACHAO</v>
          </cell>
          <cell r="C551" t="str">
            <v>m2</v>
          </cell>
          <cell r="D551">
            <v>1027.7388977777778</v>
          </cell>
        </row>
        <row r="552">
          <cell r="A552" t="str">
            <v>25.21.04</v>
          </cell>
          <cell r="B552" t="str">
            <v xml:space="preserve">SOLO REF. C/ MALHA HEXAG. DUPLA TORCAO-PANO UNICO GREIDE C/ 12A15M - EM RACHAO </v>
          </cell>
          <cell r="C552" t="str">
            <v>m2</v>
          </cell>
          <cell r="D552">
            <v>1226.4774948148149</v>
          </cell>
        </row>
        <row r="553">
          <cell r="A553" t="str">
            <v>25.21.05</v>
          </cell>
          <cell r="B553" t="str">
            <v xml:space="preserve">SOLO REF. C/ MALHA HEXAG. DUPLA TORCAO-PANO UNICO GREIDE C/ 15A18M - EM RACHAO </v>
          </cell>
          <cell r="C553" t="str">
            <v>m2</v>
          </cell>
          <cell r="D553">
            <v>1557.7905970370368</v>
          </cell>
        </row>
        <row r="554">
          <cell r="A554" t="str">
            <v>25.21.06</v>
          </cell>
          <cell r="B554" t="str">
            <v>SOLO REF. MALHA HEXAG. DUPLA TORCAO-PANO UNICO ENCONTRO PORTAN.0 A 6M-EM RACHAO</v>
          </cell>
          <cell r="C554" t="str">
            <v>m2</v>
          </cell>
          <cell r="D554">
            <v>1089.3942355555555</v>
          </cell>
        </row>
        <row r="555">
          <cell r="A555" t="str">
            <v>25.21.07</v>
          </cell>
          <cell r="B555" t="str">
            <v>SOLO REF. MALHA HEXAG. DUPLA TORCAO-PANO UNICO ENCONTRO PORTAN.6 A 9M-EM RACHAO</v>
          </cell>
          <cell r="C555" t="str">
            <v>m2</v>
          </cell>
          <cell r="D555">
            <v>1347.4320518518518</v>
          </cell>
        </row>
        <row r="556">
          <cell r="A556" t="str">
            <v>25.21.08</v>
          </cell>
          <cell r="B556" t="str">
            <v xml:space="preserve">SOLO REF.MALHA HEXAG.DUPLA TORCAO-PANO UNICO ENCONTRO PORTAN.9 A 12M-EM RACHAO </v>
          </cell>
          <cell r="C556" t="str">
            <v>m2</v>
          </cell>
          <cell r="D556">
            <v>1554.4599022222221</v>
          </cell>
        </row>
        <row r="557">
          <cell r="A557" t="str">
            <v>25.21.09</v>
          </cell>
          <cell r="B557" t="str">
            <v>SOLO REF.MALHA HEXAG.DUPLA TORCAO-PANO UNICO ENCONTRO PORTAN.12 A 15M-EM RACHAO</v>
          </cell>
          <cell r="C557" t="str">
            <v>m2</v>
          </cell>
          <cell r="D557">
            <v>1979.8892296296297</v>
          </cell>
        </row>
        <row r="558">
          <cell r="A558" t="str">
            <v>25.21.10</v>
          </cell>
          <cell r="B558" t="str">
            <v>SOLO REF.MALHA HEXAG.DUPLA TORCAO-PANO UNICO ENCONTRO PORTAN.15 A 18M-EM RACHAO</v>
          </cell>
          <cell r="C558" t="str">
            <v>m2</v>
          </cell>
          <cell r="D558">
            <v>2392.3813244444441</v>
          </cell>
        </row>
        <row r="559">
          <cell r="A559" t="str">
            <v>25.21.11</v>
          </cell>
          <cell r="B559" t="str">
            <v xml:space="preserve">SOLO REF.C/MALHA HEX.DUPLA TORCAO-PANO UNICO PE DE TALUDE 0A6M E ATERRO 0A3M   </v>
          </cell>
          <cell r="C559" t="str">
            <v>m2</v>
          </cell>
          <cell r="D559">
            <v>791.05608296296293</v>
          </cell>
        </row>
        <row r="560">
          <cell r="A560" t="str">
            <v>25.21.12</v>
          </cell>
          <cell r="B560" t="str">
            <v xml:space="preserve">SOLO REF.C/MALHA HEX.DUPLA TORCAO-PANO UNICO PE DE TALUDE 0A6M E ATERRO 3A6M   </v>
          </cell>
          <cell r="C560" t="str">
            <v>m2</v>
          </cell>
          <cell r="D560">
            <v>845.77158074074066</v>
          </cell>
        </row>
        <row r="561">
          <cell r="A561" t="str">
            <v>25.21.13</v>
          </cell>
          <cell r="B561" t="str">
            <v xml:space="preserve">SOLO REF.C/MALHA HEX.DUPLA TORCAO-PANO UNICO PE DE TALUDE 0A6M E ATERRO &gt; 6M   </v>
          </cell>
          <cell r="C561" t="str">
            <v>m2</v>
          </cell>
          <cell r="D561">
            <v>896.69586962962956</v>
          </cell>
        </row>
        <row r="562">
          <cell r="A562" t="str">
            <v>25.21.14</v>
          </cell>
          <cell r="B562" t="str">
            <v xml:space="preserve">SOLO REF.C/MALHA HEX.DUPLA TORCAO-PANO UNICO PE DE TALUDE 6A9M E ATERRO 0A3M   </v>
          </cell>
          <cell r="C562" t="str">
            <v>m2</v>
          </cell>
          <cell r="D562">
            <v>893.52581925925926</v>
          </cell>
        </row>
        <row r="563">
          <cell r="A563" t="str">
            <v>25.21.15</v>
          </cell>
          <cell r="B563" t="str">
            <v xml:space="preserve">SOLO REF.C/MALHA HEX.DUPLA TORCAO-PANO UNICO PE DE TALUDE 6A9M E ATERRO 3A6M   </v>
          </cell>
          <cell r="C563" t="str">
            <v>m2</v>
          </cell>
          <cell r="D563">
            <v>1019.8244814814814</v>
          </cell>
        </row>
        <row r="564">
          <cell r="A564" t="str">
            <v>25.21.16</v>
          </cell>
          <cell r="B564" t="str">
            <v xml:space="preserve">SOLO REF.C/MALHA HEX.DUPLA TORCAO-PANO UNICO PE DE TALUDE 6A9M E ATERRO &gt; 6M.  </v>
          </cell>
          <cell r="C564" t="str">
            <v>m2</v>
          </cell>
          <cell r="D564">
            <v>1126.1925229629628</v>
          </cell>
        </row>
        <row r="565">
          <cell r="A565" t="str">
            <v>25.21.17</v>
          </cell>
          <cell r="B565" t="str">
            <v xml:space="preserve">SOLO REF.C/MALHA HEX.DUPLA TORCAO-PANO UNICO PE DE TALUDE 9A12M E ATERRO 0A3M  </v>
          </cell>
          <cell r="C565" t="str">
            <v>m2</v>
          </cell>
          <cell r="D565">
            <v>1098.8294192592591</v>
          </cell>
        </row>
        <row r="566">
          <cell r="A566" t="str">
            <v>25.21.18</v>
          </cell>
          <cell r="B566" t="str">
            <v xml:space="preserve">SOLO REF.C/MALHA HEX.DUPLA TORCAO-PANO UNICO PE DE TALUDE 9A12M E ATERRO 3A6M  </v>
          </cell>
          <cell r="C566" t="str">
            <v>m2</v>
          </cell>
          <cell r="D566">
            <v>1257.9530962962961</v>
          </cell>
        </row>
        <row r="567">
          <cell r="A567" t="str">
            <v>25.21.19</v>
          </cell>
          <cell r="B567" t="str">
            <v xml:space="preserve">SOLO REF.C/MALHA HEX.DUPLA TORCAO-PANO UNICO PE DE TALUDE 9A12M E ATERRO &gt; 6M. </v>
          </cell>
          <cell r="C567" t="str">
            <v>m2</v>
          </cell>
          <cell r="D567">
            <v>1344.5404518518517</v>
          </cell>
        </row>
        <row r="568">
          <cell r="A568" t="str">
            <v>25.21.20</v>
          </cell>
          <cell r="B568" t="str">
            <v xml:space="preserve">SOLO REF.C/MALHA HEX.DUPLA TORCAO-PANO UNICO PE TALUDE C/12A15M E ATERRO 0A3M  </v>
          </cell>
          <cell r="C568" t="str">
            <v>m2</v>
          </cell>
          <cell r="D568">
            <v>1306.7247496296295</v>
          </cell>
        </row>
        <row r="569">
          <cell r="A569" t="str">
            <v>25.21.21</v>
          </cell>
          <cell r="B569" t="str">
            <v xml:space="preserve">SOLO REF.C/MALHA HEX.DUPLA TORCAO-PANO UNICO PE TALUDE C/12A15M E ATERRO 3A6M  </v>
          </cell>
          <cell r="C569" t="str">
            <v>m2</v>
          </cell>
          <cell r="D569">
            <v>1432.6057362962963</v>
          </cell>
        </row>
        <row r="570">
          <cell r="A570" t="str">
            <v>25.21.22</v>
          </cell>
          <cell r="B570" t="str">
            <v xml:space="preserve">SOLO REF.C/MALHA HEX.DUPLA TORCAO-PANO UNICO PE TALUDE C/12A15M E ATERRO &gt; 6M  </v>
          </cell>
          <cell r="C570" t="str">
            <v>m2</v>
          </cell>
          <cell r="D570">
            <v>1484.2368607407407</v>
          </cell>
        </row>
        <row r="571">
          <cell r="A571" t="str">
            <v>25.21.23</v>
          </cell>
          <cell r="B571" t="str">
            <v xml:space="preserve">SOLO REF.C/MALHA HEX.DUPLA TORCAO-PANO UNICO PE TALUDE C/15A18M E ATERRO 0A3M  </v>
          </cell>
          <cell r="C571" t="str">
            <v>m2</v>
          </cell>
          <cell r="D571">
            <v>1451.2833303703701</v>
          </cell>
        </row>
        <row r="572">
          <cell r="A572" t="str">
            <v>25.21.24</v>
          </cell>
          <cell r="B572" t="str">
            <v xml:space="preserve">SOLO REF.C/MALHA HEX.DUPLA TORCAO-PANO UNICO PE TALUDE C/15A18M E ATERRO 3A6M  </v>
          </cell>
          <cell r="C572" t="str">
            <v>m2</v>
          </cell>
          <cell r="D572">
            <v>1720.2878074074072</v>
          </cell>
        </row>
        <row r="573">
          <cell r="A573" t="str">
            <v>25.21.25</v>
          </cell>
          <cell r="B573" t="str">
            <v xml:space="preserve">SOLO REF.C/MALHA HEX.DUPLA TORCAO-PANO UNICO PE TALUDE C/15A18M E ATERRO &gt; 6M. </v>
          </cell>
          <cell r="C573" t="str">
            <v>m2</v>
          </cell>
          <cell r="D573">
            <v>2118.1612577777773</v>
          </cell>
        </row>
        <row r="574">
          <cell r="A574" t="str">
            <v>25.21.26</v>
          </cell>
          <cell r="B574" t="str">
            <v>SOLO REF. C/ MALHA HEX. DUPLA TORCAO-PANO UNICO VERDE GREIDE C/ 0A6M - INCL. 70</v>
          </cell>
          <cell r="C574" t="str">
            <v>m2</v>
          </cell>
          <cell r="D574">
            <v>632.48930666666661</v>
          </cell>
        </row>
        <row r="575">
          <cell r="A575" t="str">
            <v>25.21.27</v>
          </cell>
          <cell r="B575" t="str">
            <v>SOLO REF. C/ MALHA HEX. DUPLA TORCAO-PANO UNICO VERDE GREIDE C/ 6A9M - INCL. 70</v>
          </cell>
          <cell r="C575" t="str">
            <v>m2</v>
          </cell>
          <cell r="D575">
            <v>780.82838666666657</v>
          </cell>
        </row>
        <row r="576">
          <cell r="A576" t="str">
            <v>25.21.28</v>
          </cell>
          <cell r="B576" t="str">
            <v>SOLO REF. C/ MALHA HEX. DUPLA TORCAO-PANO UNICO VERDE GREIDE C/9A12M - INCL. 70</v>
          </cell>
          <cell r="C576" t="str">
            <v>m2</v>
          </cell>
          <cell r="D576">
            <v>914.10972740740738</v>
          </cell>
        </row>
        <row r="577">
          <cell r="A577" t="str">
            <v>25.21.29</v>
          </cell>
          <cell r="B577" t="str">
            <v>SOLO REF. C/ MALHA HEX. DUPLA TORCAO-PANO UNICO VERDE GREIDE C/12A15M - INCL.70</v>
          </cell>
          <cell r="C577" t="str">
            <v>m2</v>
          </cell>
          <cell r="D577">
            <v>1039.6694251851852</v>
          </cell>
        </row>
        <row r="578">
          <cell r="A578" t="str">
            <v>25.21.30</v>
          </cell>
          <cell r="B578" t="str">
            <v>SOLO REF. C/ MALHA HEX. DUPLA TORCAO-PANO UNICO VERDE GREIDE C/15A18M - INCL.70</v>
          </cell>
          <cell r="C578" t="str">
            <v>m2</v>
          </cell>
          <cell r="D578">
            <v>1165.3040903703702</v>
          </cell>
        </row>
        <row r="579">
          <cell r="A579" t="str">
            <v>25.21.31</v>
          </cell>
          <cell r="B579" t="str">
            <v>SOL.REF.C/MALH.HEX.DUPL.TORCAO-PANO UNICO VERDE PE DE TALUDE C/0A6M-0A3M-INC.70</v>
          </cell>
          <cell r="C579" t="str">
            <v>m2</v>
          </cell>
          <cell r="D579">
            <v>698.08578814814814</v>
          </cell>
        </row>
        <row r="580">
          <cell r="A580" t="str">
            <v>25.21.32</v>
          </cell>
          <cell r="B580" t="str">
            <v>SOL.REF.C/MAL.HEX.DUPLA TORCAO-PANO UNICO VERDE PE DE TALUDE C/0A6M-3A6M-INC.70</v>
          </cell>
          <cell r="C580" t="str">
            <v>m2</v>
          </cell>
          <cell r="D580">
            <v>780.82838666666657</v>
          </cell>
        </row>
        <row r="581">
          <cell r="A581" t="str">
            <v>25.21.33</v>
          </cell>
          <cell r="B581" t="str">
            <v xml:space="preserve">SOLO REF.C/MAL.HEX.DUPLA TORCAO-PANO UNICO VERDE PE DE TALUDE 0A6 E ATERRO &gt;6M </v>
          </cell>
          <cell r="C581" t="str">
            <v>m2</v>
          </cell>
          <cell r="D581">
            <v>914.10972740740738</v>
          </cell>
        </row>
        <row r="582">
          <cell r="A582" t="str">
            <v>25.21.34</v>
          </cell>
          <cell r="B582" t="str">
            <v>SOLO REF.C/MAL.HEX.DUPLA TORCAO-PANO UNICO VERDE PE DE TALUDE 6A9 E ATERRO 0A3M</v>
          </cell>
          <cell r="C582" t="str">
            <v>m2</v>
          </cell>
          <cell r="D582">
            <v>845.96435407407398</v>
          </cell>
        </row>
        <row r="583">
          <cell r="A583" t="str">
            <v>25.21.35</v>
          </cell>
          <cell r="B583" t="str">
            <v>SOLO REF.C/MAL.HEX.DUPLA TORCAO-PANO UNICO VERDE PE DE TALUDE 6A9 E ATERRO 3A6M</v>
          </cell>
          <cell r="C583" t="str">
            <v>m2</v>
          </cell>
          <cell r="D583">
            <v>914.10972740740738</v>
          </cell>
        </row>
        <row r="584">
          <cell r="A584" t="str">
            <v>25.21.36</v>
          </cell>
          <cell r="B584" t="str">
            <v>SOLO REF.C/MAL.HEX.DUPLA TORCAO-PANO UNICO VERDE PE DE TALUDE 6A9 E ATERRO &gt; 6M</v>
          </cell>
          <cell r="C584" t="str">
            <v>m2</v>
          </cell>
          <cell r="D584">
            <v>1039.6694251851852</v>
          </cell>
        </row>
        <row r="585">
          <cell r="A585" t="str">
            <v>25.21.37</v>
          </cell>
          <cell r="B585" t="str">
            <v xml:space="preserve">SOLO REF.C/MAL.HEX.DUPLA TORCAO-PANO UNICO VERDE PE DE TALUDE 9A12 E ATER.0A3M </v>
          </cell>
          <cell r="C585" t="str">
            <v>m2</v>
          </cell>
          <cell r="D585">
            <v>976.91099555555536</v>
          </cell>
        </row>
        <row r="586">
          <cell r="A586" t="str">
            <v>25.21.38</v>
          </cell>
          <cell r="B586" t="str">
            <v xml:space="preserve">SOLO REF.C/MAL.HEX.DUPLA TORCAO-PANO UNICO VERDE PE DE TALUDE 9A12 E ATER.3A6M </v>
          </cell>
          <cell r="C586" t="str">
            <v>m2</v>
          </cell>
          <cell r="D586">
            <v>1102.3957259259257</v>
          </cell>
        </row>
        <row r="587">
          <cell r="A587" t="str">
            <v>25.21.39</v>
          </cell>
          <cell r="B587" t="str">
            <v xml:space="preserve">SOLO REF.C/MAL.HEX.DUPLA TORCAO-PANO UNICO VERDE PE DE TALUDE 9A12 E ATER. &gt;6M </v>
          </cell>
          <cell r="C587" t="str">
            <v>m2</v>
          </cell>
          <cell r="D587">
            <v>1207.6071274074072</v>
          </cell>
        </row>
        <row r="588">
          <cell r="A588" t="str">
            <v>25.21.40</v>
          </cell>
          <cell r="B588" t="str">
            <v>SOLO REF.C/MAL.HEX.DUPLA TORCAO-PANO UNICO VERDE PE DE TALUDE 12A15 E ATER.0A3M</v>
          </cell>
          <cell r="C588" t="str">
            <v>m2</v>
          </cell>
          <cell r="D588">
            <v>1102.3957259259257</v>
          </cell>
        </row>
        <row r="589">
          <cell r="A589" t="str">
            <v>25.21.41</v>
          </cell>
          <cell r="B589" t="str">
            <v>SOLO REF.C/MAL.HEX.DUPLA TORCAO-PANO UNICO VERDE PE DE TALUDE 12A15 E ATER.3A6M</v>
          </cell>
          <cell r="C589" t="str">
            <v>m2</v>
          </cell>
          <cell r="D589">
            <v>1234.3490725925924</v>
          </cell>
        </row>
        <row r="590">
          <cell r="A590" t="str">
            <v>25.21.42</v>
          </cell>
          <cell r="B590" t="str">
            <v xml:space="preserve">SOLO REF.C/MAL.HEX.DUPLA TORCAO-PANO UNICO VERDE PE DE TALUDE12A15 E ATER. &gt;6M </v>
          </cell>
          <cell r="C590" t="str">
            <v>m2</v>
          </cell>
          <cell r="D590">
            <v>1340.3744059259259</v>
          </cell>
        </row>
        <row r="591">
          <cell r="A591" t="str">
            <v>25.21.43</v>
          </cell>
          <cell r="B591" t="str">
            <v>SOLO REF.C/MAL.HEX.DUPLA TORCAO-PANO UNICO VERDE PE DE TALUDE 15A18 E ATER.0A3M</v>
          </cell>
          <cell r="C591" t="str">
            <v>m2</v>
          </cell>
          <cell r="D591">
            <v>1227.9018755555553</v>
          </cell>
        </row>
        <row r="592">
          <cell r="A592" t="str">
            <v>25.21.44</v>
          </cell>
          <cell r="B592" t="str">
            <v>SOLO REF.C/MAL.HEX.DUPLA TORCAO-PANO UNICO VERDE PE DE TALUDE 15A18 E ATER.3A6M</v>
          </cell>
          <cell r="C592" t="str">
            <v>m2</v>
          </cell>
          <cell r="D592">
            <v>1511.3643525925925</v>
          </cell>
        </row>
        <row r="593">
          <cell r="A593" t="str">
            <v>25.21.45</v>
          </cell>
          <cell r="B593" t="str">
            <v>SOLO REF.C/MAL.HEX.DUPLA TORCAO-PANO UNICO VERDE PE DE TALUDE 15A18 E ATER. &gt;6M</v>
          </cell>
          <cell r="C593" t="str">
            <v>m2</v>
          </cell>
          <cell r="D593">
            <v>1604.9129674074072</v>
          </cell>
        </row>
        <row r="594">
          <cell r="A594" t="str">
            <v>25.22.02</v>
          </cell>
          <cell r="B594" t="str">
            <v>SOLO GRAMP.P/CONTR.DE EROS.COM MALH.HEX.DE DUP.RES.PUNC.125KN E RES.TRA.118KN/M</v>
          </cell>
          <cell r="C594" t="str">
            <v>m2</v>
          </cell>
          <cell r="D594">
            <v>1254.3760799999998</v>
          </cell>
        </row>
        <row r="595">
          <cell r="A595" t="str">
            <v>25.22.03</v>
          </cell>
          <cell r="B595" t="str">
            <v xml:space="preserve">SOLO GRAMP.P/CONTR.DE EROS.COM MALH.HEX.DE DUP.RES.PUNC.105KN E RES.TRA.89KN/M </v>
          </cell>
          <cell r="C595" t="str">
            <v>m2</v>
          </cell>
          <cell r="D595">
            <v>1233.8885585185185</v>
          </cell>
        </row>
        <row r="596">
          <cell r="A596" t="str">
            <v>25.22.04</v>
          </cell>
          <cell r="B596" t="str">
            <v xml:space="preserve">SOLO GRAMP.P/CONTR.DE EROS.COM MALH.HEX.DE DUP.RES.PUNC.74KN E RES.TRAC.72KN/M </v>
          </cell>
          <cell r="C596" t="str">
            <v>m2</v>
          </cell>
          <cell r="D596">
            <v>1204.6619792592589</v>
          </cell>
        </row>
        <row r="597">
          <cell r="A597" t="str">
            <v>25.22.05</v>
          </cell>
          <cell r="B597" t="str">
            <v>SOLO GRAMP.P/CONT.DE EROS.COM GEOM.TRID.VERD.REF.TEL.HEX.DE DUP.RES.TRAC.50KN/M</v>
          </cell>
          <cell r="C597" t="str">
            <v>m2</v>
          </cell>
          <cell r="D597">
            <v>1219.2806237037037</v>
          </cell>
        </row>
        <row r="598">
          <cell r="A598" t="str">
            <v>25.22.06</v>
          </cell>
          <cell r="B598" t="str">
            <v xml:space="preserve">CONTROLE DE EROSAO COM GEOMANTA TRIDIMENSIONAL VERDE,RESIST.A TRACAO A 4KN/M   </v>
          </cell>
          <cell r="C598" t="str">
            <v>m2</v>
          </cell>
          <cell r="D598">
            <v>584.07107111111111</v>
          </cell>
        </row>
        <row r="599">
          <cell r="A599" t="str">
            <v>25.22.07</v>
          </cell>
          <cell r="B599" t="str">
            <v xml:space="preserve">REVEST.DE TALUD.ROC/SOL.COM MALH.DE RES.DE PUNC.DE 82KN E RES.A TRAÇ.DE 60KN/M </v>
          </cell>
          <cell r="C599" t="str">
            <v>m2</v>
          </cell>
          <cell r="D599">
            <v>1152.3989866666666</v>
          </cell>
        </row>
        <row r="600">
          <cell r="A600" t="str">
            <v>25.22.08</v>
          </cell>
          <cell r="B600" t="str">
            <v xml:space="preserve">REVEST.DE TALUD.ROC/SOL.COM MALH.DE RES.DE PUNC.DE 87KN E RES.A TRAÇ.DE 80KN/M </v>
          </cell>
          <cell r="C600" t="str">
            <v>m2</v>
          </cell>
          <cell r="D600">
            <v>1176.8490711111108</v>
          </cell>
        </row>
        <row r="601">
          <cell r="A601" t="str">
            <v>25.22.09</v>
          </cell>
          <cell r="B601" t="str">
            <v xml:space="preserve">REVEST.DE TALUD.ROC/SOL.COM MALH.DE RES.DE PUNC.DE 125KN E RES.TRAC.DE 120KN/M </v>
          </cell>
          <cell r="C601" t="str">
            <v>m2</v>
          </cell>
          <cell r="D601">
            <v>1193.0527407407405</v>
          </cell>
        </row>
        <row r="602">
          <cell r="A602" t="str">
            <v>25.22.10</v>
          </cell>
          <cell r="B602" t="str">
            <v xml:space="preserve">REVEST.DE TALUD.ROC/SOL.COM MALH.DE RES.DE PUNC.DE 155KN E RES.TRAC.DE 177KN/M </v>
          </cell>
          <cell r="C602" t="str">
            <v>m2</v>
          </cell>
          <cell r="D602">
            <v>1254.9008518518517</v>
          </cell>
        </row>
        <row r="603">
          <cell r="A603" t="str">
            <v>25.22.11</v>
          </cell>
          <cell r="B603" t="str">
            <v>REVES.DE TALUD.ROC/SOL.COM MALH.DE RES.DE PU.DE 70KN E RES.A TRAC.DE 55KN/M PVC</v>
          </cell>
          <cell r="C603" t="str">
            <v>m2</v>
          </cell>
          <cell r="D603">
            <v>1165.7646044444443</v>
          </cell>
        </row>
        <row r="604">
          <cell r="A604" t="str">
            <v>25.22.12</v>
          </cell>
          <cell r="B604" t="str">
            <v>REVES.DE TALUD.ROC/SOL.COM MALH.DE RES.DE PU.DE 80KN E RES.A TRAÇ.DE 75KN/M PVC</v>
          </cell>
          <cell r="C604" t="str">
            <v>m2</v>
          </cell>
          <cell r="D604">
            <v>1184.7313585185184</v>
          </cell>
        </row>
        <row r="605">
          <cell r="A605" t="str">
            <v>25.22.13</v>
          </cell>
          <cell r="B605" t="str">
            <v xml:space="preserve">REVEST.DE TALUD.ROC/SOL.COM MALH.DE RES.DE PU.DE 110KN E RES.TRA.DE 90KN/M PVC </v>
          </cell>
          <cell r="C605" t="str">
            <v>m2</v>
          </cell>
          <cell r="D605">
            <v>1210.4880177777777</v>
          </cell>
        </row>
        <row r="606">
          <cell r="A606" t="str">
            <v>25.22.14</v>
          </cell>
          <cell r="B606" t="str">
            <v>REVEST.DE TALUD.ROC/SOL.COM MALH.DE RES.DE PU.DE 135KN E RES.TRA.DE 120KN/M PVC</v>
          </cell>
          <cell r="C606" t="str">
            <v>m2</v>
          </cell>
          <cell r="D606">
            <v>1278.5048755555554</v>
          </cell>
        </row>
        <row r="607">
          <cell r="A607" t="str">
            <v>25.23.01</v>
          </cell>
          <cell r="B607" t="str">
            <v xml:space="preserve">BARR.MET.COM MAL.DE RES.A TRAC.MAX.A 290KN/M E MAL.COM RES.A TRAC.50KN/M E C.M </v>
          </cell>
          <cell r="C607" t="str">
            <v>m2</v>
          </cell>
          <cell r="D607">
            <v>1618.9640014814813</v>
          </cell>
        </row>
        <row r="608">
          <cell r="A608" t="str">
            <v>25.23.02</v>
          </cell>
          <cell r="B608" t="str">
            <v>BARR.DINAM.PAIN.RESIST.AO IMPACT.DE BLOC.COM ENERG.MAX.750 KJ COM ALT.DE 3,0 M.</v>
          </cell>
          <cell r="C608" t="str">
            <v>m2</v>
          </cell>
          <cell r="D608">
            <v>3724.5521540740742</v>
          </cell>
        </row>
        <row r="609">
          <cell r="A609" t="str">
            <v>25.23.03</v>
          </cell>
          <cell r="B609" t="str">
            <v>BARR.DINAM.PAIN.RESIS.AO IMPACT.DE BLOC.COM ENERG.MAX.1000 KJ COM ALT.DE 4,0 M.</v>
          </cell>
          <cell r="C609" t="str">
            <v>m2</v>
          </cell>
          <cell r="D609">
            <v>3740.4238251851853</v>
          </cell>
        </row>
        <row r="610">
          <cell r="A610" t="str">
            <v>25.23.04</v>
          </cell>
          <cell r="B610" t="str">
            <v>BARR.DINAN.PAIN.RESIS.AO IMPACT.DE BLOC.COM ENERG.MAX.1500 KJ COM ALT.DE 5,0 M.</v>
          </cell>
          <cell r="C610" t="str">
            <v>m2</v>
          </cell>
          <cell r="D610">
            <v>4028.8555703703705</v>
          </cell>
        </row>
        <row r="611">
          <cell r="A611" t="str">
            <v>26.01.01</v>
          </cell>
          <cell r="B611" t="str">
            <v xml:space="preserve">ESCAVACAO MANUAL P/ OBRAS S/EXPLOSIVO                                          </v>
          </cell>
          <cell r="C611" t="str">
            <v>m3</v>
          </cell>
          <cell r="D611">
            <v>109.5273822222222</v>
          </cell>
        </row>
        <row r="612">
          <cell r="A612" t="str">
            <v>26.01.02</v>
          </cell>
          <cell r="B612" t="str">
            <v xml:space="preserve">ESCAVACAO MECANICA P/ OBRAS S/EXPLOSIVO                                        </v>
          </cell>
          <cell r="C612" t="str">
            <v>m3</v>
          </cell>
          <cell r="D612">
            <v>22.211771851851847</v>
          </cell>
        </row>
        <row r="613">
          <cell r="A613" t="str">
            <v>26.01.03</v>
          </cell>
          <cell r="B613" t="str">
            <v xml:space="preserve">ESCAVACAO MECANICA P/ OBRAS C/ EXPLOSIVO                                       </v>
          </cell>
          <cell r="C613" t="str">
            <v>m3</v>
          </cell>
          <cell r="D613">
            <v>110.20208888888888</v>
          </cell>
        </row>
        <row r="614">
          <cell r="A614" t="str">
            <v>26.02.01</v>
          </cell>
          <cell r="B614" t="str">
            <v xml:space="preserve">ESTACA CONCRETO PRE-MOLDADO - 20/25 T                                          </v>
          </cell>
          <cell r="C614" t="str">
            <v>m</v>
          </cell>
          <cell r="D614">
            <v>187.64342074074074</v>
          </cell>
        </row>
        <row r="615">
          <cell r="A615" t="str">
            <v>26.02.02</v>
          </cell>
          <cell r="B615" t="str">
            <v xml:space="preserve">ESTACA CONCRETO PRE-MOLDADO - 30/35 T                                          </v>
          </cell>
          <cell r="C615" t="str">
            <v>m</v>
          </cell>
          <cell r="D615">
            <v>206.256757037037</v>
          </cell>
        </row>
        <row r="616">
          <cell r="A616" t="str">
            <v>26.02.03</v>
          </cell>
          <cell r="B616" t="str">
            <v xml:space="preserve">ESTACA CONCRETO PRE-MOLDADO - 40/45 T                                          </v>
          </cell>
          <cell r="C616" t="str">
            <v>m</v>
          </cell>
          <cell r="D616">
            <v>217.20199851851848</v>
          </cell>
        </row>
        <row r="617">
          <cell r="A617" t="str">
            <v>26.02.04</v>
          </cell>
          <cell r="B617" t="str">
            <v xml:space="preserve">ESTACA CONCRETO PRE-MOLDADO - 50/60 T                                          </v>
          </cell>
          <cell r="C617" t="str">
            <v>m</v>
          </cell>
          <cell r="D617">
            <v>244.93993925925923</v>
          </cell>
        </row>
        <row r="618">
          <cell r="A618" t="str">
            <v>26.02.05</v>
          </cell>
          <cell r="B618" t="str">
            <v xml:space="preserve">ESTACA CONCRETO PRE-MOLDADO - 70/80 T                                          </v>
          </cell>
          <cell r="C618" t="str">
            <v>m</v>
          </cell>
          <cell r="D618">
            <v>316.70516740740743</v>
          </cell>
        </row>
        <row r="619">
          <cell r="A619" t="str">
            <v>26.02.06</v>
          </cell>
          <cell r="B619" t="str">
            <v xml:space="preserve">TAXA MOBIL. DE EQUIP. BATE-ESTACA                                              </v>
          </cell>
          <cell r="C619" t="str">
            <v>un</v>
          </cell>
          <cell r="D619">
            <v>13068.768263703703</v>
          </cell>
        </row>
        <row r="620">
          <cell r="A620" t="str">
            <v>26.02.13</v>
          </cell>
          <cell r="B620" t="str">
            <v xml:space="preserve">ESTACAO EM SOLO D=1,00M                                                        </v>
          </cell>
          <cell r="C620" t="str">
            <v>m</v>
          </cell>
          <cell r="D620">
            <v>2557.9414888888882</v>
          </cell>
        </row>
        <row r="621">
          <cell r="A621" t="str">
            <v>26.02.14</v>
          </cell>
          <cell r="B621" t="str">
            <v xml:space="preserve">ESTACAO EM SOLO D=1,20M                                                        </v>
          </cell>
          <cell r="C621" t="str">
            <v>m</v>
          </cell>
          <cell r="D621">
            <v>3544.255539259259</v>
          </cell>
        </row>
        <row r="622">
          <cell r="A622" t="str">
            <v>26.02.15</v>
          </cell>
          <cell r="B622" t="str">
            <v xml:space="preserve">ESTACAO EM SOLO D=1,40M                                                        </v>
          </cell>
          <cell r="C622" t="str">
            <v>m</v>
          </cell>
          <cell r="D622">
            <v>4676.4882933333329</v>
          </cell>
        </row>
        <row r="623">
          <cell r="A623" t="str">
            <v>26.02.16</v>
          </cell>
          <cell r="B623" t="str">
            <v xml:space="preserve">ESTACAO EM SOLO D=1,50M                                                        </v>
          </cell>
          <cell r="C623" t="str">
            <v>m</v>
          </cell>
          <cell r="D623">
            <v>5333.5990385185178</v>
          </cell>
        </row>
        <row r="624">
          <cell r="A624" t="str">
            <v>26.02.17</v>
          </cell>
          <cell r="B624" t="str">
            <v xml:space="preserve">ESTACAO EM SOLO D=1,60M                                                        </v>
          </cell>
          <cell r="C624" t="str">
            <v>m</v>
          </cell>
          <cell r="D624">
            <v>6026.2657540740738</v>
          </cell>
        </row>
        <row r="625">
          <cell r="A625" t="str">
            <v>26.02.19</v>
          </cell>
          <cell r="B625" t="str">
            <v xml:space="preserve">TAXA MOBILIZACAO DE EQUIP. P/ ESTACAO                                          </v>
          </cell>
          <cell r="C625" t="str">
            <v>un</v>
          </cell>
          <cell r="D625">
            <v>180889.94971555553</v>
          </cell>
        </row>
        <row r="626">
          <cell r="A626" t="str">
            <v>26.02.20</v>
          </cell>
          <cell r="B626" t="str">
            <v xml:space="preserve">CAMISA METALICA                                                                </v>
          </cell>
          <cell r="C626" t="str">
            <v>kg</v>
          </cell>
          <cell r="D626">
            <v>34.891973333333326</v>
          </cell>
        </row>
        <row r="627">
          <cell r="A627" t="str">
            <v>26.02.20.01</v>
          </cell>
          <cell r="B627" t="str">
            <v xml:space="preserve">CAMISA METALICA SEM REAPROVEITAMENTO E COM PRE-FURO                            </v>
          </cell>
          <cell r="C627" t="str">
            <v>kg</v>
          </cell>
          <cell r="D627">
            <v>36.444869629629629</v>
          </cell>
        </row>
        <row r="628">
          <cell r="A628" t="str">
            <v>26.02.21</v>
          </cell>
          <cell r="B628" t="str">
            <v xml:space="preserve">ESTACA DE MADEIRA D=20CM - 8TON                                                </v>
          </cell>
          <cell r="C628" t="str">
            <v>m</v>
          </cell>
          <cell r="D628">
            <v>198.43872740740736</v>
          </cell>
        </row>
        <row r="629">
          <cell r="A629" t="str">
            <v>26.03.25</v>
          </cell>
          <cell r="B629" t="str">
            <v xml:space="preserve">ESC.TUB.CEU ABERTO 1/2 CAT. - SOLO                                             </v>
          </cell>
          <cell r="C629" t="str">
            <v>m3</v>
          </cell>
          <cell r="D629">
            <v>1923.1924503703701</v>
          </cell>
        </row>
        <row r="630">
          <cell r="A630" t="str">
            <v>26.03.27</v>
          </cell>
          <cell r="B630" t="str">
            <v xml:space="preserve">ESC.TUB.CEU ABERTO 3 CAT.- ROCHA                                               </v>
          </cell>
          <cell r="C630" t="str">
            <v>m3</v>
          </cell>
          <cell r="D630">
            <v>4942.9010399999997</v>
          </cell>
        </row>
        <row r="631">
          <cell r="A631" t="str">
            <v>26.04.01</v>
          </cell>
          <cell r="B631" t="str">
            <v xml:space="preserve">CIMBRAMENTO PONTES E VIADUTOS C/ ESTACA                                        </v>
          </cell>
          <cell r="C631" t="str">
            <v>m3</v>
          </cell>
          <cell r="D631">
            <v>174.02077185185186</v>
          </cell>
        </row>
        <row r="632">
          <cell r="A632" t="str">
            <v>26.04.02</v>
          </cell>
          <cell r="B632" t="str">
            <v xml:space="preserve">CIMBRAMENTO PONTES E VIADUTOS S/ ESTACA                                        </v>
          </cell>
          <cell r="C632" t="str">
            <v>m3</v>
          </cell>
          <cell r="D632">
            <v>124.41376740740741</v>
          </cell>
        </row>
        <row r="633">
          <cell r="A633" t="str">
            <v>26.04.03</v>
          </cell>
          <cell r="B633" t="str">
            <v xml:space="preserve">CIMBRAMENTO DE PASSAGEM SEC. GALERIA RET                                       </v>
          </cell>
          <cell r="C633" t="str">
            <v>m3</v>
          </cell>
          <cell r="D633">
            <v>90.17508148148147</v>
          </cell>
        </row>
        <row r="634">
          <cell r="A634" t="str">
            <v>26.04.04</v>
          </cell>
          <cell r="B634" t="str">
            <v xml:space="preserve">CIMBRAMENTO METALICO P/ PONTES E VIADUTO                                       </v>
          </cell>
          <cell r="C634" t="str">
            <v>m3</v>
          </cell>
          <cell r="D634">
            <v>122.98938666666666</v>
          </cell>
        </row>
        <row r="635">
          <cell r="A635" t="str">
            <v>26.04.05</v>
          </cell>
          <cell r="B635" t="str">
            <v xml:space="preserve">ANDAIME DE MADEIRA                                                             </v>
          </cell>
          <cell r="C635" t="str">
            <v>m3</v>
          </cell>
          <cell r="D635">
            <v>34.677780740740737</v>
          </cell>
        </row>
        <row r="636">
          <cell r="A636" t="str">
            <v>26.04.06</v>
          </cell>
          <cell r="B636" t="str">
            <v xml:space="preserve">ANDAIME TUBULAR                                                                </v>
          </cell>
          <cell r="C636" t="str">
            <v>m3</v>
          </cell>
          <cell r="D636">
            <v>40.653754074074072</v>
          </cell>
        </row>
        <row r="637">
          <cell r="A637" t="str">
            <v>26.05.01</v>
          </cell>
          <cell r="B637" t="str">
            <v xml:space="preserve">FORMA PLANA PARA CONC. ARMADO COMUM                                            </v>
          </cell>
          <cell r="C637" t="str">
            <v>m2</v>
          </cell>
          <cell r="D637">
            <v>183.0489896296296</v>
          </cell>
        </row>
        <row r="638">
          <cell r="A638" t="str">
            <v>26.05.02</v>
          </cell>
          <cell r="B638" t="str">
            <v xml:space="preserve">FORMA PLANA P/CONC.PROTEND.OU APARENTE                                         </v>
          </cell>
          <cell r="C638" t="str">
            <v>m2</v>
          </cell>
          <cell r="D638">
            <v>208.06668444444443</v>
          </cell>
        </row>
        <row r="639">
          <cell r="A639" t="str">
            <v>26.05.03</v>
          </cell>
          <cell r="B639" t="str">
            <v xml:space="preserve">FORMAS SEM REAPROVEITAMENTO                                                    </v>
          </cell>
          <cell r="C639" t="str">
            <v>m2</v>
          </cell>
          <cell r="D639">
            <v>226.32660296296297</v>
          </cell>
        </row>
        <row r="640">
          <cell r="A640" t="str">
            <v>26.05.04</v>
          </cell>
          <cell r="B640" t="str">
            <v xml:space="preserve">FORMAS METALICAS ESPECIAL P/ VIGAS                                             </v>
          </cell>
          <cell r="C640" t="str">
            <v>m2</v>
          </cell>
          <cell r="D640">
            <v>156.79968740740739</v>
          </cell>
        </row>
        <row r="641">
          <cell r="A641" t="str">
            <v>26.05.05</v>
          </cell>
          <cell r="B641" t="str">
            <v xml:space="preserve">FORMA CURVA PARA CONCRETO COMUM                                                </v>
          </cell>
          <cell r="C641" t="str">
            <v>m2</v>
          </cell>
          <cell r="D641">
            <v>237.32539259259255</v>
          </cell>
        </row>
        <row r="642">
          <cell r="A642" t="str">
            <v>26.05.06</v>
          </cell>
          <cell r="B642" t="str">
            <v xml:space="preserve">FORMA CURVA PARA CONCRETO APARENTE                                             </v>
          </cell>
          <cell r="C642" t="str">
            <v>m2</v>
          </cell>
          <cell r="D642">
            <v>245.75387111111107</v>
          </cell>
        </row>
        <row r="643">
          <cell r="A643" t="str">
            <v>26.06.01</v>
          </cell>
          <cell r="B643" t="str">
            <v xml:space="preserve">BARRA DE ACO CA-25                                                             </v>
          </cell>
          <cell r="C643" t="str">
            <v>kg</v>
          </cell>
          <cell r="D643">
            <v>18.881077037037034</v>
          </cell>
        </row>
        <row r="644">
          <cell r="A644" t="str">
            <v>26.06.02</v>
          </cell>
          <cell r="B644" t="str">
            <v xml:space="preserve">BARRA DE ACO CA-50                                                             </v>
          </cell>
          <cell r="C644" t="str">
            <v>kg</v>
          </cell>
          <cell r="D644">
            <v>18.07785481481481</v>
          </cell>
        </row>
        <row r="645">
          <cell r="A645" t="str">
            <v>26.06.03</v>
          </cell>
          <cell r="B645" t="str">
            <v xml:space="preserve">BARRA DE ACO CA-60                                                             </v>
          </cell>
          <cell r="C645" t="str">
            <v>kg</v>
          </cell>
          <cell r="D645">
            <v>22.029708148148146</v>
          </cell>
        </row>
        <row r="646">
          <cell r="A646" t="str">
            <v>26.06.04</v>
          </cell>
          <cell r="B646" t="str">
            <v xml:space="preserve">ACO PARA CONCRETO PROTENDIDO                                                   </v>
          </cell>
          <cell r="C646" t="str">
            <v>kg</v>
          </cell>
          <cell r="D646">
            <v>38.222668148148145</v>
          </cell>
        </row>
        <row r="647">
          <cell r="A647" t="str">
            <v>26.06.05</v>
          </cell>
          <cell r="B647" t="str">
            <v xml:space="preserve">TELA METALICA                                                                  </v>
          </cell>
          <cell r="C647" t="str">
            <v>kg</v>
          </cell>
          <cell r="D647">
            <v>14.436580740740739</v>
          </cell>
        </row>
        <row r="648">
          <cell r="A648" t="str">
            <v>26.06.06</v>
          </cell>
          <cell r="B648" t="str">
            <v xml:space="preserve">ACO ST 85/105                                                                  </v>
          </cell>
          <cell r="C648" t="str">
            <v>kg</v>
          </cell>
          <cell r="D648">
            <v>65.607191111111106</v>
          </cell>
        </row>
        <row r="649">
          <cell r="A649" t="str">
            <v>26.07.02</v>
          </cell>
          <cell r="B649" t="str">
            <v xml:space="preserve">AP.ANC.P/CABOS PROTEN.ATIV. 12FIOS-8MM                                         </v>
          </cell>
          <cell r="C649" t="str">
            <v>un</v>
          </cell>
          <cell r="D649">
            <v>808.99471259259258</v>
          </cell>
        </row>
        <row r="650">
          <cell r="A650" t="str">
            <v>26.07.03</v>
          </cell>
          <cell r="B650" t="str">
            <v xml:space="preserve">AP.ANC.P/CABOS PROTEN.ATIV. 4FIOS-12,7MM                                       </v>
          </cell>
          <cell r="C650" t="str">
            <v>un</v>
          </cell>
          <cell r="D650">
            <v>652.30212148148155</v>
          </cell>
        </row>
        <row r="651">
          <cell r="A651" t="str">
            <v>26.07.04</v>
          </cell>
          <cell r="B651" t="str">
            <v xml:space="preserve">AP.ANC.P/CABOS PROTEN.ATIV. 6FIOS-12,7MM                                       </v>
          </cell>
          <cell r="C651" t="str">
            <v>un</v>
          </cell>
          <cell r="D651">
            <v>908.69065481481471</v>
          </cell>
        </row>
        <row r="652">
          <cell r="A652" t="str">
            <v>26.07.05</v>
          </cell>
          <cell r="B652" t="str">
            <v xml:space="preserve">AP.ANC.P/CABOS PROTEN.ATIV.12FIOS-12,7MM                                       </v>
          </cell>
          <cell r="C652" t="str">
            <v>un</v>
          </cell>
          <cell r="D652">
            <v>1307.3994562962962</v>
          </cell>
        </row>
        <row r="653">
          <cell r="A653" t="str">
            <v>26.07.06</v>
          </cell>
          <cell r="B653" t="str">
            <v xml:space="preserve">AP.ANC.P/CABOS PROTEN.ATIV.19FIOS-12,7MM                                       </v>
          </cell>
          <cell r="C653" t="str">
            <v>un</v>
          </cell>
          <cell r="D653">
            <v>2502.0158029629629</v>
          </cell>
        </row>
        <row r="654">
          <cell r="A654" t="str">
            <v>26.07.07</v>
          </cell>
          <cell r="B654" t="str">
            <v xml:space="preserve">AP.ANC.P/CABOS PROTEN.ATIV.22FIOS-12,7MM                                       </v>
          </cell>
          <cell r="C654" t="str">
            <v>un</v>
          </cell>
          <cell r="D654">
            <v>4479.9130414814808</v>
          </cell>
        </row>
        <row r="655">
          <cell r="A655" t="str">
            <v>26.07.09</v>
          </cell>
          <cell r="B655" t="str">
            <v xml:space="preserve">AP.ANC.P/CABOS PROTEN.PASS. 4FIOS-12,7MM                                       </v>
          </cell>
          <cell r="C655" t="str">
            <v>un</v>
          </cell>
          <cell r="D655">
            <v>144.22658222222219</v>
          </cell>
        </row>
        <row r="656">
          <cell r="A656" t="str">
            <v>26.07.10</v>
          </cell>
          <cell r="B656" t="str">
            <v xml:space="preserve">AP.ANC.P/CABOS PROTEN.PASS. 6FIOS-12,7MM                                       </v>
          </cell>
          <cell r="C656" t="str">
            <v>un</v>
          </cell>
          <cell r="D656">
            <v>186.02626666666666</v>
          </cell>
        </row>
        <row r="657">
          <cell r="A657" t="str">
            <v>26.07.12</v>
          </cell>
          <cell r="B657" t="str">
            <v xml:space="preserve">AP.ANC.P/CABOS PROTEN.PAS. 19FIOS-12,7MM                                       </v>
          </cell>
          <cell r="C657" t="str">
            <v>un</v>
          </cell>
          <cell r="D657">
            <v>372.15962962962959</v>
          </cell>
        </row>
        <row r="658">
          <cell r="A658" t="str">
            <v>26.07.13.01</v>
          </cell>
          <cell r="B658" t="str">
            <v xml:space="preserve">APARELHO DE ANCORAGEM ATIVO DE 4 FIOS DE Ã 5/8" (15,2MM)                       </v>
          </cell>
          <cell r="C658" t="str">
            <v>un</v>
          </cell>
          <cell r="D658">
            <v>680.31851259259258</v>
          </cell>
        </row>
        <row r="659">
          <cell r="A659" t="str">
            <v>26.07.13.02</v>
          </cell>
          <cell r="B659" t="str">
            <v xml:space="preserve">APARELHO DE ANCORAGEM ATIVO DE 12 F-5/8" (15,2MM)                              </v>
          </cell>
          <cell r="C659" t="str">
            <v>un</v>
          </cell>
          <cell r="D659">
            <v>1872.2574518518516</v>
          </cell>
        </row>
        <row r="660">
          <cell r="A660" t="str">
            <v>26.07.13.03</v>
          </cell>
          <cell r="B660" t="str">
            <v xml:space="preserve">APARELHO DE ANCORAGEM ATIVO 15 FIOS DE Ã 5/8" (15,2MM)                         </v>
          </cell>
          <cell r="C660" t="str">
            <v>un</v>
          </cell>
          <cell r="D660">
            <v>2742.2649244444442</v>
          </cell>
        </row>
        <row r="661">
          <cell r="A661" t="str">
            <v>26.07.13.04</v>
          </cell>
          <cell r="B661" t="str">
            <v xml:space="preserve">APARELHO DE ANCORAGEM ATIVO DE 19 FIOS DE Ã 5/8" (15,2MM)                      </v>
          </cell>
          <cell r="C661" t="str">
            <v>un</v>
          </cell>
          <cell r="D661">
            <v>3443.7992133333332</v>
          </cell>
        </row>
        <row r="662">
          <cell r="A662" t="str">
            <v>26.08.01</v>
          </cell>
          <cell r="B662" t="str">
            <v xml:space="preserve">APARELHO DE APOIO NEOPRENE FRETADO                                             </v>
          </cell>
          <cell r="C662" t="str">
            <v>dm3</v>
          </cell>
          <cell r="D662">
            <v>119.66940148148146</v>
          </cell>
        </row>
        <row r="663">
          <cell r="A663" t="str">
            <v>26.08.03</v>
          </cell>
          <cell r="B663" t="str">
            <v xml:space="preserve">ARTICULACAO DE CONCRETO TIPO"FREYSSINET"                                       </v>
          </cell>
          <cell r="C663" t="str">
            <v>dm2</v>
          </cell>
          <cell r="D663">
            <v>15.357608888888889</v>
          </cell>
        </row>
        <row r="664">
          <cell r="A664" t="str">
            <v>26.09.01</v>
          </cell>
          <cell r="B664" t="str">
            <v xml:space="preserve">CONCRETO FCK 10MPA                                                             </v>
          </cell>
          <cell r="C664" t="str">
            <v>m3</v>
          </cell>
          <cell r="D664">
            <v>772.80687407407402</v>
          </cell>
        </row>
        <row r="665">
          <cell r="A665" t="str">
            <v>26.09.02</v>
          </cell>
          <cell r="B665" t="str">
            <v xml:space="preserve">CONCRETO FCK 15MPA                                                             </v>
          </cell>
          <cell r="C665" t="str">
            <v>m3</v>
          </cell>
          <cell r="D665">
            <v>836.33639703703693</v>
          </cell>
        </row>
        <row r="666">
          <cell r="A666" t="str">
            <v>26.09.03</v>
          </cell>
          <cell r="B666" t="str">
            <v xml:space="preserve">CONCRETO FCK 18MPA                                                             </v>
          </cell>
          <cell r="C666" t="str">
            <v>m3</v>
          </cell>
          <cell r="D666">
            <v>857.3701096296295</v>
          </cell>
        </row>
        <row r="667">
          <cell r="A667" t="str">
            <v>26.09.04</v>
          </cell>
          <cell r="B667" t="str">
            <v xml:space="preserve">CONCRETO FCK 20 MPA                                                            </v>
          </cell>
          <cell r="C667" t="str">
            <v>m3</v>
          </cell>
          <cell r="D667">
            <v>882.59128740740744</v>
          </cell>
        </row>
        <row r="668">
          <cell r="A668" t="str">
            <v>26.09.05</v>
          </cell>
          <cell r="B668" t="str">
            <v xml:space="preserve">CONCRETO FCK 25 MPA                                                            </v>
          </cell>
          <cell r="C668" t="str">
            <v>m3</v>
          </cell>
          <cell r="D668">
            <v>902.53261777777766</v>
          </cell>
        </row>
        <row r="669">
          <cell r="A669" t="str">
            <v>26.09.06</v>
          </cell>
          <cell r="B669" t="str">
            <v xml:space="preserve">CONCRETO FCK 30MPA                                                             </v>
          </cell>
          <cell r="C669" t="str">
            <v>m3</v>
          </cell>
          <cell r="D669">
            <v>928.48205037037042</v>
          </cell>
        </row>
        <row r="670">
          <cell r="A670" t="str">
            <v>26.09.07</v>
          </cell>
          <cell r="B670" t="str">
            <v xml:space="preserve">CONCRETO CICLOPICO                                                             </v>
          </cell>
          <cell r="C670" t="str">
            <v>m3</v>
          </cell>
          <cell r="D670">
            <v>773.32093629629628</v>
          </cell>
        </row>
        <row r="671">
          <cell r="A671" t="str">
            <v>26.09.09</v>
          </cell>
          <cell r="B671" t="str">
            <v xml:space="preserve">BOMBEAMENTO P/ CONC. QUALQUER RESIST.                                          </v>
          </cell>
          <cell r="C671" t="str">
            <v>m3</v>
          </cell>
          <cell r="D671">
            <v>110.27705629629628</v>
          </cell>
        </row>
        <row r="672">
          <cell r="A672" t="str">
            <v>26.09.12</v>
          </cell>
          <cell r="B672" t="str">
            <v xml:space="preserve">CONCRETO FCK 35 MPA                                                            </v>
          </cell>
          <cell r="C672" t="str">
            <v>m3</v>
          </cell>
          <cell r="D672">
            <v>941.91192592592586</v>
          </cell>
        </row>
        <row r="673">
          <cell r="A673" t="str">
            <v>26.09.13</v>
          </cell>
          <cell r="B673" t="str">
            <v xml:space="preserve">CONCRETO FCK 40 MPA                                                            </v>
          </cell>
          <cell r="C673" t="str">
            <v>m3</v>
          </cell>
          <cell r="D673">
            <v>990.52293481481479</v>
          </cell>
        </row>
        <row r="674">
          <cell r="A674" t="str">
            <v>26.09.14</v>
          </cell>
          <cell r="B674" t="str">
            <v xml:space="preserve">CONCRETO FCK 45 MPA                                                            </v>
          </cell>
          <cell r="C674" t="str">
            <v>m3</v>
          </cell>
          <cell r="D674">
            <v>1078.2348014814813</v>
          </cell>
        </row>
        <row r="675">
          <cell r="A675" t="str">
            <v>26.09.15</v>
          </cell>
          <cell r="B675" t="str">
            <v xml:space="preserve">CONCRETO FCK 50 MPA                                                            </v>
          </cell>
          <cell r="C675" t="str">
            <v>m3</v>
          </cell>
          <cell r="D675">
            <v>1118.6850725925924</v>
          </cell>
        </row>
        <row r="676">
          <cell r="A676" t="str">
            <v>26.10.01</v>
          </cell>
          <cell r="B676" t="str">
            <v xml:space="preserve">JUNTA/RETRACAO C/LABIO POLIM.AB.15 ATE 40 MM                                   </v>
          </cell>
          <cell r="C676" t="str">
            <v>m</v>
          </cell>
          <cell r="D676">
            <v>747.47860000000003</v>
          </cell>
        </row>
        <row r="677">
          <cell r="A677" t="str">
            <v>26.10.02</v>
          </cell>
          <cell r="B677" t="str">
            <v xml:space="preserve">JUNTA/RETRACAO C/LABIO POLIM.AB.20 ATE 55 MM                                   </v>
          </cell>
          <cell r="C677" t="str">
            <v>m</v>
          </cell>
          <cell r="D677">
            <v>1423.277648888889</v>
          </cell>
        </row>
        <row r="678">
          <cell r="A678" t="str">
            <v>26.10.03</v>
          </cell>
          <cell r="B678" t="str">
            <v xml:space="preserve">JUNTA/RETRACAO C/LABIO POLIM.AB. 30 ATE 80 MM                                  </v>
          </cell>
          <cell r="C678" t="str">
            <v>m</v>
          </cell>
          <cell r="D678">
            <v>1416.8839999999998</v>
          </cell>
        </row>
        <row r="679">
          <cell r="A679" t="str">
            <v>26.10.04</v>
          </cell>
          <cell r="B679" t="str">
            <v xml:space="preserve">JUNTA DE DILATACAO METALICA                                                    </v>
          </cell>
          <cell r="C679" t="str">
            <v>m</v>
          </cell>
          <cell r="D679">
            <v>293.76514074074072</v>
          </cell>
        </row>
        <row r="680">
          <cell r="A680" t="str">
            <v>26.10.05</v>
          </cell>
          <cell r="B680" t="str">
            <v xml:space="preserve">JUNTAS DE DILATACAO METALICA C/NEOPRENE                                        </v>
          </cell>
          <cell r="C680" t="str">
            <v>m</v>
          </cell>
          <cell r="D680">
            <v>264.82772148148149</v>
          </cell>
        </row>
        <row r="681">
          <cell r="A681" t="str">
            <v>26.10.06</v>
          </cell>
          <cell r="B681" t="str">
            <v xml:space="preserve">FORNECIMENTO E APLICACAO DE JUNTA DE DILATACAO JJ-99120 OU T-110 OU SIMILAR.   </v>
          </cell>
          <cell r="C681" t="str">
            <v>m</v>
          </cell>
          <cell r="D681">
            <v>1876.6483999999996</v>
          </cell>
        </row>
        <row r="682">
          <cell r="A682" t="str">
            <v>26.10.11</v>
          </cell>
          <cell r="B682" t="str">
            <v xml:space="preserve">JUNTA DE DILATACAO TERMOELASTICA DE BASE ASFALTICA MODIFICADA COM POLIMEROS    </v>
          </cell>
          <cell r="C682" t="str">
            <v>m</v>
          </cell>
          <cell r="D682">
            <v>2656.984143703703</v>
          </cell>
        </row>
        <row r="683">
          <cell r="A683" t="str">
            <v>26.11.03.01</v>
          </cell>
          <cell r="B683" t="str">
            <v xml:space="preserve">PLACA PRE MOLDADA DE CONCRETO PARA GUARDA CORPO PP-DE-C04/021.                 </v>
          </cell>
          <cell r="C683" t="str">
            <v>un</v>
          </cell>
          <cell r="D683">
            <v>449.39747851851848</v>
          </cell>
        </row>
        <row r="684">
          <cell r="A684" t="str">
            <v>26.11.03.02</v>
          </cell>
          <cell r="B684" t="str">
            <v xml:space="preserve">PLACA PRE MOLDADA DE CONCRETO PARA FIXACAO POSTE ILUMINACAO - PP-DE-C04/021.   </v>
          </cell>
          <cell r="C684" t="str">
            <v>un</v>
          </cell>
          <cell r="D684">
            <v>812.76450222222206</v>
          </cell>
        </row>
        <row r="685">
          <cell r="A685" t="str">
            <v>26.11.03.03</v>
          </cell>
          <cell r="B685" t="str">
            <v xml:space="preserve">LANÇAMENTO DE PLACA PRE MOLDADA DE CONCRETO, ATE 1000 KG.                      </v>
          </cell>
          <cell r="C685" t="str">
            <v>un</v>
          </cell>
          <cell r="D685">
            <v>164.24288000000001</v>
          </cell>
        </row>
        <row r="686">
          <cell r="A686" t="str">
            <v>26.11.03.04</v>
          </cell>
          <cell r="B686" t="str">
            <v xml:space="preserve">TELAMENTO METALICO PARA PASSARELA, CONFORME PP-DE-M09/001.                     </v>
          </cell>
          <cell r="C686" t="str">
            <v>m</v>
          </cell>
          <cell r="D686">
            <v>4894.9218992592587</v>
          </cell>
        </row>
        <row r="687">
          <cell r="A687" t="str">
            <v>26.11.03.05</v>
          </cell>
          <cell r="B687" t="str">
            <v xml:space="preserve">GUARDA CORPO METALICO DE PASSARELA H=0,90M, CONFORME PP-DE-C04/029.            </v>
          </cell>
          <cell r="C687" t="str">
            <v>m</v>
          </cell>
          <cell r="D687">
            <v>1805.8791674074073</v>
          </cell>
        </row>
        <row r="688">
          <cell r="A688" t="str">
            <v>26.11.03.06</v>
          </cell>
          <cell r="B688" t="str">
            <v xml:space="preserve">CORRIMAO METALICO D=2" PARA PASSARELA, CONFORME PP-DE-K00/004.                 </v>
          </cell>
          <cell r="C688" t="str">
            <v>m</v>
          </cell>
          <cell r="D688">
            <v>233.53418370370369</v>
          </cell>
        </row>
        <row r="689">
          <cell r="A689" t="str">
            <v>26.11.03.11</v>
          </cell>
          <cell r="B689" t="str">
            <v xml:space="preserve">TELAMENTO PROTECAO PEDESTRE TIPO 01 CONF. PP-DE-L03/009 - F.T.I                </v>
          </cell>
          <cell r="C689" t="str">
            <v>m</v>
          </cell>
          <cell r="D689">
            <v>1310.644474074074</v>
          </cell>
        </row>
        <row r="690">
          <cell r="A690" t="str">
            <v>26.11.03.12</v>
          </cell>
          <cell r="B690" t="str">
            <v xml:space="preserve">TELAMENTO PROTECAO PEDESTRE TIPO 02 CONF. PP-DE-L03/009 - F.T.I                </v>
          </cell>
          <cell r="C690" t="str">
            <v>m</v>
          </cell>
          <cell r="D690">
            <v>1410.5224799999999</v>
          </cell>
        </row>
        <row r="691">
          <cell r="A691" t="str">
            <v>26.11.03.13</v>
          </cell>
          <cell r="B691" t="str">
            <v xml:space="preserve">TELAMENTO PROTECAO PEDESTRE TIPO 03 - F.T.I                                    </v>
          </cell>
          <cell r="C691" t="str">
            <v>m</v>
          </cell>
          <cell r="D691">
            <v>1545.8707792592593</v>
          </cell>
        </row>
        <row r="692">
          <cell r="A692" t="str">
            <v>26.11.03.14</v>
          </cell>
          <cell r="B692" t="str">
            <v xml:space="preserve">TELAMENTO PROTECAO PEDESTRE COM 2,50- F.T.I                                    </v>
          </cell>
          <cell r="C692" t="str">
            <v>m</v>
          </cell>
          <cell r="D692">
            <v>1417.5372874074073</v>
          </cell>
        </row>
        <row r="693">
          <cell r="A693" t="str">
            <v>26.11.04.01</v>
          </cell>
          <cell r="B693" t="str">
            <v xml:space="preserve">BARREIRA DE SEGURANCA COM PASSEIO CONF. PP-DE-C01/293                          </v>
          </cell>
          <cell r="C693" t="str">
            <v>m</v>
          </cell>
          <cell r="D693">
            <v>1936.1939407407408</v>
          </cell>
        </row>
        <row r="694">
          <cell r="A694" t="str">
            <v>26.11.04.02</v>
          </cell>
          <cell r="B694" t="str">
            <v xml:space="preserve">BARREIRA DE SEGURANCA CONF. PP-DE-C01/293                                      </v>
          </cell>
          <cell r="C694" t="str">
            <v>m</v>
          </cell>
          <cell r="D694">
            <v>951.29356148148145</v>
          </cell>
        </row>
        <row r="695">
          <cell r="A695" t="str">
            <v>26.11.08.01</v>
          </cell>
          <cell r="B695" t="str">
            <v xml:space="preserve">BARREIRA DE SEGURANçA PARA O.A.E CONF. PP-DE-C01/293                           </v>
          </cell>
          <cell r="C695" t="str">
            <v>m</v>
          </cell>
          <cell r="D695">
            <v>764.11065481481478</v>
          </cell>
        </row>
        <row r="696">
          <cell r="A696" t="str">
            <v>26.12.01</v>
          </cell>
          <cell r="B696" t="str">
            <v xml:space="preserve">TUBO DE PVC PERFURADO OU NAO D=0,050M                                          </v>
          </cell>
          <cell r="C696" t="str">
            <v>m</v>
          </cell>
          <cell r="D696">
            <v>24.514342222222222</v>
          </cell>
        </row>
        <row r="697">
          <cell r="A697" t="str">
            <v>26.12.02</v>
          </cell>
          <cell r="B697" t="str">
            <v xml:space="preserve">TUBO DE PVC PERFURADO OU NAO D=0,075M                                          </v>
          </cell>
          <cell r="C697" t="str">
            <v>m</v>
          </cell>
          <cell r="D697">
            <v>204.92876296296294</v>
          </cell>
        </row>
        <row r="698">
          <cell r="A698" t="str">
            <v>26.12.03</v>
          </cell>
          <cell r="B698" t="str">
            <v xml:space="preserve">TUBO DE PVC PERFURADO OU NAO D=0,100M                                          </v>
          </cell>
          <cell r="C698" t="str">
            <v>m</v>
          </cell>
          <cell r="D698">
            <v>141.97755999999998</v>
          </cell>
        </row>
        <row r="699">
          <cell r="A699" t="str">
            <v>26.12.04</v>
          </cell>
          <cell r="B699" t="str">
            <v xml:space="preserve">TUBO DE PVC PERFURADO OU NAO D=0,150M                                          </v>
          </cell>
          <cell r="C699" t="str">
            <v>m</v>
          </cell>
          <cell r="D699">
            <v>207.87391111111108</v>
          </cell>
        </row>
        <row r="700">
          <cell r="A700" t="str">
            <v>26.13.01</v>
          </cell>
          <cell r="B700" t="str">
            <v xml:space="preserve">LANC.VIGA P&lt;=50T-GUINDASTE AUTO P                                              </v>
          </cell>
          <cell r="C700" t="str">
            <v>un</v>
          </cell>
          <cell r="D700">
            <v>12493.800377777779</v>
          </cell>
        </row>
        <row r="701">
          <cell r="A701" t="str">
            <v>26.13.02</v>
          </cell>
          <cell r="B701" t="str">
            <v xml:space="preserve">LANC.VIGA 50&lt;P&lt;=80 T C/GUIND.AUTO P                                            </v>
          </cell>
          <cell r="C701" t="str">
            <v>un</v>
          </cell>
          <cell r="D701">
            <v>14082.199096296294</v>
          </cell>
        </row>
        <row r="702">
          <cell r="A702" t="str">
            <v>26.14.01</v>
          </cell>
          <cell r="B702" t="str">
            <v xml:space="preserve">ESGOTAMENTO CONTINUO AGUA                                                      </v>
          </cell>
          <cell r="C702" t="str">
            <v>m3</v>
          </cell>
          <cell r="D702">
            <v>4.3588192592592589</v>
          </cell>
        </row>
        <row r="703">
          <cell r="A703" t="str">
            <v>26.14.02</v>
          </cell>
          <cell r="B703" t="str">
            <v xml:space="preserve">ESCORAMENTO VALAS/CAVAS P/FUND.CONTINUO                                        </v>
          </cell>
          <cell r="C703" t="str">
            <v>m2</v>
          </cell>
          <cell r="D703">
            <v>214.06407703703701</v>
          </cell>
        </row>
        <row r="704">
          <cell r="A704" t="str">
            <v>26.14.03</v>
          </cell>
          <cell r="B704" t="str">
            <v xml:space="preserve">PAREDE ENSECADEIRA C/PRANCHA-ESP.0,050M                                        </v>
          </cell>
          <cell r="C704" t="str">
            <v>m2</v>
          </cell>
          <cell r="D704">
            <v>592.93864444444444</v>
          </cell>
        </row>
        <row r="705">
          <cell r="A705" t="str">
            <v>26.14.04</v>
          </cell>
          <cell r="B705" t="str">
            <v xml:space="preserve">PAREDE ENSECADEIRA C/PRANCHA-ESP.0,075M                                        </v>
          </cell>
          <cell r="C705" t="str">
            <v>m2</v>
          </cell>
          <cell r="D705">
            <v>829.93203851851854</v>
          </cell>
        </row>
        <row r="706">
          <cell r="A706" t="str">
            <v>26.15.01</v>
          </cell>
          <cell r="B706" t="str">
            <v xml:space="preserve">ENROCAMENTO PEDRA ARRUMADA                                                     </v>
          </cell>
          <cell r="C706" t="str">
            <v>m3</v>
          </cell>
          <cell r="D706">
            <v>419.87102962962962</v>
          </cell>
        </row>
        <row r="707">
          <cell r="A707" t="str">
            <v>26.15.02</v>
          </cell>
          <cell r="B707" t="str">
            <v xml:space="preserve">ENROCAMENTO PEDRA ARRUMADA E REJUNTADA                                         </v>
          </cell>
          <cell r="C707" t="str">
            <v>m3</v>
          </cell>
          <cell r="D707">
            <v>626.12778666666657</v>
          </cell>
        </row>
        <row r="708">
          <cell r="A708" t="str">
            <v>26.15.03</v>
          </cell>
          <cell r="B708" t="str">
            <v xml:space="preserve">ENROCAMENTO PEDRA JOGADA                                                       </v>
          </cell>
          <cell r="C708" t="str">
            <v>m3</v>
          </cell>
          <cell r="D708">
            <v>260.22258074074074</v>
          </cell>
        </row>
        <row r="709">
          <cell r="A709" t="str">
            <v>26.16.01</v>
          </cell>
          <cell r="B709" t="str">
            <v xml:space="preserve">PROTECAO DE TALUDE COM BLOCO PRE-MOLDADO SEXTAVADO 30X30X5CM INTERTRAVADO.     </v>
          </cell>
          <cell r="C709" t="str">
            <v>m2</v>
          </cell>
          <cell r="D709">
            <v>234.57301777777778</v>
          </cell>
        </row>
        <row r="710">
          <cell r="A710" t="str">
            <v>26.16.02</v>
          </cell>
          <cell r="B710" t="str">
            <v xml:space="preserve">PROTECAO TALUDE SOB OAE EM PLACAS PRE MOLDADAS TRAPEZOIDAL, 98X80X40CM.        </v>
          </cell>
          <cell r="C710" t="str">
            <v>m2</v>
          </cell>
          <cell r="D710">
            <v>720.67239703703694</v>
          </cell>
        </row>
        <row r="711">
          <cell r="A711" t="str">
            <v>26.16.03</v>
          </cell>
          <cell r="B711" t="str">
            <v xml:space="preserve">PROTECAO TALUDE SOB OAE COM PECAS PRE-MOLDADAS RETANGULAR 20X10X6CM.           </v>
          </cell>
          <cell r="C711" t="str">
            <v>m2</v>
          </cell>
          <cell r="D711">
            <v>165.20674666666665</v>
          </cell>
        </row>
        <row r="712">
          <cell r="A712" t="str">
            <v>27.01.01</v>
          </cell>
          <cell r="B712" t="str">
            <v xml:space="preserve">REMOCAO MANUAL DE CONCRETO SEGREGADO                                           </v>
          </cell>
          <cell r="C712" t="str">
            <v>dm3</v>
          </cell>
          <cell r="D712">
            <v>48.611008888888882</v>
          </cell>
        </row>
        <row r="713">
          <cell r="A713" t="str">
            <v>27.01.02</v>
          </cell>
          <cell r="B713" t="str">
            <v xml:space="preserve">DEMOLICAO DE CONCRETO SIMPLES                                                  </v>
          </cell>
          <cell r="C713" t="str">
            <v>m3</v>
          </cell>
          <cell r="D713">
            <v>391.15851259259256</v>
          </cell>
        </row>
        <row r="714">
          <cell r="A714" t="str">
            <v>27.01.03</v>
          </cell>
          <cell r="B714" t="str">
            <v xml:space="preserve">DEMOLICAO DE CONCRETO ARMADO                                                   </v>
          </cell>
          <cell r="C714" t="str">
            <v>m3</v>
          </cell>
          <cell r="D714">
            <v>727.07675555555545</v>
          </cell>
        </row>
        <row r="715">
          <cell r="A715" t="str">
            <v>27.01.04</v>
          </cell>
          <cell r="B715" t="str">
            <v xml:space="preserve">REMOCAO,CARGA E TRANSP.ENTULHO EM GERAL                                        </v>
          </cell>
          <cell r="C715" t="str">
            <v>t*km</v>
          </cell>
          <cell r="D715">
            <v>3.3092755555555553</v>
          </cell>
        </row>
        <row r="716">
          <cell r="A716" t="str">
            <v>27.01.29</v>
          </cell>
          <cell r="B716" t="str">
            <v xml:space="preserve">LIXAMENTO MECÂNICO DE SUPERFÍCIO DE CONCRETO                                   </v>
          </cell>
          <cell r="C716" t="str">
            <v>m2</v>
          </cell>
          <cell r="D716">
            <v>28.60542074074074</v>
          </cell>
        </row>
        <row r="717">
          <cell r="A717" t="str">
            <v>27.01.40</v>
          </cell>
          <cell r="B717" t="str">
            <v xml:space="preserve">TRATAMENTO DE ARMADURA COM PRIMER RICO EM ZINCO                                </v>
          </cell>
          <cell r="C717" t="str">
            <v>m2</v>
          </cell>
          <cell r="D717">
            <v>16.642764444444442</v>
          </cell>
        </row>
        <row r="718">
          <cell r="A718" t="str">
            <v>27.01.45</v>
          </cell>
          <cell r="B718" t="str">
            <v xml:space="preserve">DESOBSTRUCAO DE JUNTA DE DILATACAO                                             </v>
          </cell>
          <cell r="C718" t="str">
            <v>m</v>
          </cell>
          <cell r="D718">
            <v>86.298195555555552</v>
          </cell>
        </row>
        <row r="719">
          <cell r="A719" t="str">
            <v>27.02.01</v>
          </cell>
          <cell r="B719" t="str">
            <v xml:space="preserve">APIC.MANUAL CONC.C/ELIMINACAO SUP.LISAS                                        </v>
          </cell>
          <cell r="C719" t="str">
            <v>m2</v>
          </cell>
          <cell r="D719">
            <v>85.248651851851832</v>
          </cell>
        </row>
        <row r="720">
          <cell r="A720" t="str">
            <v>27.02.02</v>
          </cell>
          <cell r="B720" t="str">
            <v xml:space="preserve">LIMPEZA COM JATO D´AGUA S/SUP.DE CONC.                                         </v>
          </cell>
          <cell r="C720" t="str">
            <v>m2</v>
          </cell>
          <cell r="D720">
            <v>9.3280874074074074</v>
          </cell>
        </row>
        <row r="721">
          <cell r="A721" t="str">
            <v>27.02.03</v>
          </cell>
          <cell r="B721" t="str">
            <v xml:space="preserve">LIXAMENTO MANUAL DA SUPERFICIE DE CONCR.                                       </v>
          </cell>
          <cell r="C721" t="str">
            <v>m2</v>
          </cell>
          <cell r="D721">
            <v>14.200968888888887</v>
          </cell>
        </row>
        <row r="722">
          <cell r="A722" t="str">
            <v>27.02.05</v>
          </cell>
          <cell r="B722" t="str">
            <v xml:space="preserve">JATEAMENTO EM ESTR.CONCRETO COM AGUA                                           </v>
          </cell>
          <cell r="C722" t="str">
            <v>m2</v>
          </cell>
          <cell r="D722">
            <v>11.19156296296296</v>
          </cell>
        </row>
        <row r="723">
          <cell r="A723" t="str">
            <v>27.02.08</v>
          </cell>
          <cell r="B723" t="str">
            <v xml:space="preserve">LIMPEZA MANUAL COM ESCOVA DE ACO P/ ACO                                        </v>
          </cell>
          <cell r="C723" t="str">
            <v>m</v>
          </cell>
          <cell r="D723">
            <v>11.170143703703703</v>
          </cell>
        </row>
        <row r="724">
          <cell r="A724" t="str">
            <v>27.02.09</v>
          </cell>
          <cell r="B724" t="str">
            <v xml:space="preserve">LIMPEZA MANUAL C/ESCOVA ACO P/CONCRETO                                         </v>
          </cell>
          <cell r="C724" t="str">
            <v>m2</v>
          </cell>
          <cell r="D724">
            <v>15.239802962962964</v>
          </cell>
        </row>
        <row r="725">
          <cell r="A725" t="str">
            <v>27.03.01</v>
          </cell>
          <cell r="B725" t="str">
            <v xml:space="preserve">ANDAIME DE MADEIRA                                                             </v>
          </cell>
          <cell r="C725" t="str">
            <v>m3</v>
          </cell>
          <cell r="D725">
            <v>34.677780740740737</v>
          </cell>
        </row>
        <row r="726">
          <cell r="A726" t="str">
            <v>27.03.02</v>
          </cell>
          <cell r="B726" t="str">
            <v xml:space="preserve">ANDAIME TUBULAR                                                                </v>
          </cell>
          <cell r="C726" t="str">
            <v>m3</v>
          </cell>
          <cell r="D726">
            <v>40.653754074074072</v>
          </cell>
        </row>
        <row r="727">
          <cell r="A727" t="str">
            <v>27.03.03.01</v>
          </cell>
          <cell r="B727" t="str">
            <v xml:space="preserve">EXECUCAO DE ANDAIME SUSPENSO AREA MAXIMA DE 560 M2.                            </v>
          </cell>
          <cell r="C727" t="str">
            <v>m2</v>
          </cell>
          <cell r="D727">
            <v>106.87139407407408</v>
          </cell>
        </row>
        <row r="728">
          <cell r="A728" t="str">
            <v>27.03.03.02</v>
          </cell>
          <cell r="B728" t="str">
            <v xml:space="preserve">DESMOB. DESLOCAMENTO, MONTAGEM E FURO NO CONCRETO PARA ANDAIME SUSPENSO.       </v>
          </cell>
          <cell r="C728" t="str">
            <v>m2</v>
          </cell>
          <cell r="D728">
            <v>92.027847407407407</v>
          </cell>
        </row>
        <row r="729">
          <cell r="A729" t="str">
            <v>27.04.03</v>
          </cell>
          <cell r="B729" t="str">
            <v xml:space="preserve">FURO NO CONCRETO D=1" PROFUND. DE 30CM                                         </v>
          </cell>
          <cell r="C729" t="str">
            <v>un</v>
          </cell>
          <cell r="D729">
            <v>105.99320444444443</v>
          </cell>
        </row>
        <row r="730">
          <cell r="A730" t="str">
            <v>27.04.05</v>
          </cell>
          <cell r="B730" t="str">
            <v xml:space="preserve">FURO NO CONCRETO D=3/4" PROFUND.DE 15CM                                        </v>
          </cell>
          <cell r="C730" t="str">
            <v>un</v>
          </cell>
          <cell r="D730">
            <v>42.249488888888884</v>
          </cell>
        </row>
        <row r="731">
          <cell r="A731" t="str">
            <v>27.04.08</v>
          </cell>
          <cell r="B731" t="str">
            <v xml:space="preserve">FURO NO CONCRETO D=1/2" PROFUND.DE 15CM                                        </v>
          </cell>
          <cell r="C731" t="str">
            <v>un</v>
          </cell>
          <cell r="D731">
            <v>35.331068148148148</v>
          </cell>
        </row>
        <row r="732">
          <cell r="A732" t="str">
            <v>27.04.13</v>
          </cell>
          <cell r="B732" t="str">
            <v xml:space="preserve">FURO NO CONCRETO D=3/8"PROFUNDIDADE DE 10 CM.                                  </v>
          </cell>
          <cell r="C732" t="str">
            <v>un</v>
          </cell>
          <cell r="D732">
            <v>18.838238518518516</v>
          </cell>
        </row>
        <row r="733">
          <cell r="A733" t="str">
            <v>27.04.14</v>
          </cell>
          <cell r="B733" t="str">
            <v xml:space="preserve">FURO NO CONCRETO D=5/8"PROFUNDIDADE DE 19 CM.                                  </v>
          </cell>
          <cell r="C733" t="str">
            <v>un</v>
          </cell>
          <cell r="D733">
            <v>57.285808888888887</v>
          </cell>
        </row>
        <row r="734">
          <cell r="A734" t="str">
            <v>27.04.15</v>
          </cell>
          <cell r="B734" t="str">
            <v xml:space="preserve">FURO NO CONCRETO D=3/4"PROFUNDIDADE DE 24 CM.                                  </v>
          </cell>
          <cell r="C734" t="str">
            <v>un</v>
          </cell>
          <cell r="D734">
            <v>90.442822222222219</v>
          </cell>
        </row>
        <row r="735">
          <cell r="A735" t="str">
            <v>27.04.16</v>
          </cell>
          <cell r="B735" t="str">
            <v xml:space="preserve">FURO NO CONCRETO D=1/4"PROFUNDIDADE DE 7,5 CM.                                 </v>
          </cell>
          <cell r="C735" t="str">
            <v>un</v>
          </cell>
          <cell r="D735">
            <v>8.8997022222222224</v>
          </cell>
        </row>
        <row r="736">
          <cell r="A736" t="str">
            <v>27.04.17</v>
          </cell>
          <cell r="B736" t="str">
            <v xml:space="preserve">FURO NO CONCRETO D=5/16"PROFUNDIDADE DE 9,5 CM.                                </v>
          </cell>
          <cell r="C736" t="str">
            <v>un</v>
          </cell>
          <cell r="D736">
            <v>14.318774814814812</v>
          </cell>
        </row>
        <row r="737">
          <cell r="A737" t="str">
            <v>27.04.18</v>
          </cell>
          <cell r="B737" t="str">
            <v xml:space="preserve">FURO NO CONCRETO D=1 1/4"PROFUNDIDADE 38 CM.                                   </v>
          </cell>
          <cell r="C737" t="str">
            <v>un</v>
          </cell>
          <cell r="D737">
            <v>229.1325259259259</v>
          </cell>
        </row>
        <row r="738">
          <cell r="A738" t="str">
            <v>27.04.19</v>
          </cell>
          <cell r="B738" t="str">
            <v xml:space="preserve">FURO NO CONCRETO D= 1 1/2"PROFUNDIDADE 75 CM                                   </v>
          </cell>
          <cell r="C738" t="str">
            <v>un</v>
          </cell>
          <cell r="D738">
            <v>230.82464740740738</v>
          </cell>
        </row>
        <row r="739">
          <cell r="A739" t="str">
            <v>27.05.01</v>
          </cell>
          <cell r="B739" t="str">
            <v xml:space="preserve">FORMA PLANA P/CONC.ARMADO COMUM                                                </v>
          </cell>
          <cell r="C739" t="str">
            <v>m2</v>
          </cell>
          <cell r="D739">
            <v>183.0489896296296</v>
          </cell>
        </row>
        <row r="740">
          <cell r="A740" t="str">
            <v>27.05.02</v>
          </cell>
          <cell r="B740" t="str">
            <v xml:space="preserve">FORMA PLANA P/CONC.PROTEND.OU APARENTE                                         </v>
          </cell>
          <cell r="C740" t="str">
            <v>m2</v>
          </cell>
          <cell r="D740">
            <v>208.06668444444443</v>
          </cell>
        </row>
        <row r="741">
          <cell r="A741" t="str">
            <v>27.05.03</v>
          </cell>
          <cell r="B741" t="str">
            <v xml:space="preserve">FORMAS METALICAS PARA CONCRETO                                                 </v>
          </cell>
          <cell r="C741" t="str">
            <v>m2</v>
          </cell>
          <cell r="D741">
            <v>156.79968740740739</v>
          </cell>
        </row>
        <row r="742">
          <cell r="A742" t="str">
            <v>27.06.01</v>
          </cell>
          <cell r="B742" t="str">
            <v xml:space="preserve">BARRA DE ACO CA-25                                                             </v>
          </cell>
          <cell r="C742" t="str">
            <v>kg</v>
          </cell>
          <cell r="D742">
            <v>18.881077037037034</v>
          </cell>
        </row>
        <row r="743">
          <cell r="A743" t="str">
            <v>27.06.02</v>
          </cell>
          <cell r="B743" t="str">
            <v xml:space="preserve">BARRA DE ACO CA-50 PARA RECUPERACAO ESTRUTURAL                                 </v>
          </cell>
          <cell r="C743" t="str">
            <v>kg</v>
          </cell>
          <cell r="D743">
            <v>18.07785481481481</v>
          </cell>
        </row>
        <row r="744">
          <cell r="A744" t="str">
            <v>27.06.03</v>
          </cell>
          <cell r="B744" t="str">
            <v xml:space="preserve">BARRA DE ACO CA-60                                                             </v>
          </cell>
          <cell r="C744" t="str">
            <v>kg</v>
          </cell>
          <cell r="D744">
            <v>22.029708148148146</v>
          </cell>
        </row>
        <row r="745">
          <cell r="A745" t="str">
            <v>27.06.04</v>
          </cell>
          <cell r="B745" t="str">
            <v xml:space="preserve">ACO PARA CONCRETO PROTENDIDO                                                   </v>
          </cell>
          <cell r="C745" t="str">
            <v>kg</v>
          </cell>
          <cell r="D745">
            <v>38.222668148148145</v>
          </cell>
        </row>
        <row r="746">
          <cell r="A746" t="str">
            <v>27.06.05</v>
          </cell>
          <cell r="B746" t="str">
            <v xml:space="preserve">TELA METALICA                                                                  </v>
          </cell>
          <cell r="C746" t="str">
            <v>kg</v>
          </cell>
          <cell r="D746">
            <v>14.436580740740739</v>
          </cell>
        </row>
        <row r="747">
          <cell r="A747" t="str">
            <v>27.06.06</v>
          </cell>
          <cell r="B747" t="str">
            <v xml:space="preserve">SUBSTITUICAO DE ACO DA ARMADURA                                                </v>
          </cell>
          <cell r="C747" t="str">
            <v>kg</v>
          </cell>
          <cell r="D747">
            <v>40.021885925925915</v>
          </cell>
        </row>
        <row r="748">
          <cell r="A748" t="str">
            <v>27.06.07</v>
          </cell>
          <cell r="B748" t="str">
            <v xml:space="preserve">RETIRADA DA ARMADURA CORROIDA                                                  </v>
          </cell>
          <cell r="C748" t="str">
            <v>kg</v>
          </cell>
          <cell r="D748">
            <v>18.281337777777775</v>
          </cell>
        </row>
        <row r="749">
          <cell r="A749" t="str">
            <v>27.06.08</v>
          </cell>
          <cell r="B749" t="str">
            <v xml:space="preserve">ACO P/ CONCRETO PROTENDIDO ST 85/105                                           </v>
          </cell>
          <cell r="C749" t="str">
            <v>kg</v>
          </cell>
          <cell r="D749">
            <v>65.607191111111106</v>
          </cell>
        </row>
        <row r="750">
          <cell r="A750" t="str">
            <v>27.06.09</v>
          </cell>
          <cell r="B750" t="str">
            <v xml:space="preserve">EMENDA DE BARRA DE ACO COM LUVA PRENSADA D=12MM                                </v>
          </cell>
          <cell r="C750" t="str">
            <v>un</v>
          </cell>
          <cell r="D750">
            <v>38.361893333333327</v>
          </cell>
        </row>
        <row r="751">
          <cell r="A751" t="str">
            <v>27.06.10</v>
          </cell>
          <cell r="B751" t="str">
            <v xml:space="preserve">EMENDA DE BARRA DE ACO COM LUVA PRENSADA D=16MM                                </v>
          </cell>
          <cell r="C751" t="str">
            <v>un</v>
          </cell>
          <cell r="D751">
            <v>47.336562962962965</v>
          </cell>
        </row>
        <row r="752">
          <cell r="A752" t="str">
            <v>27.06.11</v>
          </cell>
          <cell r="B752" t="str">
            <v xml:space="preserve">EMENDA DE BARRA DE ACO COM LUVA PRENSADA D=20MM                                </v>
          </cell>
          <cell r="C752" t="str">
            <v>un</v>
          </cell>
          <cell r="D752">
            <v>65.86422222222221</v>
          </cell>
        </row>
        <row r="753">
          <cell r="A753" t="str">
            <v>27.06.12</v>
          </cell>
          <cell r="B753" t="str">
            <v xml:space="preserve">EMENDA DE BARRA DE ACO COM LUVA PRENSADA D=25MM                                </v>
          </cell>
          <cell r="C753" t="str">
            <v>un</v>
          </cell>
          <cell r="D753">
            <v>97.960982222222199</v>
          </cell>
        </row>
        <row r="754">
          <cell r="A754" t="str">
            <v>27.06.13</v>
          </cell>
          <cell r="B754" t="str">
            <v xml:space="preserve">EMENDA DE BARRA DE ACO COM ROSCA D=12MM                                        </v>
          </cell>
          <cell r="C754" t="str">
            <v>un</v>
          </cell>
          <cell r="D754">
            <v>26.57059111111111</v>
          </cell>
        </row>
        <row r="755">
          <cell r="A755" t="str">
            <v>27.06.14</v>
          </cell>
          <cell r="B755" t="str">
            <v xml:space="preserve">EMENDA DE BARRA DE ACO COM ROSCA D=16MM                                        </v>
          </cell>
          <cell r="C755" t="str">
            <v>un</v>
          </cell>
          <cell r="D755">
            <v>35.406035555555555</v>
          </cell>
        </row>
        <row r="756">
          <cell r="A756" t="str">
            <v>27.06.15</v>
          </cell>
          <cell r="B756" t="str">
            <v xml:space="preserve">EMENDA DE BARRA DE ACO COM ROSCA D=20MM                                        </v>
          </cell>
          <cell r="C756" t="str">
            <v>un</v>
          </cell>
          <cell r="D756">
            <v>47.454368888888887</v>
          </cell>
        </row>
        <row r="757">
          <cell r="A757" t="str">
            <v>27.06.16</v>
          </cell>
          <cell r="B757" t="str">
            <v xml:space="preserve">EMENDA DE BARRA DE ACO COM ROSCA D=25MM                                        </v>
          </cell>
          <cell r="C757" t="str">
            <v>un</v>
          </cell>
          <cell r="D757">
            <v>61.783853333333326</v>
          </cell>
        </row>
        <row r="758">
          <cell r="A758" t="str">
            <v>27.06.17</v>
          </cell>
          <cell r="B758" t="str">
            <v xml:space="preserve">CHUMBAMENTO BARRAS C/RESINA EPOX.INJ.                                          </v>
          </cell>
          <cell r="C758" t="str">
            <v>kg</v>
          </cell>
          <cell r="D758">
            <v>132.46740888888888</v>
          </cell>
        </row>
        <row r="759">
          <cell r="A759" t="str">
            <v>27.06.20</v>
          </cell>
          <cell r="B759" t="str">
            <v xml:space="preserve">CHUMBADOR QUIMICO DIÂMETRO 1.1/2".                                             </v>
          </cell>
          <cell r="C759" t="str">
            <v>un</v>
          </cell>
          <cell r="D759">
            <v>1089.8975881481479</v>
          </cell>
        </row>
        <row r="760">
          <cell r="A760" t="str">
            <v>27.07.02</v>
          </cell>
          <cell r="B760" t="str">
            <v xml:space="preserve">AP.ANC.P/CABOS PROTEN. ATIVA 12FIOS-8MM                                        </v>
          </cell>
          <cell r="C760" t="str">
            <v>un</v>
          </cell>
          <cell r="D760">
            <v>808.99471259259258</v>
          </cell>
        </row>
        <row r="761">
          <cell r="A761" t="str">
            <v>27.07.03</v>
          </cell>
          <cell r="B761" t="str">
            <v xml:space="preserve">AP.ANC.P/CABOS PROTEN.ATIV.04FIOS-12,7MM                                       </v>
          </cell>
          <cell r="C761" t="str">
            <v>un</v>
          </cell>
          <cell r="D761">
            <v>652.30212148148155</v>
          </cell>
        </row>
        <row r="762">
          <cell r="A762" t="str">
            <v>27.07.04</v>
          </cell>
          <cell r="B762" t="str">
            <v xml:space="preserve">AP.ANC.P/CABOS PROTEN.ATIV. 6FIOS-12,7MM                                       </v>
          </cell>
          <cell r="C762" t="str">
            <v>un</v>
          </cell>
          <cell r="D762">
            <v>908.69065481481471</v>
          </cell>
        </row>
        <row r="763">
          <cell r="A763" t="str">
            <v>27.07.05</v>
          </cell>
          <cell r="B763" t="str">
            <v xml:space="preserve">AP.ANC.P/CABOS PROTEN.ATIV.12FIOS-12,7MM                                       </v>
          </cell>
          <cell r="C763" t="str">
            <v>un</v>
          </cell>
          <cell r="D763">
            <v>1307.3994562962962</v>
          </cell>
        </row>
        <row r="764">
          <cell r="A764" t="str">
            <v>27.07.06</v>
          </cell>
          <cell r="B764" t="str">
            <v xml:space="preserve">AP.ANC.P/CABOS PROTEN.ATIV.19FIOS-12,7MM                                       </v>
          </cell>
          <cell r="C764" t="str">
            <v>un</v>
          </cell>
          <cell r="D764">
            <v>2502.0158029629629</v>
          </cell>
        </row>
        <row r="765">
          <cell r="A765" t="str">
            <v>27.07.07</v>
          </cell>
          <cell r="B765" t="str">
            <v xml:space="preserve">AP.ANC.P/CABOS PROTEN.ATIV.22FIOS-12,7MM                                       </v>
          </cell>
          <cell r="C765" t="str">
            <v>un</v>
          </cell>
          <cell r="D765">
            <v>4479.9130414814808</v>
          </cell>
        </row>
        <row r="766">
          <cell r="A766" t="str">
            <v>27.07.09</v>
          </cell>
          <cell r="B766" t="str">
            <v xml:space="preserve">AP.ANC.P/CABOS PROTEN.PASS. 4FIOS-12,7MM                                       </v>
          </cell>
          <cell r="C766" t="str">
            <v>un</v>
          </cell>
          <cell r="D766">
            <v>144.22658222222219</v>
          </cell>
        </row>
        <row r="767">
          <cell r="A767" t="str">
            <v>27.07.10</v>
          </cell>
          <cell r="B767" t="str">
            <v xml:space="preserve">AP.ANC.P/CABOS PROTEN.PASS. 6FIOS-12,7MM                                       </v>
          </cell>
          <cell r="C767" t="str">
            <v>un</v>
          </cell>
          <cell r="D767">
            <v>186.02626666666666</v>
          </cell>
        </row>
        <row r="768">
          <cell r="A768" t="str">
            <v>27.07.12</v>
          </cell>
          <cell r="B768" t="str">
            <v xml:space="preserve">AP.ANC.P/CABOS PROTEN.PAS. 19FIOS-12,7MM                                       </v>
          </cell>
          <cell r="C768" t="str">
            <v>un</v>
          </cell>
          <cell r="D768">
            <v>372.15962962962959</v>
          </cell>
        </row>
        <row r="769">
          <cell r="A769" t="str">
            <v>27.07.13.01</v>
          </cell>
          <cell r="B769" t="str">
            <v xml:space="preserve">APARELHO DE ANCORAGEM ATIVO DE 4 FIOS DE Ã 5/8" (15,2MM)                       </v>
          </cell>
          <cell r="C769" t="str">
            <v>un</v>
          </cell>
          <cell r="D769">
            <v>680.31851259259258</v>
          </cell>
        </row>
        <row r="770">
          <cell r="A770" t="str">
            <v>27.07.13.02</v>
          </cell>
          <cell r="B770" t="str">
            <v xml:space="preserve">APARELHO DE ANCORAGEM ATIVO DE 12 FIOS DE 5/8" (15,2MM)                        </v>
          </cell>
          <cell r="C770" t="str">
            <v>un</v>
          </cell>
          <cell r="D770">
            <v>1872.2574518518516</v>
          </cell>
        </row>
        <row r="771">
          <cell r="A771" t="str">
            <v>27.07.13.03</v>
          </cell>
          <cell r="B771" t="str">
            <v xml:space="preserve">APARELHO DE ANCORAGEM ATIVO DE 15 FIOS DE Ã 5/8" (15,2MM)                      </v>
          </cell>
          <cell r="C771" t="str">
            <v>un</v>
          </cell>
          <cell r="D771">
            <v>2742.2649244444442</v>
          </cell>
        </row>
        <row r="772">
          <cell r="A772" t="str">
            <v>27.07.13.04</v>
          </cell>
          <cell r="B772" t="str">
            <v xml:space="preserve">APARELHO DE ANCORAGEM ATIVO DE 19 FIOS DE Ã 5/8"                               </v>
          </cell>
          <cell r="C772" t="str">
            <v>un</v>
          </cell>
          <cell r="D772">
            <v>3443.7992133333332</v>
          </cell>
        </row>
        <row r="773">
          <cell r="A773" t="str">
            <v>27.08.01</v>
          </cell>
          <cell r="B773" t="str">
            <v xml:space="preserve">SUBSTIT.APARELHO APOIO NEOPRENE FRETADO                                        </v>
          </cell>
          <cell r="C773" t="str">
            <v>dm3</v>
          </cell>
          <cell r="D773">
            <v>204.33973333333336</v>
          </cell>
        </row>
        <row r="774">
          <cell r="A774" t="str">
            <v>27.09.01</v>
          </cell>
          <cell r="B774" t="str">
            <v xml:space="preserve">CONCRETO FCK 10MPA                                                             </v>
          </cell>
          <cell r="C774" t="str">
            <v>m3</v>
          </cell>
          <cell r="D774">
            <v>772.80687407407402</v>
          </cell>
        </row>
        <row r="775">
          <cell r="A775" t="str">
            <v>27.09.02</v>
          </cell>
          <cell r="B775" t="str">
            <v xml:space="preserve">CONCRETO FCK 15MPA                                                             </v>
          </cell>
          <cell r="C775" t="str">
            <v>m3</v>
          </cell>
          <cell r="D775">
            <v>836.33639703703693</v>
          </cell>
        </row>
        <row r="776">
          <cell r="A776" t="str">
            <v>27.09.03</v>
          </cell>
          <cell r="B776" t="str">
            <v xml:space="preserve">CONCRETO FCK 18MPA                                                             </v>
          </cell>
          <cell r="C776" t="str">
            <v>m3</v>
          </cell>
          <cell r="D776">
            <v>857.3701096296295</v>
          </cell>
        </row>
        <row r="777">
          <cell r="A777" t="str">
            <v>27.09.04</v>
          </cell>
          <cell r="B777" t="str">
            <v xml:space="preserve">CONCRETO FCK 20MPA                                                             </v>
          </cell>
          <cell r="C777" t="str">
            <v>m3</v>
          </cell>
          <cell r="D777">
            <v>882.59128740740744</v>
          </cell>
        </row>
        <row r="778">
          <cell r="A778" t="str">
            <v>27.09.05</v>
          </cell>
          <cell r="B778" t="str">
            <v xml:space="preserve">CONCRETO FCK 25MPA                                                             </v>
          </cell>
          <cell r="C778" t="str">
            <v>m3</v>
          </cell>
          <cell r="D778">
            <v>902.53261777777766</v>
          </cell>
        </row>
        <row r="779">
          <cell r="A779" t="str">
            <v>27.09.07</v>
          </cell>
          <cell r="B779" t="str">
            <v xml:space="preserve">CONCRETO FCK 30MPA                                                             </v>
          </cell>
          <cell r="C779" t="str">
            <v>m3</v>
          </cell>
          <cell r="D779">
            <v>928.48205037037042</v>
          </cell>
        </row>
        <row r="780">
          <cell r="A780" t="str">
            <v>27.09.08</v>
          </cell>
          <cell r="B780" t="str">
            <v xml:space="preserve">CONCRETO CICLOPICO                                                             </v>
          </cell>
          <cell r="C780" t="str">
            <v>m3</v>
          </cell>
          <cell r="D780">
            <v>773.32093629629628</v>
          </cell>
        </row>
        <row r="781">
          <cell r="A781" t="str">
            <v>27.09.09</v>
          </cell>
          <cell r="B781" t="str">
            <v xml:space="preserve">CONCRETO PROJETADO,MEDIDO NA SECAO                                             </v>
          </cell>
          <cell r="C781" t="str">
            <v>m3</v>
          </cell>
          <cell r="D781">
            <v>2802.6243970370369</v>
          </cell>
        </row>
        <row r="782">
          <cell r="A782" t="str">
            <v>27.09.10</v>
          </cell>
          <cell r="B782" t="str">
            <v xml:space="preserve">BOMBEAMENTO P/CONC. QUALQUER RESIST.                                           </v>
          </cell>
          <cell r="C782" t="str">
            <v>m3</v>
          </cell>
          <cell r="D782">
            <v>110.27705629629628</v>
          </cell>
        </row>
        <row r="783">
          <cell r="A783" t="str">
            <v>27.09.12</v>
          </cell>
          <cell r="B783" t="str">
            <v xml:space="preserve">ENCHIMENTO COM CONCRETO CELULAR                                                </v>
          </cell>
          <cell r="C783" t="str">
            <v>m3</v>
          </cell>
          <cell r="D783">
            <v>1481.5380340740737</v>
          </cell>
        </row>
        <row r="784">
          <cell r="A784" t="str">
            <v>27.09.15</v>
          </cell>
          <cell r="B784" t="str">
            <v xml:space="preserve">CONCRETO FCK 35MPA                                                             </v>
          </cell>
          <cell r="C784" t="str">
            <v>m3</v>
          </cell>
          <cell r="D784">
            <v>941.91192592592586</v>
          </cell>
        </row>
        <row r="785">
          <cell r="A785" t="str">
            <v>27.09.16</v>
          </cell>
          <cell r="B785" t="str">
            <v xml:space="preserve">CONCRETO FCK 40MPA                                                             </v>
          </cell>
          <cell r="C785" t="str">
            <v>m3</v>
          </cell>
          <cell r="D785">
            <v>990.52293481481479</v>
          </cell>
        </row>
        <row r="786">
          <cell r="A786" t="str">
            <v>27.09.17</v>
          </cell>
          <cell r="B786" t="str">
            <v xml:space="preserve">CONCRETO FCK 45 MPA                                                            </v>
          </cell>
          <cell r="C786" t="str">
            <v>m3</v>
          </cell>
          <cell r="D786">
            <v>1078.2348014814813</v>
          </cell>
        </row>
        <row r="787">
          <cell r="A787" t="str">
            <v>27.09.18</v>
          </cell>
          <cell r="B787" t="str">
            <v xml:space="preserve">CONCRETO FCK 50 MPA                                                            </v>
          </cell>
          <cell r="C787" t="str">
            <v>m3</v>
          </cell>
          <cell r="D787">
            <v>1118.6850725925924</v>
          </cell>
        </row>
        <row r="788">
          <cell r="A788" t="str">
            <v>27.10.01</v>
          </cell>
          <cell r="B788" t="str">
            <v xml:space="preserve">JUNTA/RETRACAO C/LABIO POLI.AB.15ATE40MM                                       </v>
          </cell>
          <cell r="C788" t="str">
            <v>m</v>
          </cell>
          <cell r="D788">
            <v>837.25742518518507</v>
          </cell>
        </row>
        <row r="789">
          <cell r="A789" t="str">
            <v>27.10.02</v>
          </cell>
          <cell r="B789" t="str">
            <v xml:space="preserve">JUNTA/RETRACAO C/LABIO POLI.AB.20ATE55MM                                       </v>
          </cell>
          <cell r="C789" t="str">
            <v>m</v>
          </cell>
          <cell r="D789">
            <v>1477.7468251851849</v>
          </cell>
        </row>
        <row r="790">
          <cell r="A790" t="str">
            <v>27.10.03</v>
          </cell>
          <cell r="B790" t="str">
            <v xml:space="preserve">JUNTA/RETRACAO C/LABIO POLI.AB.30ATE80MM                                       </v>
          </cell>
          <cell r="C790" t="str">
            <v>m</v>
          </cell>
          <cell r="D790">
            <v>1506.6628251851851</v>
          </cell>
        </row>
        <row r="791">
          <cell r="A791" t="str">
            <v>27.10.04</v>
          </cell>
          <cell r="B791" t="str">
            <v xml:space="preserve">SUBSTITUICAO DE JUNTA METALICA                                                 </v>
          </cell>
          <cell r="C791" t="str">
            <v>m</v>
          </cell>
          <cell r="D791">
            <v>486.42066814814808</v>
          </cell>
        </row>
        <row r="792">
          <cell r="A792" t="str">
            <v>27.10.05</v>
          </cell>
          <cell r="B792" t="str">
            <v xml:space="preserve">MICROCONCRETO RAPFLEX 10                                                       </v>
          </cell>
          <cell r="C792" t="str">
            <v>m</v>
          </cell>
          <cell r="D792">
            <v>1463.2566962962962</v>
          </cell>
        </row>
        <row r="793">
          <cell r="A793" t="str">
            <v>27.11.01</v>
          </cell>
          <cell r="B793" t="str">
            <v xml:space="preserve">ARGAMASSA CIMENTO E AREIA 1:1                                                  </v>
          </cell>
          <cell r="C793" t="str">
            <v>m3</v>
          </cell>
          <cell r="D793">
            <v>3045.4973777777777</v>
          </cell>
        </row>
        <row r="794">
          <cell r="A794" t="str">
            <v>27.11.02</v>
          </cell>
          <cell r="B794" t="str">
            <v xml:space="preserve">ADESIVO EPOXI P/TRI.(INCL.FUROS E MANG.)                                       </v>
          </cell>
          <cell r="C794" t="str">
            <v>kg</v>
          </cell>
          <cell r="D794">
            <v>458.98259703703701</v>
          </cell>
        </row>
        <row r="795">
          <cell r="A795" t="str">
            <v>27.11.03</v>
          </cell>
          <cell r="B795" t="str">
            <v xml:space="preserve">INJECAO DE CALDA DE CIMENTO                                                    </v>
          </cell>
          <cell r="C795" t="str">
            <v>kg</v>
          </cell>
          <cell r="D795">
            <v>5.2477185185185187</v>
          </cell>
        </row>
        <row r="796">
          <cell r="A796" t="str">
            <v>27.11.05</v>
          </cell>
          <cell r="B796" t="str">
            <v xml:space="preserve">INJECAO DE CALDA DE CIMENTO EM BAINHAS                                         </v>
          </cell>
          <cell r="C796" t="str">
            <v>kg</v>
          </cell>
          <cell r="D796">
            <v>5.2477185185185187</v>
          </cell>
        </row>
        <row r="797">
          <cell r="A797" t="str">
            <v>27.11.06</v>
          </cell>
          <cell r="B797" t="str">
            <v xml:space="preserve">ARGAM.CIMENTICIA C/POLIMERO INCORPORADO                                        </v>
          </cell>
          <cell r="C797" t="str">
            <v>dm3</v>
          </cell>
          <cell r="D797">
            <v>12.219687407407406</v>
          </cell>
        </row>
        <row r="798">
          <cell r="A798" t="str">
            <v>27.11.09</v>
          </cell>
          <cell r="B798" t="str">
            <v xml:space="preserve">ARGAMASSA DE CIMENTO E AREIA TRACO 1:6                                         </v>
          </cell>
          <cell r="C798" t="str">
            <v>m3</v>
          </cell>
          <cell r="D798">
            <v>3298.8443762962966</v>
          </cell>
        </row>
        <row r="799">
          <cell r="A799" t="str">
            <v>27.11.10</v>
          </cell>
          <cell r="B799" t="str">
            <v xml:space="preserve">ARGAMASSA CIMEN.E AREIA TRAC.1:3 ESP 2CM                                       </v>
          </cell>
          <cell r="C799" t="str">
            <v>m2</v>
          </cell>
          <cell r="D799">
            <v>70.287299259259242</v>
          </cell>
        </row>
        <row r="800">
          <cell r="A800" t="str">
            <v>27.11.11</v>
          </cell>
          <cell r="B800" t="str">
            <v xml:space="preserve">ADESIVO SELANTE PARA CONCRETO FISSURADO                                        </v>
          </cell>
          <cell r="C800" t="str">
            <v>m</v>
          </cell>
          <cell r="D800">
            <v>54.811884444444445</v>
          </cell>
        </row>
        <row r="801">
          <cell r="A801" t="str">
            <v>27.12.01</v>
          </cell>
          <cell r="B801" t="str">
            <v xml:space="preserve">TUBO DE PVC PERFURADO OU NAO D=0,050M                                          </v>
          </cell>
          <cell r="C801" t="str">
            <v>m</v>
          </cell>
          <cell r="D801">
            <v>24.514342222222222</v>
          </cell>
        </row>
        <row r="802">
          <cell r="A802" t="str">
            <v>27.12.02</v>
          </cell>
          <cell r="B802" t="str">
            <v xml:space="preserve">TUBO DE PVC PERFURADO OU NAO D=0,075M                                          </v>
          </cell>
          <cell r="C802" t="str">
            <v>m</v>
          </cell>
          <cell r="D802">
            <v>204.92876296296294</v>
          </cell>
        </row>
        <row r="803">
          <cell r="A803" t="str">
            <v>27.12.03</v>
          </cell>
          <cell r="B803" t="str">
            <v xml:space="preserve">TUBO DE PVC PERFURADO OU NAO D=0,10M                                           </v>
          </cell>
          <cell r="C803" t="str">
            <v>m</v>
          </cell>
          <cell r="D803">
            <v>141.97755999999998</v>
          </cell>
        </row>
        <row r="804">
          <cell r="A804" t="str">
            <v>27.12.04</v>
          </cell>
          <cell r="B804" t="str">
            <v xml:space="preserve">TUBO DE PVC PERFURADO OU NAO D=0,15M                                           </v>
          </cell>
          <cell r="C804" t="str">
            <v>m</v>
          </cell>
          <cell r="D804">
            <v>207.87391111111108</v>
          </cell>
        </row>
        <row r="805">
          <cell r="A805" t="str">
            <v>27.13.02</v>
          </cell>
          <cell r="B805" t="str">
            <v xml:space="preserve">ADITIVO SUPER PLASTIFICANTE                                                    </v>
          </cell>
          <cell r="C805" t="str">
            <v>kg</v>
          </cell>
          <cell r="D805">
            <v>19.448687407407405</v>
          </cell>
        </row>
        <row r="806">
          <cell r="A806" t="str">
            <v>27.13.03</v>
          </cell>
          <cell r="B806" t="str">
            <v xml:space="preserve">ADITIVO SUPER FLUIDIFICANTE                                                    </v>
          </cell>
          <cell r="C806" t="str">
            <v>kg</v>
          </cell>
          <cell r="D806">
            <v>9.9599555555555561</v>
          </cell>
        </row>
        <row r="807">
          <cell r="A807" t="str">
            <v>27.13.04</v>
          </cell>
          <cell r="B807" t="str">
            <v xml:space="preserve">ADITIVO ACELERADOR DE PEGA                                                     </v>
          </cell>
          <cell r="C807" t="str">
            <v>kg</v>
          </cell>
          <cell r="D807">
            <v>7.4860311111111111</v>
          </cell>
        </row>
        <row r="808">
          <cell r="A808" t="str">
            <v>27.13.05</v>
          </cell>
          <cell r="B808" t="str">
            <v xml:space="preserve">ADITIVO RETARDADOR DE PEGA                                                     </v>
          </cell>
          <cell r="C808" t="str">
            <v>kg</v>
          </cell>
          <cell r="D808">
            <v>10.441888888888888</v>
          </cell>
        </row>
        <row r="809">
          <cell r="A809" t="str">
            <v>27.14.01.01</v>
          </cell>
          <cell r="B809" t="str">
            <v xml:space="preserve">PINTURA HIDROFUGANTE C/SILICONE BASE AGUA - UMA DEMAO                          </v>
          </cell>
          <cell r="C809" t="str">
            <v>m2</v>
          </cell>
          <cell r="D809">
            <v>18.859657777777773</v>
          </cell>
        </row>
        <row r="810">
          <cell r="A810" t="str">
            <v>27.14.02</v>
          </cell>
          <cell r="B810" t="str">
            <v xml:space="preserve">PINT.C/VERNIZ POLIURETANO INCOLOR-3DEMAO                                       </v>
          </cell>
          <cell r="C810" t="str">
            <v>m2</v>
          </cell>
          <cell r="D810">
            <v>97.339823703703686</v>
          </cell>
        </row>
        <row r="811">
          <cell r="A811" t="str">
            <v>27.14.03</v>
          </cell>
          <cell r="B811" t="str">
            <v xml:space="preserve">PINTURA A BASE DE EPOXI - 2DEMAOS                                              </v>
          </cell>
          <cell r="C811" t="str">
            <v>m2</v>
          </cell>
          <cell r="D811">
            <v>109.58093037037035</v>
          </cell>
        </row>
        <row r="812">
          <cell r="A812" t="str">
            <v>27.14.04</v>
          </cell>
          <cell r="B812" t="str">
            <v xml:space="preserve">PINTURA ACRILICA - 2DEMAOS                                                     </v>
          </cell>
          <cell r="C812" t="str">
            <v>m2</v>
          </cell>
          <cell r="D812">
            <v>64.386293333333327</v>
          </cell>
        </row>
        <row r="813">
          <cell r="A813" t="str">
            <v>27.14.05</v>
          </cell>
          <cell r="B813" t="str">
            <v>PINTURA A BASE DE ESMALTE SINTETICO 3 DEMAOS, SENDO UMA DEMAO FUNDO OXIDO FERRO</v>
          </cell>
          <cell r="C813" t="str">
            <v>m2</v>
          </cell>
          <cell r="D813">
            <v>75.781339259259269</v>
          </cell>
        </row>
        <row r="814">
          <cell r="A814" t="str">
            <v>27.16.01</v>
          </cell>
          <cell r="B814" t="str">
            <v xml:space="preserve">APLICACAO MANUAL E PREPARO DE PASTA PARA ESTUCAMENTO EM OAE, SEM PINTURA.      </v>
          </cell>
          <cell r="C814" t="str">
            <v>m2</v>
          </cell>
          <cell r="D814">
            <v>28.305551111111107</v>
          </cell>
        </row>
        <row r="815">
          <cell r="A815" t="str">
            <v>27.18.01</v>
          </cell>
          <cell r="B815" t="str">
            <v xml:space="preserve">ATERRO SOLO COM 3% DE CIMENTO C/PULVE.                                         </v>
          </cell>
          <cell r="C815" t="str">
            <v>m3</v>
          </cell>
          <cell r="D815">
            <v>86.051874074074064</v>
          </cell>
        </row>
        <row r="816">
          <cell r="A816" t="str">
            <v>28.01.04.01</v>
          </cell>
          <cell r="B816" t="str">
            <v xml:space="preserve">FORN. E TRANSPORTE DE PLACA DE ACO GT+GT                                       </v>
          </cell>
          <cell r="C816" t="str">
            <v>m2</v>
          </cell>
          <cell r="D816">
            <v>1037.6560148148149</v>
          </cell>
        </row>
        <row r="817">
          <cell r="A817" t="str">
            <v>28.01.05.01</v>
          </cell>
          <cell r="B817" t="str">
            <v xml:space="preserve">FORN. E TRANSPORTE DE PLACA DE ACO GT+AI                                       </v>
          </cell>
          <cell r="C817" t="str">
            <v>m2</v>
          </cell>
          <cell r="D817">
            <v>1016.943591111111</v>
          </cell>
        </row>
        <row r="818">
          <cell r="A818" t="str">
            <v>28.01.07.01</v>
          </cell>
          <cell r="B818" t="str">
            <v xml:space="preserve">FORN. E TRANSPORTE DE PLACA MOD.ALUMINIO GT+GT                                 </v>
          </cell>
          <cell r="C818" t="str">
            <v>m2</v>
          </cell>
          <cell r="D818">
            <v>1772.2723496296294</v>
          </cell>
        </row>
        <row r="819">
          <cell r="A819" t="str">
            <v>28.01.08.01</v>
          </cell>
          <cell r="B819" t="str">
            <v xml:space="preserve">FORN. E TRANSPORTE DE PLACA DE ALUMINIO GT+AI                                  </v>
          </cell>
          <cell r="C819" t="str">
            <v>m2</v>
          </cell>
          <cell r="D819">
            <v>1456.9487244444445</v>
          </cell>
        </row>
        <row r="820">
          <cell r="A820" t="str">
            <v>28.01.24.01</v>
          </cell>
          <cell r="B820" t="str">
            <v xml:space="preserve">COLOCACAO DE PLACA EM SUP. MADEIRA/METALICO-SOLO                               </v>
          </cell>
          <cell r="C820" t="str">
            <v>m2</v>
          </cell>
          <cell r="D820">
            <v>104.96507999999999</v>
          </cell>
        </row>
        <row r="821">
          <cell r="A821" t="str">
            <v>28.01.25.01</v>
          </cell>
          <cell r="B821" t="str">
            <v xml:space="preserve">COLOCACAO DE PLACA AEREA EM PORTICOS OU SEMI-PORTICO                           </v>
          </cell>
          <cell r="C821" t="str">
            <v>m2</v>
          </cell>
          <cell r="D821">
            <v>148.86385185185185</v>
          </cell>
        </row>
        <row r="822">
          <cell r="A822" t="str">
            <v>28.01.26.01</v>
          </cell>
          <cell r="B822" t="str">
            <v xml:space="preserve">RETIRADA DE PLACA DE SOLO EM SUPORTE DE MADEIRA OU METALICO                    </v>
          </cell>
          <cell r="C822" t="str">
            <v>m2</v>
          </cell>
          <cell r="D822">
            <v>89.971598518518519</v>
          </cell>
        </row>
        <row r="823">
          <cell r="A823" t="str">
            <v>28.01.27.01</v>
          </cell>
          <cell r="B823" t="str">
            <v xml:space="preserve">RETIRADA DE PLACA AEREA                                                        </v>
          </cell>
          <cell r="C823" t="str">
            <v>m2</v>
          </cell>
          <cell r="D823">
            <v>119.09108148148147</v>
          </cell>
        </row>
        <row r="824">
          <cell r="A824" t="str">
            <v>28.01.31.01</v>
          </cell>
          <cell r="B824" t="str">
            <v xml:space="preserve">FORN.TRANSP. MONTAG PLACA ALUM.E NUCLEO POLIET. BAIXA DENSIDADE ESP.3MM GT+GT  </v>
          </cell>
          <cell r="C824" t="str">
            <v>m2</v>
          </cell>
          <cell r="D824">
            <v>881.07051999999999</v>
          </cell>
        </row>
        <row r="825">
          <cell r="A825" t="str">
            <v>28.01.31.02</v>
          </cell>
          <cell r="B825" t="str">
            <v xml:space="preserve">FORN.TRANSP. MONTAG PLACA ALUM.E NUCLEO POLIET. BAIXA DENSIDADE ESP.3MM GT+AI  </v>
          </cell>
          <cell r="C825" t="str">
            <v>m2</v>
          </cell>
          <cell r="D825">
            <v>881.07051999999999</v>
          </cell>
        </row>
        <row r="826">
          <cell r="A826" t="str">
            <v>28.02.01.02</v>
          </cell>
          <cell r="B826" t="str">
            <v xml:space="preserve">FORN.TRANSP. E FIXACAO DE PORTICO TUB.MET. VAO DE 15,90M                       </v>
          </cell>
          <cell r="C826" t="str">
            <v>un</v>
          </cell>
          <cell r="D826">
            <v>107627.57960296296</v>
          </cell>
        </row>
        <row r="827">
          <cell r="A827" t="str">
            <v>28.02.02.02</v>
          </cell>
          <cell r="B827" t="str">
            <v xml:space="preserve">FORN.TRANSP. E FIXACAO DE PORTICO TUBULAR METALICO COM VAO DE 19,20M           </v>
          </cell>
          <cell r="C827" t="str">
            <v>un</v>
          </cell>
          <cell r="D827">
            <v>116209.65562962962</v>
          </cell>
        </row>
        <row r="828">
          <cell r="A828" t="str">
            <v>28.02.04.02</v>
          </cell>
          <cell r="B828" t="str">
            <v xml:space="preserve">FORN.,TRANSP.E FIXACAO DE SEMI-PORTICO TUBULAR MET.EM BALANCO COM VAO 6,00M    </v>
          </cell>
          <cell r="C828" t="str">
            <v>un</v>
          </cell>
          <cell r="D828">
            <v>50957.76719111111</v>
          </cell>
        </row>
        <row r="829">
          <cell r="A829" t="str">
            <v>28.02.05.02</v>
          </cell>
          <cell r="B829" t="str">
            <v xml:space="preserve">FORN.,TRANSP.E FIXACAO DE SEMI-PORTICO TUBULAR MET.EM BALANCO COM VAO 8,30M    </v>
          </cell>
          <cell r="C829" t="str">
            <v>un</v>
          </cell>
          <cell r="D829">
            <v>84193.046497777774</v>
          </cell>
        </row>
        <row r="830">
          <cell r="A830" t="str">
            <v>28.02.06.02</v>
          </cell>
          <cell r="B830" t="str">
            <v xml:space="preserve">FORN.,TRANSP.E FIXACAO DE SEMI-PORTICO TUB. MET.EM BALANCO DUPLO COM VAO 6,00M </v>
          </cell>
          <cell r="C830" t="str">
            <v>un</v>
          </cell>
          <cell r="D830">
            <v>89898.387490370354</v>
          </cell>
        </row>
        <row r="831">
          <cell r="A831" t="str">
            <v>28.02.07.02</v>
          </cell>
          <cell r="B831" t="str">
            <v xml:space="preserve">FORN.,TRANSP.E FIXACAO DE SEMI-PORTICO TUB.MET.EM BALANCO DUPLO COM VAO 8,30M  </v>
          </cell>
          <cell r="C831" t="str">
            <v>un</v>
          </cell>
          <cell r="D831">
            <v>109737.94425037036</v>
          </cell>
        </row>
        <row r="832">
          <cell r="A832" t="str">
            <v>28.02.08.01</v>
          </cell>
          <cell r="B832" t="str">
            <v xml:space="preserve">FORN.,TRANSP.E FIXACAO DE SEMI-PORTICO TUBULAR MET.EM BALANCO COM VAO 4,90M    </v>
          </cell>
          <cell r="C832" t="str">
            <v>un</v>
          </cell>
          <cell r="D832">
            <v>48115.83845333333</v>
          </cell>
        </row>
        <row r="833">
          <cell r="A833" t="str">
            <v>28.03.02</v>
          </cell>
          <cell r="B833" t="str">
            <v xml:space="preserve">SINALIZ.HOR.C/RESINA VINILICA OU ACRILI.                                       </v>
          </cell>
          <cell r="C833" t="str">
            <v>m2</v>
          </cell>
          <cell r="D833">
            <v>65.028871111111101</v>
          </cell>
        </row>
        <row r="834">
          <cell r="A834" t="str">
            <v>28.03.03</v>
          </cell>
          <cell r="B834" t="str">
            <v xml:space="preserve">SINALIZ.HOR. C/TERMOPLAST. HOT-SPRAY                                           </v>
          </cell>
          <cell r="C834" t="str">
            <v>m2</v>
          </cell>
          <cell r="D834">
            <v>113.26504296296297</v>
          </cell>
        </row>
        <row r="835">
          <cell r="A835" t="str">
            <v>28.03.05</v>
          </cell>
          <cell r="B835" t="str">
            <v xml:space="preserve">SINALIZ.HOR.C/TERMOPLAST EXTRUDADO                                             </v>
          </cell>
          <cell r="C835" t="str">
            <v>m2</v>
          </cell>
          <cell r="D835">
            <v>145.36180296296294</v>
          </cell>
        </row>
        <row r="836">
          <cell r="A836" t="str">
            <v>28.03.05.03</v>
          </cell>
          <cell r="B836" t="str">
            <v xml:space="preserve">SIN.HORIZ.PLAST.A FRIO,POR EXTRUSAO, ALTO RELEVO, ESPACAMENTO 500MM.           </v>
          </cell>
          <cell r="C836" t="str">
            <v>m2</v>
          </cell>
          <cell r="D836">
            <v>311.45744888888885</v>
          </cell>
        </row>
        <row r="837">
          <cell r="A837" t="str">
            <v>28.03.05.04</v>
          </cell>
          <cell r="B837" t="str">
            <v>SINAL.HORIZ.PLAST.FRIO BASE DE RES. METACRIL. REATIVAS, DISP.ESTRUT.APLIC. MEC.</v>
          </cell>
          <cell r="C837" t="str">
            <v>m2</v>
          </cell>
          <cell r="D837">
            <v>223.24222962962961</v>
          </cell>
        </row>
        <row r="838">
          <cell r="A838" t="str">
            <v>28.03.06</v>
          </cell>
          <cell r="B838" t="str">
            <v xml:space="preserve">SINALIZ.HOR.TINTA P/ POUCO TRAFEGO                                             </v>
          </cell>
          <cell r="C838" t="str">
            <v>m2</v>
          </cell>
          <cell r="D838">
            <v>48.503912592592584</v>
          </cell>
        </row>
        <row r="839">
          <cell r="A839" t="str">
            <v>28.03.07</v>
          </cell>
          <cell r="B839" t="str">
            <v xml:space="preserve">SINALIZ.HOR.ACRILICA BASE AGUA                                                 </v>
          </cell>
          <cell r="C839" t="str">
            <v>m2</v>
          </cell>
          <cell r="D839">
            <v>44.980444444444444</v>
          </cell>
        </row>
        <row r="840">
          <cell r="A840" t="str">
            <v>28.03.09.02</v>
          </cell>
          <cell r="B840" t="str">
            <v xml:space="preserve">TACHA REFLETIVA BIDIRECIONAL TIPO III OU IV ABNT (VIDRO OU PRISMÁTICO)         </v>
          </cell>
          <cell r="C840" t="str">
            <v>un</v>
          </cell>
          <cell r="D840">
            <v>92.916746666666668</v>
          </cell>
        </row>
        <row r="841">
          <cell r="A841" t="str">
            <v>28.03.09.03</v>
          </cell>
          <cell r="B841" t="str">
            <v xml:space="preserve">TACHA METALICA COM 1 PINO DE FIXACAO- MONO REFLETIVA                           </v>
          </cell>
          <cell r="C841" t="str">
            <v>un</v>
          </cell>
          <cell r="D841">
            <v>73.660832592592584</v>
          </cell>
        </row>
        <row r="842">
          <cell r="A842" t="str">
            <v>28.03.09.04</v>
          </cell>
          <cell r="B842" t="str">
            <v xml:space="preserve">TACHA METALICA COM 1 PINO DE FIXACAO - BI REFLETIVA                            </v>
          </cell>
          <cell r="C842" t="str">
            <v>un</v>
          </cell>
          <cell r="D842">
            <v>82.506986666666677</v>
          </cell>
        </row>
        <row r="843">
          <cell r="A843" t="str">
            <v>28.03.13</v>
          </cell>
          <cell r="B843" t="str">
            <v xml:space="preserve">TACHA MONODIRECIONAL REFLETIVO PLASTICO                                        </v>
          </cell>
          <cell r="C843" t="str">
            <v>un</v>
          </cell>
          <cell r="D843">
            <v>32.49301629629629</v>
          </cell>
        </row>
        <row r="844">
          <cell r="A844" t="str">
            <v>28.03.14</v>
          </cell>
          <cell r="B844" t="str">
            <v xml:space="preserve">TACHA BIDIRECIONAL REFLETIVO PLASTICO                                          </v>
          </cell>
          <cell r="C844" t="str">
            <v>un</v>
          </cell>
          <cell r="D844">
            <v>27.041814814814813</v>
          </cell>
        </row>
        <row r="845">
          <cell r="A845" t="str">
            <v>28.03.15.01</v>
          </cell>
          <cell r="B845" t="str">
            <v xml:space="preserve">TACHA REFLETIVA MONODIRECIONAL TIPO III OU IV ABNT (VIDRO OU PRISMÁTICO)       </v>
          </cell>
          <cell r="C845" t="str">
            <v>un</v>
          </cell>
          <cell r="D845">
            <v>60.841405925925926</v>
          </cell>
        </row>
        <row r="846">
          <cell r="A846" t="str">
            <v>28.04.06</v>
          </cell>
          <cell r="B846" t="str">
            <v xml:space="preserve">DISP.DE CONTROLE ALINH.- CILINDRO CANALIZADOR DE TRÁFEGO - ABNT.NBR 15071.     </v>
          </cell>
          <cell r="C846" t="str">
            <v>un</v>
          </cell>
          <cell r="D846">
            <v>226.64789185185182</v>
          </cell>
        </row>
        <row r="847">
          <cell r="A847" t="str">
            <v>28.04.18</v>
          </cell>
          <cell r="B847" t="str">
            <v xml:space="preserve">FORN. E INSTAL. DE BALIZADOR LAT. DE SOLO BIREFLETIVO AI                       </v>
          </cell>
          <cell r="C847" t="str">
            <v>un</v>
          </cell>
          <cell r="D847">
            <v>207.57404148148149</v>
          </cell>
        </row>
        <row r="848">
          <cell r="A848" t="str">
            <v>28.04.27</v>
          </cell>
          <cell r="B848" t="str">
            <v xml:space="preserve">FORNECIMENTO E COLOCAÇÃO DE SUPER CONE - TAMBOR PLASTICO 1,05X0,70M            </v>
          </cell>
          <cell r="C848" t="str">
            <v>un</v>
          </cell>
          <cell r="D848">
            <v>341.59434666666658</v>
          </cell>
        </row>
        <row r="849">
          <cell r="A849" t="str">
            <v>28.04.28</v>
          </cell>
          <cell r="B849" t="str">
            <v>DISP.DE CANAL.DE TRAF.SINAL.ELETR.A LED BID.P/A USO EM CONES,CAVAL.E BARREIRAS.</v>
          </cell>
          <cell r="C849" t="str">
            <v>un</v>
          </cell>
          <cell r="D849">
            <v>227.33330814814812</v>
          </cell>
        </row>
        <row r="850">
          <cell r="A850" t="str">
            <v>28.05.08.02</v>
          </cell>
          <cell r="B850" t="str">
            <v>FORNECIMENTO TRANSPORTE INST.TERM.ABSORV.ENERGIA NBR 15486, 70/80 KM/H SIMPLES.</v>
          </cell>
          <cell r="C850" t="str">
            <v>conjunto</v>
          </cell>
          <cell r="D850">
            <v>11084.573762962962</v>
          </cell>
        </row>
        <row r="851">
          <cell r="A851" t="str">
            <v>28.05.08.03</v>
          </cell>
          <cell r="B851" t="str">
            <v xml:space="preserve">FORNECIMENTO TRANSPORTE INST.TERM.ABSORV.ENERGIA NBR 15486, 100 KM/H SIMPLES.  </v>
          </cell>
          <cell r="C851" t="str">
            <v>conjunto</v>
          </cell>
          <cell r="D851">
            <v>13466.202619259258</v>
          </cell>
        </row>
        <row r="852">
          <cell r="A852" t="str">
            <v>28.05.09.01</v>
          </cell>
          <cell r="B852" t="str">
            <v xml:space="preserve">FORN.INSTAL.CONJ. TRANSICAO DE DEF.MET. P/ BARREIRA DE CONCRETOC/LAMINA TRIPLA </v>
          </cell>
          <cell r="C852" t="str">
            <v>conjunto</v>
          </cell>
          <cell r="D852">
            <v>8250.6986666666653</v>
          </cell>
        </row>
        <row r="853">
          <cell r="A853" t="str">
            <v>28.05.11.08</v>
          </cell>
          <cell r="B853" t="str">
            <v xml:space="preserve">FORN.TRANS.INST.DE DEFENSA METÁLICA NBR 15486 H1 A W4 SIMPLES.                 </v>
          </cell>
          <cell r="C853" t="str">
            <v>m</v>
          </cell>
          <cell r="D853">
            <v>353.00010222222221</v>
          </cell>
        </row>
        <row r="854">
          <cell r="A854" t="str">
            <v>28.06.10</v>
          </cell>
          <cell r="B854" t="str">
            <v xml:space="preserve">SUPORTE MADEIRA TRATADA 0,10X0,10M                                             </v>
          </cell>
          <cell r="C854" t="str">
            <v>m</v>
          </cell>
          <cell r="D854">
            <v>62.8226874074074</v>
          </cell>
        </row>
        <row r="855">
          <cell r="A855" t="str">
            <v>28.06.10.01</v>
          </cell>
          <cell r="B855" t="str">
            <v xml:space="preserve">RETIRADA DE SUPORTE DE MADEIRA TRATADA                                         </v>
          </cell>
          <cell r="C855" t="str">
            <v>m</v>
          </cell>
          <cell r="D855">
            <v>21.322872592592589</v>
          </cell>
        </row>
        <row r="856">
          <cell r="A856" t="str">
            <v>28.06.11</v>
          </cell>
          <cell r="B856" t="str">
            <v xml:space="preserve">SUPORTE DE PERFIL METALICO GALVANIZADO.                                        </v>
          </cell>
          <cell r="C856" t="str">
            <v>kg</v>
          </cell>
          <cell r="D856">
            <v>37.6978962962963</v>
          </cell>
        </row>
        <row r="857">
          <cell r="A857" t="str">
            <v>28.06.12</v>
          </cell>
          <cell r="B857" t="str">
            <v xml:space="preserve">SUPORTE TUBULAR GALVANIZADO 2 1/2"                                             </v>
          </cell>
          <cell r="C857" t="str">
            <v>m</v>
          </cell>
          <cell r="D857">
            <v>199.79885037037033</v>
          </cell>
        </row>
        <row r="858">
          <cell r="A858" t="str">
            <v>28.07.06</v>
          </cell>
          <cell r="B858" t="str">
            <v xml:space="preserve">BROCA DE CONTRETO ARMADO D=30CM                                                </v>
          </cell>
          <cell r="C858" t="str">
            <v>m</v>
          </cell>
          <cell r="D858">
            <v>184.75182074074073</v>
          </cell>
        </row>
        <row r="859">
          <cell r="A859" t="str">
            <v>28.08.01.01</v>
          </cell>
          <cell r="B859" t="str">
            <v xml:space="preserve">CONFECCAO, MONTAGEM E INSTALACAO DE PLACA INSTITUCIONAL                        </v>
          </cell>
          <cell r="C859" t="str">
            <v>m2</v>
          </cell>
          <cell r="D859">
            <v>381.19855703703695</v>
          </cell>
        </row>
        <row r="860">
          <cell r="A860" t="str">
            <v>28.08.02.01</v>
          </cell>
          <cell r="B860" t="str">
            <v xml:space="preserve">MANUTENCAO DE PLACA INSTITUCIONAL                                              </v>
          </cell>
          <cell r="C860" t="str">
            <v>m2 x mes</v>
          </cell>
          <cell r="D860">
            <v>77.516299259259242</v>
          </cell>
        </row>
        <row r="861">
          <cell r="A861" t="str">
            <v>28.10.01</v>
          </cell>
          <cell r="B861" t="str">
            <v>FORN./INSTAL. BALIZ.(CATADIOPTRICO) P/DEF. MET. C/PELICULA GT+GT, CONF.OP-06-05</v>
          </cell>
          <cell r="C861" t="str">
            <v>un</v>
          </cell>
          <cell r="D861">
            <v>36.776868148148147</v>
          </cell>
        </row>
        <row r="862">
          <cell r="A862" t="str">
            <v>28.10.02</v>
          </cell>
          <cell r="B862" t="str">
            <v>FORN./INSTAL. BALIZ. (CATADIOPTRICO) P/BAR. RIGIDA C/PEL. GT+GT, CONF. OP-06-05</v>
          </cell>
          <cell r="C862" t="str">
            <v>un</v>
          </cell>
          <cell r="D862">
            <v>37.569380740740733</v>
          </cell>
        </row>
        <row r="863">
          <cell r="A863" t="str">
            <v>30.01.01</v>
          </cell>
          <cell r="B863" t="str">
            <v xml:space="preserve">GRAMA EM PLACA SEM ADUBO                                                       </v>
          </cell>
          <cell r="C863" t="str">
            <v>m2</v>
          </cell>
          <cell r="D863">
            <v>16.856957037037034</v>
          </cell>
        </row>
        <row r="864">
          <cell r="A864" t="str">
            <v>30.01.02</v>
          </cell>
          <cell r="B864" t="str">
            <v xml:space="preserve">GRAMA PLACA COM ADUBO                                                          </v>
          </cell>
          <cell r="C864" t="str">
            <v>m2</v>
          </cell>
          <cell r="D864">
            <v>19.834234074074072</v>
          </cell>
        </row>
        <row r="865">
          <cell r="A865" t="str">
            <v>30.01.03</v>
          </cell>
          <cell r="B865" t="str">
            <v xml:space="preserve">GRAMA MUDA SEM ADUBO                                                           </v>
          </cell>
          <cell r="C865" t="str">
            <v>m2</v>
          </cell>
          <cell r="D865">
            <v>20.723133333333333</v>
          </cell>
        </row>
        <row r="866">
          <cell r="A866" t="str">
            <v>30.01.04</v>
          </cell>
          <cell r="B866" t="str">
            <v xml:space="preserve">GRAMA MUDA COM ADUBO                                                           </v>
          </cell>
          <cell r="C866" t="str">
            <v>m2</v>
          </cell>
          <cell r="D866">
            <v>23.282734814814809</v>
          </cell>
        </row>
        <row r="867">
          <cell r="A867" t="str">
            <v>30.01.05</v>
          </cell>
          <cell r="B867" t="str">
            <v xml:space="preserve">PLANTIO LEGUM.SEMENTES SEM ADUBO                                               </v>
          </cell>
          <cell r="C867" t="str">
            <v>m2</v>
          </cell>
          <cell r="D867">
            <v>2.0562488888888888</v>
          </cell>
        </row>
        <row r="868">
          <cell r="A868" t="str">
            <v>30.01.06</v>
          </cell>
          <cell r="B868" t="str">
            <v xml:space="preserve">PLANTIO LEGUM.SEMENTES COM ADUBO                                               </v>
          </cell>
          <cell r="C868" t="str">
            <v>m2</v>
          </cell>
          <cell r="D868">
            <v>3.7376607407407403</v>
          </cell>
        </row>
        <row r="869">
          <cell r="A869" t="str">
            <v>30.01.07</v>
          </cell>
          <cell r="B869" t="str">
            <v xml:space="preserve">PLANTIO DE GRAMA PROC.HIDROSSEMEADURA                                          </v>
          </cell>
          <cell r="C869" t="str">
            <v>m2</v>
          </cell>
          <cell r="D869">
            <v>12.96936148148148</v>
          </cell>
        </row>
        <row r="870">
          <cell r="A870" t="str">
            <v>30.01.08</v>
          </cell>
          <cell r="B870" t="str">
            <v xml:space="preserve">IRRIGACAO DE REVESTIMENTO VEGETAL                                              </v>
          </cell>
          <cell r="C870" t="str">
            <v>m2</v>
          </cell>
          <cell r="D870">
            <v>0.49264296296296295</v>
          </cell>
        </row>
        <row r="871">
          <cell r="A871" t="str">
            <v>30.01.09</v>
          </cell>
          <cell r="B871" t="str">
            <v xml:space="preserve">GRAMA ARMADA TELA VEGETAL                                                      </v>
          </cell>
          <cell r="C871" t="str">
            <v>m2</v>
          </cell>
          <cell r="D871">
            <v>36.883964444444445</v>
          </cell>
        </row>
        <row r="872">
          <cell r="A872" t="str">
            <v>30.01.10</v>
          </cell>
          <cell r="B872" t="str">
            <v xml:space="preserve">ROCADA MANUAL                                                                  </v>
          </cell>
          <cell r="C872" t="str">
            <v>ha</v>
          </cell>
          <cell r="D872">
            <v>6973.4361081481466</v>
          </cell>
        </row>
        <row r="873">
          <cell r="A873" t="str">
            <v>30.01.11</v>
          </cell>
          <cell r="B873" t="str">
            <v xml:space="preserve">ROCADA MECANIZADA                                                              </v>
          </cell>
          <cell r="C873" t="str">
            <v>ha</v>
          </cell>
          <cell r="D873">
            <v>2640.5769911111111</v>
          </cell>
        </row>
        <row r="874">
          <cell r="A874" t="str">
            <v>30.01.12</v>
          </cell>
          <cell r="B874" t="str">
            <v xml:space="preserve">CAPINA MANUAL,INCL.AMONT.CARGA/DESC.                                           </v>
          </cell>
          <cell r="C874" t="str">
            <v>ha</v>
          </cell>
          <cell r="D874">
            <v>12450.758376296295</v>
          </cell>
        </row>
        <row r="875">
          <cell r="A875" t="str">
            <v>30.01.21</v>
          </cell>
          <cell r="B875" t="str">
            <v xml:space="preserve">PLANTIO DE ARBUSTOS                                                            </v>
          </cell>
          <cell r="C875" t="str">
            <v>un</v>
          </cell>
          <cell r="D875">
            <v>24.589309629629629</v>
          </cell>
        </row>
        <row r="876">
          <cell r="A876" t="str">
            <v>30.01.22</v>
          </cell>
          <cell r="B876" t="str">
            <v xml:space="preserve">PLANTIO DE ARVORES                                                             </v>
          </cell>
          <cell r="C876" t="str">
            <v>un</v>
          </cell>
          <cell r="D876">
            <v>71.401100740740745</v>
          </cell>
        </row>
        <row r="877">
          <cell r="A877" t="str">
            <v>30.01.30</v>
          </cell>
          <cell r="B877" t="str">
            <v xml:space="preserve">PLANTIO DE GRAMINEAS SEMENTE TELA BIODEG                                       </v>
          </cell>
          <cell r="C877" t="str">
            <v>m2</v>
          </cell>
          <cell r="D877">
            <v>12.648072592592593</v>
          </cell>
        </row>
        <row r="878">
          <cell r="A878" t="str">
            <v>30.01.40.01</v>
          </cell>
          <cell r="B878" t="str">
            <v>PLANTIO FLORESTAL DE ESPÉ.ARBÓREAS NATIVAS H&lt;=0,60 E ESPAÇ.PLANTIO DE 3,MX2,00M</v>
          </cell>
          <cell r="C878" t="str">
            <v>ha</v>
          </cell>
          <cell r="D878">
            <v>24958.202822222222</v>
          </cell>
        </row>
        <row r="879">
          <cell r="A879" t="str">
            <v>30.01.40.02</v>
          </cell>
          <cell r="B879" t="str">
            <v>MANUTENCAO DO PLANTIO FLORESTAL DE ESP.ARBÓREAS NATIVAS COM ESP.DE 3,00MX 2,00M</v>
          </cell>
          <cell r="C879" t="str">
            <v>ha x mes</v>
          </cell>
          <cell r="D879">
            <v>848.92021185185172</v>
          </cell>
        </row>
        <row r="880">
          <cell r="A880" t="str">
            <v>30.01.40.03</v>
          </cell>
          <cell r="B880" t="str">
            <v xml:space="preserve">PLANTIO ESSENCIAS FLORESTAIS NATIVAS h&gt;=1,50M                                  </v>
          </cell>
          <cell r="C880" t="str">
            <v>ha</v>
          </cell>
          <cell r="D880">
            <v>34085.548931851845</v>
          </cell>
        </row>
        <row r="881">
          <cell r="A881" t="str">
            <v>30.01.40.06</v>
          </cell>
          <cell r="B881" t="str">
            <v>PLANTIO FLORESTAL DE ESPÉ.ARBÓREAS NATIVAS H&lt;0,60 E ESPAÇ.PLANTIO DE 2,5MX2,00M</v>
          </cell>
          <cell r="C881" t="str">
            <v>ha</v>
          </cell>
          <cell r="D881">
            <v>32043.650946666665</v>
          </cell>
        </row>
        <row r="882">
          <cell r="A882" t="str">
            <v>30.01.40.07</v>
          </cell>
          <cell r="B882" t="str">
            <v>MANUTENÇÃO DO PLANTIO FLORESTAL DE ESP.ARBÓREAS NATIVAS COM ESP.DE 2,50M X 2,00</v>
          </cell>
          <cell r="C882" t="str">
            <v>ha x mes</v>
          </cell>
          <cell r="D882">
            <v>851.29774962962961</v>
          </cell>
        </row>
        <row r="883">
          <cell r="A883" t="str">
            <v>34.03.01</v>
          </cell>
          <cell r="B883" t="str">
            <v xml:space="preserve">LIMPEZA DE AREAS INT.PISOS ACARPETADOS                                         </v>
          </cell>
          <cell r="C883" t="str">
            <v>m2 x mes</v>
          </cell>
          <cell r="D883">
            <v>7.3039674074074066</v>
          </cell>
        </row>
        <row r="884">
          <cell r="A884" t="str">
            <v>34.03.03</v>
          </cell>
          <cell r="B884" t="str">
            <v xml:space="preserve">LIMPEZA DE AREAS INTERNAS LABORATORIOS                                         </v>
          </cell>
          <cell r="C884" t="str">
            <v>m2 x mes</v>
          </cell>
          <cell r="D884">
            <v>13.269231111111109</v>
          </cell>
        </row>
        <row r="885">
          <cell r="A885" t="str">
            <v>34.03.04</v>
          </cell>
          <cell r="B885" t="str">
            <v xml:space="preserve">LIMPEZA DE AREAS INT.ALMOXARIF.E GALPOES                                       </v>
          </cell>
          <cell r="C885" t="str">
            <v>m2 x mes</v>
          </cell>
          <cell r="D885">
            <v>3.2450177777777771</v>
          </cell>
        </row>
        <row r="886">
          <cell r="A886" t="str">
            <v>34.03.05</v>
          </cell>
          <cell r="B886" t="str">
            <v xml:space="preserve">LIMPEZA DE AREAS INTERNAS OFICINAS                                             </v>
          </cell>
          <cell r="C886" t="str">
            <v>m2 x mes</v>
          </cell>
          <cell r="D886">
            <v>3.6519837037037033</v>
          </cell>
        </row>
        <row r="887">
          <cell r="A887" t="str">
            <v>34.03.06</v>
          </cell>
          <cell r="B887" t="str">
            <v xml:space="preserve">LIMPEZA AREAS EXT.PISOS PAV.E TERRA                                            </v>
          </cell>
          <cell r="C887" t="str">
            <v>m2 x mes</v>
          </cell>
          <cell r="D887">
            <v>3.6519837037037033</v>
          </cell>
        </row>
        <row r="888">
          <cell r="A888" t="str">
            <v>34.03.07</v>
          </cell>
          <cell r="B888" t="str">
            <v xml:space="preserve">LIMP.EXT.PAT.E AREAS VERDES - ALTA FREQ.                                       </v>
          </cell>
          <cell r="C888" t="str">
            <v>m2 x mes</v>
          </cell>
          <cell r="D888">
            <v>0.69612592592592593</v>
          </cell>
        </row>
        <row r="889">
          <cell r="A889" t="str">
            <v>34.03.08</v>
          </cell>
          <cell r="B889" t="str">
            <v xml:space="preserve">LIMP.EXT.PAT.E AREAS VERDES - MEDIA FREQ                                       </v>
          </cell>
          <cell r="C889" t="str">
            <v>m2 x mes</v>
          </cell>
          <cell r="D889">
            <v>0.3427081481481481</v>
          </cell>
        </row>
        <row r="890">
          <cell r="A890" t="str">
            <v>34.03.09</v>
          </cell>
          <cell r="B890" t="str">
            <v xml:space="preserve">LIMP.EXT.PAT.E AREAS VERDES - BAIXA FREQ                                       </v>
          </cell>
          <cell r="C890" t="str">
            <v>m2 x mes</v>
          </cell>
          <cell r="D890">
            <v>0.18206370370370367</v>
          </cell>
        </row>
        <row r="891">
          <cell r="A891" t="str">
            <v>34.03.10</v>
          </cell>
          <cell r="B891" t="str">
            <v xml:space="preserve">VIDROS EXTERNOS C/EXP.RISCO TRIMESTR.                                          </v>
          </cell>
          <cell r="C891" t="str">
            <v>m2 x mes</v>
          </cell>
          <cell r="D891">
            <v>2.9130192592592588</v>
          </cell>
        </row>
        <row r="892">
          <cell r="A892" t="str">
            <v>34.03.11</v>
          </cell>
          <cell r="B892" t="str">
            <v xml:space="preserve">VIDROS EXTERNOS S/EXP.RISCO - TRIMESTR.                                        </v>
          </cell>
          <cell r="C892" t="str">
            <v>m2 x mes</v>
          </cell>
          <cell r="D892">
            <v>2.2811511111111105</v>
          </cell>
        </row>
        <row r="893">
          <cell r="A893" t="str">
            <v>34.03.12</v>
          </cell>
          <cell r="B893" t="str">
            <v xml:space="preserve">VIDROS EXTERNOS C/EXP.RISCO - SEMESTRAL                                        </v>
          </cell>
          <cell r="C893" t="str">
            <v>m2 x mes</v>
          </cell>
          <cell r="D893">
            <v>2.4417955555555553</v>
          </cell>
        </row>
        <row r="894">
          <cell r="A894" t="str">
            <v>34.03.13</v>
          </cell>
          <cell r="B894" t="str">
            <v xml:space="preserve">VIDROS EXTERNOS S/EXP.RISCO - SEMESTRAL                                        </v>
          </cell>
          <cell r="C894" t="str">
            <v>m2 x mes</v>
          </cell>
          <cell r="D894">
            <v>2.1312162962962962</v>
          </cell>
        </row>
        <row r="895">
          <cell r="A895" t="str">
            <v>34.04.02</v>
          </cell>
          <cell r="B895" t="str">
            <v xml:space="preserve">VIG.44H SEM. DIURNO                                                            </v>
          </cell>
          <cell r="C895" t="str">
            <v>postoxdia</v>
          </cell>
          <cell r="D895">
            <v>396.24558666666667</v>
          </cell>
        </row>
        <row r="896">
          <cell r="A896" t="str">
            <v>34.04.04</v>
          </cell>
          <cell r="B896" t="str">
            <v xml:space="preserve">VIG.12H DIURNO DE SEGUNDA A DOMINGO                                            </v>
          </cell>
          <cell r="C896" t="str">
            <v>postoxdia</v>
          </cell>
          <cell r="D896">
            <v>507.28302666666667</v>
          </cell>
        </row>
        <row r="897">
          <cell r="A897" t="str">
            <v>34.04.06</v>
          </cell>
          <cell r="B897" t="str">
            <v xml:space="preserve">VIG.12H NOTURNO DE SEGUNDA A DOMINGO                                           </v>
          </cell>
          <cell r="C897" t="str">
            <v>postoxdia</v>
          </cell>
          <cell r="D897">
            <v>581.47934074074078</v>
          </cell>
        </row>
        <row r="898">
          <cell r="A898" t="str">
            <v>34.05.02</v>
          </cell>
          <cell r="B898" t="str">
            <v xml:space="preserve">PORT.44H SEM.DIURNO DE SEG./SEXTA-FEIRA                                        </v>
          </cell>
          <cell r="C898" t="str">
            <v>postoxdia</v>
          </cell>
          <cell r="D898">
            <v>288.45316444444438</v>
          </cell>
        </row>
        <row r="899">
          <cell r="A899" t="str">
            <v>34.05.04</v>
          </cell>
          <cell r="B899" t="str">
            <v xml:space="preserve">PORT.12H DIARIAS DIURNO DE SEG./SEXTA-FEIRA                                    </v>
          </cell>
          <cell r="C899" t="str">
            <v>postoxdia</v>
          </cell>
          <cell r="D899">
            <v>395.07823703703701</v>
          </cell>
        </row>
        <row r="900">
          <cell r="A900" t="str">
            <v>34.05.06</v>
          </cell>
          <cell r="B900" t="str">
            <v xml:space="preserve">PORT.8H DIURNO DE SEGUNDA A DOMINGO                                            </v>
          </cell>
          <cell r="C900" t="str">
            <v>postoxdia</v>
          </cell>
          <cell r="D900">
            <v>276.83321629629631</v>
          </cell>
        </row>
        <row r="901">
          <cell r="A901" t="str">
            <v>34.05.08</v>
          </cell>
          <cell r="B901" t="str">
            <v xml:space="preserve">PORT.24 DIUTURNO DE SEGUNDA A DOMINGO                                          </v>
          </cell>
          <cell r="C901" t="str">
            <v>postoxdia</v>
          </cell>
          <cell r="D901">
            <v>796.27167259259249</v>
          </cell>
        </row>
        <row r="902">
          <cell r="A902" t="str">
            <v>34.07.01.01</v>
          </cell>
          <cell r="B902" t="str">
            <v xml:space="preserve">MEDICO SUPERVISOR                                                              </v>
          </cell>
          <cell r="C902" t="str">
            <v>hora</v>
          </cell>
          <cell r="D902">
            <v>232.69883259259257</v>
          </cell>
        </row>
        <row r="903">
          <cell r="A903" t="str">
            <v>34.07.01.02</v>
          </cell>
          <cell r="B903" t="str">
            <v xml:space="preserve">PARAMEDICO                                                                     </v>
          </cell>
          <cell r="C903" t="str">
            <v>hora</v>
          </cell>
          <cell r="D903">
            <v>71.154779259259243</v>
          </cell>
        </row>
        <row r="904">
          <cell r="A904" t="str">
            <v>34.07.01.03</v>
          </cell>
          <cell r="B904" t="str">
            <v xml:space="preserve">ATENDENTE DE PRIMEIROS SOCORROS                                                </v>
          </cell>
          <cell r="C904" t="str">
            <v>hora</v>
          </cell>
          <cell r="D904">
            <v>54.951109629629627</v>
          </cell>
        </row>
        <row r="905">
          <cell r="A905" t="str">
            <v>34.07.01.04</v>
          </cell>
          <cell r="B905" t="str">
            <v xml:space="preserve">AUX.ATENDENTE DE PRIMEIROS SOCORROS                                            </v>
          </cell>
          <cell r="C905" t="str">
            <v>hora</v>
          </cell>
          <cell r="D905">
            <v>54.147887407407403</v>
          </cell>
        </row>
        <row r="906">
          <cell r="A906" t="str">
            <v>34.07.01.05</v>
          </cell>
          <cell r="B906" t="str">
            <v xml:space="preserve">MOTORISTA AMBULANCIA                                                           </v>
          </cell>
          <cell r="C906" t="str">
            <v>hora</v>
          </cell>
          <cell r="D906">
            <v>53.366084444444432</v>
          </cell>
        </row>
        <row r="907">
          <cell r="A907" t="str">
            <v>34.07.01.06</v>
          </cell>
          <cell r="B907" t="str">
            <v xml:space="preserve">OPERADOR DE GUINCHO                                                            </v>
          </cell>
          <cell r="C907" t="str">
            <v>hora</v>
          </cell>
          <cell r="D907">
            <v>39.882660740740739</v>
          </cell>
        </row>
        <row r="908">
          <cell r="A908" t="str">
            <v>34.08.27.01</v>
          </cell>
          <cell r="B908" t="str">
            <v xml:space="preserve">ESTUDO HIDROLOGICO E APROV. DO DAEE                                            </v>
          </cell>
          <cell r="C908" t="str">
            <v>un</v>
          </cell>
          <cell r="D908">
            <v>9975.9771614814799</v>
          </cell>
        </row>
        <row r="909">
          <cell r="A909" t="str">
            <v>34.08.27.02</v>
          </cell>
          <cell r="B909" t="str">
            <v xml:space="preserve">ESTUDO, REG. AMBIENTAL E APROV. DEPRN                                          </v>
          </cell>
          <cell r="C909" t="str">
            <v>un</v>
          </cell>
          <cell r="D909">
            <v>5958.4737985185175</v>
          </cell>
        </row>
        <row r="910">
          <cell r="A910" t="str">
            <v>34.08.27.02.01</v>
          </cell>
          <cell r="B910" t="str">
            <v xml:space="preserve">CARACT.AMBIENTAL EMPREEND.ROD.ELAB.REL.TECN.INTERV.AREA PRES.CETESB S19 E S07  </v>
          </cell>
          <cell r="C910" t="str">
            <v>un</v>
          </cell>
          <cell r="D910">
            <v>20383.359623703705</v>
          </cell>
        </row>
        <row r="911">
          <cell r="A911" t="str">
            <v>34.08.27.02.02</v>
          </cell>
          <cell r="B911" t="str">
            <v xml:space="preserve">CARACT.AMBIENTAL EMPREEND.ROD.AREA PRESERV.CETESB S19 E S07 &gt;10&lt;=20KM          </v>
          </cell>
          <cell r="C911" t="str">
            <v>un</v>
          </cell>
          <cell r="D911">
            <v>28322.686518518516</v>
          </cell>
        </row>
        <row r="912">
          <cell r="A912" t="str">
            <v>34.08.27.02.03</v>
          </cell>
          <cell r="B912" t="str">
            <v xml:space="preserve">CARACT.AMBIENTAL EMPREEND.ROD.AREA PRESERV.CETESB S19 E S07 &gt;20&lt;=30            </v>
          </cell>
          <cell r="C912" t="str">
            <v>un</v>
          </cell>
          <cell r="D912">
            <v>36259.967874074071</v>
          </cell>
        </row>
        <row r="913">
          <cell r="A913" t="str">
            <v>34.08.27.02.04</v>
          </cell>
          <cell r="B913" t="str">
            <v xml:space="preserve">CARACT.AMBIENTAL EMPREEND.ROD.AREA PRESERV.CETESB S19 E S07 &gt;30&lt;=40KM          </v>
          </cell>
          <cell r="C913" t="str">
            <v>un</v>
          </cell>
          <cell r="D913">
            <v>44199.284059259255</v>
          </cell>
        </row>
        <row r="914">
          <cell r="A914" t="str">
            <v>34.08.27.03</v>
          </cell>
          <cell r="B914" t="str">
            <v xml:space="preserve">ELABORACAO DE EVI E APROVACAO DE IMPLANTACAO DO EMPREENDIMENTO NO DAEE.        </v>
          </cell>
          <cell r="C914" t="str">
            <v>un</v>
          </cell>
          <cell r="D914">
            <v>6394.345014814814</v>
          </cell>
        </row>
        <row r="915">
          <cell r="A915" t="str">
            <v>34.08.27.04</v>
          </cell>
          <cell r="B915" t="str">
            <v xml:space="preserve">DIREITO DE USO DO RECURSO HIDRICO EM TRAVESSIAS / DAEE                         </v>
          </cell>
          <cell r="C915" t="str">
            <v>un</v>
          </cell>
          <cell r="D915">
            <v>898.83779555555554</v>
          </cell>
        </row>
        <row r="916">
          <cell r="A916" t="str">
            <v>34.09.01</v>
          </cell>
          <cell r="B916" t="str">
            <v xml:space="preserve">EQUIPE DE MERGULHO COM FILMAGEM                                                </v>
          </cell>
          <cell r="C916" t="str">
            <v>equipe.dia</v>
          </cell>
          <cell r="D916">
            <v>3528.89793037037</v>
          </cell>
        </row>
        <row r="917">
          <cell r="A917" t="str">
            <v>34.09.02</v>
          </cell>
          <cell r="B917" t="str">
            <v xml:space="preserve">EQUIPE DE MERGULHO SEM FILMAGEM                                                </v>
          </cell>
          <cell r="C917" t="str">
            <v>equipe.dia</v>
          </cell>
          <cell r="D917">
            <v>2048.7307288888887</v>
          </cell>
        </row>
        <row r="918">
          <cell r="A918" t="str">
            <v>34.09.03</v>
          </cell>
          <cell r="B918" t="str">
            <v>INVENTARIO DO PAVIMENTO, INCLUSIVE MEDIDAS DOS AFUNDAMENTOS DAS TRILHAS DE RODA</v>
          </cell>
          <cell r="C918" t="str">
            <v>kmxfaixa</v>
          </cell>
          <cell r="D918">
            <v>337.85668592592594</v>
          </cell>
        </row>
        <row r="919">
          <cell r="A919" t="str">
            <v>34.09.04</v>
          </cell>
          <cell r="B919" t="str">
            <v xml:space="preserve">LEVANTAMENTO DEFLECTOMETRICO DO PAVIMENTO                                      </v>
          </cell>
          <cell r="C919" t="str">
            <v>kmxfaixa</v>
          </cell>
          <cell r="D919">
            <v>1228.9942577777776</v>
          </cell>
        </row>
        <row r="920">
          <cell r="A920" t="str">
            <v>35.03.01</v>
          </cell>
          <cell r="B920" t="str">
            <v xml:space="preserve">ADVOGADO JUNIOR                                                                </v>
          </cell>
          <cell r="C920" t="str">
            <v>hora</v>
          </cell>
          <cell r="D920">
            <v>111.27305185185185</v>
          </cell>
        </row>
        <row r="921">
          <cell r="A921" t="str">
            <v>35.03.02</v>
          </cell>
          <cell r="B921" t="str">
            <v xml:space="preserve">ADVOGADO PLENO                                                                 </v>
          </cell>
          <cell r="C921" t="str">
            <v>hora</v>
          </cell>
          <cell r="D921">
            <v>153.32976740740739</v>
          </cell>
        </row>
        <row r="922">
          <cell r="A922" t="str">
            <v>35.03.03</v>
          </cell>
          <cell r="B922" t="str">
            <v xml:space="preserve">ADVOGADO SENIOR                                                                </v>
          </cell>
          <cell r="C922" t="str">
            <v>hora</v>
          </cell>
          <cell r="D922">
            <v>327.66111851851849</v>
          </cell>
        </row>
        <row r="923">
          <cell r="A923" t="str">
            <v>35.03.04</v>
          </cell>
          <cell r="B923" t="str">
            <v xml:space="preserve">ANALISTA DE SISTEMA JUNIOR                                                     </v>
          </cell>
          <cell r="C923" t="str">
            <v>hora</v>
          </cell>
          <cell r="D923">
            <v>126.29866222222222</v>
          </cell>
        </row>
        <row r="924">
          <cell r="A924" t="str">
            <v>35.03.05</v>
          </cell>
          <cell r="B924" t="str">
            <v xml:space="preserve">ANALISTA DE SISTEMA PLENO                                                      </v>
          </cell>
          <cell r="C924" t="str">
            <v>hora</v>
          </cell>
          <cell r="D924">
            <v>146.45418518518517</v>
          </cell>
        </row>
        <row r="925">
          <cell r="A925" t="str">
            <v>35.03.06</v>
          </cell>
          <cell r="B925" t="str">
            <v xml:space="preserve">ANALISTA DE SISTEMA SENIOR                                                     </v>
          </cell>
          <cell r="C925" t="str">
            <v>hora</v>
          </cell>
          <cell r="D925">
            <v>206.01043555555555</v>
          </cell>
        </row>
        <row r="926">
          <cell r="A926" t="str">
            <v>35.03.07</v>
          </cell>
          <cell r="B926" t="str">
            <v xml:space="preserve">ARQUITETO JUNIOR                                                               </v>
          </cell>
          <cell r="C926" t="str">
            <v>hora</v>
          </cell>
          <cell r="D926">
            <v>200.12013925925925</v>
          </cell>
        </row>
        <row r="927">
          <cell r="A927" t="str">
            <v>35.03.08</v>
          </cell>
          <cell r="B927" t="str">
            <v xml:space="preserve">ARQUITETO PLENO                                                                </v>
          </cell>
          <cell r="C927" t="str">
            <v>hora</v>
          </cell>
          <cell r="D927">
            <v>249.02030814814813</v>
          </cell>
        </row>
        <row r="928">
          <cell r="A928" t="str">
            <v>35.03.09</v>
          </cell>
          <cell r="B928" t="str">
            <v xml:space="preserve">ARQUITETO SENIOR                                                               </v>
          </cell>
          <cell r="C928" t="str">
            <v>hora</v>
          </cell>
          <cell r="D928">
            <v>319.76812148148144</v>
          </cell>
        </row>
        <row r="929">
          <cell r="A929" t="str">
            <v>35.03.10</v>
          </cell>
          <cell r="B929" t="str">
            <v xml:space="preserve">AUXILIAR DE ESCRITORIO                                                         </v>
          </cell>
          <cell r="C929" t="str">
            <v>hora</v>
          </cell>
          <cell r="D929">
            <v>49.328554074074077</v>
          </cell>
        </row>
        <row r="930">
          <cell r="A930" t="str">
            <v>35.03.11</v>
          </cell>
          <cell r="B930" t="str">
            <v xml:space="preserve">AUXILIAR DE LABORATORIO                                                        </v>
          </cell>
          <cell r="C930" t="str">
            <v>hora</v>
          </cell>
          <cell r="D930">
            <v>42.013877037037034</v>
          </cell>
        </row>
        <row r="931">
          <cell r="A931" t="str">
            <v>35.03.12</v>
          </cell>
          <cell r="B931" t="str">
            <v xml:space="preserve">AUXILIAR DE TOPOGRAFIA                                                         </v>
          </cell>
          <cell r="C931" t="str">
            <v>hora</v>
          </cell>
          <cell r="D931">
            <v>45.783666666666662</v>
          </cell>
        </row>
        <row r="932">
          <cell r="A932" t="str">
            <v>35.03.13</v>
          </cell>
          <cell r="B932" t="str">
            <v xml:space="preserve">AUXILIAR TECNICO                                                               </v>
          </cell>
          <cell r="C932" t="str">
            <v>hora</v>
          </cell>
          <cell r="D932">
            <v>54.00866222222222</v>
          </cell>
        </row>
        <row r="933">
          <cell r="A933" t="str">
            <v>35.03.14</v>
          </cell>
          <cell r="B933" t="str">
            <v xml:space="preserve">CHEFE DE ESCRITORIO                                                            </v>
          </cell>
          <cell r="C933" t="str">
            <v>hora</v>
          </cell>
          <cell r="D933">
            <v>156.49981777777776</v>
          </cell>
        </row>
        <row r="934">
          <cell r="A934" t="str">
            <v>35.03.17</v>
          </cell>
          <cell r="B934" t="str">
            <v xml:space="preserve">CONSULTOR C                                                                    </v>
          </cell>
          <cell r="C934" t="str">
            <v>hora</v>
          </cell>
          <cell r="D934">
            <v>547.93678074074069</v>
          </cell>
        </row>
        <row r="935">
          <cell r="A935" t="str">
            <v>35.03.18</v>
          </cell>
          <cell r="B935" t="str">
            <v xml:space="preserve">CONSULTOR INTERNACIONAL                                                        </v>
          </cell>
          <cell r="C935" t="str">
            <v>hora</v>
          </cell>
          <cell r="D935">
            <v>1055.3697422222222</v>
          </cell>
        </row>
        <row r="936">
          <cell r="A936" t="str">
            <v>35.03.24</v>
          </cell>
          <cell r="B936" t="str">
            <v xml:space="preserve">CADISTA / CALCULISTA II                                                        </v>
          </cell>
          <cell r="C936" t="str">
            <v>hora</v>
          </cell>
          <cell r="D936">
            <v>87.551222222222208</v>
          </cell>
        </row>
        <row r="937">
          <cell r="A937" t="str">
            <v>35.03.25</v>
          </cell>
          <cell r="B937" t="str">
            <v xml:space="preserve">CADISTA / CALCULISTA III                                                       </v>
          </cell>
          <cell r="C937" t="str">
            <v>hora</v>
          </cell>
          <cell r="D937">
            <v>101.10961333333331</v>
          </cell>
        </row>
        <row r="938">
          <cell r="A938" t="str">
            <v>35.03.26</v>
          </cell>
          <cell r="B938" t="str">
            <v xml:space="preserve">DIGITADOR                                                                      </v>
          </cell>
          <cell r="C938" t="str">
            <v>hora</v>
          </cell>
          <cell r="D938">
            <v>40.193240000000003</v>
          </cell>
        </row>
        <row r="939">
          <cell r="A939" t="str">
            <v>35.03.29</v>
          </cell>
          <cell r="B939" t="str">
            <v xml:space="preserve">ECONOMISTA SENIOR                                                              </v>
          </cell>
          <cell r="C939" t="str">
            <v>hora</v>
          </cell>
          <cell r="D939">
            <v>282.04880592592593</v>
          </cell>
        </row>
        <row r="940">
          <cell r="A940" t="str">
            <v>35.03.30</v>
          </cell>
          <cell r="B940" t="str">
            <v xml:space="preserve">ENGENHEIRO JUNIOR                                                              </v>
          </cell>
          <cell r="C940" t="str">
            <v>hora</v>
          </cell>
          <cell r="D940">
            <v>236.39365481481477</v>
          </cell>
        </row>
        <row r="941">
          <cell r="A941" t="str">
            <v>35.03.31</v>
          </cell>
          <cell r="B941" t="str">
            <v xml:space="preserve">ENGENHEIRO PLENO                                                               </v>
          </cell>
          <cell r="C941" t="str">
            <v>hora</v>
          </cell>
          <cell r="D941">
            <v>228.69343111111107</v>
          </cell>
        </row>
        <row r="942">
          <cell r="A942" t="str">
            <v>35.03.32</v>
          </cell>
          <cell r="B942" t="str">
            <v xml:space="preserve">ENGENHEIRO SENIOR                                                              </v>
          </cell>
          <cell r="C942" t="str">
            <v>hora</v>
          </cell>
          <cell r="D942">
            <v>287.10375111111108</v>
          </cell>
        </row>
        <row r="943">
          <cell r="A943" t="str">
            <v>35.03.33</v>
          </cell>
          <cell r="B943" t="str">
            <v xml:space="preserve">ESPECIALISTA EM TREINAMENTO PLENO                                              </v>
          </cell>
          <cell r="C943" t="str">
            <v>hora</v>
          </cell>
          <cell r="D943">
            <v>132.30676444444444</v>
          </cell>
        </row>
        <row r="944">
          <cell r="A944" t="str">
            <v>35.03.34</v>
          </cell>
          <cell r="B944" t="str">
            <v xml:space="preserve">ESPECIALISTA EM TREINAMENTO SENIOR                                             </v>
          </cell>
          <cell r="C944" t="str">
            <v>hora</v>
          </cell>
          <cell r="D944">
            <v>144.16232444444444</v>
          </cell>
        </row>
        <row r="945">
          <cell r="A945" t="str">
            <v>35.03.35</v>
          </cell>
          <cell r="B945" t="str">
            <v xml:space="preserve">FISCAL DE OBRAS                                                                </v>
          </cell>
          <cell r="C945" t="str">
            <v>hora</v>
          </cell>
          <cell r="D945">
            <v>86.212518518518507</v>
          </cell>
        </row>
        <row r="946">
          <cell r="A946" t="str">
            <v>35.03.36</v>
          </cell>
          <cell r="B946" t="str">
            <v xml:space="preserve">GEOLOGO JUNIOR                                                                 </v>
          </cell>
          <cell r="C946" t="str">
            <v>hora</v>
          </cell>
          <cell r="D946">
            <v>173.01406666666668</v>
          </cell>
        </row>
        <row r="947">
          <cell r="A947" t="str">
            <v>35.03.37</v>
          </cell>
          <cell r="B947" t="str">
            <v xml:space="preserve">GEOLOGO PLENO                                                                  </v>
          </cell>
          <cell r="C947" t="str">
            <v>hora</v>
          </cell>
          <cell r="D947">
            <v>236.3186874074074</v>
          </cell>
        </row>
        <row r="948">
          <cell r="A948" t="str">
            <v>35.03.38</v>
          </cell>
          <cell r="B948" t="str">
            <v xml:space="preserve">GEOLOGO SENIOR                                                                 </v>
          </cell>
          <cell r="C948" t="str">
            <v>hora</v>
          </cell>
          <cell r="D948">
            <v>272.44226814814812</v>
          </cell>
        </row>
        <row r="949">
          <cell r="A949" t="str">
            <v>35.03.39</v>
          </cell>
          <cell r="B949" t="str">
            <v xml:space="preserve">LABORATORISTA                                                                  </v>
          </cell>
          <cell r="C949" t="str">
            <v>hora</v>
          </cell>
          <cell r="D949">
            <v>93.195197037037033</v>
          </cell>
        </row>
        <row r="950">
          <cell r="A950" t="str">
            <v>35.03.40</v>
          </cell>
          <cell r="B950" t="str">
            <v xml:space="preserve">MENSAGEIRO                                                                     </v>
          </cell>
          <cell r="C950" t="str">
            <v>hora</v>
          </cell>
          <cell r="D950">
            <v>49.906874074074075</v>
          </cell>
        </row>
        <row r="951">
          <cell r="A951" t="str">
            <v>35.03.41</v>
          </cell>
          <cell r="B951" t="str">
            <v xml:space="preserve">MOTORISTA                                                                      </v>
          </cell>
          <cell r="C951" t="str">
            <v>hora</v>
          </cell>
          <cell r="D951">
            <v>57.050197037037037</v>
          </cell>
        </row>
        <row r="952">
          <cell r="A952" t="str">
            <v>35.03.42</v>
          </cell>
          <cell r="B952" t="str">
            <v xml:space="preserve">NIVELADOR                                                                      </v>
          </cell>
          <cell r="C952" t="str">
            <v>hora</v>
          </cell>
          <cell r="D952">
            <v>57.253680000000003</v>
          </cell>
        </row>
        <row r="953">
          <cell r="A953" t="str">
            <v>35.03.43</v>
          </cell>
          <cell r="B953" t="str">
            <v xml:space="preserve">PROGRAMADOR DE COMPUTADOR JUNIOR                                               </v>
          </cell>
          <cell r="C953" t="str">
            <v>hora</v>
          </cell>
          <cell r="D953">
            <v>79.037066666666661</v>
          </cell>
        </row>
        <row r="954">
          <cell r="A954" t="str">
            <v>35.03.44</v>
          </cell>
          <cell r="B954" t="str">
            <v xml:space="preserve">PROGRAMADOR DE COMPUTADOR PLENO                                                </v>
          </cell>
          <cell r="C954" t="str">
            <v>hora</v>
          </cell>
          <cell r="D954">
            <v>121.66139259259258</v>
          </cell>
        </row>
        <row r="955">
          <cell r="A955" t="str">
            <v>35.03.45</v>
          </cell>
          <cell r="B955" t="str">
            <v xml:space="preserve">PROGRAMADOR DE COMPUTADOR SENIOR                                               </v>
          </cell>
          <cell r="C955" t="str">
            <v>hora</v>
          </cell>
          <cell r="D955">
            <v>152.73002814814816</v>
          </cell>
        </row>
        <row r="956">
          <cell r="A956" t="str">
            <v>35.03.46</v>
          </cell>
          <cell r="B956" t="str">
            <v xml:space="preserve">PROJETISTA A / ASSISTENTE TECNICO I                                            </v>
          </cell>
          <cell r="C956" t="str">
            <v>hora</v>
          </cell>
          <cell r="D956">
            <v>93.04526222222222</v>
          </cell>
        </row>
        <row r="957">
          <cell r="A957" t="str">
            <v>35.03.47</v>
          </cell>
          <cell r="B957" t="str">
            <v xml:space="preserve">PROJETISTA B / ASSISTENTE TECNICO II                                           </v>
          </cell>
          <cell r="C957" t="str">
            <v>hora</v>
          </cell>
          <cell r="D957">
            <v>175.61650666666665</v>
          </cell>
        </row>
        <row r="958">
          <cell r="A958" t="str">
            <v>35.03.48</v>
          </cell>
          <cell r="B958" t="str">
            <v xml:space="preserve">PROJETISTA C / ASSISTENTE TECNICO III                                          </v>
          </cell>
          <cell r="C958" t="str">
            <v>hora</v>
          </cell>
          <cell r="D958">
            <v>203.05457777777775</v>
          </cell>
        </row>
        <row r="959">
          <cell r="A959" t="str">
            <v>35.03.50</v>
          </cell>
          <cell r="B959" t="str">
            <v xml:space="preserve">SECRETARIA                                                                     </v>
          </cell>
          <cell r="C959" t="str">
            <v>hora</v>
          </cell>
          <cell r="D959">
            <v>133.17424444444444</v>
          </cell>
        </row>
        <row r="960">
          <cell r="A960" t="str">
            <v>35.03.51</v>
          </cell>
          <cell r="B960" t="str">
            <v xml:space="preserve">TOPOGRAFO                                                                      </v>
          </cell>
          <cell r="C960" t="str">
            <v>hora</v>
          </cell>
          <cell r="D960">
            <v>127.69091407407407</v>
          </cell>
        </row>
        <row r="961">
          <cell r="A961" t="str">
            <v>35.03.64</v>
          </cell>
          <cell r="B961" t="str">
            <v xml:space="preserve">ADMINISTRADOR JUNIOR                                                           </v>
          </cell>
          <cell r="C961" t="str">
            <v>hora</v>
          </cell>
          <cell r="D961">
            <v>113.32930074074073</v>
          </cell>
        </row>
        <row r="962">
          <cell r="A962" t="str">
            <v>35.03.65</v>
          </cell>
          <cell r="B962" t="str">
            <v xml:space="preserve">ADMINISTRADOR PLENO                                                            </v>
          </cell>
          <cell r="C962" t="str">
            <v>hora</v>
          </cell>
          <cell r="D962">
            <v>206.16037037037034</v>
          </cell>
        </row>
        <row r="963">
          <cell r="A963" t="str">
            <v>35.03.66</v>
          </cell>
          <cell r="B963" t="str">
            <v xml:space="preserve">ADMINISTRADOR SENIOR                                                           </v>
          </cell>
          <cell r="C963" t="str">
            <v>hora</v>
          </cell>
          <cell r="D963">
            <v>251.68700592592589</v>
          </cell>
        </row>
        <row r="964">
          <cell r="A964" t="str">
            <v>35.03.68</v>
          </cell>
          <cell r="B964" t="str">
            <v xml:space="preserve">BIOLOGO                                                                        </v>
          </cell>
          <cell r="C964" t="str">
            <v>hora</v>
          </cell>
          <cell r="D964">
            <v>202.82967555555553</v>
          </cell>
        </row>
        <row r="965">
          <cell r="A965" t="str">
            <v>35.03.69</v>
          </cell>
          <cell r="B965" t="str">
            <v xml:space="preserve">MEDICO VETERINARIO                                                             </v>
          </cell>
          <cell r="C965" t="str">
            <v>hora</v>
          </cell>
          <cell r="D965">
            <v>134.20236888888888</v>
          </cell>
        </row>
        <row r="966">
          <cell r="A966" t="str">
            <v>35.03.71</v>
          </cell>
          <cell r="B966" t="str">
            <v xml:space="preserve">ASSISTENTE SOCIAL JUNIOR                                                       </v>
          </cell>
          <cell r="C966" t="str">
            <v>hora</v>
          </cell>
          <cell r="D966">
            <v>63.583071111111103</v>
          </cell>
        </row>
        <row r="967">
          <cell r="A967" t="str">
            <v>35.03.72</v>
          </cell>
          <cell r="B967" t="str">
            <v xml:space="preserve">ASSISTENTE SOCIAL PLENO                                                        </v>
          </cell>
          <cell r="C967" t="str">
            <v>hora</v>
          </cell>
          <cell r="D967">
            <v>87.497674074074069</v>
          </cell>
        </row>
        <row r="968">
          <cell r="A968" t="str">
            <v>35.03.73</v>
          </cell>
          <cell r="B968" t="str">
            <v xml:space="preserve">ASSISTENTE SOCIAL SENIOR                                                       </v>
          </cell>
          <cell r="C968" t="str">
            <v>hora</v>
          </cell>
          <cell r="D968">
            <v>116.83134962962963</v>
          </cell>
        </row>
        <row r="969">
          <cell r="A969" t="str">
            <v>35.04.01</v>
          </cell>
          <cell r="B969" t="str">
            <v xml:space="preserve">ADVOGADO JUNIOR TEMPORARIO                                                     </v>
          </cell>
          <cell r="C969" t="str">
            <v>hora</v>
          </cell>
          <cell r="D969">
            <v>53.258988148148141</v>
          </cell>
        </row>
        <row r="970">
          <cell r="A970" t="str">
            <v>35.04.02</v>
          </cell>
          <cell r="B970" t="str">
            <v xml:space="preserve">ADVOGADO PLENO TEMPORARIO                                                      </v>
          </cell>
          <cell r="C970" t="str">
            <v>hora</v>
          </cell>
          <cell r="D970">
            <v>73.39309185185185</v>
          </cell>
        </row>
        <row r="971">
          <cell r="A971" t="str">
            <v>35.04.03</v>
          </cell>
          <cell r="B971" t="str">
            <v xml:space="preserve">ADVOGADO SENIOR TEMPORARIO                                                     </v>
          </cell>
          <cell r="C971" t="str">
            <v>hora</v>
          </cell>
          <cell r="D971">
            <v>156.84252592592591</v>
          </cell>
        </row>
        <row r="972">
          <cell r="A972" t="str">
            <v>35.04.04</v>
          </cell>
          <cell r="B972" t="str">
            <v xml:space="preserve">ANALISTA DE SISTEMA JUNIOR TEMPORARIO                                          </v>
          </cell>
          <cell r="C972" t="str">
            <v>hora</v>
          </cell>
          <cell r="D972">
            <v>60.455859259259263</v>
          </cell>
        </row>
        <row r="973">
          <cell r="A973" t="str">
            <v>35.04.05</v>
          </cell>
          <cell r="B973" t="str">
            <v xml:space="preserve">ANALISTA DE SISTEMA PLENO TEMPORARIO                                           </v>
          </cell>
          <cell r="C973" t="str">
            <v>hora</v>
          </cell>
          <cell r="D973">
            <v>70.105235555555538</v>
          </cell>
        </row>
        <row r="974">
          <cell r="A974" t="str">
            <v>35.04.06</v>
          </cell>
          <cell r="B974" t="str">
            <v xml:space="preserve">ANALISTA DE SISTEMA SENIOR TEMPORARIO                                          </v>
          </cell>
          <cell r="C974" t="str">
            <v>hora</v>
          </cell>
          <cell r="D974">
            <v>98.614269629629618</v>
          </cell>
        </row>
        <row r="975">
          <cell r="A975" t="str">
            <v>35.04.07</v>
          </cell>
          <cell r="B975" t="str">
            <v xml:space="preserve">ARQUITETO JUNIOR TEMPORARIO                                                    </v>
          </cell>
          <cell r="C975" t="str">
            <v>hora</v>
          </cell>
          <cell r="D975">
            <v>95.79763703703702</v>
          </cell>
        </row>
        <row r="976">
          <cell r="A976" t="str">
            <v>35.04.08</v>
          </cell>
          <cell r="B976" t="str">
            <v xml:space="preserve">ARQUITETO PLENO TEMPORARIO                                                     </v>
          </cell>
          <cell r="C976" t="str">
            <v>hora</v>
          </cell>
          <cell r="D976">
            <v>119.20888740740739</v>
          </cell>
        </row>
        <row r="977">
          <cell r="A977" t="str">
            <v>35.04.09</v>
          </cell>
          <cell r="B977" t="str">
            <v xml:space="preserve">ARQUITETO SENIOR TEMPORARIO                                                    </v>
          </cell>
          <cell r="C977" t="str">
            <v>hora</v>
          </cell>
          <cell r="D977">
            <v>153.07273629629628</v>
          </cell>
        </row>
        <row r="978">
          <cell r="A978" t="str">
            <v>35.04.10</v>
          </cell>
          <cell r="B978" t="str">
            <v xml:space="preserve">AUXILIAR DE ESCRITORIO TEMPORARIO                                              </v>
          </cell>
          <cell r="C978" t="str">
            <v>hora</v>
          </cell>
          <cell r="D978">
            <v>23.36841185185185</v>
          </cell>
        </row>
        <row r="979">
          <cell r="A979" t="str">
            <v>35.04.11</v>
          </cell>
          <cell r="B979" t="str">
            <v xml:space="preserve">AUXILIAR DE LABORATORIO TEMPORARIO                                             </v>
          </cell>
          <cell r="C979" t="str">
            <v>hora</v>
          </cell>
          <cell r="D979">
            <v>20.112684444444444</v>
          </cell>
        </row>
        <row r="980">
          <cell r="A980" t="str">
            <v>35.04.12</v>
          </cell>
          <cell r="B980" t="str">
            <v xml:space="preserve">AUXILIAR DE TOPOGRAFIA TEMPORARIO                                              </v>
          </cell>
          <cell r="C980" t="str">
            <v>hora</v>
          </cell>
          <cell r="D980">
            <v>21.911902222222221</v>
          </cell>
        </row>
        <row r="981">
          <cell r="A981" t="str">
            <v>35.04.13</v>
          </cell>
          <cell r="B981" t="str">
            <v xml:space="preserve">AUXILIAR TECNICO TEMPORARIO                                                    </v>
          </cell>
          <cell r="C981" t="str">
            <v>hora</v>
          </cell>
          <cell r="D981">
            <v>25.853045925925922</v>
          </cell>
        </row>
        <row r="982">
          <cell r="A982" t="str">
            <v>35.04.14</v>
          </cell>
          <cell r="B982" t="str">
            <v xml:space="preserve">CHEFE DE ESCRITORIO TEMPORARIO                                                 </v>
          </cell>
          <cell r="C982" t="str">
            <v>hora</v>
          </cell>
          <cell r="D982">
            <v>74.913859259259254</v>
          </cell>
        </row>
        <row r="983">
          <cell r="A983" t="str">
            <v>35.04.17</v>
          </cell>
          <cell r="B983" t="str">
            <v xml:space="preserve">CONSULTO C TEMPORARIO                                                          </v>
          </cell>
          <cell r="C983" t="str">
            <v>hora</v>
          </cell>
          <cell r="D983">
            <v>262.28953925925924</v>
          </cell>
        </row>
        <row r="984">
          <cell r="A984" t="str">
            <v>35.04.18</v>
          </cell>
          <cell r="B984" t="str">
            <v xml:space="preserve">CONSULTOR INTERNACIONAL TEMPORARIO                                             </v>
          </cell>
          <cell r="C984" t="str">
            <v>hora</v>
          </cell>
          <cell r="D984">
            <v>505.19464888888888</v>
          </cell>
        </row>
        <row r="985">
          <cell r="A985" t="str">
            <v>35.04.20</v>
          </cell>
          <cell r="B985" t="str">
            <v xml:space="preserve">COORDENADOR TEMPORARIO                                                         </v>
          </cell>
          <cell r="C985" t="str">
            <v>hora</v>
          </cell>
          <cell r="D985">
            <v>200.73058814814812</v>
          </cell>
        </row>
        <row r="986">
          <cell r="A986" t="str">
            <v>35.04.24</v>
          </cell>
          <cell r="B986" t="str">
            <v xml:space="preserve">CADISTA / CALCULISTA II TEMPORARIO                                             </v>
          </cell>
          <cell r="C986" t="str">
            <v>hora</v>
          </cell>
          <cell r="D986">
            <v>41.906780740740736</v>
          </cell>
        </row>
        <row r="987">
          <cell r="A987" t="str">
            <v>35.04.25</v>
          </cell>
          <cell r="B987" t="str">
            <v xml:space="preserve">CADISTA / CALCULISTA III TEMPORARIO                                            </v>
          </cell>
          <cell r="C987" t="str">
            <v>hora</v>
          </cell>
          <cell r="D987">
            <v>48.396816296296286</v>
          </cell>
        </row>
        <row r="988">
          <cell r="A988" t="str">
            <v>35.04.26</v>
          </cell>
          <cell r="B988" t="str">
            <v xml:space="preserve">DIGITADOR TEMPORARIO                                                           </v>
          </cell>
          <cell r="C988" t="str">
            <v>hora</v>
          </cell>
          <cell r="D988">
            <v>19.245204444444443</v>
          </cell>
        </row>
        <row r="989">
          <cell r="A989" t="str">
            <v>35.04.27</v>
          </cell>
          <cell r="B989" t="str">
            <v xml:space="preserve">ECONOMISTA JUNIOR TEMPORARIO                                                   </v>
          </cell>
          <cell r="C989" t="str">
            <v>hora</v>
          </cell>
          <cell r="D989">
            <v>80.836284444444445</v>
          </cell>
        </row>
        <row r="990">
          <cell r="A990" t="str">
            <v>35.04.28</v>
          </cell>
          <cell r="B990" t="str">
            <v xml:space="preserve">ECONOMISTA PLENO TEMPORARIO                                                    </v>
          </cell>
          <cell r="C990" t="str">
            <v>hora</v>
          </cell>
          <cell r="D990">
            <v>106.89281333333334</v>
          </cell>
        </row>
        <row r="991">
          <cell r="A991" t="str">
            <v>35.04.29</v>
          </cell>
          <cell r="B991" t="str">
            <v xml:space="preserve">ECONOMISTA SENIOR TEMPORARIO                                                   </v>
          </cell>
          <cell r="C991" t="str">
            <v>hora</v>
          </cell>
          <cell r="D991">
            <v>135.01630074074072</v>
          </cell>
        </row>
        <row r="992">
          <cell r="A992" t="str">
            <v>35.04.30</v>
          </cell>
          <cell r="B992" t="str">
            <v xml:space="preserve">ENGENHEIRO JUNIOR TEMPORARIO                                                   </v>
          </cell>
          <cell r="C992" t="str">
            <v>hora</v>
          </cell>
          <cell r="D992">
            <v>113.15794666666666</v>
          </cell>
        </row>
        <row r="993">
          <cell r="A993" t="str">
            <v>35.04.31</v>
          </cell>
          <cell r="B993" t="str">
            <v xml:space="preserve">ENGENHEIRO PLENO TEMPORARIO                                                    </v>
          </cell>
          <cell r="C993" t="str">
            <v>hora</v>
          </cell>
          <cell r="D993">
            <v>109.47383407407406</v>
          </cell>
        </row>
        <row r="994">
          <cell r="A994" t="str">
            <v>35.04.32</v>
          </cell>
          <cell r="B994" t="str">
            <v xml:space="preserve">ENGENHEIRO SENIOR TEMPORARIO                                                   </v>
          </cell>
          <cell r="C994" t="str">
            <v>hora</v>
          </cell>
          <cell r="D994">
            <v>137.43667703703704</v>
          </cell>
        </row>
        <row r="995">
          <cell r="A995" t="str">
            <v>35.04.33</v>
          </cell>
          <cell r="B995" t="str">
            <v xml:space="preserve">ESPECIALISTA EM TREINAMENTO PLENO TEMPORARIO                                   </v>
          </cell>
          <cell r="C995" t="str">
            <v>hora</v>
          </cell>
          <cell r="D995">
            <v>63.336749629629622</v>
          </cell>
        </row>
        <row r="996">
          <cell r="A996" t="str">
            <v>35.04.34</v>
          </cell>
          <cell r="B996" t="str">
            <v xml:space="preserve">ESPECIALISTA EM TREINAMENTO SENIOR TEMPORARIO                                  </v>
          </cell>
          <cell r="C996" t="str">
            <v>hora</v>
          </cell>
          <cell r="D996">
            <v>69.002143703703709</v>
          </cell>
        </row>
        <row r="997">
          <cell r="A997" t="str">
            <v>35.04.35</v>
          </cell>
          <cell r="B997" t="str">
            <v xml:space="preserve">FISCAL DE OBRA TEMPORARIO                                                      </v>
          </cell>
          <cell r="C997" t="str">
            <v>hora</v>
          </cell>
          <cell r="D997">
            <v>41.264202962962962</v>
          </cell>
        </row>
        <row r="998">
          <cell r="A998" t="str">
            <v>35.04.36</v>
          </cell>
          <cell r="B998" t="str">
            <v xml:space="preserve">GEOLOGO JUNIOR TEMPORARIO                                                      </v>
          </cell>
          <cell r="C998" t="str">
            <v>hora</v>
          </cell>
          <cell r="D998">
            <v>82.817565925925919</v>
          </cell>
        </row>
        <row r="999">
          <cell r="A999" t="str">
            <v>35.04.37</v>
          </cell>
          <cell r="B999" t="str">
            <v xml:space="preserve">GEOLOGO PLENO TEMPORARIO                                                       </v>
          </cell>
          <cell r="C999" t="str">
            <v>hora</v>
          </cell>
          <cell r="D999">
            <v>113.12581777777777</v>
          </cell>
        </row>
        <row r="1000">
          <cell r="A1000" t="str">
            <v>35.04.38</v>
          </cell>
          <cell r="B1000" t="str">
            <v xml:space="preserve">GEOLOGO SENIOR TEMPORARIO                                                      </v>
          </cell>
          <cell r="C1000" t="str">
            <v>hora</v>
          </cell>
          <cell r="D1000">
            <v>130.41116</v>
          </cell>
        </row>
        <row r="1001">
          <cell r="A1001" t="str">
            <v>35.04.39</v>
          </cell>
          <cell r="B1001" t="str">
            <v xml:space="preserve">LABORATORISTA TEMPORARIO                                                       </v>
          </cell>
          <cell r="C1001" t="str">
            <v>hora</v>
          </cell>
          <cell r="D1001">
            <v>44.605607407407398</v>
          </cell>
        </row>
        <row r="1002">
          <cell r="A1002" t="str">
            <v>35.04.40</v>
          </cell>
          <cell r="B1002" t="str">
            <v xml:space="preserve">MENSAGEIRO TEMPORARIO                                                          </v>
          </cell>
          <cell r="C1002" t="str">
            <v>hora</v>
          </cell>
          <cell r="D1002">
            <v>23.893183703703702</v>
          </cell>
        </row>
        <row r="1003">
          <cell r="A1003" t="str">
            <v>35.04.41</v>
          </cell>
          <cell r="B1003" t="str">
            <v xml:space="preserve">MOTORISTA TEMPORARIO                                                           </v>
          </cell>
          <cell r="C1003" t="str">
            <v>hora</v>
          </cell>
          <cell r="D1003">
            <v>27.309555555555555</v>
          </cell>
        </row>
        <row r="1004">
          <cell r="A1004" t="str">
            <v>35.04.42</v>
          </cell>
          <cell r="B1004" t="str">
            <v xml:space="preserve">NIVELADOR TEMPORARIO                                                           </v>
          </cell>
          <cell r="C1004" t="str">
            <v>hora</v>
          </cell>
          <cell r="D1004">
            <v>27.405942222222222</v>
          </cell>
        </row>
        <row r="1005">
          <cell r="A1005" t="str">
            <v>35.04.43</v>
          </cell>
          <cell r="B1005" t="str">
            <v xml:space="preserve">PROGRAMADOR DE COMPUTADOR JUNIOR TEMPORARIO                                    </v>
          </cell>
          <cell r="C1005" t="str">
            <v>hora</v>
          </cell>
          <cell r="D1005">
            <v>37.837121481481475</v>
          </cell>
        </row>
        <row r="1006">
          <cell r="A1006" t="str">
            <v>35.04.44</v>
          </cell>
          <cell r="B1006" t="str">
            <v xml:space="preserve">PROGRAMADOR DE COMPUTADOR PLENO TEMPORARIO                                     </v>
          </cell>
          <cell r="C1006" t="str">
            <v>hora</v>
          </cell>
          <cell r="D1006">
            <v>58.238965925925918</v>
          </cell>
        </row>
        <row r="1007">
          <cell r="A1007" t="str">
            <v>35.04.45</v>
          </cell>
          <cell r="B1007" t="str">
            <v xml:space="preserve">PROGRAMADOR DE COMPUTADOR SENIOR TEMPORARIO                                    </v>
          </cell>
          <cell r="C1007" t="str">
            <v>hora</v>
          </cell>
          <cell r="D1007">
            <v>73.11464148148147</v>
          </cell>
        </row>
        <row r="1008">
          <cell r="A1008" t="str">
            <v>35.04.46</v>
          </cell>
          <cell r="B1008" t="str">
            <v xml:space="preserve">PROJETISTA A / ASSISTENTE TECNICO I TEMPORARIO                                 </v>
          </cell>
          <cell r="C1008" t="str">
            <v>hora</v>
          </cell>
          <cell r="D1008">
            <v>44.541349629629629</v>
          </cell>
        </row>
        <row r="1009">
          <cell r="A1009" t="str">
            <v>35.04.47</v>
          </cell>
          <cell r="B1009" t="str">
            <v xml:space="preserve">PROJETISTA B / ASSISTENTE TECNICO II TEMPORARIO                                </v>
          </cell>
          <cell r="C1009" t="str">
            <v>hora</v>
          </cell>
          <cell r="D1009">
            <v>84.07059259259259</v>
          </cell>
        </row>
        <row r="1010">
          <cell r="A1010" t="str">
            <v>35.04.48</v>
          </cell>
          <cell r="B1010" t="str">
            <v xml:space="preserve">PROJETISTA C / ASSISTENTE TECNICO III TEMPORARIO                               </v>
          </cell>
          <cell r="C1010" t="str">
            <v>hora</v>
          </cell>
          <cell r="D1010">
            <v>97.200598518518518</v>
          </cell>
        </row>
        <row r="1011">
          <cell r="A1011" t="str">
            <v>35.04.49</v>
          </cell>
          <cell r="B1011" t="str">
            <v xml:space="preserve">SECCIONISTA TEMPORARIO                                                         </v>
          </cell>
          <cell r="C1011" t="str">
            <v>hora</v>
          </cell>
          <cell r="D1011">
            <v>45.569474074074066</v>
          </cell>
        </row>
        <row r="1012">
          <cell r="A1012" t="str">
            <v>35.04.50</v>
          </cell>
          <cell r="B1012" t="str">
            <v xml:space="preserve">SECRETARIA TEMPORARIO                                                          </v>
          </cell>
          <cell r="C1012" t="str">
            <v>hora</v>
          </cell>
          <cell r="D1012">
            <v>63.743715555555553</v>
          </cell>
        </row>
        <row r="1013">
          <cell r="A1013" t="str">
            <v>35.04.51</v>
          </cell>
          <cell r="B1013" t="str">
            <v xml:space="preserve">TOPOGRAFO TEMPORARIO                                                           </v>
          </cell>
          <cell r="C1013" t="str">
            <v>hora</v>
          </cell>
          <cell r="D1013">
            <v>61.119856296296291</v>
          </cell>
        </row>
        <row r="1014">
          <cell r="A1014" t="str">
            <v>37.01.01</v>
          </cell>
          <cell r="B1014" t="str">
            <v xml:space="preserve">REPARO TOTAL DE CERCA                                                          </v>
          </cell>
          <cell r="C1014" t="str">
            <v>m</v>
          </cell>
          <cell r="D1014">
            <v>74.753214814814797</v>
          </cell>
        </row>
        <row r="1015">
          <cell r="A1015" t="str">
            <v>37.01.02</v>
          </cell>
          <cell r="B1015" t="str">
            <v xml:space="preserve">REPARO PARCIAL DE CERCA - MOURAO                                               </v>
          </cell>
          <cell r="C1015" t="str">
            <v>m</v>
          </cell>
          <cell r="D1015">
            <v>59.074317037037027</v>
          </cell>
        </row>
        <row r="1016">
          <cell r="A1016" t="str">
            <v>37.01.03</v>
          </cell>
          <cell r="B1016" t="str">
            <v xml:space="preserve">REPARO PARCIAL DE CERCA-ARAME                                                  </v>
          </cell>
          <cell r="C1016" t="str">
            <v>m</v>
          </cell>
          <cell r="D1016">
            <v>8.5784133333333319</v>
          </cell>
        </row>
        <row r="1017">
          <cell r="A1017" t="str">
            <v>37.01.04</v>
          </cell>
          <cell r="B1017" t="str">
            <v xml:space="preserve">LIMPEZA DE DRENAGEM DA PLATAFORMA                                              </v>
          </cell>
          <cell r="C1017" t="str">
            <v>m</v>
          </cell>
          <cell r="D1017">
            <v>2.3346992592592595</v>
          </cell>
        </row>
        <row r="1018">
          <cell r="A1018" t="str">
            <v>37.01.05</v>
          </cell>
          <cell r="B1018" t="str">
            <v xml:space="preserve">LIMPEZA DE DRENAGEM FORA DA PLATAFORMA                                         </v>
          </cell>
          <cell r="C1018" t="str">
            <v>m</v>
          </cell>
          <cell r="D1018">
            <v>2.805922962962963</v>
          </cell>
        </row>
        <row r="1019">
          <cell r="A1019" t="str">
            <v>37.01.06</v>
          </cell>
          <cell r="B1019" t="str">
            <v xml:space="preserve">LIMPEZA DE BUEIROS DIAMETRO D&lt;=0,60M                                           </v>
          </cell>
          <cell r="C1019" t="str">
            <v>m</v>
          </cell>
          <cell r="D1019">
            <v>83.620788148148151</v>
          </cell>
        </row>
        <row r="1020">
          <cell r="A1020" t="str">
            <v>37.01.07</v>
          </cell>
          <cell r="B1020" t="str">
            <v xml:space="preserve">LIMPEZA DE BUEIROS DIAMETRO 0,6&lt;D&lt;=0,8M                                        </v>
          </cell>
          <cell r="C1020" t="str">
            <v>m</v>
          </cell>
          <cell r="D1020">
            <v>106.03604296296297</v>
          </cell>
        </row>
        <row r="1021">
          <cell r="A1021" t="str">
            <v>37.01.08</v>
          </cell>
          <cell r="B1021" t="str">
            <v xml:space="preserve">LIMPEZA DE BUEIROS DIAMETRO 0,8 &lt; D &lt;=1,0M                                     </v>
          </cell>
          <cell r="C1021" t="str">
            <v>m</v>
          </cell>
          <cell r="D1021">
            <v>110.57692592592592</v>
          </cell>
        </row>
        <row r="1022">
          <cell r="A1022" t="str">
            <v>37.01.09</v>
          </cell>
          <cell r="B1022" t="str">
            <v xml:space="preserve">LIMPEZA DE BUEIROS DIAMETRO 1,0&lt;D&lt;=1,20M                                       </v>
          </cell>
          <cell r="C1022" t="str">
            <v>m</v>
          </cell>
          <cell r="D1022">
            <v>117.77379703703703</v>
          </cell>
        </row>
        <row r="1023">
          <cell r="A1023" t="str">
            <v>37.01.10</v>
          </cell>
          <cell r="B1023" t="str">
            <v xml:space="preserve">LIMPEZA DE BUEIROS 1,20&lt;D&lt;=1,50M                                               </v>
          </cell>
          <cell r="C1023" t="str">
            <v>m</v>
          </cell>
          <cell r="D1023">
            <v>124.36021925925925</v>
          </cell>
        </row>
        <row r="1024">
          <cell r="A1024" t="str">
            <v>37.01.11</v>
          </cell>
          <cell r="B1024" t="str">
            <v xml:space="preserve">LIMPEZA DE GALERIA                                                             </v>
          </cell>
          <cell r="C1024" t="str">
            <v>m</v>
          </cell>
          <cell r="D1024">
            <v>109.99860592592592</v>
          </cell>
        </row>
        <row r="1025">
          <cell r="A1025" t="str">
            <v>37.01.12</v>
          </cell>
          <cell r="B1025" t="str">
            <v xml:space="preserve">REPARO DRENAGEM SUPERFICIAL DE CONCRETO                                        </v>
          </cell>
          <cell r="C1025" t="str">
            <v>m3</v>
          </cell>
          <cell r="D1025">
            <v>2068.5649629629629</v>
          </cell>
        </row>
        <row r="1026">
          <cell r="A1026" t="str">
            <v>37.01.13</v>
          </cell>
          <cell r="B1026" t="str">
            <v xml:space="preserve">DEMOLICAO OBRAS DE CONCRETO SIMPLES                                            </v>
          </cell>
          <cell r="C1026" t="str">
            <v>m3</v>
          </cell>
          <cell r="D1026">
            <v>391.15851259259256</v>
          </cell>
        </row>
        <row r="1027">
          <cell r="A1027" t="str">
            <v>37.01.14</v>
          </cell>
          <cell r="B1027" t="str">
            <v xml:space="preserve">DEMOLICAO OBRAS DE CONCRETO ARMADO                                             </v>
          </cell>
          <cell r="C1027" t="str">
            <v>m3</v>
          </cell>
          <cell r="D1027">
            <v>727.07675555555545</v>
          </cell>
        </row>
        <row r="1028">
          <cell r="A1028" t="str">
            <v>37.01.15</v>
          </cell>
          <cell r="B1028" t="str">
            <v xml:space="preserve">DEMOLICAO E RETIRADA DE GUARDA-CORPO                                           </v>
          </cell>
          <cell r="C1028" t="str">
            <v>m3</v>
          </cell>
          <cell r="D1028">
            <v>646.46537333333333</v>
          </cell>
        </row>
        <row r="1029">
          <cell r="A1029" t="str">
            <v>37.01.16</v>
          </cell>
          <cell r="B1029" t="str">
            <v xml:space="preserve">LIMPEZA DE PLACA                                                               </v>
          </cell>
          <cell r="C1029" t="str">
            <v>m2</v>
          </cell>
          <cell r="D1029">
            <v>18.634755555555554</v>
          </cell>
        </row>
        <row r="1030">
          <cell r="A1030" t="str">
            <v>37.01.17</v>
          </cell>
          <cell r="B1030" t="str">
            <v xml:space="preserve">LIMPEZA TACHA REFLETIVA MONO/BIDIREC                                           </v>
          </cell>
          <cell r="C1030" t="str">
            <v>un</v>
          </cell>
          <cell r="D1030">
            <v>4.5730118518518514</v>
          </cell>
        </row>
        <row r="1031">
          <cell r="A1031" t="str">
            <v>37.01.18</v>
          </cell>
          <cell r="B1031" t="str">
            <v xml:space="preserve">PINTURA DE CAIACAO 2 DEMAOS                                                    </v>
          </cell>
          <cell r="C1031" t="str">
            <v>m2</v>
          </cell>
          <cell r="D1031">
            <v>37.976346666666664</v>
          </cell>
        </row>
        <row r="1032">
          <cell r="A1032" t="str">
            <v>37.01.19</v>
          </cell>
          <cell r="B1032" t="str">
            <v xml:space="preserve">LIMPEZA SUPERFICIAL CONCRETO                                                   </v>
          </cell>
          <cell r="C1032" t="str">
            <v>m2</v>
          </cell>
          <cell r="D1032">
            <v>15.453995555555554</v>
          </cell>
        </row>
        <row r="1033">
          <cell r="A1033" t="str">
            <v>37.01.20</v>
          </cell>
          <cell r="B1033" t="str">
            <v xml:space="preserve">ALVENARIA DE 1 TIJOLO                                                          </v>
          </cell>
          <cell r="C1033" t="str">
            <v>m3</v>
          </cell>
          <cell r="D1033">
            <v>1719.1097481481479</v>
          </cell>
        </row>
        <row r="1034">
          <cell r="A1034" t="str">
            <v>37.01.21</v>
          </cell>
          <cell r="B1034" t="str">
            <v xml:space="preserve">RECOLHIMENTO DE ANIMAIS                                                        </v>
          </cell>
          <cell r="C1034" t="str">
            <v>equipe.hor</v>
          </cell>
          <cell r="D1034">
            <v>179.08642666666665</v>
          </cell>
        </row>
        <row r="1035">
          <cell r="A1035" t="str">
            <v>37.01.22</v>
          </cell>
          <cell r="B1035" t="str">
            <v xml:space="preserve">EQUIPE PARA SERVICOS CONSERVACAO                                               </v>
          </cell>
          <cell r="C1035" t="str">
            <v>equip/dia</v>
          </cell>
          <cell r="D1035">
            <v>2960.9020133333329</v>
          </cell>
        </row>
        <row r="1036">
          <cell r="A1036" t="str">
            <v>37.01.23</v>
          </cell>
          <cell r="B1036" t="str">
            <v xml:space="preserve">TRANSPORTE DE PESSOAL                                                          </v>
          </cell>
          <cell r="C1036" t="str">
            <v>km</v>
          </cell>
          <cell r="D1036">
            <v>2.4632148148148145</v>
          </cell>
        </row>
        <row r="1037">
          <cell r="A1037" t="str">
            <v>37.01.24</v>
          </cell>
          <cell r="B1037" t="str">
            <v xml:space="preserve">PINTURA LATEX ACRILICA                                                         </v>
          </cell>
          <cell r="C1037" t="str">
            <v>m2</v>
          </cell>
          <cell r="D1037">
            <v>54.661949629629625</v>
          </cell>
        </row>
        <row r="1038">
          <cell r="A1038" t="str">
            <v>37.02.01</v>
          </cell>
          <cell r="B1038" t="str">
            <v xml:space="preserve">REPOSICAO DE REVEST.PRIMARIO NA PISTA                                          </v>
          </cell>
          <cell r="C1038" t="str">
            <v>m3</v>
          </cell>
          <cell r="D1038">
            <v>184.94459407407405</v>
          </cell>
        </row>
        <row r="1039">
          <cell r="A1039" t="str">
            <v>37.02.02</v>
          </cell>
          <cell r="B1039" t="str">
            <v xml:space="preserve">REPOSICAO REVEST.PRIMARIO ACOSTAMENTO                                          </v>
          </cell>
          <cell r="C1039" t="str">
            <v>m3</v>
          </cell>
          <cell r="D1039">
            <v>184.94459407407405</v>
          </cell>
        </row>
        <row r="1040">
          <cell r="A1040" t="str">
            <v>37.02.03</v>
          </cell>
          <cell r="B1040" t="str">
            <v xml:space="preserve">RECONFORMACAO DE PLATAFORMA                                                    </v>
          </cell>
          <cell r="C1040" t="str">
            <v>km</v>
          </cell>
          <cell r="D1040">
            <v>810.41909333333331</v>
          </cell>
        </row>
        <row r="1041">
          <cell r="A1041" t="str">
            <v>37.02.04</v>
          </cell>
          <cell r="B1041" t="str">
            <v xml:space="preserve">RECONFORMACAO DE ACOSTAMENTO                                                   </v>
          </cell>
          <cell r="C1041" t="str">
            <v>km</v>
          </cell>
          <cell r="D1041">
            <v>280.95642370370365</v>
          </cell>
        </row>
        <row r="1042">
          <cell r="A1042" t="str">
            <v>37.02.05</v>
          </cell>
          <cell r="B1042" t="str">
            <v xml:space="preserve">RECOMPOSICAO MANUAL DE ATERRO                                                  </v>
          </cell>
          <cell r="C1042" t="str">
            <v>m3</v>
          </cell>
          <cell r="D1042">
            <v>147.60011555555553</v>
          </cell>
        </row>
        <row r="1043">
          <cell r="A1043" t="str">
            <v>37.02.06</v>
          </cell>
          <cell r="B1043" t="str">
            <v xml:space="preserve">RECOMPOSICAO MECANICA DE ATERRO                                                </v>
          </cell>
          <cell r="C1043" t="str">
            <v>m3</v>
          </cell>
          <cell r="D1043">
            <v>46.490502222222219</v>
          </cell>
        </row>
        <row r="1044">
          <cell r="A1044" t="str">
            <v>37.02.07</v>
          </cell>
          <cell r="B1044" t="str">
            <v xml:space="preserve">REMOCAO MANUAL DE BARREIRA                                                     </v>
          </cell>
          <cell r="C1044" t="str">
            <v>m3</v>
          </cell>
          <cell r="D1044">
            <v>92.574038518518506</v>
          </cell>
        </row>
        <row r="1045">
          <cell r="A1045" t="str">
            <v>37.02.08</v>
          </cell>
          <cell r="B1045" t="str">
            <v xml:space="preserve">REMOCAO MECANICA DE BARREIRA                                                   </v>
          </cell>
          <cell r="C1045" t="str">
            <v>m3</v>
          </cell>
          <cell r="D1045">
            <v>56.214845925925921</v>
          </cell>
        </row>
        <row r="1046">
          <cell r="A1046" t="str">
            <v>37.02.10</v>
          </cell>
          <cell r="B1046" t="str">
            <v xml:space="preserve">RETALUDAMENTO MECANICO 1A/2A CAT.                                              </v>
          </cell>
          <cell r="C1046" t="str">
            <v>m3</v>
          </cell>
          <cell r="D1046">
            <v>114.22890962962961</v>
          </cell>
        </row>
        <row r="1047">
          <cell r="A1047" t="str">
            <v>37.02.11</v>
          </cell>
          <cell r="B1047" t="str">
            <v xml:space="preserve">DEST.ARV.COM PERIMETRO MAIOR QUE 78CM                                          </v>
          </cell>
          <cell r="C1047" t="str">
            <v>un</v>
          </cell>
          <cell r="D1047">
            <v>38.501118518518517</v>
          </cell>
        </row>
        <row r="1048">
          <cell r="A1048" t="str">
            <v>37.02.12</v>
          </cell>
          <cell r="B1048" t="str">
            <v xml:space="preserve">LIMP.TERRENO C/DEST.ARV.PERIMETRO&lt;=78                                          </v>
          </cell>
          <cell r="C1048" t="str">
            <v>m2</v>
          </cell>
          <cell r="D1048">
            <v>1.2637362962962961</v>
          </cell>
        </row>
        <row r="1049">
          <cell r="A1049" t="str">
            <v>37.02.13</v>
          </cell>
          <cell r="B1049" t="str">
            <v xml:space="preserve">LIMP.TERRENO S/DESTOCAMENTO DE ARVORE                                          </v>
          </cell>
          <cell r="C1049" t="str">
            <v>m2</v>
          </cell>
          <cell r="D1049">
            <v>0.71754518518518517</v>
          </cell>
        </row>
        <row r="1050">
          <cell r="A1050" t="str">
            <v>37.02.18</v>
          </cell>
          <cell r="B1050" t="str">
            <v xml:space="preserve">ESCAV.CARGA MATERIAL 2A.CAT.C/EXPLOSIVO                                        </v>
          </cell>
          <cell r="C1050" t="str">
            <v>m3</v>
          </cell>
          <cell r="D1050">
            <v>44.509220740740737</v>
          </cell>
        </row>
        <row r="1051">
          <cell r="A1051" t="str">
            <v>37.02.19</v>
          </cell>
          <cell r="B1051" t="str">
            <v xml:space="preserve">ESCAVACAO E CARGA MATERIAL DE 3A.CAT.                                          </v>
          </cell>
          <cell r="C1051" t="str">
            <v>m3</v>
          </cell>
          <cell r="D1051">
            <v>70.4479437037037</v>
          </cell>
        </row>
        <row r="1052">
          <cell r="A1052" t="str">
            <v>37.02.20</v>
          </cell>
          <cell r="B1052" t="str">
            <v xml:space="preserve">COMPACTACAO ATERRO MAIOR/IGUAL 95%PS                                           </v>
          </cell>
          <cell r="C1052" t="str">
            <v>m3</v>
          </cell>
          <cell r="D1052">
            <v>7.0683555555555548</v>
          </cell>
        </row>
        <row r="1053">
          <cell r="A1053" t="str">
            <v>37.02.21</v>
          </cell>
          <cell r="B1053" t="str">
            <v xml:space="preserve">TRANSPORTE DE 1A/2A. CATEGORIA ATE 1KM                                         </v>
          </cell>
          <cell r="C1053" t="str">
            <v>m3*km</v>
          </cell>
          <cell r="D1053">
            <v>10.216986666666665</v>
          </cell>
        </row>
        <row r="1054">
          <cell r="A1054" t="str">
            <v>37.02.22</v>
          </cell>
          <cell r="B1054" t="str">
            <v xml:space="preserve">TRANSPORTE DE 1A/2A. CATEGORIA ATE 2KM                                         </v>
          </cell>
          <cell r="C1054" t="str">
            <v>m3*km</v>
          </cell>
          <cell r="D1054">
            <v>6.0081022222222229</v>
          </cell>
        </row>
        <row r="1055">
          <cell r="A1055" t="str">
            <v>37.02.23</v>
          </cell>
          <cell r="B1055" t="str">
            <v xml:space="preserve">TRANSPORTE DE 1A/2A. CATEGORIA ATE 5KM                                         </v>
          </cell>
          <cell r="C1055" t="str">
            <v>m3*km</v>
          </cell>
          <cell r="D1055">
            <v>4.6693985185185189</v>
          </cell>
        </row>
        <row r="1056">
          <cell r="A1056" t="str">
            <v>37.02.24</v>
          </cell>
          <cell r="B1056" t="str">
            <v xml:space="preserve">TRANSPORTE DE 1A/2A. CATEGORIA ATE 10KM                                        </v>
          </cell>
          <cell r="C1056" t="str">
            <v>m3*km</v>
          </cell>
          <cell r="D1056">
            <v>3.8983051851851851</v>
          </cell>
        </row>
        <row r="1057">
          <cell r="A1057" t="str">
            <v>37.02.25</v>
          </cell>
          <cell r="B1057" t="str">
            <v xml:space="preserve">TRANSPORTE DE 1A/2A. CATEGORIA ATE 15KM                                        </v>
          </cell>
          <cell r="C1057" t="str">
            <v>m3*km</v>
          </cell>
          <cell r="D1057">
            <v>3.4485007407407409</v>
          </cell>
        </row>
        <row r="1058">
          <cell r="A1058" t="str">
            <v>37.02.26</v>
          </cell>
          <cell r="B1058" t="str">
            <v xml:space="preserve">TRANSPORTE DE 1A/2A. CATEGORIA ALEM 15KM                                       </v>
          </cell>
          <cell r="C1058" t="str">
            <v>m3*km</v>
          </cell>
          <cell r="D1058">
            <v>2.7202459259259255</v>
          </cell>
        </row>
        <row r="1059">
          <cell r="A1059" t="str">
            <v>37.02.27</v>
          </cell>
          <cell r="B1059" t="str">
            <v xml:space="preserve">REVESTIMENTO PRIMARIO                                                          </v>
          </cell>
          <cell r="C1059" t="str">
            <v>m3</v>
          </cell>
          <cell r="D1059">
            <v>184.94459407407405</v>
          </cell>
        </row>
        <row r="1060">
          <cell r="A1060" t="str">
            <v>37.04.01</v>
          </cell>
          <cell r="B1060" t="str">
            <v xml:space="preserve">REPARO DE GUARDA CORPO METALICO                                                </v>
          </cell>
          <cell r="C1060" t="str">
            <v>m</v>
          </cell>
          <cell r="D1060">
            <v>326.50447851851845</v>
          </cell>
        </row>
        <row r="1061">
          <cell r="A1061" t="str">
            <v>37.04.02.01</v>
          </cell>
          <cell r="B1061" t="str">
            <v xml:space="preserve">GUIA DE CONCRETO FCK 20 MPA                                                    </v>
          </cell>
          <cell r="C1061" t="str">
            <v>m3</v>
          </cell>
          <cell r="D1061">
            <v>1521.185082962963</v>
          </cell>
        </row>
        <row r="1062">
          <cell r="A1062" t="str">
            <v>37.04.03.01</v>
          </cell>
          <cell r="B1062" t="str">
            <v xml:space="preserve">SARJETA DE CONCRETO FCK 20 MPA                                                 </v>
          </cell>
          <cell r="C1062" t="str">
            <v>m3</v>
          </cell>
          <cell r="D1062">
            <v>1196.1264044444442</v>
          </cell>
        </row>
        <row r="1063">
          <cell r="A1063" t="str">
            <v>37.04.04</v>
          </cell>
          <cell r="B1063" t="str">
            <v xml:space="preserve">ESCAVACAO MANUAL DE 1A/2A CATEGORIA                                            </v>
          </cell>
          <cell r="C1063" t="str">
            <v>m3</v>
          </cell>
          <cell r="D1063">
            <v>114.89290666666666</v>
          </cell>
        </row>
        <row r="1064">
          <cell r="A1064" t="str">
            <v>37.04.05</v>
          </cell>
          <cell r="B1064" t="str">
            <v xml:space="preserve">ESCAV.FUND.,BUEIRO OU DRENO S/EXPL.ATE2M                                       </v>
          </cell>
          <cell r="C1064" t="str">
            <v>m3</v>
          </cell>
          <cell r="D1064">
            <v>132.16753925925923</v>
          </cell>
        </row>
        <row r="1065">
          <cell r="A1065" t="str">
            <v>37.04.06</v>
          </cell>
          <cell r="B1065" t="str">
            <v xml:space="preserve">ACRESC.P/ESCAV. 1,5M PROF.,ALEM 2M                                             </v>
          </cell>
          <cell r="C1065" t="str">
            <v>m3</v>
          </cell>
          <cell r="D1065">
            <v>27.148911111111111</v>
          </cell>
        </row>
        <row r="1066">
          <cell r="A1066" t="str">
            <v>37.04.07</v>
          </cell>
          <cell r="B1066" t="str">
            <v xml:space="preserve">ESCAV.FUND.,BUEIRO OU DRENO C/EXPL.ATE2M                                       </v>
          </cell>
          <cell r="C1066" t="str">
            <v>m3</v>
          </cell>
          <cell r="D1066">
            <v>443.86059999999992</v>
          </cell>
        </row>
        <row r="1067">
          <cell r="A1067" t="str">
            <v>37.04.08</v>
          </cell>
          <cell r="B1067" t="str">
            <v xml:space="preserve">ACR.ESC.ENSEC.EXPL.C/1,5M PROF.ALEM 3M                                         </v>
          </cell>
          <cell r="C1067" t="str">
            <v>m3</v>
          </cell>
          <cell r="D1067">
            <v>42.988453333333332</v>
          </cell>
        </row>
        <row r="1068">
          <cell r="A1068" t="str">
            <v>37.04.09</v>
          </cell>
          <cell r="B1068" t="str">
            <v xml:space="preserve">COMPACTACAO MANUAL,REATERRO SOLO LOCAL                                         </v>
          </cell>
          <cell r="C1068" t="str">
            <v>m3</v>
          </cell>
          <cell r="D1068">
            <v>56.279103703703697</v>
          </cell>
        </row>
        <row r="1069">
          <cell r="A1069" t="str">
            <v>37.04.10</v>
          </cell>
          <cell r="B1069" t="str">
            <v xml:space="preserve">FORMA PLANA P/CONCRETO COMUM                                                   </v>
          </cell>
          <cell r="C1069" t="str">
            <v>m2</v>
          </cell>
          <cell r="D1069">
            <v>183.0489896296296</v>
          </cell>
        </row>
        <row r="1070">
          <cell r="A1070" t="str">
            <v>37.04.11</v>
          </cell>
          <cell r="B1070" t="str">
            <v xml:space="preserve">FORMA PLANA PARA CONCRETO APARENTE                                             </v>
          </cell>
          <cell r="C1070" t="str">
            <v>m2</v>
          </cell>
          <cell r="D1070">
            <v>208.06668444444443</v>
          </cell>
        </row>
        <row r="1071">
          <cell r="A1071" t="str">
            <v>37.04.12</v>
          </cell>
          <cell r="B1071" t="str">
            <v xml:space="preserve">FORMA CURVA PARA CONCRETO COMUM                                                </v>
          </cell>
          <cell r="C1071" t="str">
            <v>m2</v>
          </cell>
          <cell r="D1071">
            <v>237.32539259259255</v>
          </cell>
        </row>
        <row r="1072">
          <cell r="A1072" t="str">
            <v>37.04.13</v>
          </cell>
          <cell r="B1072" t="str">
            <v xml:space="preserve">FORMA CURVA PARA CONCRETO APARENTE                                             </v>
          </cell>
          <cell r="C1072" t="str">
            <v>m2</v>
          </cell>
          <cell r="D1072">
            <v>245.75387111111107</v>
          </cell>
        </row>
        <row r="1073">
          <cell r="A1073" t="str">
            <v>37.04.14</v>
          </cell>
          <cell r="B1073" t="str">
            <v xml:space="preserve">BARRA DE ACO CA-25                                                             </v>
          </cell>
          <cell r="C1073" t="str">
            <v>kg</v>
          </cell>
          <cell r="D1073">
            <v>18.881077037037034</v>
          </cell>
        </row>
        <row r="1074">
          <cell r="A1074" t="str">
            <v>37.04.15</v>
          </cell>
          <cell r="B1074" t="str">
            <v xml:space="preserve">BARRA DE ACO CA-50                                                             </v>
          </cell>
          <cell r="C1074" t="str">
            <v>kg</v>
          </cell>
          <cell r="D1074">
            <v>18.07785481481481</v>
          </cell>
        </row>
        <row r="1075">
          <cell r="A1075" t="str">
            <v>37.04.16</v>
          </cell>
          <cell r="B1075" t="str">
            <v xml:space="preserve">BARRA DE ACO CA-60                                                             </v>
          </cell>
          <cell r="C1075" t="str">
            <v>kg</v>
          </cell>
          <cell r="D1075">
            <v>22.029708148148146</v>
          </cell>
        </row>
        <row r="1076">
          <cell r="A1076" t="str">
            <v>37.04.17</v>
          </cell>
          <cell r="B1076" t="str">
            <v xml:space="preserve">CONCRETO FCK 10MPA                                                             </v>
          </cell>
          <cell r="C1076" t="str">
            <v>m3</v>
          </cell>
          <cell r="D1076">
            <v>772.80687407407402</v>
          </cell>
        </row>
        <row r="1077">
          <cell r="A1077" t="str">
            <v>37.04.19</v>
          </cell>
          <cell r="B1077" t="str">
            <v xml:space="preserve">CONCRETO FCK 15MPA                                                             </v>
          </cell>
          <cell r="C1077" t="str">
            <v>m3</v>
          </cell>
          <cell r="D1077">
            <v>836.33639703703693</v>
          </cell>
        </row>
        <row r="1078">
          <cell r="A1078" t="str">
            <v>37.04.21</v>
          </cell>
          <cell r="B1078" t="str">
            <v xml:space="preserve">CONCRETO FCK 18MPA                                                             </v>
          </cell>
          <cell r="C1078" t="str">
            <v>m3</v>
          </cell>
          <cell r="D1078">
            <v>857.3701096296295</v>
          </cell>
        </row>
        <row r="1079">
          <cell r="A1079" t="str">
            <v>37.04.22</v>
          </cell>
          <cell r="B1079" t="str">
            <v xml:space="preserve">CONCRETO FCK 20MPA                                                             </v>
          </cell>
          <cell r="C1079" t="str">
            <v>m3</v>
          </cell>
          <cell r="D1079">
            <v>882.59128740740744</v>
          </cell>
        </row>
        <row r="1080">
          <cell r="A1080" t="str">
            <v>37.04.23</v>
          </cell>
          <cell r="B1080" t="str">
            <v xml:space="preserve">CONCRETO FCK 25MPA                                                             </v>
          </cell>
          <cell r="C1080" t="str">
            <v>m3</v>
          </cell>
          <cell r="D1080">
            <v>902.53261777777766</v>
          </cell>
        </row>
        <row r="1081">
          <cell r="A1081" t="str">
            <v>37.04.24</v>
          </cell>
          <cell r="B1081" t="str">
            <v xml:space="preserve">CONCRETO FCK 30MPA                                                             </v>
          </cell>
          <cell r="C1081" t="str">
            <v>m3</v>
          </cell>
          <cell r="D1081">
            <v>928.48205037037042</v>
          </cell>
        </row>
        <row r="1082">
          <cell r="A1082" t="str">
            <v>37.04.25</v>
          </cell>
          <cell r="B1082" t="str">
            <v xml:space="preserve">CONCRETO FCK 35MPA                                                             </v>
          </cell>
          <cell r="C1082" t="str">
            <v>m3</v>
          </cell>
          <cell r="D1082">
            <v>941.91192592592586</v>
          </cell>
        </row>
        <row r="1083">
          <cell r="A1083" t="str">
            <v>37.04.26</v>
          </cell>
          <cell r="B1083" t="str">
            <v xml:space="preserve">CONCRETO FCK 40MPA                                                             </v>
          </cell>
          <cell r="C1083" t="str">
            <v>m3</v>
          </cell>
          <cell r="D1083">
            <v>990.52293481481479</v>
          </cell>
        </row>
        <row r="1084">
          <cell r="A1084" t="str">
            <v>37.04.27</v>
          </cell>
          <cell r="B1084" t="str">
            <v xml:space="preserve">CONCRETO CICLOPICO                                                             </v>
          </cell>
          <cell r="C1084" t="str">
            <v>m3</v>
          </cell>
          <cell r="D1084">
            <v>773.32093629629628</v>
          </cell>
        </row>
        <row r="1085">
          <cell r="A1085" t="str">
            <v>37.04.28</v>
          </cell>
          <cell r="B1085" t="str">
            <v xml:space="preserve">BOMBEAMENTO P/CONC.QUALQUER RESIST.                                            </v>
          </cell>
          <cell r="C1085" t="str">
            <v>m3</v>
          </cell>
          <cell r="D1085">
            <v>110.27705629629628</v>
          </cell>
        </row>
        <row r="1086">
          <cell r="A1086" t="str">
            <v>37.04.29</v>
          </cell>
          <cell r="B1086" t="str">
            <v xml:space="preserve">ENROCAMENTO PEDRA ARRUMADA                                                     </v>
          </cell>
          <cell r="C1086" t="str">
            <v>m3</v>
          </cell>
          <cell r="D1086">
            <v>419.87102962962962</v>
          </cell>
        </row>
        <row r="1087">
          <cell r="A1087" t="str">
            <v>37.04.30</v>
          </cell>
          <cell r="B1087" t="str">
            <v xml:space="preserve">ENROCAMENTO PEDRA ARRUMADA E REJUNTADA                                         </v>
          </cell>
          <cell r="C1087" t="str">
            <v>m3</v>
          </cell>
          <cell r="D1087">
            <v>626.12778666666657</v>
          </cell>
        </row>
        <row r="1088">
          <cell r="A1088" t="str">
            <v>37.04.31</v>
          </cell>
          <cell r="B1088" t="str">
            <v xml:space="preserve">ENROCAMENTO PEDRA JOGADA                                                       </v>
          </cell>
          <cell r="C1088" t="str">
            <v>m3</v>
          </cell>
          <cell r="D1088">
            <v>260.22258074074074</v>
          </cell>
        </row>
        <row r="1089">
          <cell r="A1089" t="str">
            <v>37.04.32</v>
          </cell>
          <cell r="B1089" t="str">
            <v xml:space="preserve">TUBO CONCRETO D=0,40M PA-1 - FORNEC.                                           </v>
          </cell>
          <cell r="C1089" t="str">
            <v>m</v>
          </cell>
          <cell r="D1089">
            <v>199.47756148148144</v>
          </cell>
        </row>
        <row r="1090">
          <cell r="A1090" t="str">
            <v>37.04.33</v>
          </cell>
          <cell r="B1090" t="str">
            <v xml:space="preserve">TUBO CONCRETO D=0,40M PA-2 - FORNEC.                                           </v>
          </cell>
          <cell r="C1090" t="str">
            <v>m</v>
          </cell>
          <cell r="D1090">
            <v>153.86524888888886</v>
          </cell>
        </row>
        <row r="1091">
          <cell r="A1091" t="str">
            <v>37.04.34</v>
          </cell>
          <cell r="B1091" t="str">
            <v xml:space="preserve">TUBO CONCRETO D=0,50M PA-3 - FORNEC.                                           </v>
          </cell>
          <cell r="C1091" t="str">
            <v>m</v>
          </cell>
          <cell r="D1091">
            <v>324.65171259259256</v>
          </cell>
        </row>
        <row r="1092">
          <cell r="A1092" t="str">
            <v>37.04.35</v>
          </cell>
          <cell r="B1092" t="str">
            <v xml:space="preserve">TUBO CONCRETO D=0,60M PA-1 - FORNEC.                                           </v>
          </cell>
          <cell r="C1092" t="str">
            <v>m</v>
          </cell>
          <cell r="D1092">
            <v>363.08857333333327</v>
          </cell>
        </row>
        <row r="1093">
          <cell r="A1093" t="str">
            <v>37.04.36</v>
          </cell>
          <cell r="B1093" t="str">
            <v xml:space="preserve">TUBO CONCRETO D=0,60M PA-2 - FORNEC.                                           </v>
          </cell>
          <cell r="C1093" t="str">
            <v>m</v>
          </cell>
          <cell r="D1093">
            <v>259.84774370370366</v>
          </cell>
        </row>
        <row r="1094">
          <cell r="A1094" t="str">
            <v>37.04.37</v>
          </cell>
          <cell r="B1094" t="str">
            <v xml:space="preserve">TUBO CONCRETO D=0,60M PA-3 - FORNEC.                                           </v>
          </cell>
          <cell r="C1094" t="str">
            <v>m</v>
          </cell>
          <cell r="D1094">
            <v>412.66344888888887</v>
          </cell>
        </row>
        <row r="1095">
          <cell r="A1095" t="str">
            <v>37.04.38</v>
          </cell>
          <cell r="B1095" t="str">
            <v xml:space="preserve">TUBO CONCRETO D=0,60M PA-4 - FORNEC.                                           </v>
          </cell>
          <cell r="C1095" t="str">
            <v>m</v>
          </cell>
          <cell r="D1095">
            <v>382.79429185185182</v>
          </cell>
        </row>
        <row r="1096">
          <cell r="A1096" t="str">
            <v>37.04.39</v>
          </cell>
          <cell r="B1096" t="str">
            <v xml:space="preserve">TUBO CONCRETO D=0,80M PA-1 - FORNEC.                                           </v>
          </cell>
          <cell r="C1096" t="str">
            <v>m</v>
          </cell>
          <cell r="D1096">
            <v>549.62890222222222</v>
          </cell>
        </row>
        <row r="1097">
          <cell r="A1097" t="str">
            <v>37.04.40</v>
          </cell>
          <cell r="B1097" t="str">
            <v xml:space="preserve">TUBO CONCRETO D=0,80M PA-2 - FORNEC.                                           </v>
          </cell>
          <cell r="C1097" t="str">
            <v>m</v>
          </cell>
          <cell r="D1097">
            <v>528.4131259259259</v>
          </cell>
        </row>
        <row r="1098">
          <cell r="A1098" t="str">
            <v>37.04.41</v>
          </cell>
          <cell r="B1098" t="str">
            <v xml:space="preserve">TUBO CONCRETO D=0,80M PA-3 - FORNEC.                                           </v>
          </cell>
          <cell r="C1098" t="str">
            <v>m</v>
          </cell>
          <cell r="D1098">
            <v>673.04667407407408</v>
          </cell>
        </row>
        <row r="1099">
          <cell r="A1099" t="str">
            <v>37.04.42</v>
          </cell>
          <cell r="B1099" t="str">
            <v xml:space="preserve">TUBO CONCRETO D=0,80M PA-4 - FORNEC.                                           </v>
          </cell>
          <cell r="C1099" t="str">
            <v>m</v>
          </cell>
          <cell r="D1099">
            <v>595.13411851851845</v>
          </cell>
        </row>
        <row r="1100">
          <cell r="A1100" t="str">
            <v>37.04.43</v>
          </cell>
          <cell r="B1100" t="str">
            <v xml:space="preserve">TUBO CONCRETO D=1,00M PA-1 - FORNEC.                                           </v>
          </cell>
          <cell r="C1100" t="str">
            <v>m</v>
          </cell>
          <cell r="D1100">
            <v>758.76654962962959</v>
          </cell>
        </row>
        <row r="1101">
          <cell r="A1101" t="str">
            <v>37.04.44</v>
          </cell>
          <cell r="B1101" t="str">
            <v xml:space="preserve">TUBO CONCRETO D=1,20M PA-1 - FORNEC.                                           </v>
          </cell>
          <cell r="C1101" t="str">
            <v>m</v>
          </cell>
          <cell r="D1101">
            <v>1107.3007362962962</v>
          </cell>
        </row>
        <row r="1102">
          <cell r="A1102" t="str">
            <v>37.04.45</v>
          </cell>
          <cell r="B1102" t="str">
            <v xml:space="preserve">TUBO CONCRETO D=1,50M PA-1 - FORNEC.                                           </v>
          </cell>
          <cell r="C1102" t="str">
            <v>m</v>
          </cell>
          <cell r="D1102">
            <v>1589.1269733333331</v>
          </cell>
        </row>
        <row r="1103">
          <cell r="A1103" t="str">
            <v>37.04.46</v>
          </cell>
          <cell r="B1103" t="str">
            <v xml:space="preserve">TUBO CONCRETO D=0,40M ASSENTAMENTO                                             </v>
          </cell>
          <cell r="C1103" t="str">
            <v>m</v>
          </cell>
          <cell r="D1103">
            <v>120.55830074074073</v>
          </cell>
        </row>
        <row r="1104">
          <cell r="A1104" t="str">
            <v>37.04.47</v>
          </cell>
          <cell r="B1104" t="str">
            <v xml:space="preserve">TUBO CONCRETO D=0,50M ASSENTAMENTO                                             </v>
          </cell>
          <cell r="C1104" t="str">
            <v>m</v>
          </cell>
          <cell r="D1104">
            <v>140.83162962962962</v>
          </cell>
        </row>
        <row r="1105">
          <cell r="A1105" t="str">
            <v>37.04.48</v>
          </cell>
          <cell r="B1105" t="str">
            <v xml:space="preserve">TUBO CONCRETO D=0,60M ASSENTAMENTO                                             </v>
          </cell>
          <cell r="C1105" t="str">
            <v>m</v>
          </cell>
          <cell r="D1105">
            <v>159.05941925925924</v>
          </cell>
        </row>
        <row r="1106">
          <cell r="A1106" t="str">
            <v>37.04.49</v>
          </cell>
          <cell r="B1106" t="str">
            <v xml:space="preserve">TUBO CONCRETO D=0,80M ASSENTAMENTO                                             </v>
          </cell>
          <cell r="C1106" t="str">
            <v>m</v>
          </cell>
          <cell r="D1106">
            <v>218.14444592592591</v>
          </cell>
        </row>
        <row r="1107">
          <cell r="A1107" t="str">
            <v>37.04.50</v>
          </cell>
          <cell r="B1107" t="str">
            <v xml:space="preserve">TUBO CONCRETO D=1,00M ASSENTAMENTO                                             </v>
          </cell>
          <cell r="C1107" t="str">
            <v>m</v>
          </cell>
          <cell r="D1107">
            <v>267.8906755555555</v>
          </cell>
        </row>
        <row r="1108">
          <cell r="A1108" t="str">
            <v>37.04.51</v>
          </cell>
          <cell r="B1108" t="str">
            <v xml:space="preserve">TUBO CONCRETO D=1,20M ASSENTAMENTO                                             </v>
          </cell>
          <cell r="C1108" t="str">
            <v>m</v>
          </cell>
          <cell r="D1108">
            <v>447.78032444444443</v>
          </cell>
        </row>
        <row r="1109">
          <cell r="A1109" t="str">
            <v>37.04.52</v>
          </cell>
          <cell r="B1109" t="str">
            <v xml:space="preserve">TUBO CONCRETO D=1,50M ASSENTAMENTO                                             </v>
          </cell>
          <cell r="C1109" t="str">
            <v>m</v>
          </cell>
          <cell r="D1109">
            <v>683.04946814814809</v>
          </cell>
        </row>
        <row r="1110">
          <cell r="A1110" t="str">
            <v>37.04.53</v>
          </cell>
          <cell r="B1110" t="str">
            <v xml:space="preserve">GABIAO TIPO CAIXA, ZINCO-ALUMINIO, NBR 8964, ALTURA 50CM                       </v>
          </cell>
          <cell r="C1110" t="str">
            <v>m3</v>
          </cell>
          <cell r="D1110">
            <v>1095.0275007407406</v>
          </cell>
        </row>
        <row r="1111">
          <cell r="A1111" t="str">
            <v>37.04.54</v>
          </cell>
          <cell r="B1111" t="str">
            <v xml:space="preserve">GABIAO TIPO COLCHAO,ZINCO-ALUMINIO, NBR 8964, ESPES.17CM                       </v>
          </cell>
          <cell r="C1111" t="str">
            <v>m2</v>
          </cell>
          <cell r="D1111">
            <v>273.77026222222219</v>
          </cell>
        </row>
        <row r="1112">
          <cell r="A1112" t="str">
            <v>37.04.55</v>
          </cell>
          <cell r="B1112" t="str">
            <v xml:space="preserve">GABIAO TIPO COLCHAO, ZINCO-ALUMINIO, NBR 8964, ESPESSURA 23CM                  </v>
          </cell>
          <cell r="C1112" t="str">
            <v>m2</v>
          </cell>
          <cell r="D1112">
            <v>299.34485777777775</v>
          </cell>
        </row>
        <row r="1113">
          <cell r="A1113" t="str">
            <v>37.04.56</v>
          </cell>
          <cell r="B1113" t="str">
            <v xml:space="preserve">GABIAO TIPO COLCHAO, ZINCO-ALUMINIO, NBR 8964, ESPESSURA 30CM                  </v>
          </cell>
          <cell r="C1113" t="str">
            <v>m2</v>
          </cell>
          <cell r="D1113">
            <v>352.33610518518515</v>
          </cell>
        </row>
        <row r="1114">
          <cell r="A1114" t="str">
            <v>37.04.57</v>
          </cell>
          <cell r="B1114" t="str">
            <v xml:space="preserve">GABIAO TIPO COLCHAO, ZINCO-ALUMINIO, NBR 8964, ESPES.17CM - TELA PVC           </v>
          </cell>
          <cell r="C1114" t="str">
            <v>m2</v>
          </cell>
          <cell r="D1114">
            <v>365.68030370370366</v>
          </cell>
        </row>
        <row r="1115">
          <cell r="A1115" t="str">
            <v>37.04.58</v>
          </cell>
          <cell r="B1115" t="str">
            <v xml:space="preserve">GABIAO TIPO COLCHAO, ZINCO-ALUMINIO, NBR 8964, ESPES.23CM - TELA PVC           </v>
          </cell>
          <cell r="C1115" t="str">
            <v>m2</v>
          </cell>
          <cell r="D1115">
            <v>408.379597037037</v>
          </cell>
        </row>
        <row r="1116">
          <cell r="A1116" t="str">
            <v>37.04.59</v>
          </cell>
          <cell r="B1116" t="str">
            <v xml:space="preserve">GABIAO TIPO COLCHAO, ZINCO-ALUMINIO, NBR 8964 ESPES.30CM - TELA PVC            </v>
          </cell>
          <cell r="C1116" t="str">
            <v>m2</v>
          </cell>
          <cell r="D1116">
            <v>448.96909333333338</v>
          </cell>
        </row>
        <row r="1117">
          <cell r="A1117" t="str">
            <v>37.04.60</v>
          </cell>
          <cell r="B1117" t="str">
            <v xml:space="preserve">GABIAO TIPO SACO - ZINCO-ALUMINIO, NBR 8964                                    </v>
          </cell>
          <cell r="C1117" t="str">
            <v>m3</v>
          </cell>
          <cell r="D1117">
            <v>960.0111999999998</v>
          </cell>
        </row>
        <row r="1118">
          <cell r="A1118" t="str">
            <v>37.04.61</v>
          </cell>
          <cell r="B1118" t="str">
            <v xml:space="preserve">CAMADA FILTRANTE PEDRA BRITADA                                                 </v>
          </cell>
          <cell r="C1118" t="str">
            <v>m3</v>
          </cell>
          <cell r="D1118">
            <v>218.01593037037034</v>
          </cell>
        </row>
        <row r="1119">
          <cell r="A1119" t="str">
            <v>37.04.62</v>
          </cell>
          <cell r="B1119" t="str">
            <v xml:space="preserve">CANALETA CONCRETO 40CM                                                         </v>
          </cell>
          <cell r="C1119" t="str">
            <v>m</v>
          </cell>
          <cell r="D1119">
            <v>90.839078518518505</v>
          </cell>
        </row>
        <row r="1120">
          <cell r="A1120" t="str">
            <v>37.04.63</v>
          </cell>
          <cell r="B1120" t="str">
            <v xml:space="preserve">CANALETA CONCRETO 60CM                                                         </v>
          </cell>
          <cell r="C1120" t="str">
            <v>m</v>
          </cell>
          <cell r="D1120">
            <v>148.47830518518515</v>
          </cell>
        </row>
        <row r="1121">
          <cell r="A1121" t="str">
            <v>37.04.64</v>
          </cell>
          <cell r="B1121" t="str">
            <v xml:space="preserve">CANALETA CONCRETO 80CM                                                         </v>
          </cell>
          <cell r="C1121" t="str">
            <v>m</v>
          </cell>
          <cell r="D1121">
            <v>216.1524548148148</v>
          </cell>
        </row>
        <row r="1122">
          <cell r="A1122" t="str">
            <v>37.04.65</v>
          </cell>
          <cell r="B1122" t="str">
            <v xml:space="preserve">TUBO PVC PERFURADO OU NAO D=0,050M                                             </v>
          </cell>
          <cell r="C1122" t="str">
            <v>m</v>
          </cell>
          <cell r="D1122">
            <v>24.514342222222222</v>
          </cell>
        </row>
        <row r="1123">
          <cell r="A1123" t="str">
            <v>37.04.66</v>
          </cell>
          <cell r="B1123" t="str">
            <v xml:space="preserve">TUBO PVC PERFURADO OU NAO D=0,10M                                              </v>
          </cell>
          <cell r="C1123" t="str">
            <v>m</v>
          </cell>
          <cell r="D1123">
            <v>141.97755999999998</v>
          </cell>
        </row>
        <row r="1124">
          <cell r="A1124" t="str">
            <v>37.04.67</v>
          </cell>
          <cell r="B1124" t="str">
            <v xml:space="preserve">TUBO PVC PERFURADO OU NAO D=0,15M                                              </v>
          </cell>
          <cell r="C1124" t="str">
            <v>m</v>
          </cell>
          <cell r="D1124">
            <v>207.87391111111108</v>
          </cell>
        </row>
        <row r="1125">
          <cell r="A1125" t="str">
            <v>37.04.68</v>
          </cell>
          <cell r="B1125" t="str">
            <v xml:space="preserve">MANTA GEOTEXTIL NAO TECIDA                                                     </v>
          </cell>
          <cell r="C1125" t="str">
            <v>kg</v>
          </cell>
          <cell r="D1125">
            <v>46.447663703703697</v>
          </cell>
        </row>
        <row r="1126">
          <cell r="A1126" t="str">
            <v>37.04.68.01</v>
          </cell>
          <cell r="B1126" t="str">
            <v xml:space="preserve">MANTA GEOTEXTIL NAO TECIDA RESISTENCIA LONGITUDINAL 7KN/M                      </v>
          </cell>
          <cell r="C1126" t="str">
            <v>m2</v>
          </cell>
          <cell r="D1126">
            <v>9.5422799999999999</v>
          </cell>
        </row>
        <row r="1127">
          <cell r="A1127" t="str">
            <v>37.04.68.02</v>
          </cell>
          <cell r="B1127" t="str">
            <v xml:space="preserve">MANTA GEOTEXTIL NAO TECIDA RESISTENCIA LONGITUDINAL 8KN/M                      </v>
          </cell>
          <cell r="C1127" t="str">
            <v>m2</v>
          </cell>
          <cell r="D1127">
            <v>10.238405925925926</v>
          </cell>
        </row>
        <row r="1128">
          <cell r="A1128" t="str">
            <v>37.04.68.03</v>
          </cell>
          <cell r="B1128" t="str">
            <v xml:space="preserve">MANTA GEOTEXTIL NAO TECIDA RESISTENCIA LONGITUDINAL 9KN/M                      </v>
          </cell>
          <cell r="C1128" t="str">
            <v>m2</v>
          </cell>
          <cell r="D1128">
            <v>11.81272148148148</v>
          </cell>
        </row>
        <row r="1129">
          <cell r="A1129" t="str">
            <v>37.04.68.04</v>
          </cell>
          <cell r="B1129" t="str">
            <v xml:space="preserve">MANTA GEOTEXTIL NAO TECIDA RESISTENCIA LONGITUDINAL 10 KN/M                    </v>
          </cell>
          <cell r="C1129" t="str">
            <v>m2</v>
          </cell>
          <cell r="D1129">
            <v>12.926522962962961</v>
          </cell>
        </row>
        <row r="1130">
          <cell r="A1130" t="str">
            <v>37.04.68.05</v>
          </cell>
          <cell r="B1130" t="str">
            <v xml:space="preserve">MANTA GEOTEXTIL NAO TECIDA RESISTENCIA LONGITUDINAL 14 KN/M                    </v>
          </cell>
          <cell r="C1130" t="str">
            <v>m2</v>
          </cell>
          <cell r="D1130">
            <v>15.646768888888888</v>
          </cell>
        </row>
        <row r="1131">
          <cell r="A1131" t="str">
            <v>37.04.68.06</v>
          </cell>
          <cell r="B1131" t="str">
            <v xml:space="preserve">MANTA GEOTEXTIL NAO TECIDA RESISTENCIA LONGITUDINAL 16 KN/M                    </v>
          </cell>
          <cell r="C1131" t="str">
            <v>m2</v>
          </cell>
          <cell r="D1131">
            <v>18.334885925925928</v>
          </cell>
        </row>
        <row r="1132">
          <cell r="A1132" t="str">
            <v>37.04.68.07</v>
          </cell>
          <cell r="B1132" t="str">
            <v xml:space="preserve">MANTA GEOTEXTIL NAO TECIDA RESISTENCIA LONGITUDINAL 21 KN/M                    </v>
          </cell>
          <cell r="C1132" t="str">
            <v>m2</v>
          </cell>
          <cell r="D1132">
            <v>23.732539259259259</v>
          </cell>
        </row>
        <row r="1133">
          <cell r="A1133" t="str">
            <v>37.04.68.08</v>
          </cell>
          <cell r="B1133" t="str">
            <v xml:space="preserve">MANTA GEOTEXTIL NAO TECIDA RESISTENCIA LONGITUDINAL 26 KN/M                    </v>
          </cell>
          <cell r="C1133" t="str">
            <v>m2</v>
          </cell>
          <cell r="D1133">
            <v>29.108773333333332</v>
          </cell>
        </row>
        <row r="1134">
          <cell r="A1134" t="str">
            <v>37.04.68.09</v>
          </cell>
          <cell r="B1134" t="str">
            <v xml:space="preserve">MANTA GEOTEXTIL NAO TECIDA RESISTENCIA LONGITUDINAL 31 KN/M                    </v>
          </cell>
          <cell r="C1134" t="str">
            <v>m2</v>
          </cell>
          <cell r="D1134">
            <v>34.495717037037032</v>
          </cell>
        </row>
        <row r="1135">
          <cell r="A1135" t="str">
            <v>37.04.68.10</v>
          </cell>
          <cell r="B1135" t="str">
            <v xml:space="preserve">MANTA GEOTEXTIL TECIDA RESISTENCIA LONGITUDINAL 24 KN/M                        </v>
          </cell>
          <cell r="C1135" t="str">
            <v>m2</v>
          </cell>
          <cell r="D1135">
            <v>13.301359999999999</v>
          </cell>
        </row>
        <row r="1136">
          <cell r="A1136" t="str">
            <v>37.04.68.11</v>
          </cell>
          <cell r="B1136" t="str">
            <v xml:space="preserve">MANTA GEOTEXTIL TECIDA RESISTENCIA LONGITUDINAL 48 KN/M                        </v>
          </cell>
          <cell r="C1136" t="str">
            <v>m2</v>
          </cell>
          <cell r="D1136">
            <v>20.755262222222221</v>
          </cell>
        </row>
        <row r="1137">
          <cell r="A1137" t="str">
            <v>37.04.69</v>
          </cell>
          <cell r="B1137" t="str">
            <v xml:space="preserve">MANTA GEOTEXTIL TECIDA                                                         </v>
          </cell>
          <cell r="C1137" t="str">
            <v>kg</v>
          </cell>
          <cell r="D1137">
            <v>73.350253333333328</v>
          </cell>
        </row>
        <row r="1138">
          <cell r="A1138" t="str">
            <v>37.04.70</v>
          </cell>
          <cell r="B1138" t="str">
            <v xml:space="preserve">ENCHIMENTO DE VALA COM AREIA LAVADA                                            </v>
          </cell>
          <cell r="C1138" t="str">
            <v>m3</v>
          </cell>
          <cell r="D1138">
            <v>294.52552444444439</v>
          </cell>
        </row>
        <row r="1139">
          <cell r="A1139" t="str">
            <v>37.04.71</v>
          </cell>
          <cell r="B1139" t="str">
            <v xml:space="preserve">ENCHIMENTO DE VALA COM PEDRA BRITADA 3E4                                       </v>
          </cell>
          <cell r="C1139" t="str">
            <v>m3</v>
          </cell>
          <cell r="D1139">
            <v>182.43854074074073</v>
          </cell>
        </row>
        <row r="1140">
          <cell r="A1140" t="str">
            <v>37.04.72</v>
          </cell>
          <cell r="B1140" t="str">
            <v xml:space="preserve">ENCHIMENTO DE VALA COM PEDRA RACHAO                                            </v>
          </cell>
          <cell r="C1140" t="str">
            <v>m3</v>
          </cell>
          <cell r="D1140">
            <v>164.05010666666666</v>
          </cell>
        </row>
        <row r="1141">
          <cell r="A1141" t="str">
            <v>37.04.73</v>
          </cell>
          <cell r="B1141" t="str">
            <v xml:space="preserve">TUBO ACO CORRUGADO GALV.MET.NAO DESTRUT.                                       </v>
          </cell>
          <cell r="C1141" t="str">
            <v>kg</v>
          </cell>
          <cell r="D1141">
            <v>92.081395555555559</v>
          </cell>
        </row>
        <row r="1142">
          <cell r="A1142" t="str">
            <v>37.04.74</v>
          </cell>
          <cell r="B1142" t="str">
            <v xml:space="preserve">TUBO ACO CORR.EPOXI MET.NAO DESTRUTIVO                                         </v>
          </cell>
          <cell r="C1142" t="str">
            <v>kg</v>
          </cell>
          <cell r="D1142">
            <v>93.80564592592593</v>
          </cell>
        </row>
        <row r="1143">
          <cell r="A1143" t="str">
            <v>37.04.75</v>
          </cell>
          <cell r="B1143" t="str">
            <v xml:space="preserve">TUBO ACO CORR.GALV.MET.DESTRUTIVO                                              </v>
          </cell>
          <cell r="C1143" t="str">
            <v>kg</v>
          </cell>
          <cell r="D1143">
            <v>58.463868148148144</v>
          </cell>
        </row>
        <row r="1144">
          <cell r="A1144" t="str">
            <v>37.04.76</v>
          </cell>
          <cell r="B1144" t="str">
            <v xml:space="preserve">TUBO ACO CORR.EPOXI MET. DESTRUTIVO                                            </v>
          </cell>
          <cell r="C1144" t="str">
            <v>kg</v>
          </cell>
          <cell r="D1144">
            <v>59.063607407407403</v>
          </cell>
        </row>
        <row r="1145">
          <cell r="A1145" t="str">
            <v>37.05.04</v>
          </cell>
          <cell r="B1145" t="str">
            <v xml:space="preserve">SUPORTE MADEIRA TRATADA 0,10X0,10M                                             </v>
          </cell>
          <cell r="C1145" t="str">
            <v>m</v>
          </cell>
          <cell r="D1145">
            <v>138.42196296296294</v>
          </cell>
        </row>
        <row r="1146">
          <cell r="A1146" t="str">
            <v>37.05.05</v>
          </cell>
          <cell r="B1146" t="str">
            <v xml:space="preserve">SUPORTE DE PERFIL METALICO GALVANIZADO                                         </v>
          </cell>
          <cell r="C1146" t="str">
            <v>kg</v>
          </cell>
          <cell r="D1146">
            <v>37.6978962962963</v>
          </cell>
        </row>
        <row r="1147">
          <cell r="A1147" t="str">
            <v>37.05.06</v>
          </cell>
          <cell r="B1147" t="str">
            <v xml:space="preserve">SUPORTE DE TUBO GALVANIZADO D=2 1/2"                                           </v>
          </cell>
          <cell r="C1147" t="str">
            <v>m</v>
          </cell>
          <cell r="D1147">
            <v>199.79885037037033</v>
          </cell>
        </row>
        <row r="1148">
          <cell r="A1148" t="str">
            <v>37.05.07</v>
          </cell>
          <cell r="B1148" t="str">
            <v xml:space="preserve">SUBSTITUICAO DE DEFENSA SEMI-MALEAVEL                                          </v>
          </cell>
          <cell r="C1148" t="str">
            <v>m</v>
          </cell>
          <cell r="D1148">
            <v>126.83414370370369</v>
          </cell>
        </row>
        <row r="1149">
          <cell r="A1149" t="str">
            <v>37.05.10.01</v>
          </cell>
          <cell r="B1149" t="str">
            <v xml:space="preserve">TACHA REFLETIVA MONODIRECIONAL TIPO III OU IV ABNT (VIDRO OU PRISMATICA)       </v>
          </cell>
          <cell r="C1149" t="str">
            <v>un</v>
          </cell>
          <cell r="D1149">
            <v>60.841405925925926</v>
          </cell>
        </row>
        <row r="1150">
          <cell r="A1150" t="str">
            <v>37.05.11.01</v>
          </cell>
          <cell r="B1150" t="str">
            <v xml:space="preserve">TACHA REFLETIVA BIDIRECIONAL TIPO III OU ABNT (VIDRO OU PRISMATICA)            </v>
          </cell>
          <cell r="C1150" t="str">
            <v>un</v>
          </cell>
          <cell r="D1150">
            <v>92.916746666666668</v>
          </cell>
        </row>
        <row r="1151">
          <cell r="A1151" t="str">
            <v>37.05.20</v>
          </cell>
          <cell r="B1151" t="str">
            <v xml:space="preserve">SINALIZ.HORIZ.ACRIL.BASE DE AGUA                                               </v>
          </cell>
          <cell r="C1151" t="str">
            <v>m2</v>
          </cell>
          <cell r="D1151">
            <v>44.980444444444444</v>
          </cell>
        </row>
        <row r="1152">
          <cell r="A1152" t="str">
            <v>37.05.20.01</v>
          </cell>
          <cell r="B1152" t="str">
            <v xml:space="preserve">SINALIZ.HOR.TINTA P/ POUCO TRAFEGO                                             </v>
          </cell>
          <cell r="C1152" t="str">
            <v>m2</v>
          </cell>
          <cell r="D1152">
            <v>48.503912592592584</v>
          </cell>
        </row>
        <row r="1153">
          <cell r="A1153" t="str">
            <v>37.05.20.02</v>
          </cell>
          <cell r="B1153" t="str">
            <v xml:space="preserve">RENOV.TINTA RES.ACRIL./VINILICA                                                </v>
          </cell>
          <cell r="C1153" t="str">
            <v>m2</v>
          </cell>
          <cell r="D1153">
            <v>59.984635555555549</v>
          </cell>
        </row>
        <row r="1154">
          <cell r="A1154" t="str">
            <v>37.05.20.03</v>
          </cell>
          <cell r="B1154" t="str">
            <v xml:space="preserve">RENOV.MAT.TERMOPL.ASPERSAO                                                     </v>
          </cell>
          <cell r="C1154" t="str">
            <v>m2</v>
          </cell>
          <cell r="D1154">
            <v>106.3787511111111</v>
          </cell>
        </row>
        <row r="1155">
          <cell r="A1155" t="str">
            <v>37.05.20.04</v>
          </cell>
          <cell r="B1155" t="str">
            <v xml:space="preserve">RENOV.MAT.TERMOPL.EXTRUSAO                                                     </v>
          </cell>
          <cell r="C1155" t="str">
            <v>m2</v>
          </cell>
          <cell r="D1155">
            <v>125.92382518518517</v>
          </cell>
        </row>
        <row r="1156">
          <cell r="A1156" t="str">
            <v>37.05.20.05</v>
          </cell>
          <cell r="B1156" t="str">
            <v xml:space="preserve">FORNECIMENTO E APLICACAO DE MATERIAL TERMOPLASTICO DE ALTORELEVO               </v>
          </cell>
          <cell r="C1156" t="str">
            <v>m2</v>
          </cell>
          <cell r="D1156">
            <v>217.75889925925927</v>
          </cell>
        </row>
        <row r="1157">
          <cell r="A1157" t="str">
            <v>37.05.21</v>
          </cell>
          <cell r="B1157" t="str">
            <v xml:space="preserve">SINALIZ.HORIZ.ACRIL.BASE AGUA C/VISIBE.                                        </v>
          </cell>
          <cell r="C1157" t="str">
            <v>m2</v>
          </cell>
          <cell r="D1157">
            <v>55.400914074074066</v>
          </cell>
        </row>
        <row r="1158">
          <cell r="A1158" t="str">
            <v>37.05.26</v>
          </cell>
          <cell r="B1158" t="str">
            <v xml:space="preserve">RETIRADA DE PLACA DE SOLO EM SUPORTE DE MADEIRA OU METALICO.                   </v>
          </cell>
          <cell r="C1158" t="str">
            <v>m2</v>
          </cell>
          <cell r="D1158">
            <v>89.971598518518519</v>
          </cell>
        </row>
        <row r="1159">
          <cell r="A1159" t="str">
            <v>37.05.27</v>
          </cell>
          <cell r="B1159" t="str">
            <v xml:space="preserve">RETIRADA DE PLACA AEREA                                                        </v>
          </cell>
          <cell r="C1159" t="str">
            <v>m2</v>
          </cell>
          <cell r="D1159">
            <v>119.09108148148147</v>
          </cell>
        </row>
        <row r="1160">
          <cell r="A1160" t="str">
            <v>37.05.28</v>
          </cell>
          <cell r="B1160" t="str">
            <v xml:space="preserve">COLOCACAO DE PLACA EM SUPORTE DE MADEIRA OU METALICO - SOLO                    </v>
          </cell>
          <cell r="C1160" t="str">
            <v>m2</v>
          </cell>
          <cell r="D1160">
            <v>104.96507999999999</v>
          </cell>
        </row>
        <row r="1161">
          <cell r="A1161" t="str">
            <v>37.05.29</v>
          </cell>
          <cell r="B1161" t="str">
            <v xml:space="preserve">COLOCACAO DE PLACA AEREA EM PORTICOS OU SEMI-PORTICOS.                         </v>
          </cell>
          <cell r="C1161" t="str">
            <v>m2</v>
          </cell>
          <cell r="D1161">
            <v>148.86385185185185</v>
          </cell>
        </row>
        <row r="1162">
          <cell r="A1162" t="str">
            <v>37.05.30</v>
          </cell>
          <cell r="B1162" t="str">
            <v xml:space="preserve">FORNECIMENTO E TRANSPORTE DE PLACA DE ACO GT+GT.                               </v>
          </cell>
          <cell r="C1162" t="str">
            <v>m2</v>
          </cell>
          <cell r="D1162">
            <v>1037.6560148148149</v>
          </cell>
        </row>
        <row r="1163">
          <cell r="A1163" t="str">
            <v>37.05.31</v>
          </cell>
          <cell r="B1163" t="str">
            <v xml:space="preserve">FORNECIMENTO E TRANSPORTE DE PLACA MOD. ALUMINIO GT+GT.                        </v>
          </cell>
          <cell r="C1163" t="str">
            <v>m2</v>
          </cell>
          <cell r="D1163">
            <v>1772.2723496296294</v>
          </cell>
        </row>
        <row r="1164">
          <cell r="A1164" t="str">
            <v>37.05.32.01</v>
          </cell>
          <cell r="B1164" t="str">
            <v xml:space="preserve">FORN.E COL.PL.AL.MOD.GT+AI PORT/SEMI PORT                                      </v>
          </cell>
          <cell r="C1164" t="str">
            <v>m2</v>
          </cell>
          <cell r="D1164">
            <v>1456.9487244444445</v>
          </cell>
        </row>
        <row r="1165">
          <cell r="A1165" t="str">
            <v>37.05.36.05</v>
          </cell>
          <cell r="B1165" t="str">
            <v xml:space="preserve">LAMELA ANT. DEFENSA H=0,80M                                                    </v>
          </cell>
          <cell r="C1165" t="str">
            <v>m</v>
          </cell>
          <cell r="D1165">
            <v>399.68337777777771</v>
          </cell>
        </row>
        <row r="1166">
          <cell r="A1166" t="str">
            <v>37.06.01</v>
          </cell>
          <cell r="B1166" t="str">
            <v xml:space="preserve">GRAMA EM PLACA SEM ADUBO                                                       </v>
          </cell>
          <cell r="C1166" t="str">
            <v>m2</v>
          </cell>
          <cell r="D1166">
            <v>16.856957037037034</v>
          </cell>
        </row>
        <row r="1167">
          <cell r="A1167" t="str">
            <v>37.06.02</v>
          </cell>
          <cell r="B1167" t="str">
            <v xml:space="preserve">GRAMA EM PLACA COM ADUBO                                                       </v>
          </cell>
          <cell r="C1167" t="str">
            <v>m2</v>
          </cell>
          <cell r="D1167">
            <v>19.834234074074072</v>
          </cell>
        </row>
        <row r="1168">
          <cell r="A1168" t="str">
            <v>37.06.03</v>
          </cell>
          <cell r="B1168" t="str">
            <v xml:space="preserve">ROCADA MANUAL                                                                  </v>
          </cell>
          <cell r="C1168" t="str">
            <v>ha</v>
          </cell>
          <cell r="D1168">
            <v>6973.4361081481466</v>
          </cell>
        </row>
        <row r="1169">
          <cell r="A1169" t="str">
            <v>37.06.04</v>
          </cell>
          <cell r="B1169" t="str">
            <v xml:space="preserve">ROCADA MECANICA                                                                </v>
          </cell>
          <cell r="C1169" t="str">
            <v>ha</v>
          </cell>
          <cell r="D1169">
            <v>2640.5769911111111</v>
          </cell>
        </row>
        <row r="1170">
          <cell r="A1170" t="str">
            <v>37.06.05</v>
          </cell>
          <cell r="B1170" t="str">
            <v xml:space="preserve">CAPINA MANUAL                                                                  </v>
          </cell>
          <cell r="C1170" t="str">
            <v>ha</v>
          </cell>
          <cell r="D1170">
            <v>12450.758376296295</v>
          </cell>
        </row>
        <row r="1171">
          <cell r="A1171" t="str">
            <v>37.06.06</v>
          </cell>
          <cell r="B1171" t="str">
            <v xml:space="preserve">CAPINA QUIMICA                                                                 </v>
          </cell>
          <cell r="C1171" t="str">
            <v>m2</v>
          </cell>
          <cell r="D1171">
            <v>0.89960888888888868</v>
          </cell>
        </row>
        <row r="1172">
          <cell r="A1172" t="str">
            <v>37.06.07</v>
          </cell>
          <cell r="B1172" t="str">
            <v xml:space="preserve">CONSERVACAO MANUAL DE ACEIRO                                                   </v>
          </cell>
          <cell r="C1172" t="str">
            <v>ha</v>
          </cell>
          <cell r="D1172">
            <v>13550.166115555554</v>
          </cell>
        </row>
        <row r="1173">
          <cell r="A1173" t="str">
            <v>37.06.08</v>
          </cell>
          <cell r="B1173" t="str">
            <v xml:space="preserve">DESPRAGUEJAMENTO MANUAL DE GRAMADO                                             </v>
          </cell>
          <cell r="C1173" t="str">
            <v>ha</v>
          </cell>
          <cell r="D1173">
            <v>3204.7281511111109</v>
          </cell>
        </row>
        <row r="1174">
          <cell r="A1174" t="str">
            <v>37.06.09</v>
          </cell>
          <cell r="B1174" t="str">
            <v xml:space="preserve">REMOCAO LIXO ENTULHO                                                           </v>
          </cell>
          <cell r="C1174" t="str">
            <v>equipe.hor</v>
          </cell>
          <cell r="D1174">
            <v>603.20917925925926</v>
          </cell>
        </row>
        <row r="1175">
          <cell r="A1175" t="str">
            <v>37.25.11.04.01</v>
          </cell>
          <cell r="B1175" t="str">
            <v xml:space="preserve">GABIAO TIPO CAIXA,ZN90/AL10,NBR 8964,H= 0,50 M                                 </v>
          </cell>
          <cell r="C1175" t="str">
            <v>m3</v>
          </cell>
          <cell r="D1175">
            <v>791.91285333333337</v>
          </cell>
        </row>
        <row r="1176">
          <cell r="A1176" t="str">
            <v>37.25.11.04.02</v>
          </cell>
          <cell r="B1176" t="str">
            <v>GABIAO TIPO CAIXA,ZN90/AL10,NBR 8964,H=0,50 M REVEST.POLI.ABRASAO MENOR QUE 12%</v>
          </cell>
          <cell r="C1176" t="str">
            <v>m3</v>
          </cell>
          <cell r="D1176">
            <v>908.25156000000004</v>
          </cell>
        </row>
        <row r="1177">
          <cell r="A1177" t="str">
            <v>37.25.11.04.03</v>
          </cell>
          <cell r="B1177" t="str">
            <v>GABIAO TIPO CAIXA,ZN90/AL10,NBR 8964,H=0,50 M REVEST.POLI.ABRASAO MENOR QUE 09%</v>
          </cell>
          <cell r="C1177" t="str">
            <v>m3</v>
          </cell>
          <cell r="D1177">
            <v>1168.7097525925924</v>
          </cell>
        </row>
        <row r="1178">
          <cell r="A1178" t="str">
            <v>37.25.11.04.04</v>
          </cell>
          <cell r="B1178" t="str">
            <v xml:space="preserve">GABIAO TIPO CAIXA,ZN90/AL10,NBR 8964,H= 1,00 M                                 </v>
          </cell>
          <cell r="C1178" t="str">
            <v>m3</v>
          </cell>
          <cell r="D1178">
            <v>670.75481333333323</v>
          </cell>
        </row>
        <row r="1179">
          <cell r="A1179" t="str">
            <v>37.25.11.04.05</v>
          </cell>
          <cell r="B1179" t="str">
            <v>GABIAO TIPO CAIXA,ZN90/AL10,NBR 8964,H=1,00 M REVEST.POLI.ABRASAO MENOR QUE 12%</v>
          </cell>
          <cell r="C1179" t="str">
            <v>m3</v>
          </cell>
          <cell r="D1179">
            <v>737.46509629629634</v>
          </cell>
        </row>
        <row r="1180">
          <cell r="A1180" t="str">
            <v>37.25.11.04.06</v>
          </cell>
          <cell r="B1180" t="str">
            <v>GABIAO TIPO CAIXA,ZN90/AL10,NBR 8964,H=1,00 M REVEST.POLI.ABRASAO MENOR QUE 09%</v>
          </cell>
          <cell r="C1180" t="str">
            <v>m3</v>
          </cell>
          <cell r="D1180">
            <v>921.7778222222222</v>
          </cell>
        </row>
        <row r="1181">
          <cell r="A1181" t="str">
            <v>37.25.11.05.02</v>
          </cell>
          <cell r="B1181" t="str">
            <v xml:space="preserve">GABIAO TP.COLCHAO,ZN90/AL10,NBR 8964,ESP.17CM,REVEST.POLIM.ABRAS.MENOR QUE 09% </v>
          </cell>
          <cell r="C1181" t="str">
            <v>m2</v>
          </cell>
          <cell r="D1181">
            <v>565.65050814814811</v>
          </cell>
        </row>
        <row r="1182">
          <cell r="A1182" t="str">
            <v>37.25.11.05.03</v>
          </cell>
          <cell r="B1182" t="str">
            <v xml:space="preserve">GABIAO TP.COLCHAO,ZN90/AL10,NBR 8964,ESP.17CM,REVEST.POLIM.ABRAS.MENOR QUE 12% </v>
          </cell>
          <cell r="C1182" t="str">
            <v>m2</v>
          </cell>
          <cell r="D1182">
            <v>494.07805333333329</v>
          </cell>
        </row>
        <row r="1183">
          <cell r="A1183" t="str">
            <v>37.25.11.06.02</v>
          </cell>
          <cell r="B1183" t="str">
            <v xml:space="preserve">GABIAO TP.COLCHAO,ZN90/AL10,NBR 8964,ESP.23CM,REVEST.POLIM.ABRAS.MENOR QUE 09% </v>
          </cell>
          <cell r="C1183" t="str">
            <v>m2</v>
          </cell>
          <cell r="D1183">
            <v>586.75918814814816</v>
          </cell>
        </row>
        <row r="1184">
          <cell r="A1184" t="str">
            <v>37.25.11.06.03</v>
          </cell>
          <cell r="B1184" t="str">
            <v xml:space="preserve">GABIAO TP.COLCHAO,ZN90/AL10,NBR 8964,ESP.23CM,REVEST.POLIM.ABRAS.MENOR QUE 12% </v>
          </cell>
          <cell r="C1184" t="str">
            <v>m2</v>
          </cell>
          <cell r="D1184">
            <v>506.32986962962951</v>
          </cell>
        </row>
        <row r="1185">
          <cell r="A1185" t="str">
            <v>37.25.11.07.02</v>
          </cell>
          <cell r="B1185" t="str">
            <v xml:space="preserve">GABIAO TP.COLCHAO,ZN90/AL10,NBR 8964,ESP.30CM,REVEST.POLIM.ABRAS.MENOR QUE 09% </v>
          </cell>
          <cell r="C1185" t="str">
            <v>m2</v>
          </cell>
          <cell r="D1185">
            <v>607.899997037037</v>
          </cell>
        </row>
        <row r="1186">
          <cell r="A1186" t="str">
            <v>37.25.11.07.03</v>
          </cell>
          <cell r="B1186" t="str">
            <v xml:space="preserve">GABIAO TP.COLCHAO,ZN90/AL10,NBR 8964,ESP.30CM,REVEST.POLIM.ABRAS.MENOR QUE 12% </v>
          </cell>
          <cell r="C1186" t="str">
            <v>m2</v>
          </cell>
          <cell r="D1186">
            <v>522.39431407407403</v>
          </cell>
        </row>
        <row r="1187">
          <cell r="A1187" t="str">
            <v>37.25.11.11.01</v>
          </cell>
          <cell r="B1187" t="str">
            <v xml:space="preserve">GABIAO TIPO SACO,ZN90/AL10,NBR 8964,REVESTIMEN.POLIMERO,ABRASAO MENOR QUE 09%  </v>
          </cell>
          <cell r="C1187" t="str">
            <v>m3</v>
          </cell>
          <cell r="D1187">
            <v>961.89609481481466</v>
          </cell>
        </row>
        <row r="1188">
          <cell r="A1188" t="str">
            <v>37.25.11.11.02</v>
          </cell>
          <cell r="B1188" t="str">
            <v xml:space="preserve">GABIAO TIPO SACO,ZN90/AL10,NBR 8964,REVESTIMEN.POLIMERO,ABRASAO MENOR QUE 12%  </v>
          </cell>
          <cell r="C1188" t="str">
            <v>m3</v>
          </cell>
          <cell r="D1188">
            <v>766.23116148148142</v>
          </cell>
        </row>
        <row r="1189">
          <cell r="A1189" t="str">
            <v>37.28.03.09.03</v>
          </cell>
          <cell r="B1189" t="str">
            <v xml:space="preserve">FORNECIMENTO, INSTALAÇÃO DE TACHA METALICA COM 1 PINO DE FIXAÇÃO MONOREFLETIVA </v>
          </cell>
          <cell r="C1189" t="str">
            <v>un</v>
          </cell>
          <cell r="D1189">
            <v>73.660832592592584</v>
          </cell>
        </row>
        <row r="1190">
          <cell r="A1190" t="str">
            <v>37.28.03.09.04</v>
          </cell>
          <cell r="B1190" t="str">
            <v xml:space="preserve">FORNECIMENTO, INSTALAÇÃO DE TACHA METÁLICA COM 1 PINO DE FIXAÇÃO - BIREFLETIVA </v>
          </cell>
          <cell r="C1190" t="str">
            <v>un</v>
          </cell>
          <cell r="D1190">
            <v>82.506986666666677</v>
          </cell>
        </row>
        <row r="1191">
          <cell r="A1191" t="str">
            <v>37.28.05.08.02</v>
          </cell>
          <cell r="B1191" t="str">
            <v>FORNECIMENTO TRANSPORTE INST.TERM.ABSORV.ENERGIA NBR 15486, 70/80 KM/H SIMPLES.</v>
          </cell>
          <cell r="C1191" t="str">
            <v>conjunto</v>
          </cell>
          <cell r="D1191">
            <v>11084.573762962962</v>
          </cell>
        </row>
        <row r="1192">
          <cell r="A1192" t="str">
            <v>37.28.05.08.03</v>
          </cell>
          <cell r="B1192" t="str">
            <v xml:space="preserve">FORNECIMENTO TRANSPORTE INST.TERM.ABSORV.ENERGIA NBR 15486, 100 KM/H SIMPLES.  </v>
          </cell>
          <cell r="C1192" t="str">
            <v>conjunto</v>
          </cell>
          <cell r="D1192">
            <v>13466.202619259258</v>
          </cell>
        </row>
        <row r="1193">
          <cell r="A1193" t="str">
            <v>37.28.05.09.01</v>
          </cell>
          <cell r="B1193" t="str">
            <v xml:space="preserve">TRANSIÇAO DE DEFENSA METALICA PARA BARREIRA DE CONCRETO                        </v>
          </cell>
          <cell r="C1193" t="str">
            <v>conjunto</v>
          </cell>
          <cell r="D1193">
            <v>8250.6986666666653</v>
          </cell>
        </row>
        <row r="1194">
          <cell r="A1194" t="str">
            <v>37.28.08.01.01</v>
          </cell>
          <cell r="B1194" t="str">
            <v xml:space="preserve">CONFECCAO, MONTAGEM E INSTALACAO DE PLACA INSTITUCIONAL                        </v>
          </cell>
          <cell r="C1194" t="str">
            <v>m2</v>
          </cell>
          <cell r="D1194">
            <v>381.19855703703695</v>
          </cell>
        </row>
        <row r="1195">
          <cell r="A1195" t="str">
            <v>37.28.08.02.01</v>
          </cell>
          <cell r="B1195" t="str">
            <v xml:space="preserve">MANUTENCAO DE PLACA INSTITUCIONAL                                              </v>
          </cell>
          <cell r="C1195" t="str">
            <v>m2 x mes</v>
          </cell>
          <cell r="D1195">
            <v>77.516299259259242</v>
          </cell>
        </row>
        <row r="1196">
          <cell r="A1196" t="str">
            <v>37.28.10.01</v>
          </cell>
          <cell r="B1196" t="str">
            <v xml:space="preserve">FORNECIMENTO, INSTALAÇÃO BALIZ.DEFENSA MEÁLICA COM PELICULA GT+GT              </v>
          </cell>
          <cell r="C1196" t="str">
            <v>un</v>
          </cell>
          <cell r="D1196">
            <v>36.776868148148147</v>
          </cell>
        </row>
        <row r="1197">
          <cell r="A1197" t="str">
            <v>37.28.10.02</v>
          </cell>
          <cell r="B1197" t="str">
            <v xml:space="preserve">FORNECIMENTO, INSTALAÇÃO BALIZ.P/BARREIRA RIGIDA COM PELICULA GT+GT            </v>
          </cell>
          <cell r="C1197" t="str">
            <v>un</v>
          </cell>
          <cell r="D1197">
            <v>37.569380740740733</v>
          </cell>
        </row>
        <row r="1198">
          <cell r="A1198" t="str">
            <v>72.01.01.01</v>
          </cell>
          <cell r="B1198" t="str">
            <v xml:space="preserve">ACAB.CONCRETO DE SUPERF.B-436 - COND. A                                        </v>
          </cell>
          <cell r="C1198" t="str">
            <v>hora</v>
          </cell>
          <cell r="D1198">
            <v>59.106445925925925</v>
          </cell>
        </row>
        <row r="1199">
          <cell r="A1199" t="str">
            <v>72.01.01.02</v>
          </cell>
          <cell r="B1199" t="str">
            <v xml:space="preserve">ACAB.CONCRETO DE SUPERF.B-436 - COND. B                                        </v>
          </cell>
          <cell r="C1199" t="str">
            <v>hora</v>
          </cell>
          <cell r="D1199">
            <v>8.0000933333333322</v>
          </cell>
        </row>
        <row r="1200">
          <cell r="A1200" t="str">
            <v>72.01.01.03</v>
          </cell>
          <cell r="B1200" t="str">
            <v xml:space="preserve">ACAB.CONCRETO DE SUPERF.B-436 - COND. C                                        </v>
          </cell>
          <cell r="C1200" t="str">
            <v>hora</v>
          </cell>
          <cell r="D1200">
            <v>52.809183703703702</v>
          </cell>
        </row>
        <row r="1201">
          <cell r="A1201" t="str">
            <v>72.01.01.04</v>
          </cell>
          <cell r="B1201" t="str">
            <v xml:space="preserve">ACAB. CONCRETO DE SUPERF.B-436 - COND. D                                       </v>
          </cell>
          <cell r="C1201" t="str">
            <v>hora</v>
          </cell>
          <cell r="D1201">
            <v>107.48184296296296</v>
          </cell>
        </row>
        <row r="1202">
          <cell r="A1202" t="str">
            <v>72.01.02.01</v>
          </cell>
          <cell r="B1202" t="str">
            <v xml:space="preserve">ACAB.DE CONCRETO SUPERF.BG-38 - COND. A                                        </v>
          </cell>
          <cell r="C1202" t="str">
            <v>hora</v>
          </cell>
          <cell r="D1202">
            <v>56.750327407407411</v>
          </cell>
        </row>
        <row r="1203">
          <cell r="A1203" t="str">
            <v>72.01.02.02</v>
          </cell>
          <cell r="B1203" t="str">
            <v xml:space="preserve">ACAB.DE CONCRETO SUPERF.BG-38 - COND. B                                        </v>
          </cell>
          <cell r="C1203" t="str">
            <v>hora</v>
          </cell>
          <cell r="D1203">
            <v>4.101788148148148</v>
          </cell>
        </row>
        <row r="1204">
          <cell r="A1204" t="str">
            <v>72.01.02.03</v>
          </cell>
          <cell r="B1204" t="str">
            <v xml:space="preserve">ACAB.DE CONCRETO SUPERF.BG-38 - COND. C                                        </v>
          </cell>
          <cell r="C1204" t="str">
            <v>hora</v>
          </cell>
          <cell r="D1204">
            <v>10.859564444444445</v>
          </cell>
        </row>
        <row r="1205">
          <cell r="A1205" t="str">
            <v>72.01.02.04</v>
          </cell>
          <cell r="B1205" t="str">
            <v xml:space="preserve">ACAB.DE CONCRETO SUPERF.BG-38 - COND. D                                        </v>
          </cell>
          <cell r="C1205" t="str">
            <v>hora</v>
          </cell>
          <cell r="D1205">
            <v>65.532223703703693</v>
          </cell>
        </row>
        <row r="1206">
          <cell r="A1206" t="str">
            <v>72.02.02.01</v>
          </cell>
          <cell r="B1206" t="str">
            <v xml:space="preserve">VEICULO C/CAPAC.P/4 PES. 1.000CC COND. A                                       </v>
          </cell>
          <cell r="C1206" t="str">
            <v>hora</v>
          </cell>
          <cell r="D1206">
            <v>52.723506666666658</v>
          </cell>
        </row>
        <row r="1207">
          <cell r="A1207" t="str">
            <v>72.02.02.02</v>
          </cell>
          <cell r="B1207" t="str">
            <v xml:space="preserve">VEICULO C/CAPAC.P/4 PES. 1.000CC COND. B                                       </v>
          </cell>
          <cell r="C1207" t="str">
            <v>hora</v>
          </cell>
          <cell r="D1207">
            <v>12.219687407407406</v>
          </cell>
        </row>
        <row r="1208">
          <cell r="A1208" t="str">
            <v>72.02.02.03</v>
          </cell>
          <cell r="B1208" t="str">
            <v xml:space="preserve">VEICULO C/CAPAC.P/4 PES. 1.000CC COND. C                                       </v>
          </cell>
          <cell r="C1208" t="str">
            <v>hora</v>
          </cell>
          <cell r="D1208">
            <v>75.717081481481472</v>
          </cell>
        </row>
        <row r="1209">
          <cell r="A1209" t="str">
            <v>72.02.02.04</v>
          </cell>
          <cell r="B1209" t="str">
            <v xml:space="preserve">VEICULO C/CAPAC.P/4 PES. 1.000CC COND. D                                       </v>
          </cell>
          <cell r="C1209" t="str">
            <v>hora</v>
          </cell>
          <cell r="D1209">
            <v>121.81132740740739</v>
          </cell>
        </row>
        <row r="1210">
          <cell r="A1210" t="str">
            <v>72.02.02.05</v>
          </cell>
          <cell r="B1210" t="str">
            <v xml:space="preserve">VEICULO C/CAPAC.P/4 PES. 1.000CC COND. E                                       </v>
          </cell>
          <cell r="C1210" t="str">
            <v>km</v>
          </cell>
          <cell r="D1210">
            <v>1.2423170370370369</v>
          </cell>
        </row>
        <row r="1211">
          <cell r="A1211" t="str">
            <v>72.02.02.06</v>
          </cell>
          <cell r="B1211" t="str">
            <v xml:space="preserve">VEICULO C/CAPAC.P/4 PES.1000CC COND. F                                         </v>
          </cell>
          <cell r="C1211" t="str">
            <v>veic.mens</v>
          </cell>
          <cell r="D1211">
            <v>6106.0953333333327</v>
          </cell>
        </row>
        <row r="1212">
          <cell r="A1212" t="str">
            <v>72.02.04.01</v>
          </cell>
          <cell r="B1212" t="str">
            <v xml:space="preserve">VEICULO UTIL.CAMIONETE P/3 PES. COND. A                                        </v>
          </cell>
          <cell r="C1212" t="str">
            <v>hora</v>
          </cell>
          <cell r="D1212">
            <v>64.771839999999997</v>
          </cell>
        </row>
        <row r="1213">
          <cell r="A1213" t="str">
            <v>72.02.04.02</v>
          </cell>
          <cell r="B1213" t="str">
            <v xml:space="preserve">VEICULO UTIL.CAMIONETE P/3 PES. COND. B                                        </v>
          </cell>
          <cell r="C1213" t="str">
            <v>hora</v>
          </cell>
          <cell r="D1213">
            <v>33.746042962962967</v>
          </cell>
        </row>
        <row r="1214">
          <cell r="A1214" t="str">
            <v>72.02.04.03</v>
          </cell>
          <cell r="B1214" t="str">
            <v xml:space="preserve">VEICULO UTIL.CAMIONETE P/3 PES. COND. C                                        </v>
          </cell>
          <cell r="C1214" t="str">
            <v>hora</v>
          </cell>
          <cell r="D1214">
            <v>162.86133777777775</v>
          </cell>
        </row>
        <row r="1215">
          <cell r="A1215" t="str">
            <v>72.02.04.04</v>
          </cell>
          <cell r="B1215" t="str">
            <v xml:space="preserve">VEICULO UTIL.CAMIONETE P/3 PES. COND. D                                        </v>
          </cell>
          <cell r="C1215" t="str">
            <v>hora</v>
          </cell>
          <cell r="D1215">
            <v>208.9555837037037</v>
          </cell>
        </row>
        <row r="1216">
          <cell r="A1216" t="str">
            <v>72.02.04.05</v>
          </cell>
          <cell r="B1216" t="str">
            <v xml:space="preserve">VEICULO UTIL.CAMIONETE P/ 3 PES. COND. E                                       </v>
          </cell>
          <cell r="C1216" t="str">
            <v>km</v>
          </cell>
          <cell r="D1216">
            <v>2.5810207407407408</v>
          </cell>
        </row>
        <row r="1217">
          <cell r="A1217" t="str">
            <v>72.02.04.06</v>
          </cell>
          <cell r="B1217" t="str">
            <v xml:space="preserve">VEICULO UTIL.CAMIONETE P/3 PES.COND. F                                         </v>
          </cell>
          <cell r="C1217" t="str">
            <v>veic.mens</v>
          </cell>
          <cell r="D1217">
            <v>12549.608257777776</v>
          </cell>
        </row>
        <row r="1218">
          <cell r="A1218" t="str">
            <v>72.02.05.01</v>
          </cell>
          <cell r="B1218" t="str">
            <v xml:space="preserve">VEICULO DE PREMARCACAO - COND. A                                               </v>
          </cell>
          <cell r="C1218" t="str">
            <v>hora</v>
          </cell>
          <cell r="D1218">
            <v>91.545914074074062</v>
          </cell>
        </row>
        <row r="1219">
          <cell r="A1219" t="str">
            <v>72.02.05.02</v>
          </cell>
          <cell r="B1219" t="str">
            <v xml:space="preserve">VEICULO DE PREMARCACAO - COND. B                                               </v>
          </cell>
          <cell r="C1219" t="str">
            <v>hora</v>
          </cell>
          <cell r="D1219">
            <v>20.01629777777778</v>
          </cell>
        </row>
        <row r="1220">
          <cell r="A1220" t="str">
            <v>72.02.05.03</v>
          </cell>
          <cell r="B1220" t="str">
            <v xml:space="preserve">VEICULO DE PREMARCACAO - COND. C                                               </v>
          </cell>
          <cell r="C1220" t="str">
            <v>hora</v>
          </cell>
          <cell r="D1220">
            <v>84.702460740740733</v>
          </cell>
        </row>
        <row r="1221">
          <cell r="A1221" t="str">
            <v>72.02.05.04</v>
          </cell>
          <cell r="B1221" t="str">
            <v xml:space="preserve">VEICULO DE PREMARCACAO - COND. D                                               </v>
          </cell>
          <cell r="C1221" t="str">
            <v>hora</v>
          </cell>
          <cell r="D1221">
            <v>166.50261185185184</v>
          </cell>
        </row>
        <row r="1222">
          <cell r="A1222" t="str">
            <v>72.02.09.01</v>
          </cell>
          <cell r="B1222" t="str">
            <v xml:space="preserve">VEICULO UTILITARIO COM MINIMO DE 10 LUGARES COM AR E DIR. HID. CONDICAO A      </v>
          </cell>
          <cell r="C1222" t="str">
            <v>hora</v>
          </cell>
          <cell r="D1222">
            <v>74.539022222222215</v>
          </cell>
        </row>
        <row r="1223">
          <cell r="A1223" t="str">
            <v>72.02.09.02</v>
          </cell>
          <cell r="B1223" t="str">
            <v xml:space="preserve">VEICULO UTILITARIO COM MINIMO DE 10 LUGARES COM AR E DIR. HID. CONDICAOB       </v>
          </cell>
          <cell r="C1223" t="str">
            <v>hora</v>
          </cell>
          <cell r="D1223">
            <v>58.463868148148144</v>
          </cell>
        </row>
        <row r="1224">
          <cell r="A1224" t="str">
            <v>72.02.09.03</v>
          </cell>
          <cell r="B1224" t="str">
            <v xml:space="preserve">VEICULO UTILITARIO COM MINIMO DE 10 LUGARES COM AR E DIR. HID. CONDICAO C      </v>
          </cell>
          <cell r="C1224" t="str">
            <v>hora</v>
          </cell>
          <cell r="D1224">
            <v>101.58083703703703</v>
          </cell>
        </row>
        <row r="1225">
          <cell r="A1225" t="str">
            <v>72.02.09.04</v>
          </cell>
          <cell r="B1225" t="str">
            <v xml:space="preserve">VEICULO UTILITARIO C/MIN.10LUGARES C/ AR + DIR.HID. COND.D                     </v>
          </cell>
          <cell r="C1225" t="str">
            <v>hora</v>
          </cell>
          <cell r="D1225">
            <v>147.67508296296293</v>
          </cell>
        </row>
        <row r="1226">
          <cell r="A1226" t="str">
            <v>72.02.09.05</v>
          </cell>
          <cell r="B1226" t="str">
            <v xml:space="preserve">VEICULO UTILITARIO COM MINIMO DE 10 LUGARES COM AR E DIR. HID. CONDICAOE       </v>
          </cell>
          <cell r="C1226" t="str">
            <v>km</v>
          </cell>
          <cell r="D1226">
            <v>3.0843733333333332</v>
          </cell>
        </row>
        <row r="1227">
          <cell r="A1227" t="str">
            <v>72.02.09.06</v>
          </cell>
          <cell r="B1227" t="str">
            <v xml:space="preserve">VEICULO UTILITARIO COM MINIMO DE 10 LUGARES COM AR E DIR. HID. CONDICAOF       </v>
          </cell>
          <cell r="C1227" t="str">
            <v>veic.mens</v>
          </cell>
          <cell r="D1227">
            <v>17164.783921481481</v>
          </cell>
        </row>
        <row r="1228">
          <cell r="A1228" t="str">
            <v>72.02.10.01</v>
          </cell>
          <cell r="B1228" t="str">
            <v xml:space="preserve">VEICULO UTILITARIO PICK-UP COM AR E DIR. HID. CONDICAO A                       </v>
          </cell>
          <cell r="C1228" t="str">
            <v>hora</v>
          </cell>
          <cell r="D1228">
            <v>66.688863703703703</v>
          </cell>
        </row>
        <row r="1229">
          <cell r="A1229" t="str">
            <v>72.02.10.02</v>
          </cell>
          <cell r="B1229" t="str">
            <v xml:space="preserve">VEICULO UTILITARIO PICK-UP COM AR E DIR. HID. CONDICAOB                        </v>
          </cell>
          <cell r="C1229" t="str">
            <v>hora</v>
          </cell>
          <cell r="D1229">
            <v>37.194543703703694</v>
          </cell>
        </row>
        <row r="1230">
          <cell r="A1230" t="str">
            <v>72.02.10.03</v>
          </cell>
          <cell r="B1230" t="str">
            <v xml:space="preserve">VEICULO UTILITARIO PICK-UP COM AR E DIR. HID. CONDICAO C                       </v>
          </cell>
          <cell r="C1230" t="str">
            <v>hora</v>
          </cell>
          <cell r="D1230">
            <v>166.32054814814813</v>
          </cell>
        </row>
        <row r="1231">
          <cell r="A1231" t="str">
            <v>72.02.10.04</v>
          </cell>
          <cell r="B1231" t="str">
            <v xml:space="preserve">VEICULO UTILITARIO CAMIONETE P/3 PESSOAS C/ AR + DIR.HID.+ AIRBAG              </v>
          </cell>
          <cell r="C1231" t="str">
            <v>hora</v>
          </cell>
          <cell r="D1231">
            <v>212.40408444444441</v>
          </cell>
        </row>
        <row r="1232">
          <cell r="A1232" t="str">
            <v>72.02.10.05</v>
          </cell>
          <cell r="B1232" t="str">
            <v xml:space="preserve">VEICULO UTILITARIO PICK-UP COM AR E DIR. HID. CONDICAO E                       </v>
          </cell>
          <cell r="C1232" t="str">
            <v>km</v>
          </cell>
          <cell r="D1232">
            <v>1.8420562962962961</v>
          </cell>
        </row>
        <row r="1233">
          <cell r="A1233" t="str">
            <v>72.02.10.06</v>
          </cell>
          <cell r="B1233" t="str">
            <v xml:space="preserve">VEICULO UTILITARIO PICK-UP COM AR E DIR. HID. CONDICAOF                        </v>
          </cell>
          <cell r="C1233" t="str">
            <v>veic.mens</v>
          </cell>
          <cell r="D1233">
            <v>14488.511734814812</v>
          </cell>
        </row>
        <row r="1234">
          <cell r="A1234" t="str">
            <v>72.02.11.01</v>
          </cell>
          <cell r="B1234" t="str">
            <v xml:space="preserve">VEICULO C/CAPAC.P/4 PES. 1.000CC TURBO COND. A                                 </v>
          </cell>
          <cell r="C1234" t="str">
            <v>hora</v>
          </cell>
          <cell r="D1234">
            <v>55.208140740740738</v>
          </cell>
        </row>
        <row r="1235">
          <cell r="A1235" t="str">
            <v>72.02.11.02</v>
          </cell>
          <cell r="B1235" t="str">
            <v xml:space="preserve">VEICULO C/CAPAC.P/4 PES. 1.000CC TURBO COND. B                                 </v>
          </cell>
          <cell r="C1235" t="str">
            <v>hora</v>
          </cell>
          <cell r="D1235">
            <v>18.741851851851852</v>
          </cell>
        </row>
        <row r="1236">
          <cell r="A1236" t="str">
            <v>72.02.11.03</v>
          </cell>
          <cell r="B1236" t="str">
            <v xml:space="preserve">VEICULO C/CAPAC.P/4 PES. 1.000CC TURBO COND. C                                 </v>
          </cell>
          <cell r="C1236" t="str">
            <v>hora</v>
          </cell>
          <cell r="D1236">
            <v>80.868413333333322</v>
          </cell>
        </row>
        <row r="1237">
          <cell r="A1237" t="str">
            <v>72.02.11.04</v>
          </cell>
          <cell r="B1237" t="str">
            <v xml:space="preserve">VEICULO CAPAC.4PESSOAS 1.0CC TURBO - COND.D                                    </v>
          </cell>
          <cell r="C1237" t="str">
            <v>hora</v>
          </cell>
          <cell r="D1237">
            <v>126.96265925925925</v>
          </cell>
        </row>
        <row r="1238">
          <cell r="A1238" t="str">
            <v>72.02.11.05</v>
          </cell>
          <cell r="B1238" t="str">
            <v xml:space="preserve">VEICULO C/CAPAC.P/4 PES. 1.0 110CV COND. E                                     </v>
          </cell>
          <cell r="C1238" t="str">
            <v>km</v>
          </cell>
          <cell r="D1238">
            <v>1.295865185185185</v>
          </cell>
        </row>
        <row r="1239">
          <cell r="A1239" t="str">
            <v>72.02.11.06</v>
          </cell>
          <cell r="B1239" t="str">
            <v xml:space="preserve">VEICULO C/CAPAC.P/4 PES. 1.0 110CV COND. F                                     </v>
          </cell>
          <cell r="C1239" t="str">
            <v>veic.mens</v>
          </cell>
          <cell r="D1239">
            <v>5955.9570355555561</v>
          </cell>
        </row>
        <row r="1240">
          <cell r="A1240" t="str">
            <v>72.02.12.01</v>
          </cell>
          <cell r="B1240" t="str">
            <v xml:space="preserve">VEICULO C/CAPAC.P/4 PES. 1.300CC COND. A                                       </v>
          </cell>
          <cell r="C1240" t="str">
            <v>hora</v>
          </cell>
          <cell r="D1240">
            <v>55.465171851851849</v>
          </cell>
        </row>
        <row r="1241">
          <cell r="A1241" t="str">
            <v>72.02.12.02</v>
          </cell>
          <cell r="B1241" t="str">
            <v xml:space="preserve">VEICULO C/CAPAC.P/4 PES. 1.300CC COND. B                                       </v>
          </cell>
          <cell r="C1241" t="str">
            <v>hora</v>
          </cell>
          <cell r="D1241">
            <v>19.266623703703701</v>
          </cell>
        </row>
        <row r="1242">
          <cell r="A1242" t="str">
            <v>72.02.12.03</v>
          </cell>
          <cell r="B1242" t="str">
            <v xml:space="preserve">VEICULO C/CAPAC.P/4 PES. 1.300CC COND. C                                       </v>
          </cell>
          <cell r="C1242" t="str">
            <v>hora</v>
          </cell>
          <cell r="D1242">
            <v>82.764017777777767</v>
          </cell>
        </row>
        <row r="1243">
          <cell r="A1243" t="str">
            <v>72.02.12.04</v>
          </cell>
          <cell r="B1243" t="str">
            <v xml:space="preserve">VEICULO C/CAPAC.P/4 PES.1.300CC COND.D                                         </v>
          </cell>
          <cell r="C1243" t="str">
            <v>hora</v>
          </cell>
          <cell r="D1243">
            <v>128.85826370370367</v>
          </cell>
        </row>
        <row r="1244">
          <cell r="A1244" t="str">
            <v>72.02.12.05</v>
          </cell>
          <cell r="B1244" t="str">
            <v xml:space="preserve">VEICULO C/CAPAC.P/4 PES. 1.300CC COND. E                                       </v>
          </cell>
          <cell r="C1244" t="str">
            <v>km</v>
          </cell>
          <cell r="D1244">
            <v>1.3065748148148149</v>
          </cell>
        </row>
        <row r="1245">
          <cell r="A1245" t="str">
            <v>72.02.12.06</v>
          </cell>
          <cell r="B1245" t="str">
            <v xml:space="preserve">VEICULO C/CAPAC.P/4 PES. 1.300CC COND. F                                       </v>
          </cell>
          <cell r="C1245" t="str">
            <v>veic.mens</v>
          </cell>
          <cell r="D1245">
            <v>5998.3350399999999</v>
          </cell>
        </row>
        <row r="1246">
          <cell r="A1246" t="str">
            <v>72.03.01.01</v>
          </cell>
          <cell r="B1246" t="str">
            <v xml:space="preserve">BATE ESTACA 40 ATE 80 T - COND. A                                              </v>
          </cell>
          <cell r="C1246" t="str">
            <v>hora</v>
          </cell>
          <cell r="D1246">
            <v>100.18858518518518</v>
          </cell>
        </row>
        <row r="1247">
          <cell r="A1247" t="str">
            <v>72.03.01.02</v>
          </cell>
          <cell r="B1247" t="str">
            <v xml:space="preserve">BATE ESTACA 40 ATE 80 T - COND. B                                              </v>
          </cell>
          <cell r="C1247" t="str">
            <v>hora</v>
          </cell>
          <cell r="D1247">
            <v>29.505029629629629</v>
          </cell>
        </row>
        <row r="1248">
          <cell r="A1248" t="str">
            <v>72.03.01.03</v>
          </cell>
          <cell r="B1248" t="str">
            <v xml:space="preserve">BATE ESTACA 40 ATE 80 T - COND. C                                              </v>
          </cell>
          <cell r="C1248" t="str">
            <v>hora</v>
          </cell>
          <cell r="D1248">
            <v>180.53222666666665</v>
          </cell>
        </row>
        <row r="1249">
          <cell r="A1249" t="str">
            <v>72.03.01.04</v>
          </cell>
          <cell r="B1249" t="str">
            <v xml:space="preserve">BATE ESTACA 40 ATE 80 T - COND. D                                              </v>
          </cell>
          <cell r="C1249" t="str">
            <v>hora</v>
          </cell>
          <cell r="D1249">
            <v>262.33237777777777</v>
          </cell>
        </row>
        <row r="1250">
          <cell r="A1250" t="str">
            <v>72.03.02.01</v>
          </cell>
          <cell r="B1250" t="str">
            <v xml:space="preserve">BATE ESTACA ATE 40T COND. A                                                    </v>
          </cell>
          <cell r="C1250" t="str">
            <v>hora</v>
          </cell>
          <cell r="D1250">
            <v>113.66129925925925</v>
          </cell>
        </row>
        <row r="1251">
          <cell r="A1251" t="str">
            <v>72.03.02.02</v>
          </cell>
          <cell r="B1251" t="str">
            <v xml:space="preserve">BATE ESTACA ATE 40T CONDI. B                                                   </v>
          </cell>
          <cell r="C1251" t="str">
            <v>hora</v>
          </cell>
          <cell r="D1251">
            <v>51.117062222222216</v>
          </cell>
        </row>
        <row r="1252">
          <cell r="A1252" t="str">
            <v>72.03.02.03</v>
          </cell>
          <cell r="B1252" t="str">
            <v xml:space="preserve">BATE ESTACA ATE 40T COND. C                                                    </v>
          </cell>
          <cell r="C1252" t="str">
            <v>hora</v>
          </cell>
          <cell r="D1252">
            <v>110.61976444444443</v>
          </cell>
        </row>
        <row r="1253">
          <cell r="A1253" t="str">
            <v>72.03.02.04</v>
          </cell>
          <cell r="B1253" t="str">
            <v xml:space="preserve">BATE ESTACA ATE 40T COND. D                                                    </v>
          </cell>
          <cell r="C1253" t="str">
            <v>hora</v>
          </cell>
          <cell r="D1253">
            <v>192.41991555555552</v>
          </cell>
        </row>
        <row r="1254">
          <cell r="A1254" t="str">
            <v>72.04.01.01</v>
          </cell>
          <cell r="B1254" t="str">
            <v xml:space="preserve">BETONEIRA 320L MOTOR ELETRICO COND.A                                           </v>
          </cell>
          <cell r="C1254" t="str">
            <v>hora</v>
          </cell>
          <cell r="D1254">
            <v>33.285528888888884</v>
          </cell>
        </row>
        <row r="1255">
          <cell r="A1255" t="str">
            <v>72.04.01.02</v>
          </cell>
          <cell r="B1255" t="str">
            <v xml:space="preserve">BETONEIRA 320L MOTOR ELETRICO COND.B                                           </v>
          </cell>
          <cell r="C1255" t="str">
            <v>hora</v>
          </cell>
          <cell r="D1255">
            <v>1.7777985185185181</v>
          </cell>
        </row>
        <row r="1256">
          <cell r="A1256" t="str">
            <v>72.04.01.03</v>
          </cell>
          <cell r="B1256" t="str">
            <v xml:space="preserve">BETONEIRA 320L MOTOR ELETRICO COND.C                                           </v>
          </cell>
          <cell r="C1256" t="str">
            <v>hora</v>
          </cell>
          <cell r="D1256">
            <v>5.6439748148148139</v>
          </cell>
        </row>
        <row r="1257">
          <cell r="A1257" t="str">
            <v>72.04.01.04</v>
          </cell>
          <cell r="B1257" t="str">
            <v xml:space="preserve">BETONEIRA 320L MOTOR ELETRICO COND.D                                           </v>
          </cell>
          <cell r="C1257" t="str">
            <v>hora</v>
          </cell>
          <cell r="D1257">
            <v>38.02989481481481</v>
          </cell>
        </row>
        <row r="1258">
          <cell r="A1258" t="str">
            <v>72.04.02.01</v>
          </cell>
          <cell r="B1258" t="str">
            <v xml:space="preserve">BETONEIRA 320L MOTOR GASOLINA COND. A                                          </v>
          </cell>
          <cell r="C1258" t="str">
            <v>hora</v>
          </cell>
          <cell r="D1258">
            <v>33.853139259259258</v>
          </cell>
        </row>
        <row r="1259">
          <cell r="A1259" t="str">
            <v>72.04.02.02</v>
          </cell>
          <cell r="B1259" t="str">
            <v xml:space="preserve">BETONEIRA 320L MOTOR GASOLINA COND. B                                          </v>
          </cell>
          <cell r="C1259" t="str">
            <v>hora</v>
          </cell>
          <cell r="D1259">
            <v>2.9237288888888888</v>
          </cell>
        </row>
        <row r="1260">
          <cell r="A1260" t="str">
            <v>72.04.02.03</v>
          </cell>
          <cell r="B1260" t="str">
            <v xml:space="preserve">BETONEIRA 320L MOTOR GASOLINA COND. C                                          </v>
          </cell>
          <cell r="C1260" t="str">
            <v>hora</v>
          </cell>
          <cell r="D1260">
            <v>9.2209911111111111</v>
          </cell>
        </row>
        <row r="1261">
          <cell r="A1261" t="str">
            <v>72.04.02.04</v>
          </cell>
          <cell r="B1261" t="str">
            <v xml:space="preserve">BETONEIRA 320L MOTOR GASOLINA COND. D                                          </v>
          </cell>
          <cell r="C1261" t="str">
            <v>hora</v>
          </cell>
          <cell r="D1261">
            <v>41.617620740740733</v>
          </cell>
        </row>
        <row r="1262">
          <cell r="A1262" t="str">
            <v>72.04.03.01</v>
          </cell>
          <cell r="B1262" t="str">
            <v xml:space="preserve">BETONEIRA 580L ELETRICA C/CARREG. COND.A                                       </v>
          </cell>
          <cell r="C1262" t="str">
            <v>hora</v>
          </cell>
          <cell r="D1262">
            <v>38.929503703703702</v>
          </cell>
        </row>
        <row r="1263">
          <cell r="A1263" t="str">
            <v>72.04.03.02</v>
          </cell>
          <cell r="B1263" t="str">
            <v xml:space="preserve">BETONEIRA 580L ELETRICA C/CARREG. COND.B                                       </v>
          </cell>
          <cell r="C1263" t="str">
            <v>hora</v>
          </cell>
          <cell r="D1263">
            <v>13.044328888888888</v>
          </cell>
        </row>
        <row r="1264">
          <cell r="A1264" t="str">
            <v>72.04.03.03</v>
          </cell>
          <cell r="B1264" t="str">
            <v xml:space="preserve">BETONEIRA 580L ELETRICA C/CARREG. COND.C                                       </v>
          </cell>
          <cell r="C1264" t="str">
            <v>hora</v>
          </cell>
          <cell r="D1264">
            <v>23.336282962962962</v>
          </cell>
        </row>
        <row r="1265">
          <cell r="A1265" t="str">
            <v>72.04.03.04</v>
          </cell>
          <cell r="B1265" t="str">
            <v xml:space="preserve">BETONEIRA 580L ELETRICA C/CARREG. COND.D                                       </v>
          </cell>
          <cell r="C1265" t="str">
            <v>hora</v>
          </cell>
          <cell r="D1265">
            <v>55.732912592592584</v>
          </cell>
        </row>
        <row r="1266">
          <cell r="A1266" t="str">
            <v>72.04.04.01</v>
          </cell>
          <cell r="B1266" t="str">
            <v xml:space="preserve">BETONEIRA 580L MOTOR A DIESEL COND. A                                          </v>
          </cell>
          <cell r="C1266" t="str">
            <v>hora</v>
          </cell>
          <cell r="D1266">
            <v>38.340474074074066</v>
          </cell>
        </row>
        <row r="1267">
          <cell r="A1267" t="str">
            <v>72.04.04.02</v>
          </cell>
          <cell r="B1267" t="str">
            <v xml:space="preserve">BETONEIRA 580L MOTOR A DIESEL COND. B                                          </v>
          </cell>
          <cell r="C1267" t="str">
            <v>hora</v>
          </cell>
          <cell r="D1267">
            <v>11.876979259259256</v>
          </cell>
        </row>
        <row r="1268">
          <cell r="A1268" t="str">
            <v>72.04.04.03</v>
          </cell>
          <cell r="B1268" t="str">
            <v xml:space="preserve">BETONEIRA 580L MOTOR A DIESEL COND. C                                          </v>
          </cell>
          <cell r="C1268" t="str">
            <v>hora</v>
          </cell>
          <cell r="D1268">
            <v>20.937325925925926</v>
          </cell>
        </row>
        <row r="1269">
          <cell r="A1269" t="str">
            <v>72.04.04.04</v>
          </cell>
          <cell r="B1269" t="str">
            <v xml:space="preserve">BETONEIRA 580L MOTOR A DIESEL - COND. D                                        </v>
          </cell>
          <cell r="C1269" t="str">
            <v>hora</v>
          </cell>
          <cell r="D1269">
            <v>53.323245925925924</v>
          </cell>
        </row>
        <row r="1270">
          <cell r="A1270" t="str">
            <v>72.05.01.01</v>
          </cell>
          <cell r="B1270" t="str">
            <v xml:space="preserve">BOMBA DREN.SUBMER.ELETR.27M3/H COND. A                                         </v>
          </cell>
          <cell r="C1270" t="str">
            <v>hora</v>
          </cell>
          <cell r="D1270">
            <v>33.821010370370367</v>
          </cell>
        </row>
        <row r="1271">
          <cell r="A1271" t="str">
            <v>72.05.01.02</v>
          </cell>
          <cell r="B1271" t="str">
            <v xml:space="preserve">BOMBA DREN.SUBMER.ELETR.27M3/H COND. B                                         </v>
          </cell>
          <cell r="C1271" t="str">
            <v>hora</v>
          </cell>
          <cell r="D1271">
            <v>2.3775377777777775</v>
          </cell>
        </row>
        <row r="1272">
          <cell r="A1272" t="str">
            <v>72.05.01.03</v>
          </cell>
          <cell r="B1272" t="str">
            <v xml:space="preserve">BOMBA DREN.SUBMER.ELETR.27M3/H COND. C                                         </v>
          </cell>
          <cell r="C1272" t="str">
            <v>hora</v>
          </cell>
          <cell r="D1272">
            <v>24.30014962962963</v>
          </cell>
        </row>
        <row r="1273">
          <cell r="A1273" t="str">
            <v>72.05.01.04</v>
          </cell>
          <cell r="B1273" t="str">
            <v xml:space="preserve">BOMBA DREN.SUBMER.ELETR.27M3/H COND. D                                         </v>
          </cell>
          <cell r="C1273" t="str">
            <v>hora</v>
          </cell>
          <cell r="D1273">
            <v>56.686069629629621</v>
          </cell>
        </row>
        <row r="1274">
          <cell r="A1274" t="str">
            <v>72.05.02.01</v>
          </cell>
          <cell r="B1274" t="str">
            <v xml:space="preserve">BOMBA DREN.SUBMER.ELETR.60M3/H COND. A                                         </v>
          </cell>
          <cell r="C1274" t="str">
            <v>hora</v>
          </cell>
          <cell r="D1274">
            <v>35.202552592592589</v>
          </cell>
        </row>
        <row r="1275">
          <cell r="A1275" t="str">
            <v>72.05.02.02</v>
          </cell>
          <cell r="B1275" t="str">
            <v xml:space="preserve">BOMBA DREN.SUBMER.ELETR.60M3/H COND. B                                         </v>
          </cell>
          <cell r="C1275" t="str">
            <v>hora</v>
          </cell>
          <cell r="D1275">
            <v>4.6801081481481477</v>
          </cell>
        </row>
        <row r="1276">
          <cell r="A1276" t="str">
            <v>72.05.02.03</v>
          </cell>
          <cell r="B1276" t="str">
            <v xml:space="preserve">BOMBA DREN.SUBMER.ELETR.60M3/H COND. C                                         </v>
          </cell>
          <cell r="C1276" t="str">
            <v>hora</v>
          </cell>
          <cell r="D1276">
            <v>22.736543703703703</v>
          </cell>
        </row>
        <row r="1277">
          <cell r="A1277" t="str">
            <v>72.05.02.04</v>
          </cell>
          <cell r="B1277" t="str">
            <v xml:space="preserve">BOMBA DREN.SUBMER.ELETR.60M3/H COND. D                                         </v>
          </cell>
          <cell r="C1277" t="str">
            <v>hora</v>
          </cell>
          <cell r="D1277">
            <v>55.122463703703694</v>
          </cell>
        </row>
        <row r="1278">
          <cell r="A1278" t="str">
            <v>72.05.03.01</v>
          </cell>
          <cell r="B1278" t="str">
            <v xml:space="preserve">BOMBA DREN.SUBMER.ELETR.144M3/H COND. A                                        </v>
          </cell>
          <cell r="C1278" t="str">
            <v>hora</v>
          </cell>
          <cell r="D1278">
            <v>37.987056296296295</v>
          </cell>
        </row>
        <row r="1279">
          <cell r="A1279" t="str">
            <v>72.05.03.02</v>
          </cell>
          <cell r="B1279" t="str">
            <v xml:space="preserve">BOMBA DREN.SUBMER.ELETR.144M3/H COND. B                                        </v>
          </cell>
          <cell r="C1279" t="str">
            <v>hora</v>
          </cell>
          <cell r="D1279">
            <v>9.3173777777777769</v>
          </cell>
        </row>
        <row r="1280">
          <cell r="A1280" t="str">
            <v>72.05.03.03</v>
          </cell>
          <cell r="B1280" t="str">
            <v xml:space="preserve">BOMBA DREN.SUBMER.ELETR.144M3/H COND. C                                        </v>
          </cell>
          <cell r="C1280" t="str">
            <v>hora</v>
          </cell>
          <cell r="D1280">
            <v>31.229279999999996</v>
          </cell>
        </row>
        <row r="1281">
          <cell r="A1281" t="str">
            <v>72.05.03.04</v>
          </cell>
          <cell r="B1281" t="str">
            <v xml:space="preserve">BOMBA DREN.SUBMER.ELETR.144M3/H COND. D                                        </v>
          </cell>
          <cell r="C1281" t="str">
            <v>hora</v>
          </cell>
          <cell r="D1281">
            <v>63.625909629629618</v>
          </cell>
        </row>
        <row r="1282">
          <cell r="A1282" t="str">
            <v>72.05.04.01</v>
          </cell>
          <cell r="B1282" t="str">
            <v xml:space="preserve">BOMBA DREN.SUBMER.ELETR.180M3/H COND. A                                        </v>
          </cell>
          <cell r="C1282" t="str">
            <v>hora</v>
          </cell>
          <cell r="D1282">
            <v>42.163811851851847</v>
          </cell>
        </row>
        <row r="1283">
          <cell r="A1283" t="str">
            <v>72.05.04.02</v>
          </cell>
          <cell r="B1283" t="str">
            <v xml:space="preserve">BOMBA DREN.SUBMER.ELETR.180M3/H COND. B                                        </v>
          </cell>
          <cell r="C1283" t="str">
            <v>hora</v>
          </cell>
          <cell r="D1283">
            <v>16.267927407407406</v>
          </cell>
        </row>
        <row r="1284">
          <cell r="A1284" t="str">
            <v>72.05.04.03</v>
          </cell>
          <cell r="B1284" t="str">
            <v xml:space="preserve">BOMBA DREN.SUBMER.ELETR.180M3/H COND. C                                        </v>
          </cell>
          <cell r="C1284" t="str">
            <v>hora</v>
          </cell>
          <cell r="D1284">
            <v>42.046005925925918</v>
          </cell>
        </row>
        <row r="1285">
          <cell r="A1285" t="str">
            <v>72.05.04.04</v>
          </cell>
          <cell r="B1285" t="str">
            <v xml:space="preserve">BOMBA DREN.SUBMER.ELETR.180M3/H COND. D                                        </v>
          </cell>
          <cell r="C1285" t="str">
            <v>hora</v>
          </cell>
          <cell r="D1285">
            <v>74.442635555555555</v>
          </cell>
        </row>
        <row r="1286">
          <cell r="A1286" t="str">
            <v>72.05.05.01</v>
          </cell>
          <cell r="B1286" t="str">
            <v xml:space="preserve">BOMBA DREN.SUB.GAS.60.000L/H COND. A                                           </v>
          </cell>
          <cell r="C1286" t="str">
            <v>hora</v>
          </cell>
          <cell r="D1286">
            <v>33.157013333333332</v>
          </cell>
        </row>
        <row r="1287">
          <cell r="A1287" t="str">
            <v>72.05.05.02</v>
          </cell>
          <cell r="B1287" t="str">
            <v xml:space="preserve">BOMBA DREN.SUB.GAS.60.000L/H COND. B                                           </v>
          </cell>
          <cell r="C1287" t="str">
            <v>hora</v>
          </cell>
          <cell r="D1287">
            <v>1.2744459259259258</v>
          </cell>
        </row>
        <row r="1288">
          <cell r="A1288" t="str">
            <v>72.05.05.03</v>
          </cell>
          <cell r="B1288" t="str">
            <v xml:space="preserve">BOMBA DREN.SUB.GAS.60.000L/H COND. C                                           </v>
          </cell>
          <cell r="C1288" t="str">
            <v>hora</v>
          </cell>
          <cell r="D1288">
            <v>11.212982222222221</v>
          </cell>
        </row>
        <row r="1289">
          <cell r="A1289" t="str">
            <v>72.05.05.04</v>
          </cell>
          <cell r="B1289" t="str">
            <v xml:space="preserve">BOMBA DREN.SUB.GAS.60.000L/H COND. D                                           </v>
          </cell>
          <cell r="C1289" t="str">
            <v>hora</v>
          </cell>
          <cell r="D1289">
            <v>43.609611851851845</v>
          </cell>
        </row>
        <row r="1290">
          <cell r="A1290" t="str">
            <v>72.06.01.01</v>
          </cell>
          <cell r="B1290" t="str">
            <v xml:space="preserve">BOMBA INJ.PROJ.NATA CIM.ARG.1M3/H COND.A                                       </v>
          </cell>
          <cell r="C1290" t="str">
            <v>hora</v>
          </cell>
          <cell r="D1290">
            <v>89.543213333333327</v>
          </cell>
        </row>
        <row r="1291">
          <cell r="A1291" t="str">
            <v>72.06.01.02</v>
          </cell>
          <cell r="B1291" t="str">
            <v xml:space="preserve">BOMBA INJ.PROJ.NATA CIM.ARG.1M3/H COND.B                                       </v>
          </cell>
          <cell r="C1291" t="str">
            <v>hora</v>
          </cell>
          <cell r="D1291">
            <v>67.320731851851846</v>
          </cell>
        </row>
        <row r="1292">
          <cell r="A1292" t="str">
            <v>72.06.01.03</v>
          </cell>
          <cell r="B1292" t="str">
            <v xml:space="preserve">BOMBA INJ.PROJ.NATA CIM.ARG.1M3/H COND.C                                       </v>
          </cell>
          <cell r="C1292" t="str">
            <v>hora</v>
          </cell>
          <cell r="D1292">
            <v>182.88834518518519</v>
          </cell>
        </row>
        <row r="1293">
          <cell r="A1293" t="str">
            <v>72.06.01.04</v>
          </cell>
          <cell r="B1293" t="str">
            <v xml:space="preserve">BOMBA INJ.PROJ.NATA CIM.ARG.1M3/H COND.D                                       </v>
          </cell>
          <cell r="C1293" t="str">
            <v>hora</v>
          </cell>
          <cell r="D1293">
            <v>237.56100444444442</v>
          </cell>
        </row>
        <row r="1294">
          <cell r="A1294" t="str">
            <v>72.06.02.01</v>
          </cell>
          <cell r="B1294" t="str">
            <v xml:space="preserve">BOMBA INJ.PROJ.NATA CIM.ARG.3M3/H COND.A                                       </v>
          </cell>
          <cell r="C1294" t="str">
            <v>hora</v>
          </cell>
          <cell r="D1294">
            <v>89.543213333333327</v>
          </cell>
        </row>
        <row r="1295">
          <cell r="A1295" t="str">
            <v>72.06.02.02</v>
          </cell>
          <cell r="B1295" t="str">
            <v xml:space="preserve">BOMBA INJ.PROJ.NATA CIM.ARG.3M3/H COND.B                                       </v>
          </cell>
          <cell r="C1295" t="str">
            <v>hora</v>
          </cell>
          <cell r="D1295">
            <v>67.320731851851846</v>
          </cell>
        </row>
        <row r="1296">
          <cell r="A1296" t="str">
            <v>72.06.02.03</v>
          </cell>
          <cell r="B1296" t="str">
            <v xml:space="preserve">BOMBA INJ.PROJ.NATA CIM.ARG.3M3/H COND.C                                       </v>
          </cell>
          <cell r="C1296" t="str">
            <v>hora</v>
          </cell>
          <cell r="D1296">
            <v>113.42568740740739</v>
          </cell>
        </row>
        <row r="1297">
          <cell r="A1297" t="str">
            <v>72.06.02.04</v>
          </cell>
          <cell r="B1297" t="str">
            <v xml:space="preserve">BOMBA INJ.PROJ.NATA CIM.ARG.3M3/H COND.D                                       </v>
          </cell>
          <cell r="C1297" t="str">
            <v>hora</v>
          </cell>
          <cell r="D1297">
            <v>168.09834666666666</v>
          </cell>
        </row>
        <row r="1298">
          <cell r="A1298" t="str">
            <v>72.06.03.01</v>
          </cell>
          <cell r="B1298" t="str">
            <v xml:space="preserve">BOM.INJ.PROJ.CONCR.35M3/H COND. A                                              </v>
          </cell>
          <cell r="C1298" t="str">
            <v>hora</v>
          </cell>
          <cell r="D1298">
            <v>131.99618518518517</v>
          </cell>
        </row>
        <row r="1299">
          <cell r="A1299" t="str">
            <v>72.06.03.02</v>
          </cell>
          <cell r="B1299" t="str">
            <v xml:space="preserve">BOM.INJ.PROJ.CONCR.35M3/H COND. B                                              </v>
          </cell>
          <cell r="C1299" t="str">
            <v>hora</v>
          </cell>
          <cell r="D1299">
            <v>149.30294666666663</v>
          </cell>
        </row>
        <row r="1300">
          <cell r="A1300" t="str">
            <v>72.06.03.03</v>
          </cell>
          <cell r="B1300" t="str">
            <v xml:space="preserve">BOM.INJ.PROJ.CONCR.35M3/H COND. C                                              </v>
          </cell>
          <cell r="C1300" t="str">
            <v>hora</v>
          </cell>
          <cell r="D1300">
            <v>386.85324148148146</v>
          </cell>
        </row>
        <row r="1301">
          <cell r="A1301" t="str">
            <v>72.06.03.04</v>
          </cell>
          <cell r="B1301" t="str">
            <v xml:space="preserve">BOM.INJ.PROJ.CONCR.35M3/H COND. D                                              </v>
          </cell>
          <cell r="C1301" t="str">
            <v>hora</v>
          </cell>
          <cell r="D1301">
            <v>441.52590074074067</v>
          </cell>
        </row>
        <row r="1302">
          <cell r="A1302" t="str">
            <v>72.06.04.01</v>
          </cell>
          <cell r="B1302" t="str">
            <v xml:space="preserve">BOMBA PROJECAO DE CONC.MAN.10M3/H COND.A                                       </v>
          </cell>
          <cell r="C1302" t="str">
            <v>hora</v>
          </cell>
          <cell r="D1302">
            <v>94.865899259259251</v>
          </cell>
        </row>
        <row r="1303">
          <cell r="A1303" t="str">
            <v>72.06.04.02</v>
          </cell>
          <cell r="B1303" t="str">
            <v xml:space="preserve">BOMBA PROJECAO DE CONC.MAN.10M3/H COND.B                                       </v>
          </cell>
          <cell r="C1303" t="str">
            <v>hora</v>
          </cell>
          <cell r="D1303">
            <v>77.601976296296286</v>
          </cell>
        </row>
        <row r="1304">
          <cell r="A1304" t="str">
            <v>72.06.04.03</v>
          </cell>
          <cell r="B1304" t="str">
            <v xml:space="preserve">BOMBA PROJECAO DE CONC.MAN.10M3/H COND.C                                       </v>
          </cell>
          <cell r="C1304" t="str">
            <v>hora</v>
          </cell>
          <cell r="D1304">
            <v>314.44543555555555</v>
          </cell>
        </row>
        <row r="1305">
          <cell r="A1305" t="str">
            <v>72.06.04.04</v>
          </cell>
          <cell r="B1305" t="str">
            <v xml:space="preserve">BOMBA PROJECAO DE CONC.MAN.10M3/H COND.D                                       </v>
          </cell>
          <cell r="C1305" t="str">
            <v>hora</v>
          </cell>
          <cell r="D1305">
            <v>369.11809481481481</v>
          </cell>
        </row>
        <row r="1306">
          <cell r="A1306" t="str">
            <v>72.06.05.01</v>
          </cell>
          <cell r="B1306" t="str">
            <v xml:space="preserve">BOM.PROJ.CONC.C/LANCA TEL.23M3/H COND.A                                        </v>
          </cell>
          <cell r="C1306" t="str">
            <v>hora</v>
          </cell>
          <cell r="D1306">
            <v>72.81477185185183</v>
          </cell>
        </row>
        <row r="1307">
          <cell r="A1307" t="str">
            <v>72.06.05.02</v>
          </cell>
          <cell r="B1307" t="str">
            <v xml:space="preserve">BOM.PROJ.CONC.C/LANCA TEL.23M3/H COND.B                                        </v>
          </cell>
          <cell r="C1307" t="str">
            <v>hora</v>
          </cell>
          <cell r="D1307">
            <v>35.031198518518515</v>
          </cell>
        </row>
        <row r="1308">
          <cell r="A1308" t="str">
            <v>72.06.05.03</v>
          </cell>
          <cell r="B1308" t="str">
            <v xml:space="preserve">BOM.PROJ.CONC.C/LANCA TEL.23M3/H COND.C                                        </v>
          </cell>
          <cell r="C1308" t="str">
            <v>hora</v>
          </cell>
          <cell r="D1308">
            <v>704.68291999999997</v>
          </cell>
        </row>
        <row r="1309">
          <cell r="A1309" t="str">
            <v>72.06.05.04</v>
          </cell>
          <cell r="B1309" t="str">
            <v xml:space="preserve">BOM.PROJ.CONC.C/LANCA TEL 23M3/H COND.D                                        </v>
          </cell>
          <cell r="C1309" t="str">
            <v>hora</v>
          </cell>
          <cell r="D1309">
            <v>759.35557925925912</v>
          </cell>
        </row>
        <row r="1310">
          <cell r="A1310" t="str">
            <v>72.07.01.01</v>
          </cell>
          <cell r="B1310" t="str">
            <v xml:space="preserve">BOMBA HIDRAULICA PARA PROTENSAO COND.A                                         </v>
          </cell>
          <cell r="C1310" t="str">
            <v>hora</v>
          </cell>
          <cell r="D1310">
            <v>63.422426666666659</v>
          </cell>
        </row>
        <row r="1311">
          <cell r="A1311" t="str">
            <v>72.07.01.02</v>
          </cell>
          <cell r="B1311" t="str">
            <v xml:space="preserve">BOMBA HIDRAULICA PARA PROTENSAO COND.B                                         </v>
          </cell>
          <cell r="C1311" t="str">
            <v>hora</v>
          </cell>
          <cell r="D1311">
            <v>18.913205925925926</v>
          </cell>
        </row>
        <row r="1312">
          <cell r="A1312" t="str">
            <v>72.07.01.03</v>
          </cell>
          <cell r="B1312" t="str">
            <v xml:space="preserve">BOMBA HIDRAULICA PARA PROTENSAO COND.C                                         </v>
          </cell>
          <cell r="C1312" t="str">
            <v>hora</v>
          </cell>
          <cell r="D1312">
            <v>20.144813333333332</v>
          </cell>
        </row>
        <row r="1313">
          <cell r="A1313" t="str">
            <v>72.07.01.04</v>
          </cell>
          <cell r="B1313" t="str">
            <v xml:space="preserve">BOMBA HIDRAULICA PARA PROTENSAO COND.D                                         </v>
          </cell>
          <cell r="C1313" t="str">
            <v>hora</v>
          </cell>
          <cell r="D1313">
            <v>74.817472592592594</v>
          </cell>
        </row>
        <row r="1314">
          <cell r="A1314" t="str">
            <v>72.07.06.01</v>
          </cell>
          <cell r="B1314" t="str">
            <v xml:space="preserve">MACACO PROTENSAO S-6 COND. A                                                   </v>
          </cell>
          <cell r="C1314" t="str">
            <v>hora</v>
          </cell>
          <cell r="D1314">
            <v>2.1954740740740739</v>
          </cell>
        </row>
        <row r="1315">
          <cell r="A1315" t="str">
            <v>72.07.06.02</v>
          </cell>
          <cell r="B1315" t="str">
            <v xml:space="preserve">MACACO PROTENSAO S-6 COND. B                                                   </v>
          </cell>
          <cell r="C1315" t="str">
            <v>hora</v>
          </cell>
          <cell r="D1315">
            <v>4.7443659259259254</v>
          </cell>
        </row>
        <row r="1316">
          <cell r="A1316" t="str">
            <v>72.07.06.03</v>
          </cell>
          <cell r="B1316" t="str">
            <v xml:space="preserve">MACACO PROTENSAO S-6 COND. C                                                   </v>
          </cell>
          <cell r="C1316" t="str">
            <v>hora</v>
          </cell>
          <cell r="D1316">
            <v>4.7443659259259254</v>
          </cell>
        </row>
        <row r="1317">
          <cell r="A1317" t="str">
            <v>72.07.06.04</v>
          </cell>
          <cell r="B1317" t="str">
            <v xml:space="preserve">MACACO PROTENSAO S-6 COND. D                                                   </v>
          </cell>
          <cell r="C1317" t="str">
            <v>hora</v>
          </cell>
          <cell r="D1317">
            <v>4.7443659259259254</v>
          </cell>
        </row>
        <row r="1318">
          <cell r="A1318" t="str">
            <v>72.07.07.01</v>
          </cell>
          <cell r="B1318" t="str">
            <v xml:space="preserve">MACACO PROTENSAO K-350 COND. A                                                 </v>
          </cell>
          <cell r="C1318" t="str">
            <v>hora</v>
          </cell>
          <cell r="D1318">
            <v>2.506053333333333</v>
          </cell>
        </row>
        <row r="1319">
          <cell r="A1319" t="str">
            <v>72.07.07.02</v>
          </cell>
          <cell r="B1319" t="str">
            <v xml:space="preserve">MACACO PROTENSAO K-350 COND. B                                                 </v>
          </cell>
          <cell r="C1319" t="str">
            <v>hora</v>
          </cell>
          <cell r="D1319">
            <v>5.4297822222222223</v>
          </cell>
        </row>
        <row r="1320">
          <cell r="A1320" t="str">
            <v>72.07.07.03</v>
          </cell>
          <cell r="B1320" t="str">
            <v xml:space="preserve">MACACO PROTENSAO K-350 COND. C                                                 </v>
          </cell>
          <cell r="C1320" t="str">
            <v>hora</v>
          </cell>
          <cell r="D1320">
            <v>5.4297822222222223</v>
          </cell>
        </row>
        <row r="1321">
          <cell r="A1321" t="str">
            <v>72.07.07.04</v>
          </cell>
          <cell r="B1321" t="str">
            <v xml:space="preserve">MACACO PROTENSAO K-350 COND. D                                                 </v>
          </cell>
          <cell r="C1321" t="str">
            <v>hora</v>
          </cell>
          <cell r="D1321">
            <v>5.4297822222222223</v>
          </cell>
        </row>
        <row r="1322">
          <cell r="A1322" t="str">
            <v>72.08.01.01</v>
          </cell>
          <cell r="B1322" t="str">
            <v xml:space="preserve">CAMINHAO IRRIGADEIRA 6000L COND. A                                             </v>
          </cell>
          <cell r="C1322" t="str">
            <v>hora</v>
          </cell>
          <cell r="D1322">
            <v>92.788231111111102</v>
          </cell>
        </row>
        <row r="1323">
          <cell r="A1323" t="str">
            <v>72.08.01.02</v>
          </cell>
          <cell r="B1323" t="str">
            <v xml:space="preserve">CAMINHAO IRRIGADEIRA 6000L COND. B                                             </v>
          </cell>
          <cell r="C1323" t="str">
            <v>hora</v>
          </cell>
          <cell r="D1323">
            <v>95.262155555555552</v>
          </cell>
        </row>
        <row r="1324">
          <cell r="A1324" t="str">
            <v>72.08.01.03</v>
          </cell>
          <cell r="B1324" t="str">
            <v xml:space="preserve">CAMINHAO IRRIGADEIRA 6000L COND. C                                             </v>
          </cell>
          <cell r="C1324" t="str">
            <v>hora</v>
          </cell>
          <cell r="D1324">
            <v>268.82241333333332</v>
          </cell>
        </row>
        <row r="1325">
          <cell r="A1325" t="str">
            <v>72.08.01.04</v>
          </cell>
          <cell r="B1325" t="str">
            <v xml:space="preserve">CAMINHAO IRRIGADEIRA 6000L COND. D                                             </v>
          </cell>
          <cell r="C1325" t="str">
            <v>hora</v>
          </cell>
          <cell r="D1325">
            <v>315.24865777777779</v>
          </cell>
        </row>
        <row r="1326">
          <cell r="A1326" t="str">
            <v>72.08.01.05</v>
          </cell>
          <cell r="B1326" t="str">
            <v xml:space="preserve">CAMINHAO IRRIGADEIRA 6000L COND. E                                             </v>
          </cell>
          <cell r="C1326" t="str">
            <v>km</v>
          </cell>
          <cell r="D1326">
            <v>5.922425185185185</v>
          </cell>
        </row>
        <row r="1327">
          <cell r="A1327" t="str">
            <v>72.08.02.01</v>
          </cell>
          <cell r="B1327" t="str">
            <v xml:space="preserve">CAMINHAO IRRIGADEIRA 9000L COND. A                                             </v>
          </cell>
          <cell r="C1327" t="str">
            <v>hora</v>
          </cell>
          <cell r="D1327">
            <v>103.97979407407406</v>
          </cell>
        </row>
        <row r="1328">
          <cell r="A1328" t="str">
            <v>72.08.02.02</v>
          </cell>
          <cell r="B1328" t="str">
            <v xml:space="preserve">CAMINHAO IRRIGADEIRA 9000L COND. B                                             </v>
          </cell>
          <cell r="C1328" t="str">
            <v>hora</v>
          </cell>
          <cell r="D1328">
            <v>118.25573037037036</v>
          </cell>
        </row>
        <row r="1329">
          <cell r="A1329" t="str">
            <v>72.08.02.03</v>
          </cell>
          <cell r="B1329" t="str">
            <v xml:space="preserve">CAMINHAO IRRIGADEIRA 9000L COND. C                                             </v>
          </cell>
          <cell r="C1329" t="str">
            <v>hora</v>
          </cell>
          <cell r="D1329">
            <v>305.06380000000001</v>
          </cell>
        </row>
        <row r="1330">
          <cell r="A1330" t="str">
            <v>72.08.02.04</v>
          </cell>
          <cell r="B1330" t="str">
            <v xml:space="preserve">CAMINHAO IRRIGADEIRA 9000L COND. D                                             </v>
          </cell>
          <cell r="C1330" t="str">
            <v>hora</v>
          </cell>
          <cell r="D1330">
            <v>351.49004444444438</v>
          </cell>
        </row>
        <row r="1331">
          <cell r="A1331" t="str">
            <v>72.08.02.05</v>
          </cell>
          <cell r="B1331" t="str">
            <v xml:space="preserve">CAMINHAO IRRIGADEIRA 9000L COND. E                                             </v>
          </cell>
          <cell r="C1331" t="str">
            <v>km</v>
          </cell>
          <cell r="D1331">
            <v>6.6078414814814819</v>
          </cell>
        </row>
        <row r="1332">
          <cell r="A1332" t="str">
            <v>72.09.01.01</v>
          </cell>
          <cell r="B1332" t="str">
            <v xml:space="preserve">CAMINHAO BASCULANTE 5M3 COND. A                                                </v>
          </cell>
          <cell r="C1332" t="str">
            <v>hora</v>
          </cell>
          <cell r="D1332">
            <v>91.213915555555559</v>
          </cell>
        </row>
        <row r="1333">
          <cell r="A1333" t="str">
            <v>72.09.01.02</v>
          </cell>
          <cell r="B1333" t="str">
            <v xml:space="preserve">CAMINHAO BASCULANTE 5M3 COND. B                                                </v>
          </cell>
          <cell r="C1333" t="str">
            <v>hora</v>
          </cell>
          <cell r="D1333">
            <v>87.294191111111118</v>
          </cell>
        </row>
        <row r="1334">
          <cell r="A1334" t="str">
            <v>72.09.01.03</v>
          </cell>
          <cell r="B1334" t="str">
            <v xml:space="preserve">CAMINHAO BASCULANTE 5M3 COND. C                                                </v>
          </cell>
          <cell r="C1334" t="str">
            <v>hora</v>
          </cell>
          <cell r="D1334">
            <v>253.14351555555552</v>
          </cell>
        </row>
        <row r="1335">
          <cell r="A1335" t="str">
            <v>72.09.01.04</v>
          </cell>
          <cell r="B1335" t="str">
            <v xml:space="preserve">CAMINHAO BASCULANTE 5M3 COND. D                                                </v>
          </cell>
          <cell r="C1335" t="str">
            <v>hora</v>
          </cell>
          <cell r="D1335">
            <v>299.56976000000003</v>
          </cell>
        </row>
        <row r="1336">
          <cell r="A1336" t="str">
            <v>72.09.01.05</v>
          </cell>
          <cell r="B1336" t="str">
            <v xml:space="preserve">CAMINHAO BASCULANTE 5M3 COND. E                                                </v>
          </cell>
          <cell r="C1336" t="str">
            <v>km</v>
          </cell>
          <cell r="D1336">
            <v>5.6332651851851843</v>
          </cell>
        </row>
        <row r="1337">
          <cell r="A1337" t="str">
            <v>72.09.02.01</v>
          </cell>
          <cell r="B1337" t="str">
            <v xml:space="preserve">CAMINHAO BASCULANTE 8M3 COND. A                                                </v>
          </cell>
          <cell r="C1337" t="str">
            <v>hora</v>
          </cell>
          <cell r="D1337">
            <v>99.321105185185161</v>
          </cell>
        </row>
        <row r="1338">
          <cell r="A1338" t="str">
            <v>72.09.02.02</v>
          </cell>
          <cell r="B1338" t="str">
            <v xml:space="preserve">CAMINHAO BASCULANTE 8M3 COND. B                                                </v>
          </cell>
          <cell r="C1338" t="str">
            <v>hora</v>
          </cell>
          <cell r="D1338">
            <v>103.10160444444443</v>
          </cell>
        </row>
        <row r="1339">
          <cell r="A1339" t="str">
            <v>72.09.02.03</v>
          </cell>
          <cell r="B1339" t="str">
            <v xml:space="preserve">CAMINHAO BASCULANTE 8M3 COND. C                                                </v>
          </cell>
          <cell r="C1339" t="str">
            <v>hora</v>
          </cell>
          <cell r="D1339">
            <v>336.19669333333331</v>
          </cell>
        </row>
        <row r="1340">
          <cell r="A1340" t="str">
            <v>72.09.02.04</v>
          </cell>
          <cell r="B1340" t="str">
            <v xml:space="preserve">CAMINHAO BASCULANTE 8M3 COND. D                                                </v>
          </cell>
          <cell r="C1340" t="str">
            <v>hora</v>
          </cell>
          <cell r="D1340">
            <v>382.62293777777768</v>
          </cell>
        </row>
        <row r="1341">
          <cell r="A1341" t="str">
            <v>72.09.02.05</v>
          </cell>
          <cell r="B1341" t="str">
            <v xml:space="preserve">CAMINHAO BASCULANTE 8M3 COND. E                                                </v>
          </cell>
          <cell r="C1341" t="str">
            <v>km</v>
          </cell>
          <cell r="D1341">
            <v>7.1968711111111094</v>
          </cell>
        </row>
        <row r="1342">
          <cell r="A1342" t="str">
            <v>72.09.04.01</v>
          </cell>
          <cell r="B1342" t="str">
            <v xml:space="preserve">CHAS.BASC.12M3 C-A                                                             </v>
          </cell>
          <cell r="C1342" t="str">
            <v>hora</v>
          </cell>
          <cell r="D1342">
            <v>72.846900740740736</v>
          </cell>
        </row>
        <row r="1343">
          <cell r="A1343" t="str">
            <v>72.09.04.02</v>
          </cell>
          <cell r="B1343" t="str">
            <v xml:space="preserve">CHAS.BASC.12M3 C-B                                                             </v>
          </cell>
          <cell r="C1343" t="str">
            <v>hora</v>
          </cell>
          <cell r="D1343">
            <v>51.502608888888886</v>
          </cell>
        </row>
        <row r="1344">
          <cell r="A1344" t="str">
            <v>72.09.04.03</v>
          </cell>
          <cell r="B1344" t="str">
            <v xml:space="preserve">CHAS.BASC.12M3 C-C                                                             </v>
          </cell>
          <cell r="C1344" t="str">
            <v>hora</v>
          </cell>
          <cell r="D1344">
            <v>284.59769777777774</v>
          </cell>
        </row>
        <row r="1345">
          <cell r="A1345" t="str">
            <v>72.09.04.04</v>
          </cell>
          <cell r="B1345" t="str">
            <v xml:space="preserve">CAMINHAO BASCULANTE 12M3 COND. D                                               </v>
          </cell>
          <cell r="C1345" t="str">
            <v>hora</v>
          </cell>
          <cell r="D1345">
            <v>331.02394222222216</v>
          </cell>
        </row>
        <row r="1346">
          <cell r="A1346" t="str">
            <v>72.09.04.05</v>
          </cell>
          <cell r="B1346" t="str">
            <v xml:space="preserve">CHAS.BASC.12M3 C-E                                                             </v>
          </cell>
          <cell r="C1346" t="str">
            <v>km</v>
          </cell>
          <cell r="D1346">
            <v>6.2222948148148136</v>
          </cell>
        </row>
        <row r="1347">
          <cell r="A1347" t="str">
            <v>72.10.01.01</v>
          </cell>
          <cell r="B1347" t="str">
            <v xml:space="preserve">CAMINHAO BASC.FORA ESTR. 18,3M3 COND. A                                        </v>
          </cell>
          <cell r="C1347" t="str">
            <v>hora</v>
          </cell>
          <cell r="D1347">
            <v>188.56444888888888</v>
          </cell>
        </row>
        <row r="1348">
          <cell r="A1348" t="str">
            <v>72.10.01.02</v>
          </cell>
          <cell r="B1348" t="str">
            <v xml:space="preserve">CAMINHAO BASC. FORA ESTR. 18,3M3 COND. B                                       </v>
          </cell>
          <cell r="C1348" t="str">
            <v>hora</v>
          </cell>
          <cell r="D1348">
            <v>231.91702962962964</v>
          </cell>
        </row>
        <row r="1349">
          <cell r="A1349" t="str">
            <v>72.10.01.03</v>
          </cell>
          <cell r="B1349" t="str">
            <v xml:space="preserve">CAMINHAO BASC. FORA ESTR. 18.3M3 COND. C                                       </v>
          </cell>
          <cell r="C1349" t="str">
            <v>hora</v>
          </cell>
          <cell r="D1349">
            <v>613.41545629629616</v>
          </cell>
        </row>
        <row r="1350">
          <cell r="A1350" t="str">
            <v>72.10.01.04</v>
          </cell>
          <cell r="B1350" t="str">
            <v xml:space="preserve">CAMINHAO BASC.FORA ESTR. 18,3M3 COND. D                                        </v>
          </cell>
          <cell r="C1350" t="str">
            <v>hora</v>
          </cell>
          <cell r="D1350">
            <v>673.5714459259259</v>
          </cell>
        </row>
        <row r="1351">
          <cell r="A1351" t="str">
            <v>72.10.01.05</v>
          </cell>
          <cell r="B1351" t="str">
            <v xml:space="preserve">CAMINHAO BASC.FORA ESTR.18,3M3 COND. E                                         </v>
          </cell>
          <cell r="C1351" t="str">
            <v>km</v>
          </cell>
          <cell r="D1351">
            <v>12.658782222222221</v>
          </cell>
        </row>
        <row r="1352">
          <cell r="A1352" t="str">
            <v>72.11.01.01</v>
          </cell>
          <cell r="B1352" t="str">
            <v xml:space="preserve">CAMINHAO BETONEIRA 5M3 COND. A                                                 </v>
          </cell>
          <cell r="C1352" t="str">
            <v>hora</v>
          </cell>
          <cell r="D1352">
            <v>126.86627259259257</v>
          </cell>
        </row>
        <row r="1353">
          <cell r="A1353" t="str">
            <v>72.11.01.02</v>
          </cell>
          <cell r="B1353" t="str">
            <v xml:space="preserve">CAMINHAO BETONEIRA 5M3 COND. B                                                 </v>
          </cell>
          <cell r="C1353" t="str">
            <v>hora</v>
          </cell>
          <cell r="D1353">
            <v>156.79968740740739</v>
          </cell>
        </row>
        <row r="1354">
          <cell r="A1354" t="str">
            <v>72.11.01.03</v>
          </cell>
          <cell r="B1354" t="str">
            <v xml:space="preserve">CAMINHAO BETONEIRA 5M3 COND. C                                                 </v>
          </cell>
          <cell r="C1354" t="str">
            <v>hora</v>
          </cell>
          <cell r="D1354">
            <v>417.33284740740743</v>
          </cell>
        </row>
        <row r="1355">
          <cell r="A1355" t="str">
            <v>72.11.01.04</v>
          </cell>
          <cell r="B1355" t="str">
            <v xml:space="preserve">CAMINHAO BETONEIRA 5M3 COND. D                                                 </v>
          </cell>
          <cell r="C1355" t="str">
            <v>hora</v>
          </cell>
          <cell r="D1355">
            <v>463.75909185185179</v>
          </cell>
        </row>
        <row r="1356">
          <cell r="A1356" t="str">
            <v>72.11.01.05</v>
          </cell>
          <cell r="B1356" t="str">
            <v xml:space="preserve">CAMINHAO BETONEIRA 5M3 COND. E                                                 </v>
          </cell>
          <cell r="C1356" t="str">
            <v>km</v>
          </cell>
          <cell r="D1356">
            <v>8.7176385185185179</v>
          </cell>
        </row>
        <row r="1357">
          <cell r="A1357" t="str">
            <v>72.11.02.01</v>
          </cell>
          <cell r="B1357" t="str">
            <v xml:space="preserve">CAMINHAO BETONEIRA 7M3 COND. A                                                 </v>
          </cell>
          <cell r="C1357" t="str">
            <v>hora</v>
          </cell>
          <cell r="D1357">
            <v>127.35891555555555</v>
          </cell>
        </row>
        <row r="1358">
          <cell r="A1358" t="str">
            <v>72.11.02.02</v>
          </cell>
          <cell r="B1358" t="str">
            <v xml:space="preserve">CAMINHAO BETONEIRA 7M3 COND. B                                                 </v>
          </cell>
          <cell r="C1358" t="str">
            <v>hora</v>
          </cell>
          <cell r="D1358">
            <v>157.75284444444443</v>
          </cell>
        </row>
        <row r="1359">
          <cell r="A1359" t="str">
            <v>72.11.02.03</v>
          </cell>
          <cell r="B1359" t="str">
            <v xml:space="preserve">CAMINHAO BETONEIRA 7M3 COND. C                                                 </v>
          </cell>
          <cell r="C1359" t="str">
            <v>hora</v>
          </cell>
          <cell r="D1359">
            <v>427.49628592592586</v>
          </cell>
        </row>
        <row r="1360">
          <cell r="A1360" t="str">
            <v>72.11.02.04</v>
          </cell>
          <cell r="B1360" t="str">
            <v xml:space="preserve">CAMINHAO BETONEIRA 7M3 COND. D                                                 </v>
          </cell>
          <cell r="C1360" t="str">
            <v>hora</v>
          </cell>
          <cell r="D1360">
            <v>473.92253037037028</v>
          </cell>
        </row>
        <row r="1361">
          <cell r="A1361" t="str">
            <v>72.11.02.05</v>
          </cell>
          <cell r="B1361" t="str">
            <v xml:space="preserve">CAMINHAO BETONEIRA 7M3 COND. E                                                 </v>
          </cell>
          <cell r="C1361" t="str">
            <v>km</v>
          </cell>
          <cell r="D1361">
            <v>8.9104118518518511</v>
          </cell>
        </row>
        <row r="1362">
          <cell r="A1362" t="str">
            <v>72.11.03.01</v>
          </cell>
          <cell r="B1362" t="str">
            <v xml:space="preserve">CAMINHAO P/BOMBEAMENTO DE CONC. COND. A                                        </v>
          </cell>
          <cell r="C1362" t="str">
            <v>hora</v>
          </cell>
          <cell r="D1362">
            <v>205.62488888888885</v>
          </cell>
        </row>
        <row r="1363">
          <cell r="A1363" t="str">
            <v>72.11.03.02</v>
          </cell>
          <cell r="B1363" t="str">
            <v xml:space="preserve">CAMINHAO P/BOMBEAMENTO DE CONC. COND. B                                        </v>
          </cell>
          <cell r="C1363" t="str">
            <v>hora</v>
          </cell>
          <cell r="D1363">
            <v>327.10421777777776</v>
          </cell>
        </row>
        <row r="1364">
          <cell r="A1364" t="str">
            <v>72.11.03.03</v>
          </cell>
          <cell r="B1364" t="str">
            <v xml:space="preserve">CAMINHAO P/BOMBEAMENTO DE CONC. COND. C                                        </v>
          </cell>
          <cell r="C1364" t="str">
            <v>hora</v>
          </cell>
          <cell r="D1364">
            <v>587.64808740740739</v>
          </cell>
        </row>
        <row r="1365">
          <cell r="A1365" t="str">
            <v>72.11.03.04</v>
          </cell>
          <cell r="B1365" t="str">
            <v xml:space="preserve">CAMINHAO P/BOMBEAMENTO DE CONC. COND. D                                        </v>
          </cell>
          <cell r="C1365" t="str">
            <v>hora</v>
          </cell>
          <cell r="D1365">
            <v>634.07433185185175</v>
          </cell>
        </row>
        <row r="1366">
          <cell r="A1366" t="str">
            <v>72.11.03.05</v>
          </cell>
          <cell r="B1366" t="str">
            <v xml:space="preserve">CAMINHAO P/BOMBEAMENTO DE CONC. COND. E                                        </v>
          </cell>
          <cell r="C1366" t="str">
            <v>km</v>
          </cell>
          <cell r="D1366">
            <v>11.919817777777778</v>
          </cell>
        </row>
        <row r="1367">
          <cell r="A1367" t="str">
            <v>72.12.01.01</v>
          </cell>
          <cell r="B1367" t="str">
            <v xml:space="preserve">CAMINHAO CARROC. MADEIRA 4,5T COND. A                                          </v>
          </cell>
          <cell r="C1367" t="str">
            <v>hora</v>
          </cell>
          <cell r="D1367">
            <v>81.425314074074066</v>
          </cell>
        </row>
        <row r="1368">
          <cell r="A1368" t="str">
            <v>72.12.01.02</v>
          </cell>
          <cell r="B1368" t="str">
            <v xml:space="preserve">CAMINHAO CARROC. MADEIRA 4,5T COND. B                                          </v>
          </cell>
          <cell r="C1368" t="str">
            <v>hora</v>
          </cell>
          <cell r="D1368">
            <v>71.915162962962967</v>
          </cell>
        </row>
        <row r="1369">
          <cell r="A1369" t="str">
            <v>72.12.01.03</v>
          </cell>
          <cell r="B1369" t="str">
            <v xml:space="preserve">CAMINHAO CARROC. MADEIRA 4,5T COND. C                                          </v>
          </cell>
          <cell r="C1369" t="str">
            <v>hora</v>
          </cell>
          <cell r="D1369">
            <v>221.68933333333331</v>
          </cell>
        </row>
        <row r="1370">
          <cell r="A1370" t="str">
            <v>72.12.01.04</v>
          </cell>
          <cell r="B1370" t="str">
            <v xml:space="preserve">CAMINHAO CARROC. MADEIRA 4,5T COND. D                                          </v>
          </cell>
          <cell r="C1370" t="str">
            <v>hora</v>
          </cell>
          <cell r="D1370">
            <v>268.11557777777773</v>
          </cell>
        </row>
        <row r="1371">
          <cell r="A1371" t="str">
            <v>72.12.01.05</v>
          </cell>
          <cell r="B1371" t="str">
            <v xml:space="preserve">CAMINHAO CARROC. MADEIRA 4,5 T COND. E                                         </v>
          </cell>
          <cell r="C1371" t="str">
            <v>km</v>
          </cell>
          <cell r="D1371">
            <v>5.0442355555555549</v>
          </cell>
        </row>
        <row r="1372">
          <cell r="A1372" t="str">
            <v>72.12.02.01</v>
          </cell>
          <cell r="B1372" t="str">
            <v xml:space="preserve">CAMINHAO CARROC. MADEIRA 8,0T COND. A                                          </v>
          </cell>
          <cell r="C1372" t="str">
            <v>hora</v>
          </cell>
          <cell r="D1372">
            <v>95.519186666666656</v>
          </cell>
        </row>
        <row r="1373">
          <cell r="A1373" t="str">
            <v>72.12.02.02</v>
          </cell>
          <cell r="B1373" t="str">
            <v xml:space="preserve">CAMINHAO CARROC. MADEIRA 8,0T COND. B                                          </v>
          </cell>
          <cell r="C1373" t="str">
            <v>hora</v>
          </cell>
          <cell r="D1373">
            <v>100.86329185185184</v>
          </cell>
        </row>
        <row r="1374">
          <cell r="A1374" t="str">
            <v>72.12.02.03</v>
          </cell>
          <cell r="B1374" t="str">
            <v xml:space="preserve">CAMINHAO CARROC. MADEIRA 8,0T COND. C                                          </v>
          </cell>
          <cell r="C1374" t="str">
            <v>hora</v>
          </cell>
          <cell r="D1374">
            <v>280.91358518518518</v>
          </cell>
        </row>
        <row r="1375">
          <cell r="A1375" t="str">
            <v>72.12.02.04</v>
          </cell>
          <cell r="B1375" t="str">
            <v xml:space="preserve">CAMINHAO CARROC. MADEIRA 8,0T COND. D                                          </v>
          </cell>
          <cell r="C1375" t="str">
            <v>hora</v>
          </cell>
          <cell r="D1375">
            <v>327.33982962962955</v>
          </cell>
        </row>
        <row r="1376">
          <cell r="A1376" t="str">
            <v>72.12.02.05</v>
          </cell>
          <cell r="B1376" t="str">
            <v xml:space="preserve">CAMINHAO CARROC. MADEIRA 8,0 TON COND. E                                       </v>
          </cell>
          <cell r="C1376" t="str">
            <v>km</v>
          </cell>
          <cell r="D1376">
            <v>6.1580370370370359</v>
          </cell>
        </row>
        <row r="1377">
          <cell r="A1377" t="str">
            <v>72.12.03.01</v>
          </cell>
          <cell r="B1377" t="str">
            <v xml:space="preserve">CAMINHAO CARROC. MADEIRA 10,5T COND. A                                         </v>
          </cell>
          <cell r="C1377" t="str">
            <v>hora</v>
          </cell>
          <cell r="D1377">
            <v>99.471039999999988</v>
          </cell>
        </row>
        <row r="1378">
          <cell r="A1378" t="str">
            <v>72.12.03.02</v>
          </cell>
          <cell r="B1378" t="str">
            <v xml:space="preserve">CAMINHAO CARROC. MADEIRA 10,5T COND. B                                         </v>
          </cell>
          <cell r="C1378" t="str">
            <v>hora</v>
          </cell>
          <cell r="D1378">
            <v>108.98119111111112</v>
          </cell>
        </row>
        <row r="1379">
          <cell r="A1379" t="str">
            <v>72.12.03.03</v>
          </cell>
          <cell r="B1379" t="str">
            <v xml:space="preserve">CAMINHAO CARROC. MADEIRA 10,5T COND. C                                         </v>
          </cell>
          <cell r="C1379" t="str">
            <v>hora</v>
          </cell>
          <cell r="D1379">
            <v>332.42690370370366</v>
          </cell>
        </row>
        <row r="1380">
          <cell r="A1380" t="str">
            <v>72.12.03.04</v>
          </cell>
          <cell r="B1380" t="str">
            <v xml:space="preserve">CAMINHAO CARROC. MADEIRA 10,5T COND. D                                         </v>
          </cell>
          <cell r="C1380" t="str">
            <v>hora</v>
          </cell>
          <cell r="D1380">
            <v>378.86385777777775</v>
          </cell>
        </row>
        <row r="1381">
          <cell r="A1381" t="str">
            <v>72.12.03.05</v>
          </cell>
          <cell r="B1381" t="str">
            <v xml:space="preserve">CAMINHAO CARROC. MADEIRA 10,5T COND. E                                         </v>
          </cell>
          <cell r="C1381" t="str">
            <v>km</v>
          </cell>
          <cell r="D1381">
            <v>7.121903703703703</v>
          </cell>
        </row>
        <row r="1382">
          <cell r="A1382" t="str">
            <v>72.12.04.01</v>
          </cell>
          <cell r="B1382" t="str">
            <v xml:space="preserve">CAMINHAO PARA LUBRIFICACAO 3000L COND. A                                       </v>
          </cell>
          <cell r="C1382" t="str">
            <v>hora</v>
          </cell>
          <cell r="D1382">
            <v>175.52011999999996</v>
          </cell>
        </row>
        <row r="1383">
          <cell r="A1383" t="str">
            <v>72.12.04.02</v>
          </cell>
          <cell r="B1383" t="str">
            <v xml:space="preserve">CAMINHAO PARA LUBRIFICACAO 3000L COND. B                                       </v>
          </cell>
          <cell r="C1383" t="str">
            <v>hora</v>
          </cell>
          <cell r="D1383">
            <v>119.88359407407405</v>
          </cell>
        </row>
        <row r="1384">
          <cell r="A1384" t="str">
            <v>72.12.04.03</v>
          </cell>
          <cell r="B1384" t="str">
            <v xml:space="preserve">CAMINHAO PARA LUBRIFICACAO 3000L COND. C                                       </v>
          </cell>
          <cell r="C1384" t="str">
            <v>hora</v>
          </cell>
          <cell r="D1384">
            <v>269.50782962962961</v>
          </cell>
        </row>
        <row r="1385">
          <cell r="A1385" t="str">
            <v>72.12.04.04</v>
          </cell>
          <cell r="B1385" t="str">
            <v xml:space="preserve">CAMINHAO PARA LUBRIFICACAO 3000L COND. D                                       </v>
          </cell>
          <cell r="C1385" t="str">
            <v>hora</v>
          </cell>
          <cell r="D1385">
            <v>386.69259703703699</v>
          </cell>
        </row>
        <row r="1386">
          <cell r="A1386" t="str">
            <v>72.12.04.05</v>
          </cell>
          <cell r="B1386" t="str">
            <v xml:space="preserve">CAMINHAO P/ LUBRIFICACAO 3000L COND. E                                         </v>
          </cell>
          <cell r="C1386" t="str">
            <v>km</v>
          </cell>
          <cell r="D1386">
            <v>7.036226666666666</v>
          </cell>
        </row>
        <row r="1387">
          <cell r="A1387" t="str">
            <v>72.12.05.01</v>
          </cell>
          <cell r="B1387" t="str">
            <v xml:space="preserve">CAMINHAO PARA LUBRIFICACAO 7000L COND. A                                       </v>
          </cell>
          <cell r="C1387" t="str">
            <v>hora</v>
          </cell>
          <cell r="D1387">
            <v>188.65012592592589</v>
          </cell>
        </row>
        <row r="1388">
          <cell r="A1388" t="str">
            <v>72.12.05.02</v>
          </cell>
          <cell r="B1388" t="str">
            <v xml:space="preserve">CAMINHAO PARA LUBRIFICACAO 7000L COND. B                                       </v>
          </cell>
          <cell r="C1388" t="str">
            <v>hora</v>
          </cell>
          <cell r="D1388">
            <v>146.83973185185187</v>
          </cell>
        </row>
        <row r="1389">
          <cell r="A1389" t="str">
            <v>72.12.05.03</v>
          </cell>
          <cell r="B1389" t="str">
            <v xml:space="preserve">CAMINHAO PARA LUBRIFICACAO 7000L COND. C                                       </v>
          </cell>
          <cell r="C1389" t="str">
            <v>hora</v>
          </cell>
          <cell r="D1389">
            <v>325.92615851851849</v>
          </cell>
        </row>
        <row r="1390">
          <cell r="A1390" t="str">
            <v>72.12.05.04</v>
          </cell>
          <cell r="B1390" t="str">
            <v xml:space="preserve">CAMINHAO PARA LUBRIFICACAO 7000L COND. D                                       </v>
          </cell>
          <cell r="C1390" t="str">
            <v>hora</v>
          </cell>
          <cell r="D1390">
            <v>443.11092592592587</v>
          </cell>
        </row>
        <row r="1391">
          <cell r="A1391" t="str">
            <v>72.12.05.05</v>
          </cell>
          <cell r="B1391" t="str">
            <v xml:space="preserve">CAMINHAO P/LUBRIFICACAO 7000L COND. E                                          </v>
          </cell>
          <cell r="C1391" t="str">
            <v>km</v>
          </cell>
          <cell r="D1391">
            <v>8.0643511111111099</v>
          </cell>
        </row>
        <row r="1392">
          <cell r="A1392" t="str">
            <v>72.12.06.01</v>
          </cell>
          <cell r="B1392" t="str">
            <v xml:space="preserve">CAMINHAO ABASTECEDOR COND. A                                                   </v>
          </cell>
          <cell r="C1392" t="str">
            <v>hora</v>
          </cell>
          <cell r="D1392">
            <v>143.1663288888889</v>
          </cell>
        </row>
        <row r="1393">
          <cell r="A1393" t="str">
            <v>72.12.06.02</v>
          </cell>
          <cell r="B1393" t="str">
            <v xml:space="preserve">CAMINHAO ABASTECEDOR COND. B                                                   </v>
          </cell>
          <cell r="C1393" t="str">
            <v>hora</v>
          </cell>
          <cell r="D1393">
            <v>126.08446962962962</v>
          </cell>
        </row>
        <row r="1394">
          <cell r="A1394" t="str">
            <v>72.12.06.03</v>
          </cell>
          <cell r="B1394" t="str">
            <v xml:space="preserve">CAMINHAO ABASTECEDOR COND. C                                                   </v>
          </cell>
          <cell r="C1394" t="str">
            <v>hora</v>
          </cell>
          <cell r="D1394">
            <v>386.62833925925923</v>
          </cell>
        </row>
        <row r="1395">
          <cell r="A1395" t="str">
            <v>72.12.06.04</v>
          </cell>
          <cell r="B1395" t="str">
            <v xml:space="preserve">CAMINHAO ABASTECEDOR COND. D                                                   </v>
          </cell>
          <cell r="C1395" t="str">
            <v>hora</v>
          </cell>
          <cell r="D1395">
            <v>468.42849037037035</v>
          </cell>
        </row>
        <row r="1396">
          <cell r="A1396" t="str">
            <v>72.12.06.05</v>
          </cell>
          <cell r="B1396" t="str">
            <v xml:space="preserve">CAMINHAO ABASTECEDOR COND. E                                                   </v>
          </cell>
          <cell r="C1396" t="str">
            <v>km</v>
          </cell>
          <cell r="D1396">
            <v>8.5248651851851847</v>
          </cell>
        </row>
        <row r="1397">
          <cell r="A1397" t="str">
            <v>72.12.07.01</v>
          </cell>
          <cell r="B1397" t="str">
            <v xml:space="preserve">CAMINHAO CARROC.BOIAD.R.8T COND. A                                             </v>
          </cell>
          <cell r="C1397" t="str">
            <v>hora</v>
          </cell>
          <cell r="D1397">
            <v>136.41926222222219</v>
          </cell>
        </row>
        <row r="1398">
          <cell r="A1398" t="str">
            <v>72.12.07.02</v>
          </cell>
          <cell r="B1398" t="str">
            <v xml:space="preserve">CAMINHAO CARROC.BOIAD.R.8T COND. B                                             </v>
          </cell>
          <cell r="C1398" t="str">
            <v>hora</v>
          </cell>
          <cell r="D1398">
            <v>112.22620888888888</v>
          </cell>
        </row>
        <row r="1399">
          <cell r="A1399" t="str">
            <v>72.12.07.03</v>
          </cell>
          <cell r="B1399" t="str">
            <v xml:space="preserve">CAMINHAO CARROC.BOIAD.R.8T COND. C                                             </v>
          </cell>
          <cell r="C1399" t="str">
            <v>hora</v>
          </cell>
          <cell r="D1399">
            <v>289.82399703703703</v>
          </cell>
        </row>
        <row r="1400">
          <cell r="A1400" t="str">
            <v>72.12.07.04</v>
          </cell>
          <cell r="B1400" t="str">
            <v xml:space="preserve">CAMINHAO CARROC.BOIAD.R.8T COND. D                                             </v>
          </cell>
          <cell r="C1400" t="str">
            <v>hora</v>
          </cell>
          <cell r="D1400">
            <v>371.62414814814809</v>
          </cell>
        </row>
        <row r="1401">
          <cell r="A1401" t="str">
            <v>72.13.01.01</v>
          </cell>
          <cell r="B1401" t="str">
            <v xml:space="preserve">CAMINHAO HIDROSSEMEADOR 5600L COND. A                                          </v>
          </cell>
          <cell r="C1401" t="str">
            <v>hora</v>
          </cell>
          <cell r="D1401">
            <v>114.85006814814814</v>
          </cell>
        </row>
        <row r="1402">
          <cell r="A1402" t="str">
            <v>72.13.01.02</v>
          </cell>
          <cell r="B1402" t="str">
            <v xml:space="preserve">CAMINHAO HIDROSSEMEADOR 5600L COND. B                                          </v>
          </cell>
          <cell r="C1402" t="str">
            <v>hora</v>
          </cell>
          <cell r="D1402">
            <v>140.57459851851848</v>
          </cell>
        </row>
        <row r="1403">
          <cell r="A1403" t="str">
            <v>72.13.01.03</v>
          </cell>
          <cell r="B1403" t="str">
            <v xml:space="preserve">CAMINHAO HIDROSSEMEADOR 5600L COND. C                                          </v>
          </cell>
          <cell r="C1403" t="str">
            <v>hora</v>
          </cell>
          <cell r="D1403">
            <v>314.13485629629628</v>
          </cell>
        </row>
        <row r="1404">
          <cell r="A1404" t="str">
            <v>72.13.01.04</v>
          </cell>
          <cell r="B1404" t="str">
            <v xml:space="preserve">CAMINHAO HIDROSSEMEADOR 5600L COND. D                                          </v>
          </cell>
          <cell r="C1404" t="str">
            <v>hora</v>
          </cell>
          <cell r="D1404">
            <v>360.57181037037037</v>
          </cell>
        </row>
        <row r="1405">
          <cell r="A1405" t="str">
            <v>72.13.01.05</v>
          </cell>
          <cell r="B1405" t="str">
            <v xml:space="preserve">CAMINHAO HIDROSSEMEADOR 5600L COND. E                                          </v>
          </cell>
          <cell r="C1405" t="str">
            <v>km</v>
          </cell>
          <cell r="D1405">
            <v>6.5650029629629625</v>
          </cell>
        </row>
        <row r="1406">
          <cell r="A1406" t="str">
            <v>72.14.01.01</v>
          </cell>
          <cell r="B1406" t="str">
            <v xml:space="preserve">CAMINHAO ESPARGIDOR 6000L COND. A                                              </v>
          </cell>
          <cell r="C1406" t="str">
            <v>hora</v>
          </cell>
          <cell r="D1406">
            <v>104.3117925925926</v>
          </cell>
        </row>
        <row r="1407">
          <cell r="A1407" t="str">
            <v>72.14.01.02</v>
          </cell>
          <cell r="B1407" t="str">
            <v xml:space="preserve">CAMINHAO ESPARGIDOR 6000L COND. B                                              </v>
          </cell>
          <cell r="C1407" t="str">
            <v>hora</v>
          </cell>
          <cell r="D1407">
            <v>118.91972740740741</v>
          </cell>
        </row>
        <row r="1408">
          <cell r="A1408" t="str">
            <v>72.14.01.03</v>
          </cell>
          <cell r="B1408" t="str">
            <v xml:space="preserve">CAMINHAO ESPARGIDOR 6000L COND. C                                              </v>
          </cell>
          <cell r="C1408" t="str">
            <v>hora</v>
          </cell>
          <cell r="D1408">
            <v>292.47998518518517</v>
          </cell>
        </row>
        <row r="1409">
          <cell r="A1409" t="str">
            <v>72.14.01.04</v>
          </cell>
          <cell r="B1409" t="str">
            <v xml:space="preserve">CAMINHAO ESPARGIDOR 6000L COND. D                                              </v>
          </cell>
          <cell r="C1409" t="str">
            <v>hora</v>
          </cell>
          <cell r="D1409">
            <v>338.90622962962959</v>
          </cell>
        </row>
        <row r="1410">
          <cell r="A1410" t="str">
            <v>72.14.01.05</v>
          </cell>
          <cell r="B1410" t="str">
            <v xml:space="preserve">CAMINHAO ESPARGIDOR 6000L COND. E                                              </v>
          </cell>
          <cell r="C1410" t="str">
            <v>km</v>
          </cell>
          <cell r="D1410">
            <v>6.3722296296296292</v>
          </cell>
        </row>
        <row r="1411">
          <cell r="A1411" t="str">
            <v>72.15.01.01</v>
          </cell>
          <cell r="B1411" t="str">
            <v xml:space="preserve">CAMINHAO GUINCHO LANC.TELES.3,75T COND.A                                       </v>
          </cell>
          <cell r="C1411" t="str">
            <v>hora</v>
          </cell>
          <cell r="D1411">
            <v>114.13252296296295</v>
          </cell>
        </row>
        <row r="1412">
          <cell r="A1412" t="str">
            <v>72.15.01.02</v>
          </cell>
          <cell r="B1412" t="str">
            <v xml:space="preserve">CAMINHAO GUINCHO LANC.TELES.3,75T COND.B                                       </v>
          </cell>
          <cell r="C1412" t="str">
            <v>hora</v>
          </cell>
          <cell r="D1412">
            <v>122.27184148148147</v>
          </cell>
        </row>
        <row r="1413">
          <cell r="A1413" t="str">
            <v>72.15.01.03</v>
          </cell>
          <cell r="B1413" t="str">
            <v xml:space="preserve">CAMINHAO GUINCHO LANC.TELES.3,75T COND.C                                       </v>
          </cell>
          <cell r="C1413" t="str">
            <v>hora</v>
          </cell>
          <cell r="D1413">
            <v>336.50727259259253</v>
          </cell>
        </row>
        <row r="1414">
          <cell r="A1414" t="str">
            <v>72.15.01.04</v>
          </cell>
          <cell r="B1414" t="str">
            <v xml:space="preserve">CAMINHAO GUINCHO LANC.TELES.3,75T COND.D                                       </v>
          </cell>
          <cell r="C1414" t="str">
            <v>hora</v>
          </cell>
          <cell r="D1414">
            <v>382.94422666666657</v>
          </cell>
        </row>
        <row r="1415">
          <cell r="A1415" t="str">
            <v>72.15.01.05</v>
          </cell>
          <cell r="B1415" t="str">
            <v xml:space="preserve">CAMINHAO GUINCHO LANC.TELES.3,75T COND.E                                       </v>
          </cell>
          <cell r="C1415" t="str">
            <v>km</v>
          </cell>
          <cell r="D1415">
            <v>6.9719688888888882</v>
          </cell>
        </row>
        <row r="1416">
          <cell r="A1416" t="str">
            <v>72.15.02.01</v>
          </cell>
          <cell r="B1416" t="str">
            <v xml:space="preserve">CAMINHAO GUINCHO LANC.TELES.4,10T COND.A                                       </v>
          </cell>
          <cell r="C1416" t="str">
            <v>hora</v>
          </cell>
          <cell r="D1416">
            <v>114.13252296296295</v>
          </cell>
        </row>
        <row r="1417">
          <cell r="A1417" t="str">
            <v>72.15.02.02</v>
          </cell>
          <cell r="B1417" t="str">
            <v xml:space="preserve">CAMINHAO GUINCHO LANC.TELES.4,10T COND.B                                       </v>
          </cell>
          <cell r="C1417" t="str">
            <v>hora</v>
          </cell>
          <cell r="D1417">
            <v>122.27184148148147</v>
          </cell>
        </row>
        <row r="1418">
          <cell r="A1418" t="str">
            <v>72.15.02.03</v>
          </cell>
          <cell r="B1418" t="str">
            <v xml:space="preserve">CAMINHAO GUINCHO LANC.TELES.4,10T COND.C                                       </v>
          </cell>
          <cell r="C1418" t="str">
            <v>hora</v>
          </cell>
          <cell r="D1418">
            <v>336.50727259259253</v>
          </cell>
        </row>
        <row r="1419">
          <cell r="A1419" t="str">
            <v>72.15.02.04</v>
          </cell>
          <cell r="B1419" t="str">
            <v xml:space="preserve">CAMINHAO GUINCHO LANC.TELES.4,10T COND.D                                       </v>
          </cell>
          <cell r="C1419" t="str">
            <v>hora</v>
          </cell>
          <cell r="D1419">
            <v>382.94422666666657</v>
          </cell>
        </row>
        <row r="1420">
          <cell r="A1420" t="str">
            <v>72.15.02.05</v>
          </cell>
          <cell r="B1420" t="str">
            <v xml:space="preserve">CAMINHAO GUINCHO LANC.TELES.4,10T COND.E                                       </v>
          </cell>
          <cell r="C1420" t="str">
            <v>km</v>
          </cell>
          <cell r="D1420">
            <v>6.9719688888888882</v>
          </cell>
        </row>
        <row r="1421">
          <cell r="A1421" t="str">
            <v>72.15.03.01</v>
          </cell>
          <cell r="B1421" t="str">
            <v xml:space="preserve">CAMINHAO CARROCERIA COM GUINDAUTO 640-18COND. A                                </v>
          </cell>
          <cell r="C1421" t="str">
            <v>hora</v>
          </cell>
          <cell r="D1421">
            <v>99.546007407407402</v>
          </cell>
        </row>
        <row r="1422">
          <cell r="A1422" t="str">
            <v>72.15.03.02</v>
          </cell>
          <cell r="B1422" t="str">
            <v xml:space="preserve">CAMINHAO CARROCERIA COM GUINDAUTO 640-18, COND. B                              </v>
          </cell>
          <cell r="C1422" t="str">
            <v>hora</v>
          </cell>
          <cell r="D1422">
            <v>109.13112592592593</v>
          </cell>
        </row>
        <row r="1423">
          <cell r="A1423" t="str">
            <v>72.15.03.03</v>
          </cell>
          <cell r="B1423" t="str">
            <v xml:space="preserve">CAMINHAO CARROCERIA COM GUINDAUTO 640-18, COND. C                              </v>
          </cell>
          <cell r="C1423" t="str">
            <v>hora</v>
          </cell>
          <cell r="D1423">
            <v>289.17070962962958</v>
          </cell>
        </row>
        <row r="1424">
          <cell r="A1424" t="str">
            <v>72.15.03.04</v>
          </cell>
          <cell r="B1424" t="str">
            <v xml:space="preserve">CAMINHAO CAR. GUINDAUTO 640-18                                                 </v>
          </cell>
          <cell r="C1424" t="str">
            <v>hora</v>
          </cell>
          <cell r="D1424">
            <v>335.60766370370368</v>
          </cell>
        </row>
        <row r="1425">
          <cell r="A1425" t="str">
            <v>72.15.03.05</v>
          </cell>
          <cell r="B1425" t="str">
            <v xml:space="preserve">CAMINHAO CARROCERIA COM GUINDAUTO 640-18, COND. E                              </v>
          </cell>
          <cell r="C1425" t="str">
            <v>km</v>
          </cell>
          <cell r="D1425">
            <v>6.3079718518518506</v>
          </cell>
        </row>
        <row r="1426">
          <cell r="A1426" t="str">
            <v>72.16.01.01</v>
          </cell>
          <cell r="B1426" t="str">
            <v xml:space="preserve">CAMINHAO C/USINA LAMA ASFAL.10,5T COND.A                                       </v>
          </cell>
          <cell r="C1426" t="str">
            <v>hora</v>
          </cell>
          <cell r="D1426">
            <v>308.33023703703702</v>
          </cell>
        </row>
        <row r="1427">
          <cell r="A1427" t="str">
            <v>72.16.01.02</v>
          </cell>
          <cell r="B1427" t="str">
            <v xml:space="preserve">CAMINHAO C/USINA LAMA ASFAL.10,5T COND.B                                       </v>
          </cell>
          <cell r="C1427" t="str">
            <v>hora</v>
          </cell>
          <cell r="D1427">
            <v>525.74642814814808</v>
          </cell>
        </row>
        <row r="1428">
          <cell r="A1428" t="str">
            <v>72.16.01.03</v>
          </cell>
          <cell r="B1428" t="str">
            <v xml:space="preserve">CAMINHAO C/USINA LAMA ASFAL.10,5T COND.C                                       </v>
          </cell>
          <cell r="C1428" t="str">
            <v>hora</v>
          </cell>
          <cell r="D1428">
            <v>729.91480740740735</v>
          </cell>
        </row>
        <row r="1429">
          <cell r="A1429" t="str">
            <v>72.16.01.04</v>
          </cell>
          <cell r="B1429" t="str">
            <v xml:space="preserve">CAMINHAO C/USINA LAMA ASFAL.10,5T COND.D                                       </v>
          </cell>
          <cell r="C1429" t="str">
            <v>hora</v>
          </cell>
          <cell r="D1429">
            <v>776.34105185185183</v>
          </cell>
        </row>
        <row r="1430">
          <cell r="A1430" t="str">
            <v>72.16.01.05</v>
          </cell>
          <cell r="B1430" t="str">
            <v xml:space="preserve">CAMINHAO C/USINA LAMA ASFAL.10,5T COND.E                                       </v>
          </cell>
          <cell r="C1430" t="str">
            <v>km</v>
          </cell>
          <cell r="D1430">
            <v>14.597225185185184</v>
          </cell>
        </row>
        <row r="1431">
          <cell r="A1431" t="str">
            <v>72.16.02.01</v>
          </cell>
          <cell r="B1431" t="str">
            <v xml:space="preserve">CAMINHAO USINA P/MICROP.9M3 COND.A                                             </v>
          </cell>
          <cell r="C1431" t="str">
            <v>hora</v>
          </cell>
          <cell r="D1431">
            <v>308.33023703703702</v>
          </cell>
        </row>
        <row r="1432">
          <cell r="A1432" t="str">
            <v>72.16.02.02</v>
          </cell>
          <cell r="B1432" t="str">
            <v xml:space="preserve">CAMINHAO USINA P/MICROP.9M3 COND.B                                             </v>
          </cell>
          <cell r="C1432" t="str">
            <v>hora</v>
          </cell>
          <cell r="D1432">
            <v>525.74642814814808</v>
          </cell>
        </row>
        <row r="1433">
          <cell r="A1433" t="str">
            <v>72.16.02.03</v>
          </cell>
          <cell r="B1433" t="str">
            <v xml:space="preserve">CAMINHAO USINA P/MICROP.9M3 COND. C                                            </v>
          </cell>
          <cell r="C1433" t="str">
            <v>hora</v>
          </cell>
          <cell r="D1433">
            <v>897.75612296296288</v>
          </cell>
        </row>
        <row r="1434">
          <cell r="A1434" t="str">
            <v>72.16.02.04</v>
          </cell>
          <cell r="B1434" t="str">
            <v xml:space="preserve">CAMINHAO USINA P/MICROP.9M3 COND.D                                             </v>
          </cell>
          <cell r="C1434" t="str">
            <v>hora</v>
          </cell>
          <cell r="D1434">
            <v>944.18236740740724</v>
          </cell>
        </row>
        <row r="1435">
          <cell r="A1435" t="str">
            <v>72.17.01.01</v>
          </cell>
          <cell r="B1435" t="str">
            <v xml:space="preserve">CAMINHAO PANTOGRAFICO ATE 9M COND. A                                           </v>
          </cell>
          <cell r="C1435" t="str">
            <v>hora</v>
          </cell>
          <cell r="D1435">
            <v>106.21810666666667</v>
          </cell>
        </row>
        <row r="1436">
          <cell r="A1436" t="str">
            <v>72.17.01.02</v>
          </cell>
          <cell r="B1436" t="str">
            <v xml:space="preserve">CAMINHAO PANTOGRAFICO ATE 9M COND. B                                           </v>
          </cell>
          <cell r="C1436" t="str">
            <v>hora</v>
          </cell>
          <cell r="D1436">
            <v>122.83945185185185</v>
          </cell>
        </row>
        <row r="1437">
          <cell r="A1437" t="str">
            <v>72.17.01.03</v>
          </cell>
          <cell r="B1437" t="str">
            <v xml:space="preserve">CAMINHAO PANTOGRAFICO ATE 9M COND. C                                           </v>
          </cell>
          <cell r="C1437" t="str">
            <v>hora</v>
          </cell>
          <cell r="D1437">
            <v>301.92587851851852</v>
          </cell>
        </row>
        <row r="1438">
          <cell r="A1438" t="str">
            <v>72.17.01.04</v>
          </cell>
          <cell r="B1438" t="str">
            <v xml:space="preserve">CAMINHAO PANTOGRAFICO ATE 9M COND. D                                           </v>
          </cell>
          <cell r="C1438" t="str">
            <v>hora</v>
          </cell>
          <cell r="D1438">
            <v>348.36283259259255</v>
          </cell>
        </row>
        <row r="1439">
          <cell r="A1439" t="str">
            <v>72.18.01.01</v>
          </cell>
          <cell r="B1439" t="str">
            <v xml:space="preserve">CAVALO MECANICO C/CARRETA 30000KG COND.A                                       </v>
          </cell>
          <cell r="C1439" t="str">
            <v>hora</v>
          </cell>
          <cell r="D1439">
            <v>128.47271703703703</v>
          </cell>
        </row>
        <row r="1440">
          <cell r="A1440" t="str">
            <v>72.18.01.02</v>
          </cell>
          <cell r="B1440" t="str">
            <v xml:space="preserve">CAVALO MECANICO C/CARRETA 30000KG COND.B                                       </v>
          </cell>
          <cell r="C1440" t="str">
            <v>hora</v>
          </cell>
          <cell r="D1440">
            <v>156.43555999999998</v>
          </cell>
        </row>
        <row r="1441">
          <cell r="A1441" t="str">
            <v>72.18.01.03</v>
          </cell>
          <cell r="B1441" t="str">
            <v xml:space="preserve">CAVALO MECANICO C/CARRETA 30000KG COND.C                                       </v>
          </cell>
          <cell r="C1441" t="str">
            <v>hora</v>
          </cell>
          <cell r="D1441">
            <v>544.5632474074074</v>
          </cell>
        </row>
        <row r="1442">
          <cell r="A1442" t="str">
            <v>72.18.01.04</v>
          </cell>
          <cell r="B1442" t="str">
            <v xml:space="preserve">CAVALO MECANICO C/CARRETA 30000KG COND.D                                       </v>
          </cell>
          <cell r="C1442" t="str">
            <v>hora</v>
          </cell>
          <cell r="D1442">
            <v>590.98949185185177</v>
          </cell>
        </row>
        <row r="1443">
          <cell r="A1443" t="str">
            <v>72.18.01.05</v>
          </cell>
          <cell r="B1443" t="str">
            <v xml:space="preserve">CAVALO MECANICO C/CARRETA 30000KG COND.E                                       </v>
          </cell>
          <cell r="C1443" t="str">
            <v>km</v>
          </cell>
          <cell r="D1443">
            <v>11.105885925925923</v>
          </cell>
        </row>
        <row r="1444">
          <cell r="A1444" t="str">
            <v>72.18.02.01</v>
          </cell>
          <cell r="B1444" t="str">
            <v xml:space="preserve">CAVALO MECANICO C/PRANCHA 30000KG COND.A                                       </v>
          </cell>
          <cell r="C1444" t="str">
            <v>hora</v>
          </cell>
          <cell r="D1444">
            <v>131.6106385185185</v>
          </cell>
        </row>
        <row r="1445">
          <cell r="A1445" t="str">
            <v>72.18.02.02</v>
          </cell>
          <cell r="B1445" t="str">
            <v xml:space="preserve">CAVALO MECANICO C/PRANCHA 30000KG COND.B                                       </v>
          </cell>
          <cell r="C1445" t="str">
            <v>hora</v>
          </cell>
          <cell r="D1445">
            <v>162.42224296296294</v>
          </cell>
        </row>
        <row r="1446">
          <cell r="A1446" t="str">
            <v>72.18.02.03</v>
          </cell>
          <cell r="B1446" t="str">
            <v xml:space="preserve">CAVALO MECANICO C/PRANCHA 30000KG COND.C                                       </v>
          </cell>
          <cell r="C1446" t="str">
            <v>hora</v>
          </cell>
          <cell r="D1446">
            <v>550.54993037037036</v>
          </cell>
        </row>
        <row r="1447">
          <cell r="A1447" t="str">
            <v>72.18.02.04</v>
          </cell>
          <cell r="B1447" t="str">
            <v xml:space="preserve">CAVALO MECANICO C/PRANCHA 30000KG COND.D                                       </v>
          </cell>
          <cell r="C1447" t="str">
            <v>hora</v>
          </cell>
          <cell r="D1447">
            <v>596.97617481481473</v>
          </cell>
        </row>
        <row r="1448">
          <cell r="A1448" t="str">
            <v>72.18.02.05</v>
          </cell>
          <cell r="B1448" t="str">
            <v xml:space="preserve">CAVALO MECANICO C/PRANCHA 30000KG COND.E                                       </v>
          </cell>
          <cell r="C1448" t="str">
            <v>km</v>
          </cell>
          <cell r="D1448">
            <v>11.223691851851852</v>
          </cell>
        </row>
        <row r="1449">
          <cell r="A1449" t="str">
            <v>72.19.01.01</v>
          </cell>
          <cell r="B1449" t="str">
            <v xml:space="preserve">CAMPANULA COND. A                                                              </v>
          </cell>
          <cell r="C1449" t="str">
            <v>hora</v>
          </cell>
          <cell r="D1449">
            <v>47.968431111111109</v>
          </cell>
        </row>
        <row r="1450">
          <cell r="A1450" t="str">
            <v>72.19.01.02</v>
          </cell>
          <cell r="B1450" t="str">
            <v xml:space="preserve">CAMPANULA COND. B                                                              </v>
          </cell>
          <cell r="C1450" t="str">
            <v>hora</v>
          </cell>
          <cell r="D1450">
            <v>3.1593407407407406</v>
          </cell>
        </row>
        <row r="1451">
          <cell r="A1451" t="str">
            <v>72.19.01.03</v>
          </cell>
          <cell r="B1451" t="str">
            <v xml:space="preserve">CAMPANULA COND. C                                                              </v>
          </cell>
          <cell r="C1451" t="str">
            <v>hora</v>
          </cell>
          <cell r="D1451">
            <v>3.1593407407407406</v>
          </cell>
        </row>
        <row r="1452">
          <cell r="A1452" t="str">
            <v>72.19.01.04</v>
          </cell>
          <cell r="B1452" t="str">
            <v xml:space="preserve">CAMPANULA COND. D                                                              </v>
          </cell>
          <cell r="C1452" t="str">
            <v>hora</v>
          </cell>
          <cell r="D1452">
            <v>49.596294814814812</v>
          </cell>
        </row>
        <row r="1453">
          <cell r="A1453" t="str">
            <v>72.20.01.01</v>
          </cell>
          <cell r="B1453" t="str">
            <v xml:space="preserve">COMPACTADOR PERC.220M2/H MAN.COND.A                                            </v>
          </cell>
          <cell r="C1453" t="str">
            <v>hora</v>
          </cell>
          <cell r="D1453">
            <v>37.108866666666664</v>
          </cell>
        </row>
        <row r="1454">
          <cell r="A1454" t="str">
            <v>72.20.01.02</v>
          </cell>
          <cell r="B1454" t="str">
            <v xml:space="preserve">COMPACTADOR PERC.220M2/H MAN.COND.B                                            </v>
          </cell>
          <cell r="C1454" t="str">
            <v>hora</v>
          </cell>
          <cell r="D1454">
            <v>8.5677037037037032</v>
          </cell>
        </row>
        <row r="1455">
          <cell r="A1455" t="str">
            <v>72.20.01.03</v>
          </cell>
          <cell r="B1455" t="str">
            <v xml:space="preserve">COMPACTADOR PERC.220M2/H MAN.COND.C                                            </v>
          </cell>
          <cell r="C1455" t="str">
            <v>hora</v>
          </cell>
          <cell r="D1455">
            <v>12.937232592592592</v>
          </cell>
        </row>
        <row r="1456">
          <cell r="A1456" t="str">
            <v>72.20.01.04</v>
          </cell>
          <cell r="B1456" t="str">
            <v xml:space="preserve">COMPACTADOR PERC.220M2/H MAN.COND.D                                            </v>
          </cell>
          <cell r="C1456" t="str">
            <v>hora</v>
          </cell>
          <cell r="D1456">
            <v>45.333862222222216</v>
          </cell>
        </row>
        <row r="1457">
          <cell r="A1457" t="str">
            <v>72.20.02.01</v>
          </cell>
          <cell r="B1457" t="str">
            <v xml:space="preserve">COMPACTADOR PLAC.VIB.MAN.1000M2/H COND.A                                       </v>
          </cell>
          <cell r="C1457" t="str">
            <v>hora</v>
          </cell>
          <cell r="D1457">
            <v>33.960235555555549</v>
          </cell>
        </row>
        <row r="1458">
          <cell r="A1458" t="str">
            <v>72.20.02.02</v>
          </cell>
          <cell r="B1458" t="str">
            <v xml:space="preserve">COMPACTADOR PLAC.VIB.MAN.1000M2/H COND.B                                       </v>
          </cell>
          <cell r="C1458" t="str">
            <v>hora</v>
          </cell>
          <cell r="D1458">
            <v>2.8380518518518514</v>
          </cell>
        </row>
        <row r="1459">
          <cell r="A1459" t="str">
            <v>72.20.02.03</v>
          </cell>
          <cell r="B1459" t="str">
            <v xml:space="preserve">COMPACTADOR PLAC.VIB.MAN.1000M2/H COND.C                                       </v>
          </cell>
          <cell r="C1459" t="str">
            <v>hora</v>
          </cell>
          <cell r="D1459">
            <v>11.266530370370369</v>
          </cell>
        </row>
        <row r="1460">
          <cell r="A1460" t="str">
            <v>72.20.02.04</v>
          </cell>
          <cell r="B1460" t="str">
            <v xml:space="preserve">COMPACTADOR PLAC.VIB.MAN.1000M2/H COND.D                                       </v>
          </cell>
          <cell r="C1460" t="str">
            <v>hora</v>
          </cell>
          <cell r="D1460">
            <v>43.652450370370367</v>
          </cell>
        </row>
        <row r="1461">
          <cell r="A1461" t="str">
            <v>72.21.01.01</v>
          </cell>
          <cell r="B1461" t="str">
            <v xml:space="preserve">COMPRESSOR DE AR XA-90 MWD COND. A                                             </v>
          </cell>
          <cell r="C1461" t="str">
            <v>hora</v>
          </cell>
          <cell r="D1461">
            <v>71.197617777777779</v>
          </cell>
        </row>
        <row r="1462">
          <cell r="A1462" t="str">
            <v>72.21.01.02</v>
          </cell>
          <cell r="B1462" t="str">
            <v xml:space="preserve">COMPRESSOR DE AR XA-90 MWD COND. B                                             </v>
          </cell>
          <cell r="C1462" t="str">
            <v>hora</v>
          </cell>
          <cell r="D1462">
            <v>30.85444296296296</v>
          </cell>
        </row>
        <row r="1463">
          <cell r="A1463" t="str">
            <v>72.21.01.03</v>
          </cell>
          <cell r="B1463" t="str">
            <v xml:space="preserve">COMPRESSOR DE AR XA-90 MWD COND. C                                             </v>
          </cell>
          <cell r="C1463" t="str">
            <v>hora</v>
          </cell>
          <cell r="D1463">
            <v>138.03641629629627</v>
          </cell>
        </row>
        <row r="1464">
          <cell r="A1464" t="str">
            <v>72.21.01.04</v>
          </cell>
          <cell r="B1464" t="str">
            <v xml:space="preserve">COMPRESSOR DE AR XA-90 MWD COND. D                                             </v>
          </cell>
          <cell r="C1464" t="str">
            <v>hora</v>
          </cell>
          <cell r="D1464">
            <v>192.71978518518515</v>
          </cell>
        </row>
        <row r="1465">
          <cell r="A1465" t="str">
            <v>72.21.02.01</v>
          </cell>
          <cell r="B1465" t="str">
            <v xml:space="preserve">COMPRESSOR DE AR XA-125 MWD COND. A                                            </v>
          </cell>
          <cell r="C1465" t="str">
            <v>hora</v>
          </cell>
          <cell r="D1465">
            <v>88.557927407407391</v>
          </cell>
        </row>
        <row r="1466">
          <cell r="A1466" t="str">
            <v>72.21.02.02</v>
          </cell>
          <cell r="B1466" t="str">
            <v xml:space="preserve">COMPRESSOR DE AR XA-125 MWD COND. B                                            </v>
          </cell>
          <cell r="C1466" t="str">
            <v>hora</v>
          </cell>
          <cell r="D1466">
            <v>63.283201481481484</v>
          </cell>
        </row>
        <row r="1467">
          <cell r="A1467" t="str">
            <v>72.21.02.03</v>
          </cell>
          <cell r="B1467" t="str">
            <v xml:space="preserve">COMPRESSOR DE AR XA-125 MWD COND. C                                            </v>
          </cell>
          <cell r="C1467" t="str">
            <v>hora</v>
          </cell>
          <cell r="D1467">
            <v>170.47588444444443</v>
          </cell>
        </row>
        <row r="1468">
          <cell r="A1468" t="str">
            <v>72.21.02.04</v>
          </cell>
          <cell r="B1468" t="str">
            <v xml:space="preserve">COMPRESSOR DE AR XA-125 MWD COND. D                                            </v>
          </cell>
          <cell r="C1468" t="str">
            <v>hora</v>
          </cell>
          <cell r="D1468">
            <v>225.14854370370367</v>
          </cell>
        </row>
        <row r="1469">
          <cell r="A1469" t="str">
            <v>72.21.03.01</v>
          </cell>
          <cell r="B1469" t="str">
            <v xml:space="preserve">COMPRESSOR DE AR XA-175MWD COND. A                                             </v>
          </cell>
          <cell r="C1469" t="str">
            <v>hora</v>
          </cell>
          <cell r="D1469">
            <v>94.972995555555542</v>
          </cell>
        </row>
        <row r="1470">
          <cell r="A1470" t="str">
            <v>72.21.03.02</v>
          </cell>
          <cell r="B1470" t="str">
            <v xml:space="preserve">COMPRESSOR DE AR XA-175MWD COND. B                                             </v>
          </cell>
          <cell r="C1470" t="str">
            <v>hora</v>
          </cell>
          <cell r="D1470">
            <v>75.267277037037033</v>
          </cell>
        </row>
        <row r="1471">
          <cell r="A1471" t="str">
            <v>72.21.03.03</v>
          </cell>
          <cell r="B1471" t="str">
            <v xml:space="preserve">COMPRESSOR DE AR XA-175MWD COND. C                                             </v>
          </cell>
          <cell r="C1471" t="str">
            <v>hora</v>
          </cell>
          <cell r="D1471">
            <v>237.8501644444444</v>
          </cell>
        </row>
        <row r="1472">
          <cell r="A1472" t="str">
            <v>72.21.03.04</v>
          </cell>
          <cell r="B1472" t="str">
            <v xml:space="preserve">COMPRESSOR DE AR XA-175MWD COND. D                                             </v>
          </cell>
          <cell r="C1472" t="str">
            <v>hora</v>
          </cell>
          <cell r="D1472">
            <v>292.53353333333331</v>
          </cell>
        </row>
        <row r="1473">
          <cell r="A1473" t="str">
            <v>72.21.04.01</v>
          </cell>
          <cell r="B1473" t="str">
            <v xml:space="preserve">COMPRESSOR DE AR XA-360MWD COND. A                                             </v>
          </cell>
          <cell r="C1473" t="str">
            <v>hora</v>
          </cell>
          <cell r="D1473">
            <v>104.29037333333332</v>
          </cell>
        </row>
        <row r="1474">
          <cell r="A1474" t="str">
            <v>72.21.04.02</v>
          </cell>
          <cell r="B1474" t="str">
            <v xml:space="preserve">COMPRESSOR DE AR XA-360MWD COND. B                                             </v>
          </cell>
          <cell r="C1474" t="str">
            <v>hora</v>
          </cell>
          <cell r="D1474">
            <v>92.681134814814811</v>
          </cell>
        </row>
        <row r="1475">
          <cell r="A1475" t="str">
            <v>72.21.04.03</v>
          </cell>
          <cell r="B1475" t="str">
            <v xml:space="preserve">COMPRESSOR DE AR XA-360MWD COND. C                                             </v>
          </cell>
          <cell r="C1475" t="str">
            <v>hora</v>
          </cell>
          <cell r="D1475">
            <v>416.64743111111108</v>
          </cell>
        </row>
        <row r="1476">
          <cell r="A1476" t="str">
            <v>72.21.04.04</v>
          </cell>
          <cell r="B1476" t="str">
            <v xml:space="preserve">COMPRESSOR DE AR XA-360MWD COND. D                                             </v>
          </cell>
          <cell r="C1476" t="str">
            <v>hora</v>
          </cell>
          <cell r="D1476">
            <v>471.32009037037028</v>
          </cell>
        </row>
        <row r="1477">
          <cell r="A1477" t="str">
            <v>72.22.01.01</v>
          </cell>
          <cell r="B1477" t="str">
            <v xml:space="preserve">DEMARCADOR DE FAIXA A FRIO 250L COND.A                                         </v>
          </cell>
          <cell r="C1477" t="str">
            <v>hora</v>
          </cell>
          <cell r="D1477">
            <v>102.65179999999998</v>
          </cell>
        </row>
        <row r="1478">
          <cell r="A1478" t="str">
            <v>72.22.01.02</v>
          </cell>
          <cell r="B1478" t="str">
            <v xml:space="preserve">DEMARCADOR DE FAIXA A FRIO 250L COND.B                                         </v>
          </cell>
          <cell r="C1478" t="str">
            <v>hora</v>
          </cell>
          <cell r="D1478">
            <v>115.5247748148148</v>
          </cell>
        </row>
        <row r="1479">
          <cell r="A1479" t="str">
            <v>72.22.01.03</v>
          </cell>
          <cell r="B1479" t="str">
            <v xml:space="preserve">DEMARCADOR DE FAIXA A FRIO 250L COND.C                                         </v>
          </cell>
          <cell r="C1479" t="str">
            <v>hora</v>
          </cell>
          <cell r="D1479">
            <v>142.68439555555551</v>
          </cell>
        </row>
        <row r="1480">
          <cell r="A1480" t="str">
            <v>72.22.01.04</v>
          </cell>
          <cell r="B1480" t="str">
            <v xml:space="preserve">DEMARCADOR DE FAIXA A FRIO 250L COND.D                                         </v>
          </cell>
          <cell r="C1480" t="str">
            <v>hora</v>
          </cell>
          <cell r="D1480">
            <v>189.12134962962961</v>
          </cell>
        </row>
        <row r="1481">
          <cell r="A1481" t="str">
            <v>72.22.03.01</v>
          </cell>
          <cell r="B1481" t="str">
            <v xml:space="preserve">DEMARCADOR DE FAIXA A QUENTE 500L COND.A                                       </v>
          </cell>
          <cell r="C1481" t="str">
            <v>hora</v>
          </cell>
          <cell r="D1481">
            <v>214.98510518518515</v>
          </cell>
        </row>
        <row r="1482">
          <cell r="A1482" t="str">
            <v>72.22.03.02</v>
          </cell>
          <cell r="B1482" t="str">
            <v xml:space="preserve">DEMARCADOR DE FAIXA A QUENTE 500L COND.B                                       </v>
          </cell>
          <cell r="C1482" t="str">
            <v>hora</v>
          </cell>
          <cell r="D1482">
            <v>346.33871259259257</v>
          </cell>
        </row>
        <row r="1483">
          <cell r="A1483" t="str">
            <v>72.22.03.03</v>
          </cell>
          <cell r="B1483" t="str">
            <v xml:space="preserve">DEMARCADOR DE FAIXA A QUENTE 500L COND.C                                       </v>
          </cell>
          <cell r="C1483" t="str">
            <v>hora</v>
          </cell>
          <cell r="D1483">
            <v>429.07060148148145</v>
          </cell>
        </row>
        <row r="1484">
          <cell r="A1484" t="str">
            <v>72.22.03.04</v>
          </cell>
          <cell r="B1484" t="str">
            <v xml:space="preserve">DEMARCADOR DE FAIXA A QUENTE 500L COND.D                                       </v>
          </cell>
          <cell r="C1484" t="str">
            <v>hora</v>
          </cell>
          <cell r="D1484">
            <v>475.49684592592587</v>
          </cell>
        </row>
        <row r="1485">
          <cell r="A1485" t="str">
            <v>72.23.01.01</v>
          </cell>
          <cell r="B1485" t="str">
            <v xml:space="preserve">DISTRIBUIDOR AGREG.S/EST.1000T/H COND. A                                       </v>
          </cell>
          <cell r="C1485" t="str">
            <v>hora</v>
          </cell>
          <cell r="D1485">
            <v>58.635222222222211</v>
          </cell>
        </row>
        <row r="1486">
          <cell r="A1486" t="str">
            <v>72.23.01.02</v>
          </cell>
          <cell r="B1486" t="str">
            <v xml:space="preserve">DISTRIBUIDOR AGREG.S/EST.1000T/H COND. B                                       </v>
          </cell>
          <cell r="C1486" t="str">
            <v>hora</v>
          </cell>
          <cell r="D1486">
            <v>21.622742222222222</v>
          </cell>
        </row>
        <row r="1487">
          <cell r="A1487" t="str">
            <v>72.23.01.03</v>
          </cell>
          <cell r="B1487" t="str">
            <v xml:space="preserve">DISTRIBUIDOR AGREG.S/EST.1000T/H COND. C                                       </v>
          </cell>
          <cell r="C1487" t="str">
            <v>hora</v>
          </cell>
          <cell r="D1487">
            <v>87.743995555555557</v>
          </cell>
        </row>
        <row r="1488">
          <cell r="A1488" t="str">
            <v>72.23.01.04</v>
          </cell>
          <cell r="B1488" t="str">
            <v xml:space="preserve">DISTRIBUIDOR AGREG.S/EST.1000T/H COND. D                                       </v>
          </cell>
          <cell r="C1488" t="str">
            <v>hora</v>
          </cell>
          <cell r="D1488">
            <v>134.17024000000001</v>
          </cell>
        </row>
        <row r="1489">
          <cell r="A1489" t="str">
            <v>72.23.02.01</v>
          </cell>
          <cell r="B1489" t="str">
            <v xml:space="preserve">DISTRIBUIDOR AGREGADO 600T/H COND.A                                            </v>
          </cell>
          <cell r="C1489" t="str">
            <v>hora</v>
          </cell>
          <cell r="D1489">
            <v>52.75563555555555</v>
          </cell>
        </row>
        <row r="1490">
          <cell r="A1490" t="str">
            <v>72.23.02.02</v>
          </cell>
          <cell r="B1490" t="str">
            <v xml:space="preserve">DISTRIBUIDOR AGREGADO 600T/H COND. B                                           </v>
          </cell>
          <cell r="C1490" t="str">
            <v>hora</v>
          </cell>
          <cell r="D1490">
            <v>11.202272592592593</v>
          </cell>
        </row>
        <row r="1491">
          <cell r="A1491" t="str">
            <v>72.23.02.03</v>
          </cell>
          <cell r="B1491" t="str">
            <v xml:space="preserve">DISTRIBUIDOR AGREGADO 600T/H COND. C                                           </v>
          </cell>
          <cell r="C1491" t="str">
            <v>hora</v>
          </cell>
          <cell r="D1491">
            <v>19.480816296296297</v>
          </cell>
        </row>
        <row r="1492">
          <cell r="A1492" t="str">
            <v>72.23.02.04</v>
          </cell>
          <cell r="B1492" t="str">
            <v xml:space="preserve">DISTRIBUIDOR AGREGADO 600T/H COND. D                                           </v>
          </cell>
          <cell r="C1492" t="str">
            <v>hora</v>
          </cell>
          <cell r="D1492">
            <v>65.907060740740732</v>
          </cell>
        </row>
        <row r="1493">
          <cell r="A1493" t="str">
            <v>72.23.03.01</v>
          </cell>
          <cell r="B1493" t="str">
            <v xml:space="preserve">DISTR.ASF.REB.2400L COND. A                                                    </v>
          </cell>
          <cell r="C1493" t="str">
            <v>hora</v>
          </cell>
          <cell r="D1493">
            <v>56.054201481481485</v>
          </cell>
        </row>
        <row r="1494">
          <cell r="A1494" t="str">
            <v>72.23.03.02</v>
          </cell>
          <cell r="B1494" t="str">
            <v xml:space="preserve">DISTR.ASF.REB.2400L COND. B                                                    </v>
          </cell>
          <cell r="C1494" t="str">
            <v>hora</v>
          </cell>
          <cell r="D1494">
            <v>17.381728888888887</v>
          </cell>
        </row>
        <row r="1495">
          <cell r="A1495" t="str">
            <v>72.23.03.03</v>
          </cell>
          <cell r="B1495" t="str">
            <v xml:space="preserve">DISTR.ASF.REB.2400L COND. C                                                    </v>
          </cell>
          <cell r="C1495" t="str">
            <v>hora</v>
          </cell>
          <cell r="D1495">
            <v>32.803595555555553</v>
          </cell>
        </row>
        <row r="1496">
          <cell r="A1496" t="str">
            <v>72.23.03.04</v>
          </cell>
          <cell r="B1496" t="str">
            <v xml:space="preserve">DISTR.ASF.REB.2400L COND. D                                                    </v>
          </cell>
          <cell r="C1496" t="str">
            <v>hora</v>
          </cell>
          <cell r="D1496">
            <v>79.229839999999996</v>
          </cell>
        </row>
        <row r="1497">
          <cell r="A1497" t="str">
            <v>72.24.01.01</v>
          </cell>
          <cell r="B1497" t="str">
            <v xml:space="preserve">DISTR. ADUBOS E SEMENTES 700L COND. A                                          </v>
          </cell>
          <cell r="C1497" t="str">
            <v>hora</v>
          </cell>
          <cell r="D1497">
            <v>1.2530266666666665</v>
          </cell>
        </row>
        <row r="1498">
          <cell r="A1498" t="str">
            <v>72.24.01.02</v>
          </cell>
          <cell r="B1498" t="str">
            <v xml:space="preserve">DISTR. ADUBOS E SEMENTES 700L COND. B                                          </v>
          </cell>
          <cell r="C1498" t="str">
            <v>hora</v>
          </cell>
          <cell r="D1498">
            <v>2.4096666666666664</v>
          </cell>
        </row>
        <row r="1499">
          <cell r="A1499" t="str">
            <v>72.24.01.03</v>
          </cell>
          <cell r="B1499" t="str">
            <v xml:space="preserve">DISTR. ADUBOS E SEMENTES 700L COND. C                                          </v>
          </cell>
          <cell r="C1499" t="str">
            <v>hora</v>
          </cell>
          <cell r="D1499">
            <v>11.437884444444444</v>
          </cell>
        </row>
        <row r="1500">
          <cell r="A1500" t="str">
            <v>72.24.01.04</v>
          </cell>
          <cell r="B1500" t="str">
            <v xml:space="preserve">DISTR. ADUBOS E SEMENTES 700L COND. D                                          </v>
          </cell>
          <cell r="C1500" t="str">
            <v>hora</v>
          </cell>
          <cell r="D1500">
            <v>11.437884444444444</v>
          </cell>
        </row>
        <row r="1501">
          <cell r="A1501" t="str">
            <v>72.25.01.01</v>
          </cell>
          <cell r="B1501" t="str">
            <v xml:space="preserve">DRAGA COM EMBARCACAO AUX.400M3 COND. A                                         </v>
          </cell>
          <cell r="C1501" t="str">
            <v>hora</v>
          </cell>
          <cell r="D1501">
            <v>548.36516592592579</v>
          </cell>
        </row>
        <row r="1502">
          <cell r="A1502" t="str">
            <v>72.25.01.02</v>
          </cell>
          <cell r="B1502" t="str">
            <v xml:space="preserve">DRAGA COM EMBARCACAO AUX.400M3 COND. B                                         </v>
          </cell>
          <cell r="C1502" t="str">
            <v>hora</v>
          </cell>
          <cell r="D1502">
            <v>19.138108148148149</v>
          </cell>
        </row>
        <row r="1503">
          <cell r="A1503" t="str">
            <v>72.25.01.03</v>
          </cell>
          <cell r="B1503" t="str">
            <v xml:space="preserve">DRAGA COM EMBARCACAO AUX.400M3 COND. C                                         </v>
          </cell>
          <cell r="C1503" t="str">
            <v>hora</v>
          </cell>
          <cell r="D1503">
            <v>761.15479703703704</v>
          </cell>
        </row>
        <row r="1504">
          <cell r="A1504" t="str">
            <v>72.25.01.04</v>
          </cell>
          <cell r="B1504" t="str">
            <v xml:space="preserve">DRAGA COM EMBARCACAO AUX 400M3 COND. D                                         </v>
          </cell>
          <cell r="C1504" t="str">
            <v>hora</v>
          </cell>
          <cell r="D1504">
            <v>1309.5199629629628</v>
          </cell>
        </row>
        <row r="1505">
          <cell r="A1505" t="str">
            <v>72.26.01.01</v>
          </cell>
          <cell r="B1505" t="str">
            <v xml:space="preserve">EQUIP.VIS.OAE C/LANC.TELESC.25M COND. A                                        </v>
          </cell>
          <cell r="C1505" t="str">
            <v>hora</v>
          </cell>
          <cell r="D1505">
            <v>207.62758962962963</v>
          </cell>
        </row>
        <row r="1506">
          <cell r="A1506" t="str">
            <v>72.26.01.02</v>
          </cell>
          <cell r="B1506" t="str">
            <v xml:space="preserve">EQUIP.VIS.OAE C/LANC.TELESC.25M COND. B                                        </v>
          </cell>
          <cell r="C1506" t="str">
            <v>hora</v>
          </cell>
          <cell r="D1506">
            <v>285.5615644444444</v>
          </cell>
        </row>
        <row r="1507">
          <cell r="A1507" t="str">
            <v>72.26.01.03</v>
          </cell>
          <cell r="B1507" t="str">
            <v xml:space="preserve">EQUIP.VIS.OAE C/LANC.TELESC.25M COND. C                                        </v>
          </cell>
          <cell r="C1507" t="str">
            <v>hora</v>
          </cell>
          <cell r="D1507">
            <v>332.0949051851851</v>
          </cell>
        </row>
        <row r="1508">
          <cell r="A1508" t="str">
            <v>72.26.01.04</v>
          </cell>
          <cell r="B1508" t="str">
            <v xml:space="preserve">EQUIP.VIS.OAE C/LANC.TELESC.25M COND. D                                        </v>
          </cell>
          <cell r="C1508" t="str">
            <v>hora</v>
          </cell>
          <cell r="D1508">
            <v>378.52114962962958</v>
          </cell>
        </row>
        <row r="1509">
          <cell r="A1509" t="str">
            <v>72.26.02.01</v>
          </cell>
          <cell r="B1509" t="str">
            <v xml:space="preserve">EQUIP.VIS.OAE C/LANC.ARTIC.12,14M COND.A                                       </v>
          </cell>
          <cell r="C1509" t="str">
            <v>hora</v>
          </cell>
          <cell r="D1509">
            <v>115.25703407407407</v>
          </cell>
        </row>
        <row r="1510">
          <cell r="A1510" t="str">
            <v>72.26.02.02</v>
          </cell>
          <cell r="B1510" t="str">
            <v xml:space="preserve">EQUIP.VIS.OAE C/LANC.ARTIC.12,14M COND.B                                       </v>
          </cell>
          <cell r="C1510" t="str">
            <v>hora</v>
          </cell>
          <cell r="D1510">
            <v>121.91842370370371</v>
          </cell>
        </row>
        <row r="1511">
          <cell r="A1511" t="str">
            <v>72.26.02.03</v>
          </cell>
          <cell r="B1511" t="str">
            <v xml:space="preserve">EQUIP.VIS.OAE C/LANC.ARTIC.12,14M COND.C                                       </v>
          </cell>
          <cell r="C1511" t="str">
            <v>hora</v>
          </cell>
          <cell r="D1511">
            <v>181.82809185185184</v>
          </cell>
        </row>
        <row r="1512">
          <cell r="A1512" t="str">
            <v>72.26.02.04</v>
          </cell>
          <cell r="B1512" t="str">
            <v xml:space="preserve">EQUIP.VIS.OAE C/LANC.ARTIC.12,14M COND.D                                       </v>
          </cell>
          <cell r="C1512" t="str">
            <v>hora</v>
          </cell>
          <cell r="D1512">
            <v>228.25433629629626</v>
          </cell>
        </row>
        <row r="1513">
          <cell r="A1513" t="str">
            <v>72.26.03.01</v>
          </cell>
          <cell r="B1513" t="str">
            <v xml:space="preserve">EQUIP.VIST.OAE TP TESOURA 7,62M COND. A                                        </v>
          </cell>
          <cell r="C1513" t="str">
            <v>hora</v>
          </cell>
          <cell r="D1513">
            <v>117.0776711111111</v>
          </cell>
        </row>
        <row r="1514">
          <cell r="A1514" t="str">
            <v>72.26.03.02</v>
          </cell>
          <cell r="B1514" t="str">
            <v xml:space="preserve">EQUIP.VIST.OAE TP TESOURA 7,62M COND. B                                        </v>
          </cell>
          <cell r="C1514" t="str">
            <v>hora</v>
          </cell>
          <cell r="D1514">
            <v>125.1420222222222</v>
          </cell>
        </row>
        <row r="1515">
          <cell r="A1515" t="str">
            <v>72.26.03.03</v>
          </cell>
          <cell r="B1515" t="str">
            <v xml:space="preserve">EQUIP.VIST.OAE TP TESOURA 7,62M COND. C                                        </v>
          </cell>
          <cell r="C1515" t="str">
            <v>hora</v>
          </cell>
          <cell r="D1515">
            <v>179.92177777777778</v>
          </cell>
        </row>
        <row r="1516">
          <cell r="A1516" t="str">
            <v>72.26.03.04</v>
          </cell>
          <cell r="B1516" t="str">
            <v xml:space="preserve">EQUIP.VIST.OAE TP TESOURA 7,62M COND. D                                        </v>
          </cell>
          <cell r="C1516" t="str">
            <v>hora</v>
          </cell>
          <cell r="D1516">
            <v>226.3480222222222</v>
          </cell>
        </row>
        <row r="1517">
          <cell r="A1517" t="str">
            <v>72.27.01.01</v>
          </cell>
          <cell r="B1517" t="str">
            <v xml:space="preserve">ESCAVADEIRA HIDR.S/EST.0,7M3 COND. A                                           </v>
          </cell>
          <cell r="C1517" t="str">
            <v>hora</v>
          </cell>
          <cell r="D1517">
            <v>83.620788148148151</v>
          </cell>
        </row>
        <row r="1518">
          <cell r="A1518" t="str">
            <v>72.27.01.02</v>
          </cell>
          <cell r="B1518" t="str">
            <v xml:space="preserve">ESCAVADEIRA HIDR.S/EST.0,7M3 COND. B                                           </v>
          </cell>
          <cell r="C1518" t="str">
            <v>hora</v>
          </cell>
          <cell r="D1518">
            <v>67.181506666666664</v>
          </cell>
        </row>
        <row r="1519">
          <cell r="A1519" t="str">
            <v>72.27.01.03</v>
          </cell>
          <cell r="B1519" t="str">
            <v xml:space="preserve">ESCAVADEIRA HIDR.S/EST.0,7M3 COND. C                                           </v>
          </cell>
          <cell r="C1519" t="str">
            <v>hora</v>
          </cell>
          <cell r="D1519">
            <v>194.84029185185187</v>
          </cell>
        </row>
        <row r="1520">
          <cell r="A1520" t="str">
            <v>72.27.01.04</v>
          </cell>
          <cell r="B1520" t="str">
            <v xml:space="preserve">ESCAVADEIRA HIDR.S/EST.0,7M3 COND. D                                           </v>
          </cell>
          <cell r="C1520" t="str">
            <v>hora</v>
          </cell>
          <cell r="D1520">
            <v>241.26653629629627</v>
          </cell>
        </row>
        <row r="1521">
          <cell r="A1521" t="str">
            <v>72.27.02.01</v>
          </cell>
          <cell r="B1521" t="str">
            <v xml:space="preserve">ESCAVADEIRA HIDR.S/EST.0,60M3 COND. A                                          </v>
          </cell>
          <cell r="C1521" t="str">
            <v>hora</v>
          </cell>
          <cell r="D1521">
            <v>129.0081985185185</v>
          </cell>
        </row>
        <row r="1522">
          <cell r="A1522" t="str">
            <v>72.27.02.02</v>
          </cell>
          <cell r="B1522" t="str">
            <v xml:space="preserve">ESCAVADEIRA HIDR.S/EST.0,60M3 COND. B                                          </v>
          </cell>
          <cell r="C1522" t="str">
            <v>hora</v>
          </cell>
          <cell r="D1522">
            <v>149.14230222222218</v>
          </cell>
        </row>
        <row r="1523">
          <cell r="A1523" t="str">
            <v>72.27.02.03</v>
          </cell>
          <cell r="B1523" t="str">
            <v xml:space="preserve">ESCAVADEIRA HIDR.S/EST.0,60M3 COND. C                                          </v>
          </cell>
          <cell r="C1523" t="str">
            <v>hora</v>
          </cell>
          <cell r="D1523">
            <v>275.60160888888879</v>
          </cell>
        </row>
        <row r="1524">
          <cell r="A1524" t="str">
            <v>72.27.02.04</v>
          </cell>
          <cell r="B1524" t="str">
            <v xml:space="preserve">ESCAVADEIRA HIDR.S/EST.0,60M3 COND. D                                          </v>
          </cell>
          <cell r="C1524" t="str">
            <v>hora</v>
          </cell>
          <cell r="D1524">
            <v>322.02785333333333</v>
          </cell>
        </row>
        <row r="1525">
          <cell r="A1525" t="str">
            <v>72.27.03.01</v>
          </cell>
          <cell r="B1525" t="str">
            <v xml:space="preserve">ESCAVADEIRA HID.S/EST.0,62M3 COND. A                                           </v>
          </cell>
          <cell r="C1525" t="str">
            <v>hora</v>
          </cell>
          <cell r="D1525">
            <v>140.54246962962961</v>
          </cell>
        </row>
        <row r="1526">
          <cell r="A1526" t="str">
            <v>72.27.03.02</v>
          </cell>
          <cell r="B1526" t="str">
            <v xml:space="preserve">ESCAVADEIRA HID.S/EST.0,62M3 COND. B                                           </v>
          </cell>
          <cell r="C1526" t="str">
            <v>hora</v>
          </cell>
          <cell r="D1526">
            <v>169.97253185185184</v>
          </cell>
        </row>
        <row r="1527">
          <cell r="A1527" t="str">
            <v>72.27.03.03</v>
          </cell>
          <cell r="B1527" t="str">
            <v xml:space="preserve">ESCAVADEIRA HID.S/EST.0,62M3 COND. C                                           </v>
          </cell>
          <cell r="C1527" t="str">
            <v>hora</v>
          </cell>
          <cell r="D1527">
            <v>320.51779555555549</v>
          </cell>
        </row>
        <row r="1528">
          <cell r="A1528" t="str">
            <v>72.27.03.04</v>
          </cell>
          <cell r="B1528" t="str">
            <v xml:space="preserve">ESCAVADEIRA HID.S/EST.0,62M3 COND. D                                           </v>
          </cell>
          <cell r="C1528" t="str">
            <v>hora</v>
          </cell>
          <cell r="D1528">
            <v>366.94403999999997</v>
          </cell>
        </row>
        <row r="1529">
          <cell r="A1529" t="str">
            <v>72.27.04.01</v>
          </cell>
          <cell r="B1529" t="str">
            <v xml:space="preserve">ESCAVADEIRA HID.S/EST.2,2M3 COND. A                                            </v>
          </cell>
          <cell r="C1529" t="str">
            <v>hora</v>
          </cell>
          <cell r="D1529">
            <v>282.74493185185185</v>
          </cell>
        </row>
        <row r="1530">
          <cell r="A1530" t="str">
            <v>72.27.04.02</v>
          </cell>
          <cell r="B1530" t="str">
            <v xml:space="preserve">ESCAVADEIRA HID.S/EST.2,2M3 COND. B                                            </v>
          </cell>
          <cell r="C1530" t="str">
            <v>hora</v>
          </cell>
          <cell r="D1530">
            <v>426.77874074074072</v>
          </cell>
        </row>
        <row r="1531">
          <cell r="A1531" t="str">
            <v>72.27.04.03</v>
          </cell>
          <cell r="B1531" t="str">
            <v xml:space="preserve">ESCAVADEIRA HID.S/EST.2,2M3 COND. C                                            </v>
          </cell>
          <cell r="C1531" t="str">
            <v>hora</v>
          </cell>
          <cell r="D1531">
            <v>653.19102074074067</v>
          </cell>
        </row>
        <row r="1532">
          <cell r="A1532" t="str">
            <v>72.27.04.04</v>
          </cell>
          <cell r="B1532" t="str">
            <v xml:space="preserve">ESCAVADEIRA HID.S/EST.2,2M3 COND. D                                            </v>
          </cell>
          <cell r="C1532" t="str">
            <v>hora</v>
          </cell>
          <cell r="D1532">
            <v>699.62797481481482</v>
          </cell>
        </row>
        <row r="1533">
          <cell r="A1533" t="str">
            <v>72.27.05.01</v>
          </cell>
          <cell r="B1533" t="str">
            <v xml:space="preserve">ESCAVADEIRA HIDR.S/PNEU 0,25M3 COND. A                                         </v>
          </cell>
          <cell r="C1533" t="str">
            <v>hora</v>
          </cell>
          <cell r="D1533">
            <v>158.44897037037035</v>
          </cell>
        </row>
        <row r="1534">
          <cell r="A1534" t="str">
            <v>72.27.05.02</v>
          </cell>
          <cell r="B1534" t="str">
            <v xml:space="preserve">ESCAVADEIRA HIDR.S/PNEU 0,25M3 COND. B                                         </v>
          </cell>
          <cell r="C1534" t="str">
            <v>hora</v>
          </cell>
          <cell r="D1534">
            <v>202.3049037037037</v>
          </cell>
        </row>
        <row r="1535">
          <cell r="A1535" t="str">
            <v>72.27.05.03</v>
          </cell>
          <cell r="B1535" t="str">
            <v xml:space="preserve">ESCAVADEIRA HIDR.S/PNEU 0,25M3 COND. C                                         </v>
          </cell>
          <cell r="C1535" t="str">
            <v>hora</v>
          </cell>
          <cell r="D1535">
            <v>383.10487111111109</v>
          </cell>
        </row>
        <row r="1536">
          <cell r="A1536" t="str">
            <v>72.27.05.04</v>
          </cell>
          <cell r="B1536" t="str">
            <v xml:space="preserve">ESCAVADEIRA HIDR.S/PNEU 0,25M3 COND. D                                         </v>
          </cell>
          <cell r="C1536" t="str">
            <v>hora</v>
          </cell>
          <cell r="D1536">
            <v>429.54182518518513</v>
          </cell>
        </row>
        <row r="1537">
          <cell r="A1537" t="str">
            <v>72.28.01.01</v>
          </cell>
          <cell r="B1537" t="str">
            <v xml:space="preserve">EMPILHADEIRA 2500KG COND. A                                                    </v>
          </cell>
          <cell r="C1537" t="str">
            <v>hora</v>
          </cell>
          <cell r="D1537">
            <v>75.149471111111112</v>
          </cell>
        </row>
        <row r="1538">
          <cell r="A1538" t="str">
            <v>72.28.01.02</v>
          </cell>
          <cell r="B1538" t="str">
            <v xml:space="preserve">EMPILHADEIRA 2500KG COND. B                                                    </v>
          </cell>
          <cell r="C1538" t="str">
            <v>hora</v>
          </cell>
          <cell r="D1538">
            <v>39.51853333333333</v>
          </cell>
        </row>
        <row r="1539">
          <cell r="A1539" t="str">
            <v>72.28.01.03</v>
          </cell>
          <cell r="B1539" t="str">
            <v xml:space="preserve">EMPILHADEIRA 2500KG COND. C                                                    </v>
          </cell>
          <cell r="C1539" t="str">
            <v>hora</v>
          </cell>
          <cell r="D1539">
            <v>76.209724444444433</v>
          </cell>
        </row>
        <row r="1540">
          <cell r="A1540" t="str">
            <v>72.28.01.04</v>
          </cell>
          <cell r="B1540" t="str">
            <v xml:space="preserve">EMPILHADEIRA 2500KG COND. D                                                    </v>
          </cell>
          <cell r="C1540" t="str">
            <v>hora</v>
          </cell>
          <cell r="D1540">
            <v>130.88238370370368</v>
          </cell>
        </row>
        <row r="1541">
          <cell r="A1541" t="str">
            <v>72.28.02.01</v>
          </cell>
          <cell r="B1541" t="str">
            <v xml:space="preserve">EMPILHADEIRA 5000KG COND. A                                                    </v>
          </cell>
          <cell r="C1541" t="str">
            <v>hora</v>
          </cell>
          <cell r="D1541">
            <v>133.44198518518516</v>
          </cell>
        </row>
        <row r="1542">
          <cell r="A1542" t="str">
            <v>72.28.02.02</v>
          </cell>
          <cell r="B1542" t="str">
            <v xml:space="preserve">EMPILHADEIRA 5000KG COND. B                                                    </v>
          </cell>
          <cell r="C1542" t="str">
            <v>hora</v>
          </cell>
          <cell r="D1542">
            <v>152.08745037037033</v>
          </cell>
        </row>
        <row r="1543">
          <cell r="A1543" t="str">
            <v>72.28.02.03</v>
          </cell>
          <cell r="B1543" t="str">
            <v xml:space="preserve">EMPILHADEIRA 5000KG COND. C                                                    </v>
          </cell>
          <cell r="C1543" t="str">
            <v>hora</v>
          </cell>
          <cell r="D1543">
            <v>259.70851851851847</v>
          </cell>
        </row>
        <row r="1544">
          <cell r="A1544" t="str">
            <v>72.28.02.04</v>
          </cell>
          <cell r="B1544" t="str">
            <v xml:space="preserve">EMPILHADEIRA 5000KG COND. D                                                    </v>
          </cell>
          <cell r="C1544" t="str">
            <v>hora</v>
          </cell>
          <cell r="D1544">
            <v>314.39188740740741</v>
          </cell>
        </row>
        <row r="1545">
          <cell r="A1545" t="str">
            <v>72.29.01.01</v>
          </cell>
          <cell r="B1545" t="str">
            <v xml:space="preserve">FRESADORA A FRIO S/PNEUS 150M2/H COND.A                                        </v>
          </cell>
          <cell r="C1545" t="str">
            <v>hora</v>
          </cell>
          <cell r="D1545">
            <v>436.02115111111112</v>
          </cell>
        </row>
        <row r="1546">
          <cell r="A1546" t="str">
            <v>72.29.01.02</v>
          </cell>
          <cell r="B1546" t="str">
            <v xml:space="preserve">FRESADORA A FRIO S/PNEUS 150M2/H COND.B                                        </v>
          </cell>
          <cell r="C1546" t="str">
            <v>hora</v>
          </cell>
          <cell r="D1546">
            <v>734.47710962962958</v>
          </cell>
        </row>
        <row r="1547">
          <cell r="A1547" t="str">
            <v>72.29.01.03</v>
          </cell>
          <cell r="B1547" t="str">
            <v xml:space="preserve">FRESADORA A FRIO S/PNEUS 150M2/H COND.C                                        </v>
          </cell>
          <cell r="C1547" t="str">
            <v>hora</v>
          </cell>
          <cell r="D1547">
            <v>993.68227555555552</v>
          </cell>
        </row>
        <row r="1548">
          <cell r="A1548" t="str">
            <v>72.29.01.04</v>
          </cell>
          <cell r="B1548" t="str">
            <v xml:space="preserve">FRESADORA A FRIO S/PNEUS 150M2/H COND.D                                        </v>
          </cell>
          <cell r="C1548" t="str">
            <v>hora</v>
          </cell>
          <cell r="D1548">
            <v>1040.10852</v>
          </cell>
        </row>
        <row r="1549">
          <cell r="A1549" t="str">
            <v>72.29.02.01</v>
          </cell>
          <cell r="B1549" t="str">
            <v xml:space="preserve">FRESADORA A FRIO S/PNEUS 670HP COND. A                                         </v>
          </cell>
          <cell r="C1549" t="str">
            <v>hora</v>
          </cell>
          <cell r="D1549">
            <v>437.13495259259258</v>
          </cell>
        </row>
        <row r="1550">
          <cell r="A1550" t="str">
            <v>72.29.02.02</v>
          </cell>
          <cell r="B1550" t="str">
            <v xml:space="preserve">FRESADORA A FRIO S/PNEUS 670HP COND. B                                         </v>
          </cell>
          <cell r="C1550" t="str">
            <v>hora</v>
          </cell>
          <cell r="D1550">
            <v>751.96593481481477</v>
          </cell>
        </row>
        <row r="1551">
          <cell r="A1551" t="str">
            <v>72.29.02.03</v>
          </cell>
          <cell r="B1551" t="str">
            <v xml:space="preserve">FRESADORA A FRIO S/PNEUS 670HP COND. C                                         </v>
          </cell>
          <cell r="C1551" t="str">
            <v>hora</v>
          </cell>
          <cell r="D1551">
            <v>1615.9867244444442</v>
          </cell>
        </row>
        <row r="1552">
          <cell r="A1552" t="str">
            <v>72.29.02.04</v>
          </cell>
          <cell r="B1552" t="str">
            <v xml:space="preserve">FRESADORA A FRIO S/PNEUS 670HP COND. D                                         </v>
          </cell>
          <cell r="C1552" t="str">
            <v>hora</v>
          </cell>
          <cell r="D1552">
            <v>1662.4129688888886</v>
          </cell>
        </row>
        <row r="1553">
          <cell r="A1553" t="str">
            <v>72.30.01.01</v>
          </cell>
          <cell r="B1553" t="str">
            <v xml:space="preserve">GRUA 12M COND. A                                                               </v>
          </cell>
          <cell r="C1553" t="str">
            <v>hora</v>
          </cell>
          <cell r="D1553">
            <v>149.37791407407406</v>
          </cell>
        </row>
        <row r="1554">
          <cell r="A1554" t="str">
            <v>72.30.01.02</v>
          </cell>
          <cell r="B1554" t="str">
            <v xml:space="preserve">GRUA 12M COND. B                                                               </v>
          </cell>
          <cell r="C1554" t="str">
            <v>hora</v>
          </cell>
          <cell r="D1554">
            <v>189.80676592592593</v>
          </cell>
        </row>
        <row r="1555">
          <cell r="A1555" t="str">
            <v>72.30.01.03</v>
          </cell>
          <cell r="B1555" t="str">
            <v xml:space="preserve">GRUA 12M COND. C                                                               </v>
          </cell>
          <cell r="C1555" t="str">
            <v>hora</v>
          </cell>
          <cell r="D1555">
            <v>203.86850962962964</v>
          </cell>
        </row>
        <row r="1556">
          <cell r="A1556" t="str">
            <v>72.30.01.04</v>
          </cell>
          <cell r="B1556" t="str">
            <v xml:space="preserve">GRUA 12M COND. D                                                               </v>
          </cell>
          <cell r="C1556" t="str">
            <v>hora</v>
          </cell>
          <cell r="D1556">
            <v>250.29475407407404</v>
          </cell>
        </row>
        <row r="1557">
          <cell r="A1557" t="str">
            <v>72.31.01.01</v>
          </cell>
          <cell r="B1557" t="str">
            <v xml:space="preserve">GRUPO GERADOR 40KVA COND. A                                                    </v>
          </cell>
          <cell r="C1557" t="str">
            <v>hora</v>
          </cell>
          <cell r="D1557">
            <v>21.301453333333331</v>
          </cell>
        </row>
        <row r="1558">
          <cell r="A1558" t="str">
            <v>72.31.01.02</v>
          </cell>
          <cell r="B1558" t="str">
            <v xml:space="preserve">GRUPO GERADOR 40KVA COND. B                                                    </v>
          </cell>
          <cell r="C1558" t="str">
            <v>hora</v>
          </cell>
          <cell r="D1558">
            <v>13.022909629629627</v>
          </cell>
        </row>
        <row r="1559">
          <cell r="A1559" t="str">
            <v>72.31.01.03</v>
          </cell>
          <cell r="B1559" t="str">
            <v xml:space="preserve">GRUPO GERADOR 40KVA COND. C                                                    </v>
          </cell>
          <cell r="C1559" t="str">
            <v>hora</v>
          </cell>
          <cell r="D1559">
            <v>73.97141185185184</v>
          </cell>
        </row>
        <row r="1560">
          <cell r="A1560" t="str">
            <v>72.31.01.04</v>
          </cell>
          <cell r="B1560" t="str">
            <v xml:space="preserve">GRUPO GERADOR 40KVA COND. D                                                    </v>
          </cell>
          <cell r="C1560" t="str">
            <v>hora</v>
          </cell>
          <cell r="D1560">
            <v>87.636899259259252</v>
          </cell>
        </row>
        <row r="1561">
          <cell r="A1561" t="str">
            <v>72.31.02.01</v>
          </cell>
          <cell r="B1561" t="str">
            <v xml:space="preserve">GRUPO GERADOR 55KVA COND. A                                                    </v>
          </cell>
          <cell r="C1561" t="str">
            <v>hora</v>
          </cell>
          <cell r="D1561">
            <v>21.440678518518517</v>
          </cell>
        </row>
        <row r="1562">
          <cell r="A1562" t="str">
            <v>72.31.02.02</v>
          </cell>
          <cell r="B1562" t="str">
            <v xml:space="preserve">GRUPO GERADOR 55KVA COND. B                                                    </v>
          </cell>
          <cell r="C1562" t="str">
            <v>hora</v>
          </cell>
          <cell r="D1562">
            <v>13.24781185185185</v>
          </cell>
        </row>
        <row r="1563">
          <cell r="A1563" t="str">
            <v>72.31.02.03</v>
          </cell>
          <cell r="B1563" t="str">
            <v xml:space="preserve">GRUPO GERADOR 55KVA COND. C                                                    </v>
          </cell>
          <cell r="C1563" t="str">
            <v>hora</v>
          </cell>
          <cell r="D1563">
            <v>96.065377777777769</v>
          </cell>
        </row>
        <row r="1564">
          <cell r="A1564" t="str">
            <v>72.31.02.04</v>
          </cell>
          <cell r="B1564" t="str">
            <v xml:space="preserve">GRUPO GERADOR 55KVA COND. D                                                    </v>
          </cell>
          <cell r="C1564" t="str">
            <v>hora</v>
          </cell>
          <cell r="D1564">
            <v>109.73086518518517</v>
          </cell>
        </row>
        <row r="1565">
          <cell r="A1565" t="str">
            <v>72.31.03.01</v>
          </cell>
          <cell r="B1565" t="str">
            <v xml:space="preserve">GRUPO GERADOR 83KVA COND. A                                                    </v>
          </cell>
          <cell r="C1565" t="str">
            <v>hora</v>
          </cell>
          <cell r="D1565">
            <v>22.061837037037037</v>
          </cell>
        </row>
        <row r="1566">
          <cell r="A1566" t="str">
            <v>72.31.03.02</v>
          </cell>
          <cell r="B1566" t="str">
            <v xml:space="preserve">GRUPO GERADOR 83KVA COND. B                                                    </v>
          </cell>
          <cell r="C1566" t="str">
            <v>hora</v>
          </cell>
          <cell r="D1566">
            <v>14.318774814814812</v>
          </cell>
        </row>
        <row r="1567">
          <cell r="A1567" t="str">
            <v>72.31.03.03</v>
          </cell>
          <cell r="B1567" t="str">
            <v xml:space="preserve">GRUPO GERADOR 83KVA COND. C                                                    </v>
          </cell>
          <cell r="C1567" t="str">
            <v>hora</v>
          </cell>
          <cell r="D1567">
            <v>134.1381111111111</v>
          </cell>
        </row>
        <row r="1568">
          <cell r="A1568" t="str">
            <v>72.31.03.04</v>
          </cell>
          <cell r="B1568" t="str">
            <v xml:space="preserve">GRUPO GERADOR 83KVA COND. D                                                    </v>
          </cell>
          <cell r="C1568" t="str">
            <v>hora</v>
          </cell>
          <cell r="D1568">
            <v>147.8035985185185</v>
          </cell>
        </row>
        <row r="1569">
          <cell r="A1569" t="str">
            <v>72.31.04.01</v>
          </cell>
          <cell r="B1569" t="str">
            <v xml:space="preserve">GRUPO GERADOR 115KVA COND. A                                                   </v>
          </cell>
          <cell r="C1569" t="str">
            <v>hora</v>
          </cell>
          <cell r="D1569">
            <v>24.171634074074074</v>
          </cell>
        </row>
        <row r="1570">
          <cell r="A1570" t="str">
            <v>72.31.04.02</v>
          </cell>
          <cell r="B1570" t="str">
            <v xml:space="preserve">GRUPO GERADOR 115KVA COND. B                                                   </v>
          </cell>
          <cell r="C1570" t="str">
            <v>hora</v>
          </cell>
          <cell r="D1570">
            <v>17.91721037037037</v>
          </cell>
        </row>
        <row r="1571">
          <cell r="A1571" t="str">
            <v>72.31.04.03</v>
          </cell>
          <cell r="B1571" t="str">
            <v xml:space="preserve">GRUPO GERADOR 115KVA COND. C                                                   </v>
          </cell>
          <cell r="C1571" t="str">
            <v>hora</v>
          </cell>
          <cell r="D1571">
            <v>182.90976444444442</v>
          </cell>
        </row>
        <row r="1572">
          <cell r="A1572" t="str">
            <v>72.31.04.04</v>
          </cell>
          <cell r="B1572" t="str">
            <v xml:space="preserve">GRUPO GERADOR 115KVA COND. D                                                   </v>
          </cell>
          <cell r="C1572" t="str">
            <v>hora</v>
          </cell>
          <cell r="D1572">
            <v>196.57525185185185</v>
          </cell>
        </row>
        <row r="1573">
          <cell r="A1573" t="str">
            <v>72.31.05.01</v>
          </cell>
          <cell r="B1573" t="str">
            <v xml:space="preserve">GRUPO GERADOR PORTATIL 3,5KVA COND. A                                          </v>
          </cell>
          <cell r="C1573" t="str">
            <v>hora</v>
          </cell>
          <cell r="D1573">
            <v>14.061743703703703</v>
          </cell>
        </row>
        <row r="1574">
          <cell r="A1574" t="str">
            <v>72.31.05.02</v>
          </cell>
          <cell r="B1574" t="str">
            <v xml:space="preserve">GRUPO GERADOR PORTATIL 3,5KVA COND. B                                          </v>
          </cell>
          <cell r="C1574" t="str">
            <v>hora</v>
          </cell>
          <cell r="D1574">
            <v>0.62115851851851844</v>
          </cell>
        </row>
        <row r="1575">
          <cell r="A1575" t="str">
            <v>72.31.05.03</v>
          </cell>
          <cell r="B1575" t="str">
            <v xml:space="preserve">GRUPO GERADOR PORTATIL 3,5KVA COND. C                                          </v>
          </cell>
          <cell r="C1575" t="str">
            <v>hora</v>
          </cell>
          <cell r="D1575">
            <v>6.4579066666666671</v>
          </cell>
        </row>
        <row r="1576">
          <cell r="A1576" t="str">
            <v>72.31.05.04</v>
          </cell>
          <cell r="B1576" t="str">
            <v xml:space="preserve">GRUPO GERADOR PORTATIL 3,5KVA COND. D                                          </v>
          </cell>
          <cell r="C1576" t="str">
            <v>hora</v>
          </cell>
          <cell r="D1576">
            <v>20.123394074074071</v>
          </cell>
        </row>
        <row r="1577">
          <cell r="A1577" t="str">
            <v>72.31.06.01</v>
          </cell>
          <cell r="B1577" t="str">
            <v xml:space="preserve">GRUPO GERADOR PORTATIL 7KVA COND. A                                            </v>
          </cell>
          <cell r="C1577" t="str">
            <v>hora</v>
          </cell>
          <cell r="D1577">
            <v>14.458</v>
          </cell>
        </row>
        <row r="1578">
          <cell r="A1578" t="str">
            <v>72.31.06.02</v>
          </cell>
          <cell r="B1578" t="str">
            <v xml:space="preserve">GRUPO GERADOR PORTATIL 7KVA COND. B                                            </v>
          </cell>
          <cell r="C1578" t="str">
            <v>hora</v>
          </cell>
          <cell r="D1578">
            <v>1.2744459259259258</v>
          </cell>
        </row>
        <row r="1579">
          <cell r="A1579" t="str">
            <v>72.31.06.03</v>
          </cell>
          <cell r="B1579" t="str">
            <v xml:space="preserve">GRUPO GERADOR PORTATIL 7KVA COND. C                                            </v>
          </cell>
          <cell r="C1579" t="str">
            <v>hora</v>
          </cell>
          <cell r="D1579">
            <v>7.2504192592592585</v>
          </cell>
        </row>
        <row r="1580">
          <cell r="A1580" t="str">
            <v>72.31.06.04</v>
          </cell>
          <cell r="B1580" t="str">
            <v xml:space="preserve">GRUPO GERADOR PORTATIL 7KVA COND. D                                            </v>
          </cell>
          <cell r="C1580" t="str">
            <v>hora</v>
          </cell>
          <cell r="D1580">
            <v>20.915906666666668</v>
          </cell>
        </row>
        <row r="1581">
          <cell r="A1581" t="str">
            <v>72.32.01.01</v>
          </cell>
          <cell r="B1581" t="str">
            <v xml:space="preserve">GUINCHO ELETRICO DE COLUNA 30M COND. A                                         </v>
          </cell>
          <cell r="C1581" t="str">
            <v>hora</v>
          </cell>
          <cell r="D1581">
            <v>55.347365925925921</v>
          </cell>
        </row>
        <row r="1582">
          <cell r="A1582" t="str">
            <v>72.32.01.02</v>
          </cell>
          <cell r="B1582" t="str">
            <v xml:space="preserve">GUINCHO ELETRICO DE COLUNA 30M COND. B                                         </v>
          </cell>
          <cell r="C1582" t="str">
            <v>hora</v>
          </cell>
          <cell r="D1582">
            <v>1.295865185185185</v>
          </cell>
        </row>
        <row r="1583">
          <cell r="A1583" t="str">
            <v>72.32.01.03</v>
          </cell>
          <cell r="B1583" t="str">
            <v xml:space="preserve">GUINCHO ELETRICO DE COLUNA 30M COND. C                                         </v>
          </cell>
          <cell r="C1583" t="str">
            <v>hora</v>
          </cell>
          <cell r="D1583">
            <v>3.7483703703703704</v>
          </cell>
        </row>
        <row r="1584">
          <cell r="A1584" t="str">
            <v>72.32.01.04</v>
          </cell>
          <cell r="B1584" t="str">
            <v xml:space="preserve">GUINCHO ELETRICO DE COLUNA 30M COND. D                                         </v>
          </cell>
          <cell r="C1584" t="str">
            <v>hora</v>
          </cell>
          <cell r="D1584">
            <v>58.421029629629622</v>
          </cell>
        </row>
        <row r="1585">
          <cell r="A1585" t="str">
            <v>72.32.02.01</v>
          </cell>
          <cell r="B1585" t="str">
            <v xml:space="preserve">GUINCHO ELETRICO TIPO ELEV. 30M COND. A                                        </v>
          </cell>
          <cell r="C1585" t="str">
            <v>hora</v>
          </cell>
          <cell r="D1585">
            <v>58.720899259259255</v>
          </cell>
        </row>
        <row r="1586">
          <cell r="A1586" t="str">
            <v>72.32.02.02</v>
          </cell>
          <cell r="B1586" t="str">
            <v xml:space="preserve">GUINCHO ELETRICO TIPO ELEV. 30M COND. B                                        </v>
          </cell>
          <cell r="C1586" t="str">
            <v>hora</v>
          </cell>
          <cell r="D1586">
            <v>7.7966103703703702</v>
          </cell>
        </row>
        <row r="1587">
          <cell r="A1587" t="str">
            <v>72.32.02.03</v>
          </cell>
          <cell r="B1587" t="str">
            <v xml:space="preserve">GUINCHO ELETRICO TIPO ELEV. 30M COND. C                                        </v>
          </cell>
          <cell r="C1587" t="str">
            <v>hora</v>
          </cell>
          <cell r="D1587">
            <v>24.878469629629627</v>
          </cell>
        </row>
        <row r="1588">
          <cell r="A1588" t="str">
            <v>72.32.02.04</v>
          </cell>
          <cell r="B1588" t="str">
            <v xml:space="preserve">GUINCHO ELETRICO TIPO ELEV. 30M COND. D                                        </v>
          </cell>
          <cell r="C1588" t="str">
            <v>hora</v>
          </cell>
          <cell r="D1588">
            <v>79.551128888888883</v>
          </cell>
        </row>
        <row r="1589">
          <cell r="A1589" t="str">
            <v>72.33.01.01</v>
          </cell>
          <cell r="B1589" t="str">
            <v xml:space="preserve">GUIND.HID.LANC.TELES.S/PN 20T COND. A                                          </v>
          </cell>
          <cell r="C1589" t="str">
            <v>hora</v>
          </cell>
          <cell r="D1589">
            <v>314.63820888888893</v>
          </cell>
        </row>
        <row r="1590">
          <cell r="A1590" t="str">
            <v>72.33.01.02</v>
          </cell>
          <cell r="B1590" t="str">
            <v xml:space="preserve">GUIND.HID.LANC.TELES.S/PN 20T COND. B                                          </v>
          </cell>
          <cell r="C1590" t="str">
            <v>hora</v>
          </cell>
          <cell r="D1590">
            <v>500.9643451851851</v>
          </cell>
        </row>
        <row r="1591">
          <cell r="A1591" t="str">
            <v>72.33.01.03</v>
          </cell>
          <cell r="B1591" t="str">
            <v xml:space="preserve">GUIND.HID.LANC.TELES.S/PN 20T COND. C                                          </v>
          </cell>
          <cell r="C1591" t="str">
            <v>hora</v>
          </cell>
          <cell r="D1591">
            <v>696.44721481481474</v>
          </cell>
        </row>
        <row r="1592">
          <cell r="A1592" t="str">
            <v>72.33.01.04</v>
          </cell>
          <cell r="B1592" t="str">
            <v xml:space="preserve">GUIND.HID.LANC.TELES.S/PN 20T COND. D                                          </v>
          </cell>
          <cell r="C1592" t="str">
            <v>hora</v>
          </cell>
          <cell r="D1592">
            <v>742.88416888888878</v>
          </cell>
        </row>
        <row r="1593">
          <cell r="A1593" t="str">
            <v>72.33.02.01</v>
          </cell>
          <cell r="B1593" t="str">
            <v xml:space="preserve">GUIND.HID.LANC.TELES.S/PN.27,2T COND. A                                        </v>
          </cell>
          <cell r="C1593" t="str">
            <v>hora</v>
          </cell>
          <cell r="D1593">
            <v>50.624419259259255</v>
          </cell>
        </row>
        <row r="1594">
          <cell r="A1594" t="str">
            <v>72.33.02.02</v>
          </cell>
          <cell r="B1594" t="str">
            <v xml:space="preserve">GUIND.HID.LANC.TELES.S/PN.27,2T COND. B                                        </v>
          </cell>
          <cell r="C1594" t="str">
            <v>hora</v>
          </cell>
          <cell r="D1594">
            <v>7.8287392592592591</v>
          </cell>
        </row>
        <row r="1595">
          <cell r="A1595" t="str">
            <v>72.33.02.03</v>
          </cell>
          <cell r="B1595" t="str">
            <v xml:space="preserve">GUIND.HID.LANC.TELES.S/PN.27,2T COND. C                                        </v>
          </cell>
          <cell r="C1595" t="str">
            <v>hora</v>
          </cell>
          <cell r="D1595">
            <v>403.39961925925928</v>
          </cell>
        </row>
        <row r="1596">
          <cell r="A1596" t="str">
            <v>72.33.02.04</v>
          </cell>
          <cell r="B1596" t="str">
            <v xml:space="preserve">GUIND.HID.LANC.TELES.S/PN.27,2T COND. D                                        </v>
          </cell>
          <cell r="C1596" t="str">
            <v>hora</v>
          </cell>
          <cell r="D1596">
            <v>449.8258637037037</v>
          </cell>
        </row>
        <row r="1597">
          <cell r="A1597" t="str">
            <v>72.34.01.01</v>
          </cell>
          <cell r="B1597" t="str">
            <v xml:space="preserve">LAVA JATO 200L/H COND. A                                                       </v>
          </cell>
          <cell r="C1597" t="str">
            <v>hora</v>
          </cell>
          <cell r="D1597">
            <v>32.846434074074075</v>
          </cell>
        </row>
        <row r="1598">
          <cell r="A1598" t="str">
            <v>72.34.01.02</v>
          </cell>
          <cell r="B1598" t="str">
            <v xml:space="preserve">LAVA JATO 200L/H COND. B                                                       </v>
          </cell>
          <cell r="C1598" t="str">
            <v>hora</v>
          </cell>
          <cell r="D1598">
            <v>1.0067051851851849</v>
          </cell>
        </row>
        <row r="1599">
          <cell r="A1599" t="str">
            <v>72.34.01.03</v>
          </cell>
          <cell r="B1599" t="str">
            <v xml:space="preserve">LAVA JATO 200L/H COND. C                                                       </v>
          </cell>
          <cell r="C1599" t="str">
            <v>hora</v>
          </cell>
          <cell r="D1599">
            <v>15.411157037037036</v>
          </cell>
        </row>
        <row r="1600">
          <cell r="A1600" t="str">
            <v>72.34.01.04</v>
          </cell>
          <cell r="B1600" t="str">
            <v xml:space="preserve">LAVA JATO 200L/H COND. D                                                       </v>
          </cell>
          <cell r="C1600" t="str">
            <v>hora</v>
          </cell>
          <cell r="D1600">
            <v>47.807786666666658</v>
          </cell>
        </row>
        <row r="1601">
          <cell r="A1601" t="str">
            <v>72.35.01.01</v>
          </cell>
          <cell r="B1601" t="str">
            <v xml:space="preserve">MARTELETE ROMP.PN.11,2KG COND. A                                               </v>
          </cell>
          <cell r="C1601" t="str">
            <v>hora</v>
          </cell>
          <cell r="D1601">
            <v>33.671075555555554</v>
          </cell>
        </row>
        <row r="1602">
          <cell r="A1602" t="str">
            <v>72.35.01.02</v>
          </cell>
          <cell r="B1602" t="str">
            <v xml:space="preserve">MARTELETE ROMP.PN.11,2KG COND. B                                               </v>
          </cell>
          <cell r="C1602" t="str">
            <v>hora</v>
          </cell>
          <cell r="D1602">
            <v>2.8487614814814815</v>
          </cell>
        </row>
        <row r="1603">
          <cell r="A1603" t="str">
            <v>72.35.01.03</v>
          </cell>
          <cell r="B1603" t="str">
            <v xml:space="preserve">MARTELETE ROMP.PN.11,2KG COND. C                                               </v>
          </cell>
          <cell r="C1603" t="str">
            <v>hora</v>
          </cell>
          <cell r="D1603">
            <v>19.277333333333331</v>
          </cell>
        </row>
        <row r="1604">
          <cell r="A1604" t="str">
            <v>72.35.01.04</v>
          </cell>
          <cell r="B1604" t="str">
            <v xml:space="preserve">MARTELETE ROMP.PN.11,2KG COND. D                                               </v>
          </cell>
          <cell r="C1604" t="str">
            <v>hora</v>
          </cell>
          <cell r="D1604">
            <v>51.67396296296296</v>
          </cell>
        </row>
        <row r="1605">
          <cell r="A1605" t="str">
            <v>72.35.02.01</v>
          </cell>
          <cell r="B1605" t="str">
            <v xml:space="preserve">MARTELETE ROMP.PN.35KG COND. A                                                 </v>
          </cell>
          <cell r="C1605" t="str">
            <v>hora</v>
          </cell>
          <cell r="D1605">
            <v>34.870554074074072</v>
          </cell>
        </row>
        <row r="1606">
          <cell r="A1606" t="str">
            <v>72.35.02.02</v>
          </cell>
          <cell r="B1606" t="str">
            <v xml:space="preserve">MARTELETE ROMP.PN.35KG COND. B                                                 </v>
          </cell>
          <cell r="C1606" t="str">
            <v>hora</v>
          </cell>
          <cell r="D1606">
            <v>5.5154592592592593</v>
          </cell>
        </row>
        <row r="1607">
          <cell r="A1607" t="str">
            <v>72.35.02.03</v>
          </cell>
          <cell r="B1607" t="str">
            <v xml:space="preserve">MARTELETE ROMP.PN.35KG COND. C                                                 </v>
          </cell>
          <cell r="C1607" t="str">
            <v>hora</v>
          </cell>
          <cell r="D1607">
            <v>24.696405925925923</v>
          </cell>
        </row>
        <row r="1608">
          <cell r="A1608" t="str">
            <v>72.35.02.04</v>
          </cell>
          <cell r="B1608" t="str">
            <v xml:space="preserve">MARTELETE ROMP.PN.35KG COND. D                                                 </v>
          </cell>
          <cell r="C1608" t="str">
            <v>hora</v>
          </cell>
          <cell r="D1608">
            <v>57.082325925925915</v>
          </cell>
        </row>
        <row r="1609">
          <cell r="A1609" t="str">
            <v>72.35.03.01</v>
          </cell>
          <cell r="B1609" t="str">
            <v xml:space="preserve">MARTELETE ROMP.PN.42KG COND. A                                                 </v>
          </cell>
          <cell r="C1609" t="str">
            <v>hora</v>
          </cell>
          <cell r="D1609">
            <v>35.83442074074074</v>
          </cell>
        </row>
        <row r="1610">
          <cell r="A1610" t="str">
            <v>72.35.03.02</v>
          </cell>
          <cell r="B1610" t="str">
            <v xml:space="preserve">MARTELETE ROMP.PN.42KG COND. B                                                 </v>
          </cell>
          <cell r="C1610" t="str">
            <v>hora</v>
          </cell>
          <cell r="D1610">
            <v>7.6573851851851842</v>
          </cell>
        </row>
        <row r="1611">
          <cell r="A1611" t="str">
            <v>72.35.03.03</v>
          </cell>
          <cell r="B1611" t="str">
            <v xml:space="preserve">MARTELETE ROMP.PN.42KG COND. C                                                 </v>
          </cell>
          <cell r="C1611" t="str">
            <v>hora</v>
          </cell>
          <cell r="D1611">
            <v>26.838331851851848</v>
          </cell>
        </row>
        <row r="1612">
          <cell r="A1612" t="str">
            <v>72.35.03.04</v>
          </cell>
          <cell r="B1612" t="str">
            <v xml:space="preserve">MARTELETE ROMP.PN.42KG COND. D                                                 </v>
          </cell>
          <cell r="C1612" t="str">
            <v>hora</v>
          </cell>
          <cell r="D1612">
            <v>59.234961481481477</v>
          </cell>
        </row>
        <row r="1613">
          <cell r="A1613" t="str">
            <v>72.36.01.01</v>
          </cell>
          <cell r="B1613" t="str">
            <v xml:space="preserve">ROMPEDOR/DEMOL.HIDR.P/ESCAVAD. COND. A                                         </v>
          </cell>
          <cell r="C1613" t="str">
            <v>hora</v>
          </cell>
          <cell r="D1613">
            <v>83.567239999999998</v>
          </cell>
        </row>
        <row r="1614">
          <cell r="A1614" t="str">
            <v>72.36.01.02</v>
          </cell>
          <cell r="B1614" t="str">
            <v xml:space="preserve">ROMPEDOR/DEMOL.HIDR.P/ESCAVAD. COND. B                                         </v>
          </cell>
          <cell r="C1614" t="str">
            <v>hora</v>
          </cell>
          <cell r="D1614">
            <v>102.13773777777777</v>
          </cell>
        </row>
        <row r="1615">
          <cell r="A1615" t="str">
            <v>72.36.01.03</v>
          </cell>
          <cell r="B1615" t="str">
            <v xml:space="preserve">ROMPEDOR/DEMOL.HIDR.P/ESCAVAD. COND. C                                         </v>
          </cell>
          <cell r="C1615" t="str">
            <v>hora</v>
          </cell>
          <cell r="D1615">
            <v>311.42532</v>
          </cell>
        </row>
        <row r="1616">
          <cell r="A1616" t="str">
            <v>72.36.01.04</v>
          </cell>
          <cell r="B1616" t="str">
            <v xml:space="preserve">ROMPEDOR/DEMOL.HIDR.P/ESCAVAD. COND. D                                         </v>
          </cell>
          <cell r="C1616" t="str">
            <v>hora</v>
          </cell>
          <cell r="D1616">
            <v>343.81123999999994</v>
          </cell>
        </row>
        <row r="1617">
          <cell r="A1617" t="str">
            <v>72.36.02.01</v>
          </cell>
          <cell r="B1617" t="str">
            <v xml:space="preserve">ROMPEDOR/DEMOL.HIDR.P/RETROESC. COND. A                                        </v>
          </cell>
          <cell r="C1617" t="str">
            <v>hora</v>
          </cell>
          <cell r="D1617">
            <v>50.260291851851846</v>
          </cell>
        </row>
        <row r="1618">
          <cell r="A1618" t="str">
            <v>72.36.02.02</v>
          </cell>
          <cell r="B1618" t="str">
            <v xml:space="preserve">ROMPEDOR/DEMOL.HIDR.P/RETROESC. COND. B                                        </v>
          </cell>
          <cell r="C1618" t="str">
            <v>hora</v>
          </cell>
          <cell r="D1618">
            <v>35.673776296296296</v>
          </cell>
        </row>
        <row r="1619">
          <cell r="A1619" t="str">
            <v>72.36.02.03</v>
          </cell>
          <cell r="B1619" t="str">
            <v xml:space="preserve">ROMPEDOR/DEMOL.HIDR.P/RETROESC. COND. C                                        </v>
          </cell>
          <cell r="C1619" t="str">
            <v>hora</v>
          </cell>
          <cell r="D1619">
            <v>188.98212444444442</v>
          </cell>
        </row>
        <row r="1620">
          <cell r="A1620" t="str">
            <v>72.36.02.04</v>
          </cell>
          <cell r="B1620" t="str">
            <v xml:space="preserve">ROMPEDOR/DEMOL.HIDR.P/RETROESC. COND. D                                        </v>
          </cell>
          <cell r="C1620" t="str">
            <v>hora</v>
          </cell>
          <cell r="D1620">
            <v>221.36804444444439</v>
          </cell>
        </row>
        <row r="1621">
          <cell r="A1621" t="str">
            <v>72.37.01.01</v>
          </cell>
          <cell r="B1621" t="str">
            <v xml:space="preserve">MOTONIVELADORA COM RIPPER 140HP COND. A                                        </v>
          </cell>
          <cell r="C1621" t="str">
            <v>hora</v>
          </cell>
          <cell r="D1621">
            <v>164.8640385185185</v>
          </cell>
        </row>
        <row r="1622">
          <cell r="A1622" t="str">
            <v>72.37.01.02</v>
          </cell>
          <cell r="B1622" t="str">
            <v xml:space="preserve">MOTONIVELADORA COM RIPPER 140HP COND. B                                        </v>
          </cell>
          <cell r="C1622" t="str">
            <v>hora</v>
          </cell>
          <cell r="D1622">
            <v>213.88201333333333</v>
          </cell>
        </row>
        <row r="1623">
          <cell r="A1623" t="str">
            <v>72.37.01.03</v>
          </cell>
          <cell r="B1623" t="str">
            <v xml:space="preserve">MOTONIVELADORA COM RIPPER 140HP COND. C                                        </v>
          </cell>
          <cell r="C1623" t="str">
            <v>hora</v>
          </cell>
          <cell r="D1623">
            <v>397.28442074074064</v>
          </cell>
        </row>
        <row r="1624">
          <cell r="A1624" t="str">
            <v>72.37.01.04</v>
          </cell>
          <cell r="B1624" t="str">
            <v xml:space="preserve">MOTONIVELADORA COM RIPPER 140HP COND. D                                        </v>
          </cell>
          <cell r="C1624" t="str">
            <v>hora</v>
          </cell>
          <cell r="D1624">
            <v>443.71066518518512</v>
          </cell>
        </row>
        <row r="1625">
          <cell r="A1625" t="str">
            <v>72.37.02.01</v>
          </cell>
          <cell r="B1625" t="str">
            <v xml:space="preserve">MOTONIVELADORA C/ESCARIF.(16200KG)COND.A                                       </v>
          </cell>
          <cell r="C1625" t="str">
            <v>hora</v>
          </cell>
          <cell r="D1625">
            <v>147.1931496296296</v>
          </cell>
        </row>
        <row r="1626">
          <cell r="A1626" t="str">
            <v>72.37.02.02</v>
          </cell>
          <cell r="B1626" t="str">
            <v xml:space="preserve">MOTONIVELADORA C/ESCARIF.(16200KG)COND.B                                       </v>
          </cell>
          <cell r="C1626" t="str">
            <v>hora</v>
          </cell>
          <cell r="D1626">
            <v>181.97802666666664</v>
          </cell>
        </row>
        <row r="1627">
          <cell r="A1627" t="str">
            <v>72.37.02.03</v>
          </cell>
          <cell r="B1627" t="str">
            <v xml:space="preserve">MOTONIVELADORA C/ESCARIF.(16200KG)COND.C                                       </v>
          </cell>
          <cell r="C1627" t="str">
            <v>hora</v>
          </cell>
          <cell r="D1627">
            <v>403.23897481481475</v>
          </cell>
        </row>
        <row r="1628">
          <cell r="A1628" t="str">
            <v>72.37.02.04</v>
          </cell>
          <cell r="B1628" t="str">
            <v xml:space="preserve">MOTONIVELADORA C/ESCARIF.(16200KG)COND.D                                       </v>
          </cell>
          <cell r="C1628" t="str">
            <v>hora</v>
          </cell>
          <cell r="D1628">
            <v>449.66521925925917</v>
          </cell>
        </row>
        <row r="1629">
          <cell r="A1629" t="str">
            <v>72.38.01.01</v>
          </cell>
          <cell r="B1629" t="str">
            <v xml:space="preserve">MOTOSCRAPER 15M3 COND. A                                                       </v>
          </cell>
          <cell r="C1629" t="str">
            <v>hora</v>
          </cell>
          <cell r="D1629">
            <v>816.05235851851853</v>
          </cell>
        </row>
        <row r="1630">
          <cell r="A1630" t="str">
            <v>72.38.01.02</v>
          </cell>
          <cell r="B1630" t="str">
            <v xml:space="preserve">MOTOSCRAPER 15M3 COND. B                                                       </v>
          </cell>
          <cell r="C1630" t="str">
            <v>hora</v>
          </cell>
          <cell r="D1630">
            <v>1365.1350696296295</v>
          </cell>
        </row>
        <row r="1631">
          <cell r="A1631" t="str">
            <v>72.38.01.03</v>
          </cell>
          <cell r="B1631" t="str">
            <v xml:space="preserve">MOTOSCRAPER 15M3 COND. C                                                       </v>
          </cell>
          <cell r="C1631" t="str">
            <v>hora</v>
          </cell>
          <cell r="D1631">
            <v>1831.6036977777778</v>
          </cell>
        </row>
        <row r="1632">
          <cell r="A1632" t="str">
            <v>72.38.01.04</v>
          </cell>
          <cell r="B1632" t="str">
            <v xml:space="preserve">MOTOSCRAPER 15M3 COND. D                                                       </v>
          </cell>
          <cell r="C1632" t="str">
            <v>hora</v>
          </cell>
          <cell r="D1632">
            <v>1891.7489777777776</v>
          </cell>
        </row>
        <row r="1633">
          <cell r="A1633" t="str">
            <v>72.38.02.01</v>
          </cell>
          <cell r="B1633" t="str">
            <v xml:space="preserve">MOTOSCRAPER 26M3 COND. A                                                       </v>
          </cell>
          <cell r="C1633" t="str">
            <v>hora</v>
          </cell>
          <cell r="D1633">
            <v>119.74436888888889</v>
          </cell>
        </row>
        <row r="1634">
          <cell r="A1634" t="str">
            <v>72.38.02.02</v>
          </cell>
          <cell r="B1634" t="str">
            <v xml:space="preserve">MOTOSCRAPER 26M3 COND. B                                                       </v>
          </cell>
          <cell r="C1634" t="str">
            <v>hora</v>
          </cell>
          <cell r="D1634">
            <v>107.63177777777777</v>
          </cell>
        </row>
        <row r="1635">
          <cell r="A1635" t="str">
            <v>72.38.02.03</v>
          </cell>
          <cell r="B1635" t="str">
            <v xml:space="preserve">MOTOSCRAPER 26M3 COND. C                                                       </v>
          </cell>
          <cell r="C1635" t="str">
            <v>hora</v>
          </cell>
          <cell r="D1635">
            <v>805.52479259259246</v>
          </cell>
        </row>
        <row r="1636">
          <cell r="A1636" t="str">
            <v>72.38.02.04</v>
          </cell>
          <cell r="B1636" t="str">
            <v xml:space="preserve">MOTOSCRAPER 26M3 COND. D                                                       </v>
          </cell>
          <cell r="C1636" t="str">
            <v>hora</v>
          </cell>
          <cell r="D1636">
            <v>865.68078222222221</v>
          </cell>
        </row>
        <row r="1637">
          <cell r="A1637" t="str">
            <v>72.39.01.01</v>
          </cell>
          <cell r="B1637" t="str">
            <v xml:space="preserve">MAQUINA SOLDA ELETRICA (40-375A) COND.A                                        </v>
          </cell>
          <cell r="C1637" t="str">
            <v>hora</v>
          </cell>
          <cell r="D1637">
            <v>55.989943703703695</v>
          </cell>
        </row>
        <row r="1638">
          <cell r="A1638" t="str">
            <v>72.39.01.02</v>
          </cell>
          <cell r="B1638" t="str">
            <v xml:space="preserve">MAQUINA SOLDA ELETRICA (40-375A) COND.B                                        </v>
          </cell>
          <cell r="C1638" t="str">
            <v>hora</v>
          </cell>
          <cell r="D1638">
            <v>2.4096666666666664</v>
          </cell>
        </row>
        <row r="1639">
          <cell r="A1639" t="str">
            <v>72.39.01.03</v>
          </cell>
          <cell r="B1639" t="str">
            <v xml:space="preserve">MAQUINA SOLDA ELETRICA (40-375A) COND.C                                        </v>
          </cell>
          <cell r="C1639" t="str">
            <v>hora</v>
          </cell>
          <cell r="D1639">
            <v>19.780685925925923</v>
          </cell>
        </row>
        <row r="1640">
          <cell r="A1640" t="str">
            <v>72.39.01.04</v>
          </cell>
          <cell r="B1640" t="str">
            <v xml:space="preserve">MAQUINA SOLDA ELETRICA (40-375A) COND.D                                        </v>
          </cell>
          <cell r="C1640" t="str">
            <v>hora</v>
          </cell>
          <cell r="D1640">
            <v>74.464054814814801</v>
          </cell>
        </row>
        <row r="1641">
          <cell r="A1641" t="str">
            <v>72.39.02.01</v>
          </cell>
          <cell r="B1641" t="str">
            <v xml:space="preserve">MAQUINA DE SOLDA A DIESEL COND. A                                              </v>
          </cell>
          <cell r="C1641" t="str">
            <v>hora</v>
          </cell>
          <cell r="D1641">
            <v>71.133359999999996</v>
          </cell>
        </row>
        <row r="1642">
          <cell r="A1642" t="str">
            <v>72.39.02.02</v>
          </cell>
          <cell r="B1642" t="str">
            <v xml:space="preserve">MAQUINA SOLDA A DIESEL ATE 375A COND.B                                         </v>
          </cell>
          <cell r="C1642" t="str">
            <v>hora</v>
          </cell>
          <cell r="D1642">
            <v>30.329671111111111</v>
          </cell>
        </row>
        <row r="1643">
          <cell r="A1643" t="str">
            <v>72.39.02.03</v>
          </cell>
          <cell r="B1643" t="str">
            <v xml:space="preserve">MAQUINA SOLDA A DIESEL ATE 375A COND.C                                         </v>
          </cell>
          <cell r="C1643" t="str">
            <v>hora</v>
          </cell>
          <cell r="D1643">
            <v>70.073106666666675</v>
          </cell>
        </row>
        <row r="1644">
          <cell r="A1644" t="str">
            <v>72.39.02.04</v>
          </cell>
          <cell r="B1644" t="str">
            <v xml:space="preserve">MAQUINA SOLDA A DIESEL ATE 375A COND.D                                         </v>
          </cell>
          <cell r="C1644" t="str">
            <v>hora</v>
          </cell>
          <cell r="D1644">
            <v>124.75647555555554</v>
          </cell>
        </row>
        <row r="1645">
          <cell r="A1645" t="str">
            <v>72.39.03.01</v>
          </cell>
          <cell r="B1645" t="str">
            <v xml:space="preserve">MACARICO DE CORTE COND. A                                                      </v>
          </cell>
          <cell r="C1645" t="str">
            <v>hora</v>
          </cell>
          <cell r="D1645">
            <v>32.450177777777775</v>
          </cell>
        </row>
        <row r="1646">
          <cell r="A1646" t="str">
            <v>72.39.03.02</v>
          </cell>
          <cell r="B1646" t="str">
            <v xml:space="preserve">MACARICO DE CORTE COND. B                                                      </v>
          </cell>
          <cell r="C1646" t="str">
            <v>hora</v>
          </cell>
          <cell r="D1646">
            <v>0.11780592592592591</v>
          </cell>
        </row>
        <row r="1647">
          <cell r="A1647" t="str">
            <v>72.39.03.03</v>
          </cell>
          <cell r="B1647" t="str">
            <v xml:space="preserve">MACARICO DE CORTE COND. C                                                      </v>
          </cell>
          <cell r="C1647" t="str">
            <v>hora</v>
          </cell>
          <cell r="D1647">
            <v>9.2424103703703704</v>
          </cell>
        </row>
        <row r="1648">
          <cell r="A1648" t="str">
            <v>72.39.03.04</v>
          </cell>
          <cell r="B1648" t="str">
            <v xml:space="preserve">MACARICO DE CORTE COND. D                                                      </v>
          </cell>
          <cell r="C1648" t="str">
            <v>hora</v>
          </cell>
          <cell r="D1648">
            <v>41.628330370370364</v>
          </cell>
        </row>
        <row r="1649">
          <cell r="A1649" t="str">
            <v>72.40.01.01</v>
          </cell>
          <cell r="B1649" t="str">
            <v xml:space="preserve">TEODOLITO COM TRIPE COND. A                                                    </v>
          </cell>
          <cell r="C1649" t="str">
            <v>hora</v>
          </cell>
          <cell r="D1649">
            <v>1.1459303703703705</v>
          </cell>
        </row>
        <row r="1650">
          <cell r="A1650" t="str">
            <v>72.40.01.02</v>
          </cell>
          <cell r="B1650" t="str">
            <v xml:space="preserve">TEODOLITO COM TRIPE COND. B                                                    </v>
          </cell>
          <cell r="C1650" t="str">
            <v>hora</v>
          </cell>
          <cell r="D1650">
            <v>1.8956044444444444</v>
          </cell>
        </row>
        <row r="1651">
          <cell r="A1651" t="str">
            <v>72.40.01.03</v>
          </cell>
          <cell r="B1651" t="str">
            <v xml:space="preserve">TEODOLITO COM TRIPE COND. C                                                    </v>
          </cell>
          <cell r="C1651" t="str">
            <v>hora</v>
          </cell>
          <cell r="D1651">
            <v>1.8956044444444444</v>
          </cell>
        </row>
        <row r="1652">
          <cell r="A1652" t="str">
            <v>72.40.01.04</v>
          </cell>
          <cell r="B1652" t="str">
            <v xml:space="preserve">TEODOLITO COM TRIPE COND. D                                                    </v>
          </cell>
          <cell r="C1652" t="str">
            <v>hora</v>
          </cell>
          <cell r="D1652">
            <v>1.8956044444444444</v>
          </cell>
        </row>
        <row r="1653">
          <cell r="A1653" t="str">
            <v>72.40.02.01</v>
          </cell>
          <cell r="B1653" t="str">
            <v xml:space="preserve">ESTACAO TOTAL COND. A                                                          </v>
          </cell>
          <cell r="C1653" t="str">
            <v>hora</v>
          </cell>
          <cell r="D1653">
            <v>7.9037066666666655</v>
          </cell>
        </row>
        <row r="1654">
          <cell r="A1654" t="str">
            <v>72.40.02.02</v>
          </cell>
          <cell r="B1654" t="str">
            <v xml:space="preserve">ESTACAO TOTAL COND. B                                                          </v>
          </cell>
          <cell r="C1654" t="str">
            <v>hora</v>
          </cell>
          <cell r="D1654">
            <v>13.033619259259257</v>
          </cell>
        </row>
        <row r="1655">
          <cell r="A1655" t="str">
            <v>72.40.02.03</v>
          </cell>
          <cell r="B1655" t="str">
            <v xml:space="preserve">ESTACAO TOTAL COND. C                                                          </v>
          </cell>
          <cell r="C1655" t="str">
            <v>hora</v>
          </cell>
          <cell r="D1655">
            <v>13.033619259259257</v>
          </cell>
        </row>
        <row r="1656">
          <cell r="A1656" t="str">
            <v>72.40.02.04</v>
          </cell>
          <cell r="B1656" t="str">
            <v xml:space="preserve">ESTACAO TOTAL COND. D                                                          </v>
          </cell>
          <cell r="C1656" t="str">
            <v>hora</v>
          </cell>
          <cell r="D1656">
            <v>13.033619259259257</v>
          </cell>
        </row>
        <row r="1657">
          <cell r="A1657" t="str">
            <v>72.40.03.01</v>
          </cell>
          <cell r="B1657" t="str">
            <v xml:space="preserve">NIVEL COM TRIPE COND. A                                                        </v>
          </cell>
          <cell r="C1657" t="str">
            <v>hora</v>
          </cell>
          <cell r="D1657">
            <v>0.61044888888888882</v>
          </cell>
        </row>
        <row r="1658">
          <cell r="A1658" t="str">
            <v>72.40.03.02</v>
          </cell>
          <cell r="B1658" t="str">
            <v xml:space="preserve">NIVEL COM TRIPE COND. B                                                        </v>
          </cell>
          <cell r="C1658" t="str">
            <v>hora</v>
          </cell>
          <cell r="D1658">
            <v>1.0067051851851849</v>
          </cell>
        </row>
        <row r="1659">
          <cell r="A1659" t="str">
            <v>72.40.03.03</v>
          </cell>
          <cell r="B1659" t="str">
            <v xml:space="preserve">NIVEL COM TRIPE COND. C                                                        </v>
          </cell>
          <cell r="C1659" t="str">
            <v>hora</v>
          </cell>
          <cell r="D1659">
            <v>1.0067051851851849</v>
          </cell>
        </row>
        <row r="1660">
          <cell r="A1660" t="str">
            <v>72.40.03.04</v>
          </cell>
          <cell r="B1660" t="str">
            <v xml:space="preserve">NIVEL COM TRIPE COND. D                                                        </v>
          </cell>
          <cell r="C1660" t="str">
            <v>hora</v>
          </cell>
          <cell r="D1660">
            <v>1.0067051851851849</v>
          </cell>
        </row>
        <row r="1661">
          <cell r="A1661" t="str">
            <v>72.41.01.01</v>
          </cell>
          <cell r="B1661" t="str">
            <v xml:space="preserve">PA CARREG.S/PNEUS 1,7M3 A 1,9M3 - COND.A                                       </v>
          </cell>
          <cell r="C1661" t="str">
            <v>hora</v>
          </cell>
          <cell r="D1661">
            <v>123.71764148148145</v>
          </cell>
        </row>
        <row r="1662">
          <cell r="A1662" t="str">
            <v>72.41.01.02</v>
          </cell>
          <cell r="B1662" t="str">
            <v xml:space="preserve">PA CARREG.S/PNEUS 1,7M3 A 1,9M3 - COND.B                                       </v>
          </cell>
          <cell r="C1662" t="str">
            <v>hora</v>
          </cell>
          <cell r="D1662">
            <v>139.58931259259259</v>
          </cell>
        </row>
        <row r="1663">
          <cell r="A1663" t="str">
            <v>72.41.01.03</v>
          </cell>
          <cell r="B1663" t="str">
            <v xml:space="preserve">PA CARREG.S/PNEUS 1,7M3 A 1,9M3 - COND.C                                       </v>
          </cell>
          <cell r="C1663" t="str">
            <v>hora</v>
          </cell>
          <cell r="D1663">
            <v>318.09741925925925</v>
          </cell>
        </row>
        <row r="1664">
          <cell r="A1664" t="str">
            <v>72.41.01.04</v>
          </cell>
          <cell r="B1664" t="str">
            <v xml:space="preserve">PA CARREG.S/PNEUS 1,7M3 A 1,9M3 - COND.D                                       </v>
          </cell>
          <cell r="C1664" t="str">
            <v>hora</v>
          </cell>
          <cell r="D1664">
            <v>364.52366370370368</v>
          </cell>
        </row>
        <row r="1665">
          <cell r="A1665" t="str">
            <v>72.41.02.01</v>
          </cell>
          <cell r="B1665" t="str">
            <v xml:space="preserve">PA CARREG.S/PNEUS 1,91M3 A 2,5M3 -COND.A                                       </v>
          </cell>
          <cell r="C1665" t="str">
            <v>hora</v>
          </cell>
          <cell r="D1665">
            <v>170.96852740740738</v>
          </cell>
        </row>
        <row r="1666">
          <cell r="A1666" t="str">
            <v>72.41.02.02</v>
          </cell>
          <cell r="B1666" t="str">
            <v xml:space="preserve">PA CARREG.S/PNEUS 1,91M3 A 2,5M3 -COND.B                                       </v>
          </cell>
          <cell r="C1666" t="str">
            <v>hora</v>
          </cell>
          <cell r="D1666">
            <v>224.91293185185185</v>
          </cell>
        </row>
        <row r="1667">
          <cell r="A1667" t="str">
            <v>72.41.02.03</v>
          </cell>
          <cell r="B1667" t="str">
            <v xml:space="preserve">PA CARREG.S/PNEUS 1,91M3 A 2,5M3 -COND.C                                       </v>
          </cell>
          <cell r="C1667" t="str">
            <v>hora</v>
          </cell>
          <cell r="D1667">
            <v>405.3594814814814</v>
          </cell>
        </row>
        <row r="1668">
          <cell r="A1668" t="str">
            <v>72.41.02.04</v>
          </cell>
          <cell r="B1668" t="str">
            <v xml:space="preserve">PA CARREG.S/PNEUS 1,91M3 A 2,5M3 -COND.D                                       </v>
          </cell>
          <cell r="C1668" t="str">
            <v>hora</v>
          </cell>
          <cell r="D1668">
            <v>451.78572592592587</v>
          </cell>
        </row>
        <row r="1669">
          <cell r="A1669" t="str">
            <v>72.41.03.01</v>
          </cell>
          <cell r="B1669" t="str">
            <v xml:space="preserve">PA CARREG.S/PNEUS 3,3M3 A 3,8M3 - COND.A                                       </v>
          </cell>
          <cell r="C1669" t="str">
            <v>hora</v>
          </cell>
          <cell r="D1669">
            <v>214.642397037037</v>
          </cell>
        </row>
        <row r="1670">
          <cell r="A1670" t="str">
            <v>72.41.03.02</v>
          </cell>
          <cell r="B1670" t="str">
            <v xml:space="preserve">PA CARREG.S/PNEUS 3,3M3 A 3,8M3 - COND.B                                       </v>
          </cell>
          <cell r="C1670" t="str">
            <v>hora</v>
          </cell>
          <cell r="D1670">
            <v>303.78935407407408</v>
          </cell>
        </row>
        <row r="1671">
          <cell r="A1671" t="str">
            <v>72.41.03.03</v>
          </cell>
          <cell r="B1671" t="str">
            <v xml:space="preserve">PA CARREG.S/PNEUS 3,3M3 A 3,8M3 - COND.C                                       </v>
          </cell>
          <cell r="C1671" t="str">
            <v>hora</v>
          </cell>
          <cell r="D1671">
            <v>582.68952888888896</v>
          </cell>
        </row>
        <row r="1672">
          <cell r="A1672" t="str">
            <v>72.41.03.04</v>
          </cell>
          <cell r="B1672" t="str">
            <v xml:space="preserve">PA CARREG.S/PNEUS 3,3M3 A 3,8M3 - COND.D                                       </v>
          </cell>
          <cell r="C1672" t="str">
            <v>hora</v>
          </cell>
          <cell r="D1672">
            <v>629.126482962963</v>
          </cell>
        </row>
        <row r="1673">
          <cell r="A1673" t="str">
            <v>72.41.04.01</v>
          </cell>
          <cell r="B1673" t="str">
            <v xml:space="preserve">PA CARREG. S/ESTEIRA 1,85M3 COND. A                                            </v>
          </cell>
          <cell r="C1673" t="str">
            <v>hora</v>
          </cell>
          <cell r="D1673">
            <v>46.426244444444436</v>
          </cell>
        </row>
        <row r="1674">
          <cell r="A1674" t="str">
            <v>72.41.04.02</v>
          </cell>
          <cell r="B1674" t="str">
            <v xml:space="preserve">PA CARREG S/ESTEIRA 1,85M3 COND. B                                             </v>
          </cell>
          <cell r="C1674" t="str">
            <v>hora</v>
          </cell>
          <cell r="D1674">
            <v>123.25712740740741</v>
          </cell>
        </row>
        <row r="1675">
          <cell r="A1675" t="str">
            <v>72.41.04.03</v>
          </cell>
          <cell r="B1675" t="str">
            <v xml:space="preserve">PA CARREG. S/ESTEIRA 1,85M3 COND. C                                            </v>
          </cell>
          <cell r="C1675" t="str">
            <v>hora</v>
          </cell>
          <cell r="D1675">
            <v>145.72593037037035</v>
          </cell>
        </row>
        <row r="1676">
          <cell r="A1676" t="str">
            <v>72.41.04.04</v>
          </cell>
          <cell r="B1676" t="str">
            <v xml:space="preserve">PA CARREG. S/ESTEIRA 1,85M3 COND. D                                            </v>
          </cell>
          <cell r="C1676" t="str">
            <v>hora</v>
          </cell>
          <cell r="D1676">
            <v>192.15217481481477</v>
          </cell>
        </row>
        <row r="1677">
          <cell r="A1677" t="str">
            <v>72.41.05.01</v>
          </cell>
          <cell r="B1677" t="str">
            <v xml:space="preserve">PA CARREGADEIRA S/EST.2,3M3 COND. A                                            </v>
          </cell>
          <cell r="C1677" t="str">
            <v>hora</v>
          </cell>
          <cell r="D1677">
            <v>46.426244444444436</v>
          </cell>
        </row>
        <row r="1678">
          <cell r="A1678" t="str">
            <v>72.41.05.02</v>
          </cell>
          <cell r="B1678" t="str">
            <v xml:space="preserve">PA CARREGADEIRA S/EST.2,3M3 COND. B                                            </v>
          </cell>
          <cell r="C1678" t="str">
            <v>hora</v>
          </cell>
          <cell r="D1678">
            <v>158.48109925925925</v>
          </cell>
        </row>
        <row r="1679">
          <cell r="A1679" t="str">
            <v>72.41.05.03</v>
          </cell>
          <cell r="B1679" t="str">
            <v xml:space="preserve">PA CARREGADEIRA S/EST.2,3M3 COND. C                                            </v>
          </cell>
          <cell r="C1679" t="str">
            <v>hora</v>
          </cell>
          <cell r="D1679">
            <v>192.69836592592591</v>
          </cell>
        </row>
        <row r="1680">
          <cell r="A1680" t="str">
            <v>72.41.05.04</v>
          </cell>
          <cell r="B1680" t="str">
            <v xml:space="preserve">PA CARREGADEIRA S/EST.2,3M3 COND. D                                            </v>
          </cell>
          <cell r="C1680" t="str">
            <v>hora</v>
          </cell>
          <cell r="D1680">
            <v>239.12461037037036</v>
          </cell>
        </row>
        <row r="1681">
          <cell r="A1681" t="str">
            <v>72.42.01.01</v>
          </cell>
          <cell r="B1681" t="str">
            <v xml:space="preserve">PERFURATRIZ MANUAL COND. A                                                     </v>
          </cell>
          <cell r="C1681" t="str">
            <v>hora</v>
          </cell>
          <cell r="D1681">
            <v>48.985845925925922</v>
          </cell>
        </row>
        <row r="1682">
          <cell r="A1682" t="str">
            <v>72.42.01.02</v>
          </cell>
          <cell r="B1682" t="str">
            <v xml:space="preserve">PERFURATRIZ MANUAL COND. B                                                     </v>
          </cell>
          <cell r="C1682" t="str">
            <v>hora</v>
          </cell>
          <cell r="D1682">
            <v>5.0763644444444447</v>
          </cell>
        </row>
        <row r="1683">
          <cell r="A1683" t="str">
            <v>72.42.01.03</v>
          </cell>
          <cell r="B1683" t="str">
            <v xml:space="preserve">PERFURATRIZ MANUAL COND. C                                                     </v>
          </cell>
          <cell r="C1683" t="str">
            <v>hora</v>
          </cell>
          <cell r="D1683">
            <v>99.042654814814824</v>
          </cell>
        </row>
        <row r="1684">
          <cell r="A1684" t="str">
            <v>72.42.01.04</v>
          </cell>
          <cell r="B1684" t="str">
            <v xml:space="preserve">PERFURATRIZ MANUAL COND. D                                                     </v>
          </cell>
          <cell r="C1684" t="str">
            <v>hora</v>
          </cell>
          <cell r="D1684">
            <v>145.46889925925927</v>
          </cell>
        </row>
        <row r="1685">
          <cell r="A1685" t="str">
            <v>72.42.02.01</v>
          </cell>
          <cell r="B1685" t="str">
            <v xml:space="preserve">PERFURATRIZ S/ESTEIRA COND. A                                                  </v>
          </cell>
          <cell r="C1685" t="str">
            <v>hora</v>
          </cell>
          <cell r="D1685">
            <v>402.64994518518517</v>
          </cell>
        </row>
        <row r="1686">
          <cell r="A1686" t="str">
            <v>72.42.02.02</v>
          </cell>
          <cell r="B1686" t="str">
            <v xml:space="preserve">PERFURATRIZ S/ESTEIRA COND. B                                                  </v>
          </cell>
          <cell r="C1686" t="str">
            <v>hora</v>
          </cell>
          <cell r="D1686">
            <v>671.55803555555542</v>
          </cell>
        </row>
        <row r="1687">
          <cell r="A1687" t="str">
            <v>72.42.02.03</v>
          </cell>
          <cell r="B1687" t="str">
            <v xml:space="preserve">PERFURATRIZ S/ESTEIRA COND. C                                                  </v>
          </cell>
          <cell r="C1687" t="str">
            <v>hora</v>
          </cell>
          <cell r="D1687">
            <v>1029.8379851851853</v>
          </cell>
        </row>
        <row r="1688">
          <cell r="A1688" t="str">
            <v>72.42.02.04</v>
          </cell>
          <cell r="B1688" t="str">
            <v xml:space="preserve">PERFURATRIZ S/ESTEIRA COND. D                                                  </v>
          </cell>
          <cell r="C1688" t="str">
            <v>hora</v>
          </cell>
          <cell r="D1688">
            <v>1076.2749392592593</v>
          </cell>
        </row>
        <row r="1689">
          <cell r="A1689" t="str">
            <v>72.42.03.01</v>
          </cell>
          <cell r="B1689" t="str">
            <v xml:space="preserve">PERFURATRIZ JUMBO 3 BRACOS COND. A                                             </v>
          </cell>
          <cell r="C1689" t="str">
            <v>hora</v>
          </cell>
          <cell r="D1689">
            <v>562.71606962962949</v>
          </cell>
        </row>
        <row r="1690">
          <cell r="A1690" t="str">
            <v>72.42.03.02</v>
          </cell>
          <cell r="B1690" t="str">
            <v xml:space="preserve">PERFURATRIZ JUMBO 3 BRACOS COND. B                                             </v>
          </cell>
          <cell r="C1690" t="str">
            <v>hora</v>
          </cell>
          <cell r="D1690">
            <v>1036.4244074074074</v>
          </cell>
        </row>
        <row r="1691">
          <cell r="A1691" t="str">
            <v>72.42.03.03</v>
          </cell>
          <cell r="B1691" t="str">
            <v xml:space="preserve">PERFURATRIZ JUMBO 3 BRACOS COND. C                                             </v>
          </cell>
          <cell r="C1691" t="str">
            <v>hora</v>
          </cell>
          <cell r="D1691">
            <v>1389.7029599999996</v>
          </cell>
        </row>
        <row r="1692">
          <cell r="A1692" t="str">
            <v>72.42.03.04</v>
          </cell>
          <cell r="B1692" t="str">
            <v xml:space="preserve">PERFURATRIZ JUMBO 3 BRACOS COND. D                                             </v>
          </cell>
          <cell r="C1692" t="str">
            <v>hora</v>
          </cell>
          <cell r="D1692">
            <v>1436.1292044444442</v>
          </cell>
        </row>
        <row r="1693">
          <cell r="A1693" t="str">
            <v>72.42.04.01</v>
          </cell>
          <cell r="B1693" t="str">
            <v xml:space="preserve">SONDA ROTATIVA COND. A                                                         </v>
          </cell>
          <cell r="C1693" t="str">
            <v>hora</v>
          </cell>
          <cell r="D1693">
            <v>108.42429037037036</v>
          </cell>
        </row>
        <row r="1694">
          <cell r="A1694" t="str">
            <v>72.42.04.02</v>
          </cell>
          <cell r="B1694" t="str">
            <v xml:space="preserve">SONDA ROTATIVA COND. B                                                         </v>
          </cell>
          <cell r="C1694" t="str">
            <v>hora</v>
          </cell>
          <cell r="D1694">
            <v>138.08996444444443</v>
          </cell>
        </row>
        <row r="1695">
          <cell r="A1695" t="str">
            <v>72.42.04.03</v>
          </cell>
          <cell r="B1695" t="str">
            <v xml:space="preserve">SONDA ROTATIVA COND. C                                                         </v>
          </cell>
          <cell r="C1695" t="str">
            <v>hora</v>
          </cell>
          <cell r="D1695">
            <v>145.74734962962961</v>
          </cell>
        </row>
        <row r="1696">
          <cell r="A1696" t="str">
            <v>72.42.04.04</v>
          </cell>
          <cell r="B1696" t="str">
            <v xml:space="preserve">SONDA ROTATIVA COND. D                                                         </v>
          </cell>
          <cell r="C1696" t="str">
            <v>hora</v>
          </cell>
          <cell r="D1696">
            <v>192.17359407407406</v>
          </cell>
        </row>
        <row r="1697">
          <cell r="A1697" t="str">
            <v>72.42.05.01</v>
          </cell>
          <cell r="B1697" t="str">
            <v xml:space="preserve">PERFURADOR/CINZAL DE BAIXO PESO COND. A                                        </v>
          </cell>
          <cell r="C1697" t="str">
            <v>hora</v>
          </cell>
          <cell r="D1697">
            <v>36.926802962962959</v>
          </cell>
        </row>
        <row r="1698">
          <cell r="A1698" t="str">
            <v>72.42.05.02</v>
          </cell>
          <cell r="B1698" t="str">
            <v xml:space="preserve">PERFURADOR/CINZAL DE BAIXO PESO COND. B                                        </v>
          </cell>
          <cell r="C1698" t="str">
            <v>hora</v>
          </cell>
          <cell r="D1698">
            <v>10.431179259259258</v>
          </cell>
        </row>
        <row r="1699">
          <cell r="A1699" t="str">
            <v>72.42.05.03</v>
          </cell>
          <cell r="B1699" t="str">
            <v xml:space="preserve">PERFURADOR/CINZAL DE BAIXO PESO COND. C                                        </v>
          </cell>
          <cell r="C1699" t="str">
            <v>hora</v>
          </cell>
          <cell r="D1699">
            <v>10.431179259259258</v>
          </cell>
        </row>
        <row r="1700">
          <cell r="A1700" t="str">
            <v>72.42.05.04</v>
          </cell>
          <cell r="B1700" t="str">
            <v xml:space="preserve">PERFURADOR/CINZAL DE BAIXO PESO COND. D                                        </v>
          </cell>
          <cell r="C1700" t="str">
            <v>hora</v>
          </cell>
          <cell r="D1700">
            <v>42.817099259259251</v>
          </cell>
        </row>
        <row r="1701">
          <cell r="A1701" t="str">
            <v>72.43.01.01</v>
          </cell>
          <cell r="B1701" t="str">
            <v xml:space="preserve">RETROESCAV./CARREGADEIRA 0,77M3 COND. A                                        </v>
          </cell>
          <cell r="C1701" t="str">
            <v>hora</v>
          </cell>
          <cell r="D1701">
            <v>86.972902222222203</v>
          </cell>
        </row>
        <row r="1702">
          <cell r="A1702" t="str">
            <v>72.43.01.02</v>
          </cell>
          <cell r="B1702" t="str">
            <v xml:space="preserve">RETROESCAV./CARREGADEIRA 0,77M3 COND. B                                        </v>
          </cell>
          <cell r="C1702" t="str">
            <v>hora</v>
          </cell>
          <cell r="D1702">
            <v>74.763924444444442</v>
          </cell>
        </row>
        <row r="1703">
          <cell r="A1703" t="str">
            <v>72.43.01.03</v>
          </cell>
          <cell r="B1703" t="str">
            <v xml:space="preserve">RETROESCAV./CARREGADEIRA 0,77M3 COND. C                                        </v>
          </cell>
          <cell r="C1703" t="str">
            <v>hora</v>
          </cell>
          <cell r="D1703">
            <v>175.68076444444441</v>
          </cell>
        </row>
        <row r="1704">
          <cell r="A1704" t="str">
            <v>72.43.01.04</v>
          </cell>
          <cell r="B1704" t="str">
            <v xml:space="preserve">RETROESCAV./CARREGADEIRA 0,77M3 COND. D                                        </v>
          </cell>
          <cell r="C1704" t="str">
            <v>hora</v>
          </cell>
          <cell r="D1704">
            <v>222.10700888888886</v>
          </cell>
        </row>
        <row r="1705">
          <cell r="A1705" t="str">
            <v>72.44.01.01</v>
          </cell>
          <cell r="B1705" t="str">
            <v xml:space="preserve">ROCADEIRA MANUAL GASOLINA COND. A                                              </v>
          </cell>
          <cell r="C1705" t="str">
            <v>hora</v>
          </cell>
          <cell r="D1705">
            <v>0.5569007407407407</v>
          </cell>
        </row>
        <row r="1706">
          <cell r="A1706" t="str">
            <v>72.44.01.02</v>
          </cell>
          <cell r="B1706" t="str">
            <v xml:space="preserve">ROCADEIRA MANUAL GASOLINA COND. B                                              </v>
          </cell>
          <cell r="C1706" t="str">
            <v>hora</v>
          </cell>
          <cell r="D1706">
            <v>1.2851555555555554</v>
          </cell>
        </row>
        <row r="1707">
          <cell r="A1707" t="str">
            <v>72.44.01.03</v>
          </cell>
          <cell r="B1707" t="str">
            <v xml:space="preserve">ROCADEIRA MANUAL GASOLINA COND. C                                              </v>
          </cell>
          <cell r="C1707" t="str">
            <v>hora</v>
          </cell>
          <cell r="D1707">
            <v>2.4096666666666664</v>
          </cell>
        </row>
        <row r="1708">
          <cell r="A1708" t="str">
            <v>72.44.01.04</v>
          </cell>
          <cell r="B1708" t="str">
            <v xml:space="preserve">ROCADEIRA MANUAL GASOLINA COND. D                                              </v>
          </cell>
          <cell r="C1708" t="str">
            <v>hora</v>
          </cell>
          <cell r="D1708">
            <v>2.4096666666666664</v>
          </cell>
        </row>
        <row r="1709">
          <cell r="A1709" t="str">
            <v>72.44.02.01</v>
          </cell>
          <cell r="B1709" t="str">
            <v xml:space="preserve">ROCADEIRA MANUAL ELETRICA COND. A                                              </v>
          </cell>
          <cell r="C1709" t="str">
            <v>hora</v>
          </cell>
          <cell r="D1709">
            <v>0.18206370370370367</v>
          </cell>
        </row>
        <row r="1710">
          <cell r="A1710" t="str">
            <v>72.44.02.02</v>
          </cell>
          <cell r="B1710" t="str">
            <v xml:space="preserve">ROCADEIRA MANUAL ELETRICA COND. B                                              </v>
          </cell>
          <cell r="C1710" t="str">
            <v>hora</v>
          </cell>
          <cell r="D1710">
            <v>0.40696592592592584</v>
          </cell>
        </row>
        <row r="1711">
          <cell r="A1711" t="str">
            <v>72.44.02.03</v>
          </cell>
          <cell r="B1711" t="str">
            <v xml:space="preserve">ROCADEIRA MANUAL ELETRICA COND. C                                              </v>
          </cell>
          <cell r="C1711" t="str">
            <v>hora</v>
          </cell>
          <cell r="D1711">
            <v>1.3708325925925924</v>
          </cell>
        </row>
        <row r="1712">
          <cell r="A1712" t="str">
            <v>72.44.02.04</v>
          </cell>
          <cell r="B1712" t="str">
            <v xml:space="preserve">ROCADEIRA MANUAL ELETRICA COND. D                                              </v>
          </cell>
          <cell r="C1712" t="str">
            <v>hora</v>
          </cell>
          <cell r="D1712">
            <v>1.3708325925925924</v>
          </cell>
        </row>
        <row r="1713">
          <cell r="A1713" t="str">
            <v>72.44.03.01</v>
          </cell>
          <cell r="B1713" t="str">
            <v xml:space="preserve">ROCADEIRA ADAPT.P/TRAT.AGRIC.COND. A                                           </v>
          </cell>
          <cell r="C1713" t="str">
            <v>hora</v>
          </cell>
          <cell r="D1713">
            <v>4.016111111111111</v>
          </cell>
        </row>
        <row r="1714">
          <cell r="A1714" t="str">
            <v>72.44.03.02</v>
          </cell>
          <cell r="B1714" t="str">
            <v xml:space="preserve">ROCADEIRA ADAPT.P/TRAT.AGRIC.COND. B                                           </v>
          </cell>
          <cell r="C1714" t="str">
            <v>hora</v>
          </cell>
          <cell r="D1714">
            <v>7.6680948148148147</v>
          </cell>
        </row>
        <row r="1715">
          <cell r="A1715" t="str">
            <v>72.44.03.03</v>
          </cell>
          <cell r="B1715" t="str">
            <v xml:space="preserve">ROCADEIRA ADAPT.P/TRAT.AGRIC.COND. C                                           </v>
          </cell>
          <cell r="C1715" t="str">
            <v>hora</v>
          </cell>
          <cell r="D1715">
            <v>7.6680948148148147</v>
          </cell>
        </row>
        <row r="1716">
          <cell r="A1716" t="str">
            <v>72.44.03.04</v>
          </cell>
          <cell r="B1716" t="str">
            <v xml:space="preserve">ROCADEIRA ADAPT.P/TRAT.AGRIC. COND. D                                          </v>
          </cell>
          <cell r="C1716" t="str">
            <v>hora</v>
          </cell>
          <cell r="D1716">
            <v>7.6680948148148147</v>
          </cell>
        </row>
        <row r="1717">
          <cell r="A1717" t="str">
            <v>72.45.01.01</v>
          </cell>
          <cell r="B1717" t="str">
            <v xml:space="preserve">ROLO COMPACT.VIBRAT.CILIN./PN 7T COND. A                                       </v>
          </cell>
          <cell r="C1717" t="str">
            <v>hora</v>
          </cell>
          <cell r="D1717">
            <v>98.153755555555549</v>
          </cell>
        </row>
        <row r="1718">
          <cell r="A1718" t="str">
            <v>72.45.01.02</v>
          </cell>
          <cell r="B1718" t="str">
            <v xml:space="preserve">ROLO COMPACT.VIBRAT.CILIN./PN 7T COND. B                                       </v>
          </cell>
          <cell r="C1718" t="str">
            <v>hora</v>
          </cell>
          <cell r="D1718">
            <v>86.6409037037037</v>
          </cell>
        </row>
        <row r="1719">
          <cell r="A1719" t="str">
            <v>72.45.01.03</v>
          </cell>
          <cell r="B1719" t="str">
            <v xml:space="preserve">ROLO COMPACT.VIBRAT.CILIN./PN 7T COND. C                                       </v>
          </cell>
          <cell r="C1719" t="str">
            <v>hora</v>
          </cell>
          <cell r="D1719">
            <v>189.95670074074073</v>
          </cell>
        </row>
        <row r="1720">
          <cell r="A1720" t="str">
            <v>72.45.01.04</v>
          </cell>
          <cell r="B1720" t="str">
            <v xml:space="preserve">ROLO COMPACT.VIBRAT.CILIN./PN 7T COND. D                                       </v>
          </cell>
          <cell r="C1720" t="str">
            <v>hora</v>
          </cell>
          <cell r="D1720">
            <v>236.38294518518518</v>
          </cell>
        </row>
        <row r="1721">
          <cell r="A1721" t="str">
            <v>72.45.02.01</v>
          </cell>
          <cell r="B1721" t="str">
            <v xml:space="preserve">ROLO COMPACT.VIBRAT.CILIN./PN7,7T COND.A                                       </v>
          </cell>
          <cell r="C1721" t="str">
            <v>hora</v>
          </cell>
          <cell r="D1721">
            <v>105.02933777777776</v>
          </cell>
        </row>
        <row r="1722">
          <cell r="A1722" t="str">
            <v>72.45.02.02</v>
          </cell>
          <cell r="B1722" t="str">
            <v xml:space="preserve">ROLO COMPACT.VIBRAT.CILIN./PN7,7T COND.B                                       </v>
          </cell>
          <cell r="C1722" t="str">
            <v>hora</v>
          </cell>
          <cell r="D1722">
            <v>98.164465185185165</v>
          </cell>
        </row>
        <row r="1723">
          <cell r="A1723" t="str">
            <v>72.45.02.03</v>
          </cell>
          <cell r="B1723" t="str">
            <v xml:space="preserve">ROLO COMPACT.VIBRAT.CILIN./PN7,7T COND.C                                       </v>
          </cell>
          <cell r="C1723" t="str">
            <v>hora</v>
          </cell>
          <cell r="D1723">
            <v>201.48026222222222</v>
          </cell>
        </row>
        <row r="1724">
          <cell r="A1724" t="str">
            <v>72.45.02.04</v>
          </cell>
          <cell r="B1724" t="str">
            <v xml:space="preserve">ROLO COMPACT.VIBRAT.CILIN./PN7,7T COND.D                                       </v>
          </cell>
          <cell r="C1724" t="str">
            <v>hora</v>
          </cell>
          <cell r="D1724">
            <v>247.90650666666662</v>
          </cell>
        </row>
        <row r="1725">
          <cell r="A1725" t="str">
            <v>72.45.03.01</v>
          </cell>
          <cell r="B1725" t="str">
            <v xml:space="preserve">ROLO COMPACT.VIBRAT.CILIN./PN10T COND.A                                        </v>
          </cell>
          <cell r="C1725" t="str">
            <v>hora</v>
          </cell>
          <cell r="D1725">
            <v>117.16334814814815</v>
          </cell>
        </row>
        <row r="1726">
          <cell r="A1726" t="str">
            <v>72.45.03.02</v>
          </cell>
          <cell r="B1726" t="str">
            <v xml:space="preserve">ROLO COMPACT.VIBRAT.CILIN./PN10T COND.B                                        </v>
          </cell>
          <cell r="C1726" t="str">
            <v>hora</v>
          </cell>
          <cell r="D1726">
            <v>118.49134222222222</v>
          </cell>
        </row>
        <row r="1727">
          <cell r="A1727" t="str">
            <v>72.45.03.03</v>
          </cell>
          <cell r="B1727" t="str">
            <v xml:space="preserve">ROLO COMPACT VIBRAT.CILIN./PN10T COND.C                                        </v>
          </cell>
          <cell r="C1727" t="str">
            <v>hora</v>
          </cell>
          <cell r="D1727">
            <v>279.46778518518516</v>
          </cell>
        </row>
        <row r="1728">
          <cell r="A1728" t="str">
            <v>72.45.03.04</v>
          </cell>
          <cell r="B1728" t="str">
            <v xml:space="preserve">ROLO COMPACT.VIBRAT.CILIN./PN10T COND.D                                        </v>
          </cell>
          <cell r="C1728" t="str">
            <v>hora</v>
          </cell>
          <cell r="D1728">
            <v>325.89402962962959</v>
          </cell>
        </row>
        <row r="1729">
          <cell r="A1729" t="str">
            <v>72.45.04.01</v>
          </cell>
          <cell r="B1729" t="str">
            <v xml:space="preserve">ROLO COMPACT.VIBR.CILIN./PN 11,3T COND.A                                       </v>
          </cell>
          <cell r="C1729" t="str">
            <v>hora</v>
          </cell>
          <cell r="D1729">
            <v>113.93974962962962</v>
          </cell>
        </row>
        <row r="1730">
          <cell r="A1730" t="str">
            <v>72.45.04.02</v>
          </cell>
          <cell r="B1730" t="str">
            <v xml:space="preserve">ROLO COMPACT.VIBR.CILIN./PN 11,3T COND.B                                       </v>
          </cell>
          <cell r="C1730" t="str">
            <v>hora</v>
          </cell>
          <cell r="D1730">
            <v>113.08297925925926</v>
          </cell>
        </row>
        <row r="1731">
          <cell r="A1731" t="str">
            <v>72.45.04.03</v>
          </cell>
          <cell r="B1731" t="str">
            <v xml:space="preserve">ROLO COMPACT.VIBR.CILIN./PN 11,3T COND.C                                       </v>
          </cell>
          <cell r="C1731" t="str">
            <v>hora</v>
          </cell>
          <cell r="D1731">
            <v>323.08810666666665</v>
          </cell>
        </row>
        <row r="1732">
          <cell r="A1732" t="str">
            <v>72.45.04.04</v>
          </cell>
          <cell r="B1732" t="str">
            <v xml:space="preserve">ROLO COMPACT.VIBR.CILIN./PN 11,3T COND.D                                       </v>
          </cell>
          <cell r="C1732" t="str">
            <v>hora</v>
          </cell>
          <cell r="D1732">
            <v>369.52506074074074</v>
          </cell>
        </row>
        <row r="1733">
          <cell r="A1733" t="str">
            <v>72.45.05.01</v>
          </cell>
          <cell r="B1733" t="str">
            <v xml:space="preserve">ROLO COMPACT.VIBR.CILIN./PN 15,5T COND.A                                       </v>
          </cell>
          <cell r="C1733" t="str">
            <v>hora</v>
          </cell>
          <cell r="D1733">
            <v>213.31440296296296</v>
          </cell>
        </row>
        <row r="1734">
          <cell r="A1734" t="str">
            <v>72.45.05.02</v>
          </cell>
          <cell r="B1734" t="str">
            <v xml:space="preserve">ROLO COMPACT.VIBR.CILIN./PN 15,5T COND.B                                       </v>
          </cell>
          <cell r="C1734" t="str">
            <v>hora</v>
          </cell>
          <cell r="D1734">
            <v>279.54275259259254</v>
          </cell>
        </row>
        <row r="1735">
          <cell r="A1735" t="str">
            <v>72.45.05.03</v>
          </cell>
          <cell r="B1735" t="str">
            <v xml:space="preserve">ROLO COMPACT.VIBR.CILIN./PN 15,5T COND.C                                       </v>
          </cell>
          <cell r="C1735" t="str">
            <v>hora</v>
          </cell>
          <cell r="D1735">
            <v>490.30826370370369</v>
          </cell>
        </row>
        <row r="1736">
          <cell r="A1736" t="str">
            <v>72.45.05.04</v>
          </cell>
          <cell r="B1736" t="str">
            <v xml:space="preserve">ROLO COMPACT.VIBR.CILIN./PN 15,5T COND.D                                       </v>
          </cell>
          <cell r="C1736" t="str">
            <v>hora</v>
          </cell>
          <cell r="D1736">
            <v>536.73450814814805</v>
          </cell>
        </row>
        <row r="1737">
          <cell r="A1737" t="str">
            <v>72.45.06.01</v>
          </cell>
          <cell r="B1737" t="str">
            <v xml:space="preserve">ROLO COMP.PE DE CARN./PN 15,5T COND. A                                         </v>
          </cell>
          <cell r="C1737" t="str">
            <v>hora</v>
          </cell>
          <cell r="D1737">
            <v>213.31440296296296</v>
          </cell>
        </row>
        <row r="1738">
          <cell r="A1738" t="str">
            <v>72.45.06.02</v>
          </cell>
          <cell r="B1738" t="str">
            <v xml:space="preserve">ROLO COMP.PE DE CARN./PN 15,5T COND. B                                         </v>
          </cell>
          <cell r="C1738" t="str">
            <v>hora</v>
          </cell>
          <cell r="D1738">
            <v>279.54275259259254</v>
          </cell>
        </row>
        <row r="1739">
          <cell r="A1739" t="str">
            <v>72.45.06.03</v>
          </cell>
          <cell r="B1739" t="str">
            <v xml:space="preserve">ROLO COMP.PE DE CARN./PN 15,5T COND. C                                         </v>
          </cell>
          <cell r="C1739" t="str">
            <v>hora</v>
          </cell>
          <cell r="D1739">
            <v>508.01128148148149</v>
          </cell>
        </row>
        <row r="1740">
          <cell r="A1740" t="str">
            <v>72.45.06.04</v>
          </cell>
          <cell r="B1740" t="str">
            <v xml:space="preserve">ROLO COMP.PE DE CARN./PN 15,5T COND. D                                         </v>
          </cell>
          <cell r="C1740" t="str">
            <v>hora</v>
          </cell>
          <cell r="D1740">
            <v>554.43752592592591</v>
          </cell>
        </row>
        <row r="1741">
          <cell r="A1741" t="str">
            <v>72.46.01.01</v>
          </cell>
          <cell r="B1741" t="str">
            <v xml:space="preserve">ROLO COMPACT.VIBR.ASF.7,2T COND. A                                             </v>
          </cell>
          <cell r="C1741" t="str">
            <v>hora</v>
          </cell>
          <cell r="D1741">
            <v>106.97849037037037</v>
          </cell>
        </row>
        <row r="1742">
          <cell r="A1742" t="str">
            <v>72.46.01.02</v>
          </cell>
          <cell r="B1742" t="str">
            <v xml:space="preserve">ROLO COMPACT.VIBR.ASF.7,2T COND. B                                             </v>
          </cell>
          <cell r="C1742" t="str">
            <v>hora</v>
          </cell>
          <cell r="D1742">
            <v>101.4201925925926</v>
          </cell>
        </row>
        <row r="1743">
          <cell r="A1743" t="str">
            <v>72.46.01.03</v>
          </cell>
          <cell r="B1743" t="str">
            <v xml:space="preserve">ROLO COMPACT.VIBR.ASF.7,2T COND. C                                             </v>
          </cell>
          <cell r="C1743" t="str">
            <v>hora</v>
          </cell>
          <cell r="D1743">
            <v>225.35202666666663</v>
          </cell>
        </row>
        <row r="1744">
          <cell r="A1744" t="str">
            <v>72.46.01.04</v>
          </cell>
          <cell r="B1744" t="str">
            <v xml:space="preserve">ROLO COMPACT.VIBR.ASF.7,2T COND. D                                             </v>
          </cell>
          <cell r="C1744" t="str">
            <v>hora</v>
          </cell>
          <cell r="D1744">
            <v>271.78898074074073</v>
          </cell>
        </row>
        <row r="1745">
          <cell r="A1745" t="str">
            <v>72.46.02.01</v>
          </cell>
          <cell r="B1745" t="str">
            <v xml:space="preserve">ROLO COMPACT.VIBR.ASF.10,2T COND. A                                            </v>
          </cell>
          <cell r="C1745" t="str">
            <v>hora</v>
          </cell>
          <cell r="D1745">
            <v>134.25591703703702</v>
          </cell>
        </row>
        <row r="1746">
          <cell r="A1746" t="str">
            <v>72.46.02.02</v>
          </cell>
          <cell r="B1746" t="str">
            <v xml:space="preserve">ROLO COMPACT.VIBR.ASF.10,2T COND. B                                            </v>
          </cell>
          <cell r="C1746" t="str">
            <v>hora</v>
          </cell>
          <cell r="D1746">
            <v>147.1181822222222</v>
          </cell>
        </row>
        <row r="1747">
          <cell r="A1747" t="str">
            <v>72.46.02.03</v>
          </cell>
          <cell r="B1747" t="str">
            <v xml:space="preserve">ROLO COMPACT.VIBR.ASF.10,2T COND. C                                            </v>
          </cell>
          <cell r="C1747" t="str">
            <v>hora</v>
          </cell>
          <cell r="D1747">
            <v>364.65217925925924</v>
          </cell>
        </row>
        <row r="1748">
          <cell r="A1748" t="str">
            <v>72.46.02.04</v>
          </cell>
          <cell r="B1748" t="str">
            <v xml:space="preserve">ROLO COMPACT.VIBR.ASF.10,2T COND. D                                            </v>
          </cell>
          <cell r="C1748" t="str">
            <v>hora</v>
          </cell>
          <cell r="D1748">
            <v>411.07842370370366</v>
          </cell>
        </row>
        <row r="1749">
          <cell r="A1749" t="str">
            <v>72.47.01.01</v>
          </cell>
          <cell r="B1749" t="str">
            <v xml:space="preserve">ROLO COMPACT. TANDEM 2,3TON COND. A                                            </v>
          </cell>
          <cell r="C1749" t="str">
            <v>hora</v>
          </cell>
          <cell r="D1749">
            <v>72.696965925925923</v>
          </cell>
        </row>
        <row r="1750">
          <cell r="A1750" t="str">
            <v>72.47.01.02</v>
          </cell>
          <cell r="B1750" t="str">
            <v xml:space="preserve">ROLO COMPACT. TANDEM 2,3TON COND. B                                            </v>
          </cell>
          <cell r="C1750" t="str">
            <v>hora</v>
          </cell>
          <cell r="D1750">
            <v>43.995158518518515</v>
          </cell>
        </row>
        <row r="1751">
          <cell r="A1751" t="str">
            <v>72.47.01.03</v>
          </cell>
          <cell r="B1751" t="str">
            <v xml:space="preserve">ROLO COMPACT. TANDEM 2,3TON COND. C                                            </v>
          </cell>
          <cell r="C1751" t="str">
            <v>hora</v>
          </cell>
          <cell r="D1751">
            <v>76.509594074074059</v>
          </cell>
        </row>
        <row r="1752">
          <cell r="A1752" t="str">
            <v>72.47.01.04</v>
          </cell>
          <cell r="B1752" t="str">
            <v xml:space="preserve">ROLO COMPACT. TANDEM 2,3TON COND. D                                            </v>
          </cell>
          <cell r="C1752" t="str">
            <v>hora</v>
          </cell>
          <cell r="D1752">
            <v>122.93583851851851</v>
          </cell>
        </row>
        <row r="1753">
          <cell r="A1753" t="str">
            <v>72.47.02.01</v>
          </cell>
          <cell r="B1753" t="str">
            <v xml:space="preserve">ROLO COMPACT. TANDEM 7TON COND. A                                              </v>
          </cell>
          <cell r="C1753" t="str">
            <v>hora</v>
          </cell>
          <cell r="D1753">
            <v>140.1783422222222</v>
          </cell>
        </row>
        <row r="1754">
          <cell r="A1754" t="str">
            <v>72.47.02.02</v>
          </cell>
          <cell r="B1754" t="str">
            <v xml:space="preserve">ROLO COMPACT. TANDEM 7TON COND. B                                              </v>
          </cell>
          <cell r="C1754" t="str">
            <v>hora</v>
          </cell>
          <cell r="D1754">
            <v>157.02458962962962</v>
          </cell>
        </row>
        <row r="1755">
          <cell r="A1755" t="str">
            <v>72.47.02.03</v>
          </cell>
          <cell r="B1755" t="str">
            <v xml:space="preserve">ROLO COMPACT. TANDEM 7TON COND. C                                              </v>
          </cell>
          <cell r="C1755" t="str">
            <v>hora</v>
          </cell>
          <cell r="D1755">
            <v>243.7404607407407</v>
          </cell>
        </row>
        <row r="1756">
          <cell r="A1756" t="str">
            <v>72.47.02.04</v>
          </cell>
          <cell r="B1756" t="str">
            <v xml:space="preserve">ROLO COMPACT. TANDEM 7TON COND. D                                              </v>
          </cell>
          <cell r="C1756" t="str">
            <v>hora</v>
          </cell>
          <cell r="D1756">
            <v>290.16670518518515</v>
          </cell>
        </row>
        <row r="1757">
          <cell r="A1757" t="str">
            <v>72.47.03.01</v>
          </cell>
          <cell r="B1757" t="str">
            <v xml:space="preserve">ROLO COMPACT. TANDEM 12TON COND. A                                             </v>
          </cell>
          <cell r="C1757" t="str">
            <v>hora</v>
          </cell>
          <cell r="D1757">
            <v>194.58326074074071</v>
          </cell>
        </row>
        <row r="1758">
          <cell r="A1758" t="str">
            <v>72.47.03.02</v>
          </cell>
          <cell r="B1758" t="str">
            <v xml:space="preserve">ROLO COMPACT. TANDEM 12TON COND. B                                             </v>
          </cell>
          <cell r="C1758" t="str">
            <v>hora</v>
          </cell>
          <cell r="D1758">
            <v>248.16353777777778</v>
          </cell>
        </row>
        <row r="1759">
          <cell r="A1759" t="str">
            <v>72.47.03.03</v>
          </cell>
          <cell r="B1759" t="str">
            <v xml:space="preserve">ROLO COMPACT. TANDEM 12TON COND. C                                             </v>
          </cell>
          <cell r="C1759" t="str">
            <v>hora</v>
          </cell>
          <cell r="D1759">
            <v>390.280322962963</v>
          </cell>
        </row>
        <row r="1760">
          <cell r="A1760" t="str">
            <v>72.47.03.04</v>
          </cell>
          <cell r="B1760" t="str">
            <v xml:space="preserve">ROLO COMPACT. TANDEM 12TON COND. D                                             </v>
          </cell>
          <cell r="C1760" t="str">
            <v>hora</v>
          </cell>
          <cell r="D1760">
            <v>436.70656740740736</v>
          </cell>
        </row>
        <row r="1761">
          <cell r="A1761" t="str">
            <v>72.48.01.01</v>
          </cell>
          <cell r="B1761" t="str">
            <v xml:space="preserve">ROLO COMPACT.S/PNEU P/ASF. 12,5T COND. A                                       </v>
          </cell>
          <cell r="C1761" t="str">
            <v>hora</v>
          </cell>
          <cell r="D1761">
            <v>118.51276148148146</v>
          </cell>
        </row>
        <row r="1762">
          <cell r="A1762" t="str">
            <v>72.48.01.02</v>
          </cell>
          <cell r="B1762" t="str">
            <v xml:space="preserve">ROLO COMPACT.S/PNEU P/ASF. 12,5T COND. B                                       </v>
          </cell>
          <cell r="C1762" t="str">
            <v>hora</v>
          </cell>
          <cell r="D1762">
            <v>120.74036444444444</v>
          </cell>
        </row>
        <row r="1763">
          <cell r="A1763" t="str">
            <v>72.48.01.03</v>
          </cell>
          <cell r="B1763" t="str">
            <v xml:space="preserve">ROLO COMPACT.S/PNEU P/ASF. 12,5T COND. C                                       </v>
          </cell>
          <cell r="C1763" t="str">
            <v>hora</v>
          </cell>
          <cell r="D1763">
            <v>268.68318814814813</v>
          </cell>
        </row>
        <row r="1764">
          <cell r="A1764" t="str">
            <v>72.48.01.04</v>
          </cell>
          <cell r="B1764" t="str">
            <v xml:space="preserve">ROLO COMPACT.S/PNEU P/ASF. 12,5T COND. D                                       </v>
          </cell>
          <cell r="C1764" t="str">
            <v>hora</v>
          </cell>
          <cell r="D1764">
            <v>315.10943259259255</v>
          </cell>
        </row>
        <row r="1765">
          <cell r="A1765" t="str">
            <v>72.48.02.01</v>
          </cell>
          <cell r="B1765" t="str">
            <v xml:space="preserve">ROLO COMPACT. S/PNEU P/ASF. 27T COND. A                                        </v>
          </cell>
          <cell r="C1765" t="str">
            <v>hora</v>
          </cell>
          <cell r="D1765">
            <v>138.00428740740742</v>
          </cell>
        </row>
        <row r="1766">
          <cell r="A1766" t="str">
            <v>72.48.02.02</v>
          </cell>
          <cell r="B1766" t="str">
            <v xml:space="preserve">ROLO COMPACT. S/PNEU P/ASF. 27T COND. B                                        </v>
          </cell>
          <cell r="C1766" t="str">
            <v>hora</v>
          </cell>
          <cell r="D1766">
            <v>153.38331555555553</v>
          </cell>
        </row>
        <row r="1767">
          <cell r="A1767" t="str">
            <v>72.48.02.03</v>
          </cell>
          <cell r="B1767" t="str">
            <v xml:space="preserve">ROLO COMPACT. S/PNEU P/ASF. 27T COND. C                                        </v>
          </cell>
          <cell r="C1767" t="str">
            <v>hora</v>
          </cell>
          <cell r="D1767">
            <v>309.486877037037</v>
          </cell>
        </row>
        <row r="1768">
          <cell r="A1768" t="str">
            <v>72.48.02.04</v>
          </cell>
          <cell r="B1768" t="str">
            <v xml:space="preserve">ROLO COMPACT. S/PNEU P/ASF. 27T COND. D                                        </v>
          </cell>
          <cell r="C1768" t="str">
            <v>hora</v>
          </cell>
          <cell r="D1768">
            <v>355.92383111111104</v>
          </cell>
        </row>
        <row r="1769">
          <cell r="A1769" t="str">
            <v>72.49.01.01</v>
          </cell>
          <cell r="B1769" t="str">
            <v xml:space="preserve">TRATOR AGRIC.C/PESO DE 3,7T COND. A                                            </v>
          </cell>
          <cell r="C1769" t="str">
            <v>hora</v>
          </cell>
          <cell r="D1769">
            <v>73.136060740740746</v>
          </cell>
        </row>
        <row r="1770">
          <cell r="A1770" t="str">
            <v>72.49.01.02</v>
          </cell>
          <cell r="B1770" t="str">
            <v xml:space="preserve">TRATOR AGRIC.C/PESO DE 3,7T COND. B                                            </v>
          </cell>
          <cell r="C1770" t="str">
            <v>hora</v>
          </cell>
          <cell r="D1770">
            <v>48.23617185185185</v>
          </cell>
        </row>
        <row r="1771">
          <cell r="A1771" t="str">
            <v>72.49.01.03</v>
          </cell>
          <cell r="B1771" t="str">
            <v xml:space="preserve">TRATOR AGRIC.C/PESO DE 3,7T COND. C                                            </v>
          </cell>
          <cell r="C1771" t="str">
            <v>hora</v>
          </cell>
          <cell r="D1771">
            <v>140.72453333333331</v>
          </cell>
        </row>
        <row r="1772">
          <cell r="A1772" t="str">
            <v>72.49.01.04</v>
          </cell>
          <cell r="B1772" t="str">
            <v xml:space="preserve">TRATOR AGRIC.C/PESO DE 3,7T COND. D                                            </v>
          </cell>
          <cell r="C1772" t="str">
            <v>hora</v>
          </cell>
          <cell r="D1772">
            <v>187.15077777777776</v>
          </cell>
        </row>
        <row r="1773">
          <cell r="A1773" t="str">
            <v>72.49.02.01</v>
          </cell>
          <cell r="B1773" t="str">
            <v xml:space="preserve">TRATOR AGRIC.C/PESO DE 5T COND. A                                              </v>
          </cell>
          <cell r="C1773" t="str">
            <v>hora</v>
          </cell>
          <cell r="D1773">
            <v>76.027660740740728</v>
          </cell>
        </row>
        <row r="1774">
          <cell r="A1774" t="str">
            <v>72.49.02.02</v>
          </cell>
          <cell r="B1774" t="str">
            <v xml:space="preserve">TRATOR AGRIC.C/PESO DE 5T COND. B                                              </v>
          </cell>
          <cell r="C1774" t="str">
            <v>hora</v>
          </cell>
          <cell r="D1774">
            <v>53.451761481481476</v>
          </cell>
        </row>
        <row r="1775">
          <cell r="A1775" t="str">
            <v>72.49.02.03</v>
          </cell>
          <cell r="B1775" t="str">
            <v xml:space="preserve">TRATOR AGRIC.C/PESO DE 5T COND. C                                              </v>
          </cell>
          <cell r="C1775" t="str">
            <v>hora</v>
          </cell>
          <cell r="D1775">
            <v>166.14919407407405</v>
          </cell>
        </row>
        <row r="1776">
          <cell r="A1776" t="str">
            <v>72.49.02.04</v>
          </cell>
          <cell r="B1776" t="str">
            <v xml:space="preserve">TRATOR AGRIC.C/PESO DE 5T COND. D                                              </v>
          </cell>
          <cell r="C1776" t="str">
            <v>hora</v>
          </cell>
          <cell r="D1776">
            <v>212.5754385185185</v>
          </cell>
        </row>
        <row r="1777">
          <cell r="A1777" t="str">
            <v>72.49.03.01</v>
          </cell>
          <cell r="B1777" t="str">
            <v xml:space="preserve">MICRO TRATOR C/APAR. DE GRAMA COND. A                                          </v>
          </cell>
          <cell r="C1777" t="str">
            <v>hora</v>
          </cell>
          <cell r="D1777">
            <v>46.426244444444436</v>
          </cell>
        </row>
        <row r="1778">
          <cell r="A1778" t="str">
            <v>72.49.03.02</v>
          </cell>
          <cell r="B1778" t="str">
            <v xml:space="preserve">MICRO TRATOR C/APAR. DE GRAMA COND. B                                          </v>
          </cell>
          <cell r="C1778" t="str">
            <v>hora</v>
          </cell>
          <cell r="D1778">
            <v>28.894580740740739</v>
          </cell>
        </row>
        <row r="1779">
          <cell r="A1779" t="str">
            <v>72.49.03.03</v>
          </cell>
          <cell r="B1779" t="str">
            <v xml:space="preserve">MICRO TRATOR C/APAR. DE GRAMA COND. C                                          </v>
          </cell>
          <cell r="C1779" t="str">
            <v>hora</v>
          </cell>
          <cell r="D1779">
            <v>18.420562962962961</v>
          </cell>
        </row>
        <row r="1780">
          <cell r="A1780" t="str">
            <v>72.49.03.04</v>
          </cell>
          <cell r="B1780" t="str">
            <v xml:space="preserve">MICRO TRATOR C/APAR. DE GRAMA COND. D                                          </v>
          </cell>
          <cell r="C1780" t="str">
            <v>hora</v>
          </cell>
          <cell r="D1780">
            <v>64.846807407407397</v>
          </cell>
        </row>
        <row r="1781">
          <cell r="A1781" t="str">
            <v>72.49.04.01</v>
          </cell>
          <cell r="B1781" t="str">
            <v xml:space="preserve">TRATOR EQUIP.C/TRIT.RESIDUOS VEG.COND. A                                       </v>
          </cell>
          <cell r="C1781" t="str">
            <v>hora</v>
          </cell>
          <cell r="D1781">
            <v>90.507080000000002</v>
          </cell>
        </row>
        <row r="1782">
          <cell r="A1782" t="str">
            <v>72.49.04.02</v>
          </cell>
          <cell r="B1782" t="str">
            <v xml:space="preserve">TRATOR EQUIP.C/TRIT.RESIDUOS VEG.COND. B                                       </v>
          </cell>
          <cell r="C1782" t="str">
            <v>hora</v>
          </cell>
          <cell r="D1782">
            <v>79.615386666666666</v>
          </cell>
        </row>
        <row r="1783">
          <cell r="A1783" t="str">
            <v>72.49.04.03</v>
          </cell>
          <cell r="B1783" t="str">
            <v xml:space="preserve">TRATOR EQUIP.C/TRIT.RESIDUOS VEG.COND. C                                       </v>
          </cell>
          <cell r="C1783" t="str">
            <v>hora</v>
          </cell>
          <cell r="D1783">
            <v>192.30210962962963</v>
          </cell>
        </row>
        <row r="1784">
          <cell r="A1784" t="str">
            <v>72.49.04.04</v>
          </cell>
          <cell r="B1784" t="str">
            <v xml:space="preserve">TRATOR EQUIP.C/TRIT.RESIDUOS VEG.COND. D                                       </v>
          </cell>
          <cell r="C1784" t="str">
            <v>hora</v>
          </cell>
          <cell r="D1784">
            <v>238.72835407407405</v>
          </cell>
        </row>
        <row r="1785">
          <cell r="A1785" t="str">
            <v>72.49.05.01</v>
          </cell>
          <cell r="B1785" t="str">
            <v xml:space="preserve">TRATOR AGRIC. C/PULVEMISTURADOR COND. A                                        </v>
          </cell>
          <cell r="C1785" t="str">
            <v>hora</v>
          </cell>
          <cell r="D1785">
            <v>79.390484444444439</v>
          </cell>
        </row>
        <row r="1786">
          <cell r="A1786" t="str">
            <v>72.49.05.02</v>
          </cell>
          <cell r="B1786" t="str">
            <v xml:space="preserve">TRATOR AGRIC. C/PULVEMISTURADOR COND. B                                        </v>
          </cell>
          <cell r="C1786" t="str">
            <v>hora</v>
          </cell>
          <cell r="D1786">
            <v>59.53483111111111</v>
          </cell>
        </row>
        <row r="1787">
          <cell r="A1787" t="str">
            <v>72.49.05.03</v>
          </cell>
          <cell r="B1787" t="str">
            <v xml:space="preserve">TRATOR AGRIC. C/PULVEMISTURADOR COND. C                                        </v>
          </cell>
          <cell r="C1787" t="str">
            <v>hora</v>
          </cell>
          <cell r="D1787">
            <v>172.22155407407405</v>
          </cell>
        </row>
        <row r="1788">
          <cell r="A1788" t="str">
            <v>72.49.05.04</v>
          </cell>
          <cell r="B1788" t="str">
            <v xml:space="preserve">TRATOR AGRIC. C/PULVEMISTURADOR COND. D                                        </v>
          </cell>
          <cell r="C1788" t="str">
            <v>hora</v>
          </cell>
          <cell r="D1788">
            <v>218.65850814814812</v>
          </cell>
        </row>
        <row r="1789">
          <cell r="A1789" t="str">
            <v>72.50.01.01</v>
          </cell>
          <cell r="B1789" t="str">
            <v xml:space="preserve">TRATOR S/EST.COM LAMINA 1,93M3 COND. A                                         </v>
          </cell>
          <cell r="C1789" t="str">
            <v>hora</v>
          </cell>
          <cell r="D1789">
            <v>288.42103555555553</v>
          </cell>
        </row>
        <row r="1790">
          <cell r="A1790" t="str">
            <v>72.50.01.02</v>
          </cell>
          <cell r="B1790" t="str">
            <v xml:space="preserve">TRATOR S/EST.COM LAMINA 1,93M3 COND. B                                         </v>
          </cell>
          <cell r="C1790" t="str">
            <v>hora</v>
          </cell>
          <cell r="D1790">
            <v>437.02785629629625</v>
          </cell>
        </row>
        <row r="1791">
          <cell r="A1791" t="str">
            <v>72.50.01.03</v>
          </cell>
          <cell r="B1791" t="str">
            <v xml:space="preserve">TRATOR S/EST.COM LAMINA 1,93M3 COND. C                                         </v>
          </cell>
          <cell r="C1791" t="str">
            <v>hora</v>
          </cell>
          <cell r="D1791">
            <v>545.42001777777773</v>
          </cell>
        </row>
        <row r="1792">
          <cell r="A1792" t="str">
            <v>72.50.01.04</v>
          </cell>
          <cell r="B1792" t="str">
            <v xml:space="preserve">TRATOR S/EST.COM LAMINA 1,93M3 COND. D                                         </v>
          </cell>
          <cell r="C1792" t="str">
            <v>hora</v>
          </cell>
          <cell r="D1792">
            <v>591.84626222222209</v>
          </cell>
        </row>
        <row r="1793">
          <cell r="A1793" t="str">
            <v>72.50.02.01</v>
          </cell>
          <cell r="B1793" t="str">
            <v xml:space="preserve">TRATOR S/EST. COM LAMINA 2,28M3 COND. A                                        </v>
          </cell>
          <cell r="C1793" t="str">
            <v>hora</v>
          </cell>
          <cell r="D1793">
            <v>231.68141777777777</v>
          </cell>
        </row>
        <row r="1794">
          <cell r="A1794" t="str">
            <v>72.50.02.02</v>
          </cell>
          <cell r="B1794" t="str">
            <v xml:space="preserve">TRATOR S/EST. COM LAMINA 2,28M3 COND. B                                        </v>
          </cell>
          <cell r="C1794" t="str">
            <v>hora</v>
          </cell>
          <cell r="D1794">
            <v>334.55811999999997</v>
          </cell>
        </row>
        <row r="1795">
          <cell r="A1795" t="str">
            <v>72.50.02.03</v>
          </cell>
          <cell r="B1795" t="str">
            <v xml:space="preserve">TRATOR S/EST. COM LAMINA 2,28M3 COND. C                                        </v>
          </cell>
          <cell r="C1795" t="str">
            <v>hora</v>
          </cell>
          <cell r="D1795">
            <v>503.66317185185187</v>
          </cell>
        </row>
        <row r="1796">
          <cell r="A1796" t="str">
            <v>72.50.02.04</v>
          </cell>
          <cell r="B1796" t="str">
            <v xml:space="preserve">TRATOR S/EST. COM LAMINA 2,28M3 COND. D                                        </v>
          </cell>
          <cell r="C1796" t="str">
            <v>hora</v>
          </cell>
          <cell r="D1796">
            <v>550.10012592592591</v>
          </cell>
        </row>
        <row r="1797">
          <cell r="A1797" t="str">
            <v>72.50.03.01</v>
          </cell>
          <cell r="B1797" t="str">
            <v xml:space="preserve">TRATOR S/EST.COM LAMINA 3,18M3 COND. A                                         </v>
          </cell>
          <cell r="C1797" t="str">
            <v>hora</v>
          </cell>
          <cell r="D1797">
            <v>151.75545185185183</v>
          </cell>
        </row>
        <row r="1798">
          <cell r="A1798" t="str">
            <v>72.50.03.02</v>
          </cell>
          <cell r="B1798" t="str">
            <v xml:space="preserve">TRATOR S/EST.COM LAMINA 3,18M3 COND. B                                         </v>
          </cell>
          <cell r="C1798" t="str">
            <v>hora</v>
          </cell>
          <cell r="D1798">
            <v>183.23105333333334</v>
          </cell>
        </row>
        <row r="1799">
          <cell r="A1799" t="str">
            <v>72.50.03.03</v>
          </cell>
          <cell r="B1799" t="str">
            <v xml:space="preserve">TRATOR S/EST.COM LAMINA 3,18M3 COND. C                                         </v>
          </cell>
          <cell r="C1799" t="str">
            <v>hora</v>
          </cell>
          <cell r="D1799">
            <v>556.59016148148146</v>
          </cell>
        </row>
        <row r="1800">
          <cell r="A1800" t="str">
            <v>72.50.03.04</v>
          </cell>
          <cell r="B1800" t="str">
            <v xml:space="preserve">TRATOR S/EST.COM LAMINA 3,18M3 COND. D                                         </v>
          </cell>
          <cell r="C1800" t="str">
            <v>hora</v>
          </cell>
          <cell r="D1800">
            <v>603.01640592592582</v>
          </cell>
        </row>
        <row r="1801">
          <cell r="A1801" t="str">
            <v>72.50.04.01</v>
          </cell>
          <cell r="B1801" t="str">
            <v xml:space="preserve">TRATOR S/EST. C/LAMINA/RIP.1,93M3 COND.A                                       </v>
          </cell>
          <cell r="C1801" t="str">
            <v>hora</v>
          </cell>
          <cell r="D1801">
            <v>311.73589925925921</v>
          </cell>
        </row>
        <row r="1802">
          <cell r="A1802" t="str">
            <v>72.50.04.02</v>
          </cell>
          <cell r="B1802" t="str">
            <v xml:space="preserve">TRATOR S/EST. C/LAMINA/RIP.1,93M3 COND.B                                       </v>
          </cell>
          <cell r="C1802" t="str">
            <v>hora</v>
          </cell>
          <cell r="D1802">
            <v>479.14882962962957</v>
          </cell>
        </row>
        <row r="1803">
          <cell r="A1803" t="str">
            <v>72.50.04.03</v>
          </cell>
          <cell r="B1803" t="str">
            <v xml:space="preserve">TRATOR S/EST. C/LAMINA/RIP.1,93M3 COND.C                                       </v>
          </cell>
          <cell r="C1803" t="str">
            <v>hora</v>
          </cell>
          <cell r="D1803">
            <v>587.540991111111</v>
          </cell>
        </row>
        <row r="1804">
          <cell r="A1804" t="str">
            <v>72.50.04.04</v>
          </cell>
          <cell r="B1804" t="str">
            <v xml:space="preserve">TRATOR S/EST. C/LAMINA/RIP.1,93M3 COND.D                                       </v>
          </cell>
          <cell r="C1804" t="str">
            <v>hora</v>
          </cell>
          <cell r="D1804">
            <v>633.96723555555548</v>
          </cell>
        </row>
        <row r="1805">
          <cell r="A1805" t="str">
            <v>72.50.05.01</v>
          </cell>
          <cell r="B1805" t="str">
            <v xml:space="preserve">TRATOR S/EST. C/LAMINA/RIP.2,28M3 COND.A                                       </v>
          </cell>
          <cell r="C1805" t="str">
            <v>hora</v>
          </cell>
          <cell r="D1805">
            <v>216.69864592592592</v>
          </cell>
        </row>
        <row r="1806">
          <cell r="A1806" t="str">
            <v>72.50.05.02</v>
          </cell>
          <cell r="B1806" t="str">
            <v xml:space="preserve">TRATOR S/EST. C/LAMINA/RIP.2,28M3 COND.B                                       </v>
          </cell>
          <cell r="C1806" t="str">
            <v>hora</v>
          </cell>
          <cell r="D1806">
            <v>307.50559555555554</v>
          </cell>
        </row>
        <row r="1807">
          <cell r="A1807" t="str">
            <v>72.50.05.03</v>
          </cell>
          <cell r="B1807" t="str">
            <v xml:space="preserve">TRATOR S/EST. C/LAMINA/RIP.2,28M3 COND.C                                       </v>
          </cell>
          <cell r="C1807" t="str">
            <v>hora</v>
          </cell>
          <cell r="D1807">
            <v>482.13681629629627</v>
          </cell>
        </row>
        <row r="1808">
          <cell r="A1808" t="str">
            <v>72.50.05.04</v>
          </cell>
          <cell r="B1808" t="str">
            <v xml:space="preserve">TRATOR S/EST. C/LAMINA/RIP.2,28M3 COND.D                                       </v>
          </cell>
          <cell r="C1808" t="str">
            <v>hora</v>
          </cell>
          <cell r="D1808">
            <v>528.56306074074075</v>
          </cell>
        </row>
        <row r="1809">
          <cell r="A1809" t="str">
            <v>72.50.06.01</v>
          </cell>
          <cell r="B1809" t="str">
            <v xml:space="preserve">TRATOR S/EST. C/LAMINA/RIP.3,18M3 COND.A                                       </v>
          </cell>
          <cell r="C1809" t="str">
            <v>hora</v>
          </cell>
          <cell r="D1809">
            <v>157.87065037037036</v>
          </cell>
        </row>
        <row r="1810">
          <cell r="A1810" t="str">
            <v>72.50.06.02</v>
          </cell>
          <cell r="B1810" t="str">
            <v xml:space="preserve">TRATOR S/EST. C/LAMINA/RIP.3,18M3 COND.B                                       </v>
          </cell>
          <cell r="C1810" t="str">
            <v>hora</v>
          </cell>
          <cell r="D1810">
            <v>193.8871348148148</v>
          </cell>
        </row>
        <row r="1811">
          <cell r="A1811" t="str">
            <v>72.50.06.03</v>
          </cell>
          <cell r="B1811" t="str">
            <v xml:space="preserve">TRATOR S/EST. C/LAMINA/RIP.3,18M3 COND.C                                       </v>
          </cell>
          <cell r="C1811" t="str">
            <v>hora</v>
          </cell>
          <cell r="D1811">
            <v>567.23553333333325</v>
          </cell>
        </row>
        <row r="1812">
          <cell r="A1812" t="str">
            <v>72.50.06.04</v>
          </cell>
          <cell r="B1812" t="str">
            <v xml:space="preserve">TRATOR S/EST. C/LAMINA/RIP.3,18M3 COND.D                                       </v>
          </cell>
          <cell r="C1812" t="str">
            <v>hora</v>
          </cell>
          <cell r="D1812">
            <v>613.66177777777773</v>
          </cell>
        </row>
        <row r="1813">
          <cell r="A1813" t="str">
            <v>72.52.01.01</v>
          </cell>
          <cell r="B1813" t="str">
            <v xml:space="preserve">USINA DE CONCRETO 200M3/H COND. A                                              </v>
          </cell>
          <cell r="C1813" t="str">
            <v>hora</v>
          </cell>
          <cell r="D1813">
            <v>402.63923555555556</v>
          </cell>
        </row>
        <row r="1814">
          <cell r="A1814" t="str">
            <v>72.52.01.02</v>
          </cell>
          <cell r="B1814" t="str">
            <v xml:space="preserve">USINA DE CONCRETO 200M3/H COND. B                                              </v>
          </cell>
          <cell r="C1814" t="str">
            <v>hora</v>
          </cell>
          <cell r="D1814">
            <v>230.06426370370369</v>
          </cell>
        </row>
        <row r="1815">
          <cell r="A1815" t="str">
            <v>72.52.01.03</v>
          </cell>
          <cell r="B1815" t="str">
            <v xml:space="preserve">USINA DE CONCRETO 200M3/H COND. C                                              </v>
          </cell>
          <cell r="C1815" t="str">
            <v>hora</v>
          </cell>
          <cell r="D1815">
            <v>345.87819851851845</v>
          </cell>
        </row>
        <row r="1816">
          <cell r="A1816" t="str">
            <v>72.52.01.04</v>
          </cell>
          <cell r="B1816" t="str">
            <v xml:space="preserve">USINA DE CONCRETO 200M3/H COND. D                                              </v>
          </cell>
          <cell r="C1816" t="str">
            <v>hora</v>
          </cell>
          <cell r="D1816">
            <v>633.91368740740734</v>
          </cell>
        </row>
        <row r="1817">
          <cell r="A1817" t="str">
            <v>72.52.02.01</v>
          </cell>
          <cell r="B1817" t="str">
            <v xml:space="preserve">USINA DE CONCRETO 40M3/H COND. A                                               </v>
          </cell>
          <cell r="C1817" t="str">
            <v>hora</v>
          </cell>
          <cell r="D1817">
            <v>449.42960740740733</v>
          </cell>
        </row>
        <row r="1818">
          <cell r="A1818" t="str">
            <v>72.52.02.02</v>
          </cell>
          <cell r="B1818" t="str">
            <v xml:space="preserve">USINA DE CONCRETO 40M3/H COND. B                                               </v>
          </cell>
          <cell r="C1818" t="str">
            <v>hora</v>
          </cell>
          <cell r="D1818">
            <v>285.90427259259252</v>
          </cell>
        </row>
        <row r="1819">
          <cell r="A1819" t="str">
            <v>72.52.02.03</v>
          </cell>
          <cell r="B1819" t="str">
            <v xml:space="preserve">USINA DE CONCRETO 40M3/H COND. C                                               </v>
          </cell>
          <cell r="C1819" t="str">
            <v>hora</v>
          </cell>
          <cell r="D1819">
            <v>355.38834962962954</v>
          </cell>
        </row>
        <row r="1820">
          <cell r="A1820" t="str">
            <v>72.52.02.04</v>
          </cell>
          <cell r="B1820" t="str">
            <v xml:space="preserve">USINA DE CONCRETO 40M3/H COND. D                                               </v>
          </cell>
          <cell r="C1820" t="str">
            <v>hora</v>
          </cell>
          <cell r="D1820">
            <v>643.42383851851844</v>
          </cell>
        </row>
        <row r="1821">
          <cell r="A1821" t="str">
            <v>72.52.03.01</v>
          </cell>
          <cell r="B1821" t="str">
            <v xml:space="preserve">USINA ASFALTICA 60A80T/H COND. A                                               </v>
          </cell>
          <cell r="C1821" t="str">
            <v>hora</v>
          </cell>
          <cell r="D1821">
            <v>673.45363999999995</v>
          </cell>
        </row>
        <row r="1822">
          <cell r="A1822" t="str">
            <v>72.52.03.02</v>
          </cell>
          <cell r="B1822" t="str">
            <v xml:space="preserve">USINA ASFALTICA 60A80T/H COND. B                                               </v>
          </cell>
          <cell r="C1822" t="str">
            <v>hora</v>
          </cell>
          <cell r="D1822">
            <v>847.2280903703703</v>
          </cell>
        </row>
        <row r="1823">
          <cell r="A1823" t="str">
            <v>72.52.03.03</v>
          </cell>
          <cell r="B1823" t="str">
            <v xml:space="preserve">USINA ASFALTICA 60 A 80T/H COND. C                                             </v>
          </cell>
          <cell r="C1823" t="str">
            <v>hora</v>
          </cell>
          <cell r="D1823">
            <v>1023.2087244444442</v>
          </cell>
        </row>
        <row r="1824">
          <cell r="A1824" t="str">
            <v>72.52.03.04</v>
          </cell>
          <cell r="B1824" t="str">
            <v xml:space="preserve">USINA ASFALTICA 60 A 80 T/H COND. D                                            </v>
          </cell>
          <cell r="C1824" t="str">
            <v>hora</v>
          </cell>
          <cell r="D1824">
            <v>1218.3810148148148</v>
          </cell>
        </row>
        <row r="1825">
          <cell r="A1825" t="str">
            <v>72.52.04.01</v>
          </cell>
          <cell r="B1825" t="str">
            <v xml:space="preserve">USINA ASF.MATER.FRES.100A150T/H COND.A                                         </v>
          </cell>
          <cell r="C1825" t="str">
            <v>hora</v>
          </cell>
          <cell r="D1825">
            <v>1219.4305585185184</v>
          </cell>
        </row>
        <row r="1826">
          <cell r="A1826" t="str">
            <v>72.52.04.02</v>
          </cell>
          <cell r="B1826" t="str">
            <v xml:space="preserve">USINA ASF.MATER.FRES.100A150T/H COND.B                                         </v>
          </cell>
          <cell r="C1826" t="str">
            <v>hora</v>
          </cell>
          <cell r="D1826">
            <v>1814.3826133333334</v>
          </cell>
        </row>
        <row r="1827">
          <cell r="A1827" t="str">
            <v>72.52.04.03</v>
          </cell>
          <cell r="B1827" t="str">
            <v xml:space="preserve">USINA ASF.MATER.FRES.100A150T/H COND.C                                         </v>
          </cell>
          <cell r="C1827" t="str">
            <v>hora</v>
          </cell>
          <cell r="D1827">
            <v>2092.1368577777775</v>
          </cell>
        </row>
        <row r="1828">
          <cell r="A1828" t="str">
            <v>72.52.04.04</v>
          </cell>
          <cell r="B1828" t="str">
            <v xml:space="preserve">USINA ASF.MATER.FRES.100A150T/H COND.D                                         </v>
          </cell>
          <cell r="C1828" t="str">
            <v>hora</v>
          </cell>
          <cell r="D1828">
            <v>2287.3091481481479</v>
          </cell>
        </row>
        <row r="1829">
          <cell r="A1829" t="str">
            <v>72.52.05.01</v>
          </cell>
          <cell r="B1829" t="str">
            <v xml:space="preserve">USINA DE SOLOS 400TON/H COND. A                                                </v>
          </cell>
          <cell r="C1829" t="str">
            <v>hora</v>
          </cell>
          <cell r="D1829">
            <v>535.38509481481481</v>
          </cell>
        </row>
        <row r="1830">
          <cell r="A1830" t="str">
            <v>72.52.05.02</v>
          </cell>
          <cell r="B1830" t="str">
            <v xml:space="preserve">USINA DE SOLOS 400TON/H COND. B                                                </v>
          </cell>
          <cell r="C1830" t="str">
            <v>hora</v>
          </cell>
          <cell r="D1830">
            <v>438.163077037037</v>
          </cell>
        </row>
        <row r="1831">
          <cell r="A1831" t="str">
            <v>72.52.05.03</v>
          </cell>
          <cell r="B1831" t="str">
            <v xml:space="preserve">USINA DE SOLOS 400TON/H COND. C                                                </v>
          </cell>
          <cell r="C1831" t="str">
            <v>hora</v>
          </cell>
          <cell r="D1831">
            <v>534.66754962962955</v>
          </cell>
        </row>
        <row r="1832">
          <cell r="A1832" t="str">
            <v>72.52.05.04</v>
          </cell>
          <cell r="B1832" t="str">
            <v xml:space="preserve">USINA DE SOLOS 400TON/H COND. D                                                </v>
          </cell>
          <cell r="C1832" t="str">
            <v>hora</v>
          </cell>
          <cell r="D1832">
            <v>822.71374814814817</v>
          </cell>
        </row>
        <row r="1833">
          <cell r="A1833" t="str">
            <v>72.53.01.01</v>
          </cell>
          <cell r="B1833" t="str">
            <v xml:space="preserve">VIBRADOR DE IMERSAO 12000VPM ELET.COND.A                                       </v>
          </cell>
          <cell r="C1833" t="str">
            <v>hora</v>
          </cell>
          <cell r="D1833">
            <v>32.932111111111105</v>
          </cell>
        </row>
        <row r="1834">
          <cell r="A1834" t="str">
            <v>72.53.01.02</v>
          </cell>
          <cell r="B1834" t="str">
            <v xml:space="preserve">VIBRADOR DE IMERSAO 12000VPM ELET.COND.B                                       </v>
          </cell>
          <cell r="C1834" t="str">
            <v>hora</v>
          </cell>
          <cell r="D1834">
            <v>1.0495437037037036</v>
          </cell>
        </row>
        <row r="1835">
          <cell r="A1835" t="str">
            <v>72.53.01.03</v>
          </cell>
          <cell r="B1835" t="str">
            <v xml:space="preserve">VIBRADOR DE IMERSAO 12000VPM ELET.COND.C                                       </v>
          </cell>
          <cell r="C1835" t="str">
            <v>hora</v>
          </cell>
          <cell r="D1835">
            <v>2.4953437037037034</v>
          </cell>
        </row>
        <row r="1836">
          <cell r="A1836" t="str">
            <v>72.53.01.04</v>
          </cell>
          <cell r="B1836" t="str">
            <v xml:space="preserve">VIBRADOR DE IMERSAO 12000VPM ELET.COND.D                                       </v>
          </cell>
          <cell r="C1836" t="str">
            <v>hora</v>
          </cell>
          <cell r="D1836">
            <v>34.881263703703702</v>
          </cell>
        </row>
        <row r="1837">
          <cell r="A1837" t="str">
            <v>72.53.02.01</v>
          </cell>
          <cell r="B1837" t="str">
            <v xml:space="preserve">VIBRADOR DE IMERSAO 12000VPM GAS.COND.A                                        </v>
          </cell>
          <cell r="C1837" t="str">
            <v>hora</v>
          </cell>
          <cell r="D1837">
            <v>33.049917037037034</v>
          </cell>
        </row>
        <row r="1838">
          <cell r="A1838" t="str">
            <v>72.53.02.02</v>
          </cell>
          <cell r="B1838" t="str">
            <v xml:space="preserve">VIBRADOR DE IMERSAO 12000VPM GAS.COND.B                                        </v>
          </cell>
          <cell r="C1838" t="str">
            <v>hora</v>
          </cell>
          <cell r="D1838">
            <v>1.2744459259259258</v>
          </cell>
        </row>
        <row r="1839">
          <cell r="A1839" t="str">
            <v>72.53.02.03</v>
          </cell>
          <cell r="B1839" t="str">
            <v xml:space="preserve">VIBRADOR DE IMERSAO 12000VPM GAS.COND.C                                        </v>
          </cell>
          <cell r="C1839" t="str">
            <v>hora</v>
          </cell>
          <cell r="D1839">
            <v>3.2450177777777771</v>
          </cell>
        </row>
        <row r="1840">
          <cell r="A1840" t="str">
            <v>72.53.02.04</v>
          </cell>
          <cell r="B1840" t="str">
            <v xml:space="preserve">VIBRADOR DE IMERSAO 12000VPM GAS.COND.D                                        </v>
          </cell>
          <cell r="C1840" t="str">
            <v>hora</v>
          </cell>
          <cell r="D1840">
            <v>35.641647407407405</v>
          </cell>
        </row>
        <row r="1841">
          <cell r="A1841" t="str">
            <v>72.54.01.01</v>
          </cell>
          <cell r="B1841" t="str">
            <v xml:space="preserve">VIBRO ACAB.ASF.S/EST.400T/H COND. A                                            </v>
          </cell>
          <cell r="C1841" t="str">
            <v>hora</v>
          </cell>
          <cell r="D1841">
            <v>216.34522814814812</v>
          </cell>
        </row>
        <row r="1842">
          <cell r="A1842" t="str">
            <v>72.54.01.02</v>
          </cell>
          <cell r="B1842" t="str">
            <v xml:space="preserve">VIBRO ACAB.ASF.S/EST.400T/H COND.B                                             </v>
          </cell>
          <cell r="C1842" t="str">
            <v>hora</v>
          </cell>
          <cell r="D1842">
            <v>311.30751407407405</v>
          </cell>
        </row>
        <row r="1843">
          <cell r="A1843" t="str">
            <v>72.54.01.03</v>
          </cell>
          <cell r="B1843" t="str">
            <v xml:space="preserve">VIBRO ACAB.ASF.S/EST.400T/H COND.C                                             </v>
          </cell>
          <cell r="C1843" t="str">
            <v>hora</v>
          </cell>
          <cell r="D1843">
            <v>429.33834222222214</v>
          </cell>
        </row>
        <row r="1844">
          <cell r="A1844" t="str">
            <v>72.54.01.04</v>
          </cell>
          <cell r="B1844" t="str">
            <v xml:space="preserve">VIBRO ACAB.ASF.S/EST.400T/H COND.D                                             </v>
          </cell>
          <cell r="C1844" t="str">
            <v>hora</v>
          </cell>
          <cell r="D1844">
            <v>475.76458666666667</v>
          </cell>
        </row>
        <row r="1845">
          <cell r="A1845" t="str">
            <v>72.54.02.01</v>
          </cell>
          <cell r="B1845" t="str">
            <v xml:space="preserve">VIBRO ACAB.ASF.S/EST. 2200TON/H COND.A                                         </v>
          </cell>
          <cell r="C1845" t="str">
            <v>hora</v>
          </cell>
          <cell r="D1845">
            <v>725.759471111111</v>
          </cell>
        </row>
        <row r="1846">
          <cell r="A1846" t="str">
            <v>72.54.02.02</v>
          </cell>
          <cell r="B1846" t="str">
            <v xml:space="preserve">VIBRO ACAB.ASF.S/EST. 2200TON/H COND.B                                         </v>
          </cell>
          <cell r="C1846" t="str">
            <v>hora</v>
          </cell>
          <cell r="D1846">
            <v>1244.6517362962963</v>
          </cell>
        </row>
        <row r="1847">
          <cell r="A1847" t="str">
            <v>72.54.02.03</v>
          </cell>
          <cell r="B1847" t="str">
            <v xml:space="preserve">VIBRO ACAB.ASF.S/EST. 2200TON/H COND.C                                         </v>
          </cell>
          <cell r="C1847" t="str">
            <v>hora</v>
          </cell>
          <cell r="D1847">
            <v>1434.9404355555553</v>
          </cell>
        </row>
        <row r="1848">
          <cell r="A1848" t="str">
            <v>72.54.02.04</v>
          </cell>
          <cell r="B1848" t="str">
            <v xml:space="preserve">VIBRO ACAB.ASF.S/EST. 2200TON/H COND.D                                         </v>
          </cell>
          <cell r="C1848" t="str">
            <v>hora</v>
          </cell>
          <cell r="D1848">
            <v>1481.3666799999999</v>
          </cell>
        </row>
        <row r="1849">
          <cell r="A1849" t="str">
            <v>72.54.03.01</v>
          </cell>
          <cell r="B1849" t="str">
            <v xml:space="preserve">VIBRO ACAB.ASF.S/EST.500TON/H COND. A                                          </v>
          </cell>
          <cell r="C1849" t="str">
            <v>hora</v>
          </cell>
          <cell r="D1849">
            <v>300.08382222222218</v>
          </cell>
        </row>
        <row r="1850">
          <cell r="A1850" t="str">
            <v>72.54.03.02</v>
          </cell>
          <cell r="B1850" t="str">
            <v xml:space="preserve">VIBRO ACAB.ASF.S/EST.500TON/H COND. B                                          </v>
          </cell>
          <cell r="C1850" t="str">
            <v>hora</v>
          </cell>
          <cell r="D1850">
            <v>464.75508740740736</v>
          </cell>
        </row>
        <row r="1851">
          <cell r="A1851" t="str">
            <v>72.54.03.03</v>
          </cell>
          <cell r="B1851" t="str">
            <v xml:space="preserve">VIBRO ACAB.ASF.S/EST.500TON/H COND. C                                          </v>
          </cell>
          <cell r="C1851" t="str">
            <v>hora</v>
          </cell>
          <cell r="D1851">
            <v>645.40512000000001</v>
          </cell>
        </row>
        <row r="1852">
          <cell r="A1852" t="str">
            <v>72.54.03.04</v>
          </cell>
          <cell r="B1852" t="str">
            <v xml:space="preserve">VIBRO ACAB.ASF.S/EST.500TON/H COND. D                                          </v>
          </cell>
          <cell r="C1852" t="str">
            <v>hora</v>
          </cell>
          <cell r="D1852">
            <v>691.83136444444438</v>
          </cell>
        </row>
        <row r="1853">
          <cell r="A1853" t="str">
            <v>72.54.04.01</v>
          </cell>
          <cell r="B1853" t="str">
            <v xml:space="preserve">VIBRO ACAB.ASF.S/PNEU 14,7T/H COND. A                                          </v>
          </cell>
          <cell r="C1853" t="str">
            <v>hora</v>
          </cell>
          <cell r="D1853">
            <v>344.19678666666664</v>
          </cell>
        </row>
        <row r="1854">
          <cell r="A1854" t="str">
            <v>72.54.04.02</v>
          </cell>
          <cell r="B1854" t="str">
            <v xml:space="preserve">VIBRO ACAB.ASF.S/PNEU 14,7T/H COND. B                                          </v>
          </cell>
          <cell r="C1854" t="str">
            <v>hora</v>
          </cell>
          <cell r="D1854">
            <v>545.56995259259259</v>
          </cell>
        </row>
        <row r="1855">
          <cell r="A1855" t="str">
            <v>72.54.04.03</v>
          </cell>
          <cell r="B1855" t="str">
            <v xml:space="preserve">VIBRO ACAB.ASF.S/PNEU 14,7T/H COND. C                                          </v>
          </cell>
          <cell r="C1855" t="str">
            <v>hora</v>
          </cell>
          <cell r="D1855">
            <v>684.78442814814809</v>
          </cell>
        </row>
        <row r="1856">
          <cell r="A1856" t="str">
            <v>72.54.04.04</v>
          </cell>
          <cell r="B1856" t="str">
            <v xml:space="preserve">VIBRO ACAB.ASF.S/PNEU 14,7T/H COND. D                                          </v>
          </cell>
          <cell r="C1856" t="str">
            <v>hora</v>
          </cell>
          <cell r="D1856">
            <v>731.22138222222213</v>
          </cell>
        </row>
        <row r="1857">
          <cell r="A1857" t="str">
            <v>72.55.01.01</v>
          </cell>
          <cell r="B1857" t="str">
            <v xml:space="preserve">VIBRO ACAB.CONCRETO 200M3/H COND. A                                            </v>
          </cell>
          <cell r="C1857" t="str">
            <v>hora</v>
          </cell>
          <cell r="D1857">
            <v>789.52460592592581</v>
          </cell>
        </row>
        <row r="1858">
          <cell r="A1858" t="str">
            <v>72.55.01.02</v>
          </cell>
          <cell r="B1858" t="str">
            <v xml:space="preserve">VIBRO ACAB.CONCRETO 200M3/H COND. B                                            </v>
          </cell>
          <cell r="C1858" t="str">
            <v>hora</v>
          </cell>
          <cell r="D1858">
            <v>1115.4186355555555</v>
          </cell>
        </row>
        <row r="1859">
          <cell r="A1859" t="str">
            <v>72.55.01.03</v>
          </cell>
          <cell r="B1859" t="str">
            <v xml:space="preserve">VIBRO ACAB.CONCRETO 200M3/H COND. C                                            </v>
          </cell>
          <cell r="C1859" t="str">
            <v>hora</v>
          </cell>
          <cell r="D1859">
            <v>1392.4232059259259</v>
          </cell>
        </row>
        <row r="1860">
          <cell r="A1860" t="str">
            <v>72.55.01.04</v>
          </cell>
          <cell r="B1860" t="str">
            <v xml:space="preserve">VIBRO ACAB.CONCRETO 200M3/H COND. D                                            </v>
          </cell>
          <cell r="C1860" t="str">
            <v>hora</v>
          </cell>
          <cell r="D1860">
            <v>1540.8051244444443</v>
          </cell>
        </row>
        <row r="1861">
          <cell r="A1861" t="str">
            <v>72.56.01.01</v>
          </cell>
          <cell r="B1861" t="str">
            <v xml:space="preserve">SERRA PARA PAVIMENTO 8HP COND. A                                               </v>
          </cell>
          <cell r="C1861" t="str">
            <v>hora</v>
          </cell>
          <cell r="D1861">
            <v>33.778171851851845</v>
          </cell>
        </row>
        <row r="1862">
          <cell r="A1862" t="str">
            <v>72.56.01.02</v>
          </cell>
          <cell r="B1862" t="str">
            <v xml:space="preserve">SERRA PARA PAVIMENTO 8HP COND. B                                               </v>
          </cell>
          <cell r="C1862" t="str">
            <v>hora</v>
          </cell>
          <cell r="D1862">
            <v>3.0094059259259258</v>
          </cell>
        </row>
        <row r="1863">
          <cell r="A1863" t="str">
            <v>72.56.01.03</v>
          </cell>
          <cell r="B1863" t="str">
            <v xml:space="preserve">SERRA PARA PAVIMENTO 8HP COND. C                                               </v>
          </cell>
          <cell r="C1863" t="str">
            <v>hora</v>
          </cell>
          <cell r="D1863">
            <v>8.3320918518518514</v>
          </cell>
        </row>
        <row r="1864">
          <cell r="A1864" t="str">
            <v>72.56.01.04</v>
          </cell>
          <cell r="B1864" t="str">
            <v xml:space="preserve">SERRA PARA PAVIMENTO 8HP COND. D                                               </v>
          </cell>
          <cell r="C1864" t="str">
            <v>hora</v>
          </cell>
          <cell r="D1864">
            <v>40.718011851851855</v>
          </cell>
        </row>
        <row r="1865">
          <cell r="A1865" t="str">
            <v>72.56.03.01</v>
          </cell>
          <cell r="B1865" t="str">
            <v xml:space="preserve">SERRA PARA PAVIMENTO 9HP COND. A                                               </v>
          </cell>
          <cell r="C1865" t="str">
            <v>hora</v>
          </cell>
          <cell r="D1865">
            <v>32.385919999999999</v>
          </cell>
        </row>
        <row r="1866">
          <cell r="A1866" t="str">
            <v>72.56.03.02</v>
          </cell>
          <cell r="B1866" t="str">
            <v xml:space="preserve">SERRA PARA PAVIMENTO 9HP COND. B                                               </v>
          </cell>
          <cell r="C1866" t="str">
            <v>hora</v>
          </cell>
          <cell r="D1866">
            <v>6.6506799999999995</v>
          </cell>
        </row>
        <row r="1867">
          <cell r="A1867" t="str">
            <v>72.56.03.03</v>
          </cell>
          <cell r="B1867" t="str">
            <v xml:space="preserve">SERRA PARA PAVIMENTO 9HP COND. C                                               </v>
          </cell>
          <cell r="C1867" t="str">
            <v>hora</v>
          </cell>
          <cell r="D1867">
            <v>5.9759733333333322</v>
          </cell>
        </row>
        <row r="1868">
          <cell r="A1868" t="str">
            <v>72.56.03.04</v>
          </cell>
          <cell r="B1868" t="str">
            <v xml:space="preserve">SERRA PARA PAVIMENTO 9HP COND. D                                               </v>
          </cell>
          <cell r="C1868" t="str">
            <v>hora</v>
          </cell>
          <cell r="D1868">
            <v>38.372602962962958</v>
          </cell>
        </row>
        <row r="1869">
          <cell r="A1869" t="str">
            <v>72.57.01.01</v>
          </cell>
          <cell r="B1869" t="str">
            <v xml:space="preserve">SELADORA A FRIO 15HP COND. A                                                   </v>
          </cell>
          <cell r="C1869" t="str">
            <v>hora</v>
          </cell>
          <cell r="D1869">
            <v>60.316634074074067</v>
          </cell>
        </row>
        <row r="1870">
          <cell r="A1870" t="str">
            <v>72.57.01.02</v>
          </cell>
          <cell r="B1870" t="str">
            <v xml:space="preserve">SELADORA A FRIO 15HP COND. B                                                   </v>
          </cell>
          <cell r="C1870" t="str">
            <v>hora</v>
          </cell>
          <cell r="D1870">
            <v>53.922985185185183</v>
          </cell>
        </row>
        <row r="1871">
          <cell r="A1871" t="str">
            <v>72.57.01.03</v>
          </cell>
          <cell r="B1871" t="str">
            <v xml:space="preserve">SELADORA A FRIO 15HP COND. C                                                   </v>
          </cell>
          <cell r="C1871" t="str">
            <v>hora</v>
          </cell>
          <cell r="D1871">
            <v>63.893650370370366</v>
          </cell>
        </row>
        <row r="1872">
          <cell r="A1872" t="str">
            <v>72.57.01.04</v>
          </cell>
          <cell r="B1872" t="str">
            <v xml:space="preserve">SELADORA A FRIO 15HP COND. D                                                   </v>
          </cell>
          <cell r="C1872" t="str">
            <v>hora</v>
          </cell>
          <cell r="D1872">
            <v>96.290279999999996</v>
          </cell>
        </row>
        <row r="1873">
          <cell r="A1873" t="str">
            <v>72.58.01.01</v>
          </cell>
          <cell r="B1873" t="str">
            <v xml:space="preserve">UNIDADE APLIC.EXTRUSAO COND. A                                                 </v>
          </cell>
          <cell r="C1873" t="str">
            <v>hora</v>
          </cell>
          <cell r="D1873">
            <v>230.54619703703702</v>
          </cell>
        </row>
        <row r="1874">
          <cell r="A1874" t="str">
            <v>72.58.01.02</v>
          </cell>
          <cell r="B1874" t="str">
            <v xml:space="preserve">UNIDADE APLIC.EXTRUSAO COND. B                                                 </v>
          </cell>
          <cell r="C1874" t="str">
            <v>hora</v>
          </cell>
          <cell r="D1874">
            <v>23.464798518518514</v>
          </cell>
        </row>
        <row r="1875">
          <cell r="A1875" t="str">
            <v>72.58.01.03</v>
          </cell>
          <cell r="B1875" t="str">
            <v xml:space="preserve">UNIDADE APLIC.EXTRUSAO COND. C                                                 </v>
          </cell>
          <cell r="C1875" t="str">
            <v>hora</v>
          </cell>
          <cell r="D1875">
            <v>333.08019111111111</v>
          </cell>
        </row>
        <row r="1876">
          <cell r="A1876" t="str">
            <v>72.58.01.04</v>
          </cell>
          <cell r="B1876" t="str">
            <v xml:space="preserve">UNIDADE APLIC.EXTRUSAO COND. D                                                 </v>
          </cell>
          <cell r="C1876" t="str">
            <v>hora</v>
          </cell>
          <cell r="D1876">
            <v>552.20992296296288</v>
          </cell>
        </row>
        <row r="1877">
          <cell r="A1877" t="str">
            <v>72.58.02.01</v>
          </cell>
          <cell r="B1877" t="str">
            <v xml:space="preserve">UNIDADE APLIC.TINTA ELAST.A FRIO COND.A                                        </v>
          </cell>
          <cell r="C1877" t="str">
            <v>hora</v>
          </cell>
          <cell r="D1877">
            <v>149.18514074074074</v>
          </cell>
        </row>
        <row r="1878">
          <cell r="A1878" t="str">
            <v>72.58.02.02</v>
          </cell>
          <cell r="B1878" t="str">
            <v xml:space="preserve">UNIDADE APLIC.TINTA ELAST.A FRIO COND.B                                        </v>
          </cell>
          <cell r="C1878" t="str">
            <v>hora</v>
          </cell>
          <cell r="D1878">
            <v>1.6492829629629628</v>
          </cell>
        </row>
        <row r="1879">
          <cell r="A1879" t="str">
            <v>72.58.02.03</v>
          </cell>
          <cell r="B1879" t="str">
            <v xml:space="preserve">UNIDADE APLIC.TINTA ELAST.A FRIO COND.C                                        </v>
          </cell>
          <cell r="C1879" t="str">
            <v>hora</v>
          </cell>
          <cell r="D1879">
            <v>130.27193481481481</v>
          </cell>
        </row>
        <row r="1880">
          <cell r="A1880" t="str">
            <v>72.58.02.04</v>
          </cell>
          <cell r="B1880" t="str">
            <v xml:space="preserve">UNIDADE APLIC.TINTA ELAST.A FRIO COND.D                                        </v>
          </cell>
          <cell r="C1880" t="str">
            <v>hora</v>
          </cell>
          <cell r="D1880">
            <v>278.6538533333333</v>
          </cell>
        </row>
        <row r="1881">
          <cell r="A1881" t="str">
            <v>72.58.03.01</v>
          </cell>
          <cell r="B1881" t="str">
            <v xml:space="preserve">UNIDADE FUSORA COND. A                                                         </v>
          </cell>
          <cell r="C1881" t="str">
            <v>hora</v>
          </cell>
          <cell r="D1881">
            <v>278.98585185185186</v>
          </cell>
        </row>
        <row r="1882">
          <cell r="A1882" t="str">
            <v>72.58.03.02</v>
          </cell>
          <cell r="B1882" t="str">
            <v xml:space="preserve">UNIDADE FUSORA COND. B                                                         </v>
          </cell>
          <cell r="C1882" t="str">
            <v>hora</v>
          </cell>
          <cell r="D1882">
            <v>50.292420740740738</v>
          </cell>
        </row>
        <row r="1883">
          <cell r="A1883" t="str">
            <v>72.58.03.03</v>
          </cell>
          <cell r="B1883" t="str">
            <v xml:space="preserve">UNIDADE FUSORA COND. C                                                         </v>
          </cell>
          <cell r="C1883" t="str">
            <v>hora</v>
          </cell>
          <cell r="D1883">
            <v>319.51109037037031</v>
          </cell>
        </row>
        <row r="1884">
          <cell r="A1884" t="str">
            <v>72.58.03.04</v>
          </cell>
          <cell r="B1884" t="str">
            <v xml:space="preserve">UNIDADE FUSORA COND. D                                                         </v>
          </cell>
          <cell r="C1884" t="str">
            <v>hora</v>
          </cell>
          <cell r="D1884">
            <v>574.01472888888884</v>
          </cell>
        </row>
        <row r="1885">
          <cell r="A1885" t="str">
            <v>72.58.04.01</v>
          </cell>
          <cell r="B1885" t="str">
            <v xml:space="preserve">UNIDADE APLIC.HOT-SPRAY COND. A                                                </v>
          </cell>
          <cell r="C1885" t="str">
            <v>hora</v>
          </cell>
          <cell r="D1885">
            <v>317.08000444444446</v>
          </cell>
        </row>
        <row r="1886">
          <cell r="A1886" t="str">
            <v>72.58.04.02</v>
          </cell>
          <cell r="B1886" t="str">
            <v xml:space="preserve">UNIDADE APLIC.HOT-SPRAY COND. B                                                </v>
          </cell>
          <cell r="C1886" t="str">
            <v>hora</v>
          </cell>
          <cell r="D1886">
            <v>346.61716296296288</v>
          </cell>
        </row>
        <row r="1887">
          <cell r="A1887" t="str">
            <v>72.58.04.03</v>
          </cell>
          <cell r="B1887" t="str">
            <v xml:space="preserve">UNIDADE APLIC.HOT-SPRAY COND. C                                                </v>
          </cell>
          <cell r="C1887" t="str">
            <v>hora</v>
          </cell>
          <cell r="D1887">
            <v>716.31357777777782</v>
          </cell>
        </row>
        <row r="1888">
          <cell r="A1888" t="str">
            <v>72.58.04.04</v>
          </cell>
          <cell r="B1888" t="str">
            <v xml:space="preserve">UNIDADE APLIC.HOT-SPRAY COND. D                                                </v>
          </cell>
          <cell r="C1888" t="str">
            <v>hora</v>
          </cell>
          <cell r="D1888">
            <v>864.69549629629626</v>
          </cell>
        </row>
        <row r="1889">
          <cell r="A1889" t="str">
            <v>72.58.05.01</v>
          </cell>
          <cell r="B1889" t="str">
            <v xml:space="preserve">UNID.APLIC.TINTA (HOFFMAN OU SIMILAR)C-A                                       </v>
          </cell>
          <cell r="C1889" t="str">
            <v>hora</v>
          </cell>
          <cell r="D1889">
            <v>149.49571999999998</v>
          </cell>
        </row>
        <row r="1890">
          <cell r="A1890" t="str">
            <v>72.58.05.02</v>
          </cell>
          <cell r="B1890" t="str">
            <v xml:space="preserve">UNID.APLIC.TINTA (HOFFMAN OU SIMILAR)C-B                                       </v>
          </cell>
          <cell r="C1890" t="str">
            <v>hora</v>
          </cell>
          <cell r="D1890">
            <v>2.3025703703703702</v>
          </cell>
        </row>
        <row r="1891">
          <cell r="A1891" t="str">
            <v>72.58.05.03</v>
          </cell>
          <cell r="B1891" t="str">
            <v xml:space="preserve">UNID.APLIC.TINTA (HOFFMAN OU SIMILAR)C-C                                       </v>
          </cell>
          <cell r="C1891" t="str">
            <v>hora</v>
          </cell>
          <cell r="D1891">
            <v>130.63606222222222</v>
          </cell>
        </row>
        <row r="1892">
          <cell r="A1892" t="str">
            <v>72.58.05.04</v>
          </cell>
          <cell r="B1892" t="str">
            <v xml:space="preserve">UNID.APLIC.TINTA (HOFFMAN OU SIMILAR)C-D                                       </v>
          </cell>
          <cell r="C1892" t="str">
            <v>hora</v>
          </cell>
          <cell r="D1892">
            <v>279.01798074074065</v>
          </cell>
        </row>
        <row r="1893">
          <cell r="A1893" t="str">
            <v>72.59.01.01</v>
          </cell>
          <cell r="B1893" t="str">
            <v xml:space="preserve">SILO P/ESTOC.CIMENTO 30T COND. A                                               </v>
          </cell>
          <cell r="C1893" t="str">
            <v>hora</v>
          </cell>
          <cell r="D1893">
            <v>9.5744088888888879</v>
          </cell>
        </row>
        <row r="1894">
          <cell r="A1894" t="str">
            <v>72.59.01.02</v>
          </cell>
          <cell r="B1894" t="str">
            <v xml:space="preserve">SILO P/ESTOC.CIMENTO 30T COND. B                                               </v>
          </cell>
          <cell r="C1894" t="str">
            <v>hora</v>
          </cell>
          <cell r="D1894">
            <v>11.202272592592593</v>
          </cell>
        </row>
        <row r="1895">
          <cell r="A1895" t="str">
            <v>72.59.01.03</v>
          </cell>
          <cell r="B1895" t="str">
            <v xml:space="preserve">SILO P/ESTOC.CIMENTO 30T COND. C                                               </v>
          </cell>
          <cell r="C1895" t="str">
            <v>hora</v>
          </cell>
          <cell r="D1895">
            <v>11.202272592592593</v>
          </cell>
        </row>
        <row r="1896">
          <cell r="A1896" t="str">
            <v>72.59.01.04</v>
          </cell>
          <cell r="B1896" t="str">
            <v xml:space="preserve">SILO P/ESTOC.CIMENTO 30T COND. D                                               </v>
          </cell>
          <cell r="C1896" t="str">
            <v>hora</v>
          </cell>
          <cell r="D1896">
            <v>11.202272592592593</v>
          </cell>
        </row>
        <row r="1897">
          <cell r="A1897" t="str">
            <v>72.59.02.01</v>
          </cell>
          <cell r="B1897" t="str">
            <v xml:space="preserve">SILO P/ESTOC.MASSA ASF.35TON COND. A                                           </v>
          </cell>
          <cell r="C1897" t="str">
            <v>hora</v>
          </cell>
          <cell r="D1897">
            <v>3.2235985185185183</v>
          </cell>
        </row>
        <row r="1898">
          <cell r="A1898" t="str">
            <v>72.59.02.02</v>
          </cell>
          <cell r="B1898" t="str">
            <v xml:space="preserve">SILO P/ESTOC.MASSA ASF.35TON COND. B                                           </v>
          </cell>
          <cell r="C1898" t="str">
            <v>hora</v>
          </cell>
          <cell r="D1898">
            <v>3.7804992592592592</v>
          </cell>
        </row>
        <row r="1899">
          <cell r="A1899" t="str">
            <v>72.59.02.03</v>
          </cell>
          <cell r="B1899" t="str">
            <v xml:space="preserve">SILO P/ESTOC.MASSA ASF.35TON COND. C                                           </v>
          </cell>
          <cell r="C1899" t="str">
            <v>hora</v>
          </cell>
          <cell r="D1899">
            <v>3.7804992592592592</v>
          </cell>
        </row>
        <row r="1900">
          <cell r="A1900" t="str">
            <v>72.59.02.04</v>
          </cell>
          <cell r="B1900" t="str">
            <v xml:space="preserve">SILO P/ESTOC.MASSA ASF.35TON COND. D                                           </v>
          </cell>
          <cell r="C1900" t="str">
            <v>hora</v>
          </cell>
          <cell r="D1900">
            <v>3.7804992592592592</v>
          </cell>
        </row>
        <row r="1901">
          <cell r="A1901" t="str">
            <v>72.61.01.01</v>
          </cell>
          <cell r="B1901" t="str">
            <v xml:space="preserve">VASSOURA MEC. REBOCAVEL COND. A                                                </v>
          </cell>
          <cell r="C1901" t="str">
            <v>hora</v>
          </cell>
          <cell r="D1901">
            <v>5.2584281481481474</v>
          </cell>
        </row>
        <row r="1902">
          <cell r="A1902" t="str">
            <v>72.61.01.02</v>
          </cell>
          <cell r="B1902" t="str">
            <v xml:space="preserve">VASSOURA MEC. REBOCAVEL COND. B                                                </v>
          </cell>
          <cell r="C1902" t="str">
            <v>hora</v>
          </cell>
          <cell r="D1902">
            <v>6.1473274074074071</v>
          </cell>
        </row>
        <row r="1903">
          <cell r="A1903" t="str">
            <v>72.61.01.03</v>
          </cell>
          <cell r="B1903" t="str">
            <v xml:space="preserve">VASSOURA MEC. REBOCAVEL COND. C                                                </v>
          </cell>
          <cell r="C1903" t="str">
            <v>hora</v>
          </cell>
          <cell r="D1903">
            <v>112.76169037037036</v>
          </cell>
        </row>
        <row r="1904">
          <cell r="A1904" t="str">
            <v>72.61.01.04</v>
          </cell>
          <cell r="B1904" t="str">
            <v xml:space="preserve">VASSOURA MEC. REBOCAVEL COND. D                                                </v>
          </cell>
          <cell r="C1904" t="str">
            <v>hora</v>
          </cell>
          <cell r="D1904">
            <v>112.76169037037036</v>
          </cell>
        </row>
        <row r="1905">
          <cell r="A1905" t="str">
            <v>72.63.01.01</v>
          </cell>
          <cell r="B1905" t="str">
            <v xml:space="preserve">MAQUINA DE JATO COND. A                                                        </v>
          </cell>
          <cell r="C1905" t="str">
            <v>hora</v>
          </cell>
          <cell r="D1905">
            <v>36.380611851851846</v>
          </cell>
        </row>
        <row r="1906">
          <cell r="A1906" t="str">
            <v>72.63.01.02</v>
          </cell>
          <cell r="B1906" t="str">
            <v xml:space="preserve">MAQUINA DE JATO COND. B                                                        </v>
          </cell>
          <cell r="C1906" t="str">
            <v>hora</v>
          </cell>
          <cell r="D1906">
            <v>7.7002237037037036</v>
          </cell>
        </row>
        <row r="1907">
          <cell r="A1907" t="str">
            <v>72.63.01.03</v>
          </cell>
          <cell r="B1907" t="str">
            <v xml:space="preserve">MAQUINA DE JATO COND. C                                                        </v>
          </cell>
          <cell r="C1907" t="str">
            <v>hora</v>
          </cell>
          <cell r="D1907">
            <v>18.731142222222221</v>
          </cell>
        </row>
        <row r="1908">
          <cell r="A1908" t="str">
            <v>72.63.01.04</v>
          </cell>
          <cell r="B1908" t="str">
            <v xml:space="preserve">MAQUINA DE JATO COND. D                                                        </v>
          </cell>
          <cell r="C1908" t="str">
            <v>hora</v>
          </cell>
          <cell r="D1908">
            <v>51.117062222222216</v>
          </cell>
        </row>
        <row r="1910">
          <cell r="A1910" t="str">
            <v>Consolidação dos custos de mão de obra - Tabela de Preços de Consultoria</v>
          </cell>
          <cell r="D1910" t="str">
            <v>Preço Unitário</v>
          </cell>
        </row>
        <row r="1911">
          <cell r="A1911" t="str">
            <v>P8001</v>
          </cell>
          <cell r="B1911" t="str">
            <v>Advogado júnior</v>
          </cell>
          <cell r="C1911" t="str">
            <v>mês</v>
          </cell>
          <cell r="D1911">
            <v>12730.83987674524</v>
          </cell>
        </row>
        <row r="1912">
          <cell r="A1912" t="str">
            <v>P8002</v>
          </cell>
          <cell r="B1912" t="str">
            <v>Advogado pleno</v>
          </cell>
          <cell r="C1912" t="str">
            <v>mês</v>
          </cell>
          <cell r="D1912">
            <v>16477.218163897855</v>
          </cell>
        </row>
        <row r="1913">
          <cell r="A1913" t="str">
            <v>P8003</v>
          </cell>
          <cell r="B1913" t="str">
            <v>Advogado sênior</v>
          </cell>
          <cell r="C1913" t="str">
            <v>mês</v>
          </cell>
          <cell r="D1913">
            <v>28669.218747754367</v>
          </cell>
        </row>
        <row r="1914">
          <cell r="A1914" t="str">
            <v>P8007</v>
          </cell>
          <cell r="B1914" t="str">
            <v>Analista de desenvolvimento de sistemas júnior</v>
          </cell>
          <cell r="C1914" t="str">
            <v>mês</v>
          </cell>
          <cell r="D1914">
            <v>13452.516659724066</v>
          </cell>
        </row>
        <row r="1915">
          <cell r="A1915" t="str">
            <v>P8008</v>
          </cell>
          <cell r="B1915" t="str">
            <v>Analista de desenvolvimento de sistemas pleno</v>
          </cell>
          <cell r="C1915" t="str">
            <v>mês</v>
          </cell>
          <cell r="D1915">
            <v>15628.606193547565</v>
          </cell>
        </row>
        <row r="1916">
          <cell r="A1916" t="str">
            <v>P8009</v>
          </cell>
          <cell r="B1916" t="str">
            <v>Analista de desenvolvimento de sistemas sênior</v>
          </cell>
          <cell r="C1916" t="str">
            <v>mês</v>
          </cell>
          <cell r="D1916">
            <v>26276.334539957959</v>
          </cell>
        </row>
        <row r="1917">
          <cell r="A1917" t="str">
            <v>P8013</v>
          </cell>
          <cell r="B1917" t="str">
            <v>Arquiteto júnior</v>
          </cell>
          <cell r="C1917" t="str">
            <v>mês</v>
          </cell>
          <cell r="D1917">
            <v>32579.81004914299</v>
          </cell>
        </row>
        <row r="1918">
          <cell r="A1918" t="str">
            <v>P8014</v>
          </cell>
          <cell r="B1918" t="str">
            <v>Arquiteto pleno</v>
          </cell>
          <cell r="C1918" t="str">
            <v>mês</v>
          </cell>
          <cell r="D1918">
            <v>32621.000459694715</v>
          </cell>
        </row>
        <row r="1919">
          <cell r="A1919" t="str">
            <v>P8015</v>
          </cell>
          <cell r="B1919" t="str">
            <v>Arquiteto sênior</v>
          </cell>
          <cell r="C1919" t="str">
            <v>mês</v>
          </cell>
          <cell r="D1919">
            <v>39207.134874516523</v>
          </cell>
        </row>
        <row r="1920">
          <cell r="A1920" t="str">
            <v>P8019</v>
          </cell>
          <cell r="B1920" t="str">
            <v>Assistente social júnior</v>
          </cell>
          <cell r="C1920" t="str">
            <v>mês</v>
          </cell>
          <cell r="D1920">
            <v>9883.5617708435075</v>
          </cell>
        </row>
        <row r="1921">
          <cell r="A1921" t="str">
            <v>P8020</v>
          </cell>
          <cell r="B1921" t="str">
            <v>Assistente social pleno</v>
          </cell>
          <cell r="C1921" t="str">
            <v>mês</v>
          </cell>
          <cell r="D1921">
            <v>12629.098263300437</v>
          </cell>
        </row>
        <row r="1922">
          <cell r="A1922" t="str">
            <v>P8021</v>
          </cell>
          <cell r="B1922" t="str">
            <v>Assistente social sênior</v>
          </cell>
          <cell r="C1922" t="str">
            <v>mês</v>
          </cell>
          <cell r="D1922">
            <v>19976.107485863755</v>
          </cell>
        </row>
        <row r="1923">
          <cell r="A1923" t="str">
            <v>P8025</v>
          </cell>
          <cell r="B1923" t="str">
            <v>Auxiliar</v>
          </cell>
          <cell r="C1923" t="str">
            <v>mês</v>
          </cell>
          <cell r="D1923">
            <v>5686.2257291927572</v>
          </cell>
        </row>
        <row r="1924">
          <cell r="A1924" t="str">
            <v>P8026</v>
          </cell>
          <cell r="B1924" t="str">
            <v>Auxiliar administrativo</v>
          </cell>
          <cell r="C1924" t="str">
            <v>mês</v>
          </cell>
          <cell r="D1924">
            <v>6340.3779590168642</v>
          </cell>
        </row>
        <row r="1925">
          <cell r="A1925" t="str">
            <v>P8027</v>
          </cell>
          <cell r="B1925" t="str">
            <v>Auxiliar de laboratório</v>
          </cell>
          <cell r="C1925" t="str">
            <v>mês</v>
          </cell>
          <cell r="D1925">
            <v>6075.6649630596585</v>
          </cell>
        </row>
        <row r="1926">
          <cell r="A1926" t="str">
            <v>P8028</v>
          </cell>
          <cell r="B1926" t="str">
            <v>Auxiliar de topografia</v>
          </cell>
          <cell r="C1926" t="str">
            <v>mês</v>
          </cell>
          <cell r="D1926">
            <v>5669.0161360004486</v>
          </cell>
        </row>
        <row r="1927">
          <cell r="A1927" t="str">
            <v>P8032</v>
          </cell>
          <cell r="B1927" t="str">
            <v>Biólogo júnior</v>
          </cell>
          <cell r="C1927" t="str">
            <v>mês</v>
          </cell>
          <cell r="D1927">
            <v>9898.8222909813176</v>
          </cell>
        </row>
        <row r="1928">
          <cell r="A1928" t="str">
            <v>P8033</v>
          </cell>
          <cell r="B1928" t="str">
            <v>Biólogo pleno</v>
          </cell>
          <cell r="C1928" t="str">
            <v>mês</v>
          </cell>
          <cell r="D1928">
            <v>12651.75082346716</v>
          </cell>
        </row>
        <row r="1929">
          <cell r="A1929" t="str">
            <v>P8034</v>
          </cell>
          <cell r="B1929" t="str">
            <v>Biólogo sênior</v>
          </cell>
          <cell r="C1929" t="str">
            <v>mês</v>
          </cell>
          <cell r="D1929">
            <v>21240.536145418489</v>
          </cell>
        </row>
        <row r="1930">
          <cell r="A1930" t="str">
            <v>P8038</v>
          </cell>
          <cell r="B1930" t="str">
            <v>Chefe de escritório</v>
          </cell>
          <cell r="C1930" t="str">
            <v>mês</v>
          </cell>
          <cell r="D1930">
            <v>10032.759703770791</v>
          </cell>
        </row>
        <row r="1931">
          <cell r="A1931" t="str">
            <v>P8040</v>
          </cell>
          <cell r="B1931" t="str">
            <v>Contador júnior</v>
          </cell>
          <cell r="C1931" t="str">
            <v>mês</v>
          </cell>
          <cell r="D1931">
            <v>12232.671241593705</v>
          </cell>
        </row>
        <row r="1932">
          <cell r="A1932" t="str">
            <v>P8041</v>
          </cell>
          <cell r="B1932" t="str">
            <v>Contador pleno</v>
          </cell>
          <cell r="C1932" t="str">
            <v>mês</v>
          </cell>
          <cell r="D1932">
            <v>15825.26044595733</v>
          </cell>
        </row>
        <row r="1933">
          <cell r="A1933" t="str">
            <v>P8042</v>
          </cell>
          <cell r="B1933" t="str">
            <v>Contador sênior</v>
          </cell>
          <cell r="C1933" t="str">
            <v>mês</v>
          </cell>
          <cell r="D1933">
            <v>29285.992087666655</v>
          </cell>
        </row>
        <row r="1934">
          <cell r="A1934" t="str">
            <v>P8044</v>
          </cell>
          <cell r="B1934" t="str">
            <v>Coordenador ambiental</v>
          </cell>
          <cell r="C1934" t="str">
            <v>mês</v>
          </cell>
          <cell r="D1934">
            <v>50471.290058962848</v>
          </cell>
        </row>
        <row r="1935">
          <cell r="A1935" t="str">
            <v>P8045</v>
          </cell>
          <cell r="B1935" t="str">
            <v>Economista júnior</v>
          </cell>
          <cell r="C1935" t="str">
            <v>mês</v>
          </cell>
          <cell r="D1935">
            <v>13672.83410277326</v>
          </cell>
        </row>
        <row r="1936">
          <cell r="A1936" t="str">
            <v>P8046</v>
          </cell>
          <cell r="B1936" t="str">
            <v>Economista pleno</v>
          </cell>
          <cell r="C1936" t="str">
            <v>mês</v>
          </cell>
          <cell r="D1936">
            <v>17745.819283547033</v>
          </cell>
        </row>
        <row r="1937">
          <cell r="A1937" t="str">
            <v>P8047</v>
          </cell>
          <cell r="B1937" t="str">
            <v>Economista sênior</v>
          </cell>
          <cell r="C1937" t="str">
            <v>mês</v>
          </cell>
          <cell r="D1937">
            <v>28672.857017456099</v>
          </cell>
        </row>
        <row r="1938">
          <cell r="A1938" t="str">
            <v>P8054</v>
          </cell>
          <cell r="B1938" t="str">
            <v>Engenheiro agrônomo júnior</v>
          </cell>
          <cell r="C1938" t="str">
            <v>mês</v>
          </cell>
          <cell r="D1938">
            <v>32503.334197515756</v>
          </cell>
        </row>
        <row r="1939">
          <cell r="A1939" t="str">
            <v>P8055</v>
          </cell>
          <cell r="B1939" t="str">
            <v>Engenheiro agrônomo pleno</v>
          </cell>
          <cell r="C1939" t="str">
            <v>mês</v>
          </cell>
          <cell r="D1939">
            <v>34700.141656029657</v>
          </cell>
        </row>
        <row r="1940">
          <cell r="A1940" t="str">
            <v>P8056</v>
          </cell>
          <cell r="B1940" t="str">
            <v>Engenheiro agrônomo sênior</v>
          </cell>
          <cell r="C1940" t="str">
            <v>mês</v>
          </cell>
          <cell r="D1940">
            <v>36896.949114543553</v>
          </cell>
        </row>
        <row r="1941">
          <cell r="A1941" t="str">
            <v>P8057</v>
          </cell>
          <cell r="B1941" t="str">
            <v>Engenheiro ambiental júnior</v>
          </cell>
          <cell r="C1941" t="str">
            <v>mês</v>
          </cell>
          <cell r="D1941">
            <v>32627.843871752732</v>
          </cell>
        </row>
        <row r="1942">
          <cell r="A1942" t="str">
            <v>P8058</v>
          </cell>
          <cell r="B1942" t="str">
            <v>Engenheiro ambiental pleno</v>
          </cell>
          <cell r="C1942" t="str">
            <v>mês</v>
          </cell>
          <cell r="D1942">
            <v>36306.163415357914</v>
          </cell>
        </row>
        <row r="1943">
          <cell r="A1943" t="str">
            <v>P8059</v>
          </cell>
          <cell r="B1943" t="str">
            <v>Engenheiro ambiental sênior</v>
          </cell>
          <cell r="C1943" t="str">
            <v>mês</v>
          </cell>
          <cell r="D1943">
            <v>39984.48295896309</v>
          </cell>
        </row>
        <row r="1944">
          <cell r="A1944" t="str">
            <v>P8060</v>
          </cell>
          <cell r="B1944" t="str">
            <v>Engenheiro consultor especial</v>
          </cell>
          <cell r="C1944" t="str">
            <v>mês</v>
          </cell>
          <cell r="D1944">
            <v>56331.936170165915</v>
          </cell>
        </row>
        <row r="1945">
          <cell r="A1945" t="str">
            <v>P8061</v>
          </cell>
          <cell r="B1945" t="str">
            <v>Engenheiro coordenador</v>
          </cell>
          <cell r="C1945" t="str">
            <v>mês</v>
          </cell>
          <cell r="D1945">
            <v>47191.664236838893</v>
          </cell>
        </row>
        <row r="1946">
          <cell r="A1946" t="str">
            <v>P8062</v>
          </cell>
          <cell r="B1946" t="str">
            <v>Engenheiro de pesca júnior</v>
          </cell>
          <cell r="C1946" t="str">
            <v>mês</v>
          </cell>
          <cell r="D1946">
            <v>32775.1071692037</v>
          </cell>
        </row>
        <row r="1947">
          <cell r="A1947" t="str">
            <v>P8063</v>
          </cell>
          <cell r="B1947" t="str">
            <v>Engenheiro de pesca pleno</v>
          </cell>
          <cell r="C1947" t="str">
            <v>mês</v>
          </cell>
          <cell r="D1947">
            <v>34700.805784626005</v>
          </cell>
        </row>
        <row r="1948">
          <cell r="A1948" t="str">
            <v>P8064</v>
          </cell>
          <cell r="B1948" t="str">
            <v>Engenheiro de pesca sênior</v>
          </cell>
          <cell r="C1948" t="str">
            <v>mês</v>
          </cell>
          <cell r="D1948">
            <v>48944.010851036313</v>
          </cell>
        </row>
        <row r="1949">
          <cell r="A1949" t="str">
            <v>P8065</v>
          </cell>
          <cell r="B1949" t="str">
            <v>Engenheiro de projetos júnior</v>
          </cell>
          <cell r="C1949" t="str">
            <v>mês</v>
          </cell>
          <cell r="D1949">
            <v>32621.390274305617</v>
          </cell>
        </row>
        <row r="1950">
          <cell r="A1950" t="str">
            <v>P8066</v>
          </cell>
          <cell r="B1950" t="str">
            <v>Engenheiro de projetos pleno</v>
          </cell>
          <cell r="C1950" t="str">
            <v>mês</v>
          </cell>
          <cell r="D1950">
            <v>32995.540112878349</v>
          </cell>
        </row>
        <row r="1951">
          <cell r="A1951" t="str">
            <v>P8067</v>
          </cell>
          <cell r="B1951" t="str">
            <v>Engenheiro de projetos sênior</v>
          </cell>
          <cell r="C1951" t="str">
            <v>mês</v>
          </cell>
          <cell r="D1951">
            <v>41249.460246488721</v>
          </cell>
        </row>
        <row r="1952">
          <cell r="A1952" t="str">
            <v>P8068</v>
          </cell>
          <cell r="B1952" t="str">
            <v>Engenheiro florestal júnior</v>
          </cell>
          <cell r="C1952" t="str">
            <v>mês</v>
          </cell>
          <cell r="D1952">
            <v>32775.1071692037</v>
          </cell>
        </row>
        <row r="1953">
          <cell r="A1953" t="str">
            <v>P8069</v>
          </cell>
          <cell r="B1953" t="str">
            <v>Engenheiro florestal pleno</v>
          </cell>
          <cell r="C1953" t="str">
            <v>mês</v>
          </cell>
          <cell r="D1953">
            <v>34700.805784626005</v>
          </cell>
        </row>
        <row r="1954">
          <cell r="A1954" t="str">
            <v>P8070</v>
          </cell>
          <cell r="B1954" t="str">
            <v>Engenheiro florestal sênior</v>
          </cell>
          <cell r="C1954" t="str">
            <v>mês</v>
          </cell>
          <cell r="D1954">
            <v>48944.010851036313</v>
          </cell>
        </row>
        <row r="1955">
          <cell r="A1955" t="str">
            <v>P8080</v>
          </cell>
          <cell r="B1955" t="str">
            <v>Geólogo júnior</v>
          </cell>
          <cell r="C1955" t="str">
            <v>mês</v>
          </cell>
          <cell r="D1955">
            <v>27526.917562036666</v>
          </cell>
        </row>
        <row r="1956">
          <cell r="A1956" t="str">
            <v>P8081</v>
          </cell>
          <cell r="B1956" t="str">
            <v>Geólogo pleno</v>
          </cell>
          <cell r="C1956" t="str">
            <v>mês</v>
          </cell>
          <cell r="D1956">
            <v>32492.404950832388</v>
          </cell>
        </row>
        <row r="1957">
          <cell r="A1957" t="str">
            <v>P8082</v>
          </cell>
          <cell r="B1957" t="str">
            <v>Geólogo sênior</v>
          </cell>
          <cell r="C1957" t="str">
            <v>mês</v>
          </cell>
          <cell r="D1957">
            <v>37457.877902049928</v>
          </cell>
        </row>
        <row r="1958">
          <cell r="A1958" t="str">
            <v>P8092</v>
          </cell>
          <cell r="B1958" t="str">
            <v>Jornalista júnior</v>
          </cell>
          <cell r="C1958" t="str">
            <v>mês</v>
          </cell>
          <cell r="D1958">
            <v>9147.8949746068356</v>
          </cell>
        </row>
        <row r="1959">
          <cell r="A1959" t="str">
            <v>P8093</v>
          </cell>
          <cell r="B1959" t="str">
            <v>Jornalista pleno</v>
          </cell>
          <cell r="C1959" t="str">
            <v>mês</v>
          </cell>
          <cell r="D1959">
            <v>11616.547592699584</v>
          </cell>
        </row>
        <row r="1960">
          <cell r="A1960" t="str">
            <v>P8094</v>
          </cell>
          <cell r="B1960" t="str">
            <v>Jornalista sênior</v>
          </cell>
          <cell r="C1960" t="str">
            <v>mês</v>
          </cell>
          <cell r="D1960">
            <v>21013.202039373104</v>
          </cell>
        </row>
        <row r="1961">
          <cell r="A1961" t="str">
            <v>P8098</v>
          </cell>
          <cell r="B1961" t="str">
            <v>Laboratorista</v>
          </cell>
          <cell r="C1961" t="str">
            <v>mês</v>
          </cell>
          <cell r="D1961">
            <v>7485.2490336508672</v>
          </cell>
        </row>
        <row r="1962">
          <cell r="A1962" t="str">
            <v>P8102</v>
          </cell>
          <cell r="B1962" t="str">
            <v>Médico veterinário</v>
          </cell>
          <cell r="C1962" t="str">
            <v>mês</v>
          </cell>
          <cell r="D1962">
            <v>32546.993433936517</v>
          </cell>
        </row>
        <row r="1963">
          <cell r="A1963" t="str">
            <v>P8106</v>
          </cell>
          <cell r="B1963" t="str">
            <v>Meteorologista júnior</v>
          </cell>
          <cell r="C1963" t="str">
            <v>mês</v>
          </cell>
          <cell r="D1963">
            <v>15038.268059285539</v>
          </cell>
        </row>
        <row r="1964">
          <cell r="A1964" t="str">
            <v>P8107</v>
          </cell>
          <cell r="B1964" t="str">
            <v>Meteorologista pleno</v>
          </cell>
          <cell r="C1964" t="str">
            <v>mês</v>
          </cell>
          <cell r="D1964">
            <v>19554.039325306738</v>
          </cell>
        </row>
        <row r="1965">
          <cell r="A1965" t="str">
            <v>P8108</v>
          </cell>
          <cell r="B1965" t="str">
            <v>Meteorologista sênior</v>
          </cell>
          <cell r="C1965" t="str">
            <v>mês</v>
          </cell>
          <cell r="D1965">
            <v>31901.402687974023</v>
          </cell>
        </row>
        <row r="1966">
          <cell r="A1966" t="str">
            <v>P8112</v>
          </cell>
          <cell r="B1966" t="str">
            <v>Motorista de caminhão</v>
          </cell>
          <cell r="C1966" t="str">
            <v>mês</v>
          </cell>
          <cell r="D1966">
            <v>7474.2331614984087</v>
          </cell>
        </row>
        <row r="1967">
          <cell r="A1967" t="str">
            <v>P8113</v>
          </cell>
          <cell r="B1967" t="str">
            <v>Motorista de veículo leve</v>
          </cell>
          <cell r="C1967" t="str">
            <v>mês</v>
          </cell>
          <cell r="D1967">
            <v>6850.6452846844677</v>
          </cell>
        </row>
        <row r="1968">
          <cell r="A1968" t="str">
            <v>P8117</v>
          </cell>
          <cell r="B1968" t="str">
            <v>Oceanógrafo júnior</v>
          </cell>
          <cell r="C1968" t="str">
            <v>mês</v>
          </cell>
          <cell r="D1968">
            <v>14092.173561053984</v>
          </cell>
        </row>
        <row r="1969">
          <cell r="A1969" t="str">
            <v>P8118</v>
          </cell>
          <cell r="B1969" t="str">
            <v>Oceanógrafo pleno</v>
          </cell>
          <cell r="C1969" t="str">
            <v>mês</v>
          </cell>
          <cell r="D1969">
            <v>18291.790740057404</v>
          </cell>
        </row>
        <row r="1970">
          <cell r="A1970" t="str">
            <v>P8119</v>
          </cell>
          <cell r="B1970" t="str">
            <v>Oceanógrafo sênior</v>
          </cell>
          <cell r="C1970" t="str">
            <v>mês</v>
          </cell>
          <cell r="D1970">
            <v>32270.008496525064</v>
          </cell>
        </row>
        <row r="1971">
          <cell r="A1971" t="str">
            <v>P8129</v>
          </cell>
          <cell r="B1971" t="str">
            <v>Pedagogo júnior</v>
          </cell>
          <cell r="C1971" t="str">
            <v>mês</v>
          </cell>
          <cell r="D1971">
            <v>7715.3118419725506</v>
          </cell>
        </row>
        <row r="1972">
          <cell r="A1972" t="str">
            <v>P8130</v>
          </cell>
          <cell r="B1972" t="str">
            <v>Pedagogo pleno</v>
          </cell>
          <cell r="C1972" t="str">
            <v>mês</v>
          </cell>
          <cell r="D1972">
            <v>9681.1902374738784</v>
          </cell>
        </row>
        <row r="1973">
          <cell r="A1973" t="str">
            <v>P8131</v>
          </cell>
          <cell r="B1973" t="str">
            <v>Pedagogo sênior</v>
          </cell>
          <cell r="C1973" t="str">
            <v>mês</v>
          </cell>
          <cell r="D1973">
            <v>13578.18134021556</v>
          </cell>
        </row>
        <row r="1974">
          <cell r="A1974" t="str">
            <v>P8135</v>
          </cell>
          <cell r="B1974" t="str">
            <v>Secretária</v>
          </cell>
          <cell r="C1974" t="str">
            <v>mês</v>
          </cell>
          <cell r="D1974">
            <v>8033.5593778266366</v>
          </cell>
        </row>
        <row r="1975">
          <cell r="A1975" t="str">
            <v>P8139</v>
          </cell>
          <cell r="B1975" t="str">
            <v>Sondador</v>
          </cell>
          <cell r="C1975" t="str">
            <v>mês</v>
          </cell>
          <cell r="D1975">
            <v>6739.2304938580837</v>
          </cell>
        </row>
        <row r="1976">
          <cell r="A1976" t="str">
            <v>P8143</v>
          </cell>
          <cell r="B1976" t="str">
            <v>Técnico ambiental</v>
          </cell>
          <cell r="C1976" t="str">
            <v>mês</v>
          </cell>
          <cell r="D1976">
            <v>8880.3955260606072</v>
          </cell>
        </row>
        <row r="1977">
          <cell r="A1977" t="str">
            <v>P8147</v>
          </cell>
          <cell r="B1977" t="str">
            <v>Técnico de obras</v>
          </cell>
          <cell r="C1977" t="str">
            <v>mês</v>
          </cell>
          <cell r="D1977">
            <v>9742.073504665128</v>
          </cell>
        </row>
        <row r="1978">
          <cell r="A1978" t="str">
            <v>P8151</v>
          </cell>
          <cell r="B1978" t="str">
            <v>Técnico de segurança do trabalho</v>
          </cell>
          <cell r="C1978" t="str">
            <v>mês</v>
          </cell>
          <cell r="D1978">
            <v>13146.945317513311</v>
          </cell>
        </row>
        <row r="1979">
          <cell r="A1979" t="str">
            <v>P8155</v>
          </cell>
          <cell r="B1979" t="str">
            <v>Técnico em geoprocessamento</v>
          </cell>
          <cell r="C1979" t="str">
            <v>mês</v>
          </cell>
          <cell r="D1979">
            <v>8717.6984575336501</v>
          </cell>
        </row>
        <row r="1980">
          <cell r="A1980" t="str">
            <v>P8159</v>
          </cell>
          <cell r="B1980" t="str">
            <v>Técnico em informática - programador</v>
          </cell>
          <cell r="C1980" t="str">
            <v>mês</v>
          </cell>
          <cell r="D1980">
            <v>13495.497329970296</v>
          </cell>
        </row>
        <row r="1981">
          <cell r="A1981" t="str">
            <v>P8163</v>
          </cell>
          <cell r="B1981" t="str">
            <v>Topógrafo</v>
          </cell>
          <cell r="C1981" t="str">
            <v>mês</v>
          </cell>
          <cell r="D1981">
            <v>7770.9975810184687</v>
          </cell>
        </row>
        <row r="1982">
          <cell r="A1982" t="str">
            <v>P8167</v>
          </cell>
          <cell r="B1982" t="str">
            <v>Arquivista júnior</v>
          </cell>
          <cell r="C1982" t="str">
            <v>mês</v>
          </cell>
          <cell r="D1982">
            <v>7715.0086528307393</v>
          </cell>
        </row>
        <row r="1983">
          <cell r="A1983" t="str">
            <v>P8168</v>
          </cell>
          <cell r="B1983" t="str">
            <v>Arquivista pleno</v>
          </cell>
          <cell r="C1983" t="str">
            <v>mês</v>
          </cell>
          <cell r="D1983">
            <v>9695.8010665935235</v>
          </cell>
        </row>
        <row r="1984">
          <cell r="A1984" t="str">
            <v>P8169</v>
          </cell>
          <cell r="B1984" t="str">
            <v>Arquivista sênior</v>
          </cell>
          <cell r="C1984" t="str">
            <v>mês</v>
          </cell>
          <cell r="D1984">
            <v>14196.802690135075</v>
          </cell>
        </row>
        <row r="1985">
          <cell r="A1985" t="str">
            <v>P8173</v>
          </cell>
          <cell r="B1985" t="str">
            <v>Administrador júnior</v>
          </cell>
          <cell r="C1985" t="str">
            <v>mês</v>
          </cell>
          <cell r="D1985">
            <v>9878.2198669163645</v>
          </cell>
        </row>
        <row r="1986">
          <cell r="A1986" t="str">
            <v>P8174</v>
          </cell>
          <cell r="B1986" t="str">
            <v>Administrador pleno</v>
          </cell>
          <cell r="C1986" t="str">
            <v>mês</v>
          </cell>
          <cell r="D1986">
            <v>12636.807930049341</v>
          </cell>
        </row>
        <row r="1987">
          <cell r="A1987" t="str">
            <v>P8175</v>
          </cell>
          <cell r="B1987" t="str">
            <v>Administrador sênior</v>
          </cell>
          <cell r="C1987" t="str">
            <v>mês</v>
          </cell>
          <cell r="D1987">
            <v>21295.326754617159</v>
          </cell>
        </row>
        <row r="1988">
          <cell r="A1988" t="str">
            <v>P8180</v>
          </cell>
          <cell r="B1988" t="str">
            <v>Engenheiro agrimensor Júnior</v>
          </cell>
          <cell r="C1988" t="str">
            <v>mês</v>
          </cell>
          <cell r="D1988">
            <v>32644.230522988695</v>
          </cell>
        </row>
        <row r="1989">
          <cell r="A1989" t="str">
            <v>P8181</v>
          </cell>
          <cell r="B1989" t="str">
            <v>Engenheiro agrimensor pleno</v>
          </cell>
          <cell r="C1989" t="str">
            <v>mês</v>
          </cell>
          <cell r="D1989">
            <v>34814.631651008698</v>
          </cell>
        </row>
        <row r="1990">
          <cell r="A1990" t="str">
            <v>P8182</v>
          </cell>
          <cell r="B1990" t="str">
            <v>Engenheiro agrimensor sênior</v>
          </cell>
          <cell r="C1990" t="str">
            <v>mês</v>
          </cell>
          <cell r="D1990">
            <v>36985.018341450508</v>
          </cell>
        </row>
        <row r="1991">
          <cell r="A1991" t="str">
            <v>P8183</v>
          </cell>
          <cell r="B1991" t="str">
            <v>Geógrafo júnior</v>
          </cell>
          <cell r="C1991" t="str">
            <v>mês</v>
          </cell>
          <cell r="D1991">
            <v>11253.572439639313</v>
          </cell>
        </row>
        <row r="1992">
          <cell r="A1992" t="str">
            <v>P8184</v>
          </cell>
          <cell r="B1992" t="str">
            <v>Geógrafo pleno</v>
          </cell>
          <cell r="C1992" t="str">
            <v>mês</v>
          </cell>
          <cell r="D1992">
            <v>14507.253933771171</v>
          </cell>
        </row>
        <row r="1993">
          <cell r="A1993" t="str">
            <v>P8185</v>
          </cell>
          <cell r="B1993" t="str">
            <v>Geógrafo sênior</v>
          </cell>
          <cell r="C1993" t="str">
            <v>mês</v>
          </cell>
          <cell r="D1993">
            <v>26532.442739319005</v>
          </cell>
        </row>
        <row r="1994">
          <cell r="A1994" t="str">
            <v>P8186</v>
          </cell>
          <cell r="B1994" t="str">
            <v>Antropólogo júnior</v>
          </cell>
          <cell r="C1994" t="str">
            <v>mês</v>
          </cell>
          <cell r="D1994">
            <v>9359.9108102016853</v>
          </cell>
        </row>
        <row r="1995">
          <cell r="A1995" t="str">
            <v>P8187</v>
          </cell>
          <cell r="B1995" t="str">
            <v>Antropólogo pleno</v>
          </cell>
          <cell r="C1995" t="str">
            <v>mês</v>
          </cell>
          <cell r="D1995">
            <v>11903.075769288986</v>
          </cell>
        </row>
        <row r="1996">
          <cell r="A1996" t="str">
            <v>P8188</v>
          </cell>
          <cell r="B1996" t="str">
            <v>Antropólogo sênior</v>
          </cell>
          <cell r="C1996" t="str">
            <v>mês</v>
          </cell>
          <cell r="D1996">
            <v>17079.135235861413</v>
          </cell>
        </row>
        <row r="1997">
          <cell r="A1997" t="str">
            <v>P8189</v>
          </cell>
          <cell r="B1997" t="str">
            <v>Arqueólogo júnior</v>
          </cell>
          <cell r="C1997" t="str">
            <v>mês</v>
          </cell>
          <cell r="D1997">
            <v>8875.4867494789087</v>
          </cell>
        </row>
        <row r="1998">
          <cell r="A1998" t="str">
            <v>P8190</v>
          </cell>
          <cell r="B1998" t="str">
            <v>Arqueólogo pleno</v>
          </cell>
          <cell r="C1998" t="str">
            <v>mês</v>
          </cell>
          <cell r="D1998">
            <v>11239.322549974204</v>
          </cell>
        </row>
        <row r="1999">
          <cell r="A1999" t="str">
            <v>P8191</v>
          </cell>
          <cell r="B1999" t="str">
            <v>Arqueólogo sênior</v>
          </cell>
          <cell r="C1999" t="str">
            <v>mês</v>
          </cell>
          <cell r="D1999">
            <v>16273.69162427371</v>
          </cell>
        </row>
        <row r="2000">
          <cell r="A2000" t="str">
            <v>P8192</v>
          </cell>
          <cell r="B2000" t="str">
            <v>Historiador júnior</v>
          </cell>
          <cell r="C2000" t="str">
            <v>mês</v>
          </cell>
          <cell r="D2000">
            <v>10985.423300074917</v>
          </cell>
        </row>
        <row r="2001">
          <cell r="A2001" t="str">
            <v>P8193</v>
          </cell>
          <cell r="B2001" t="str">
            <v>Historiador pleno</v>
          </cell>
          <cell r="C2001" t="str">
            <v>mês</v>
          </cell>
          <cell r="D2001">
            <v>14148.335740179891</v>
          </cell>
        </row>
        <row r="2002">
          <cell r="A2002" t="str">
            <v>P8194</v>
          </cell>
          <cell r="B2002" t="str">
            <v>Historiador sênior</v>
          </cell>
          <cell r="C2002" t="str">
            <v>mês</v>
          </cell>
          <cell r="D2002">
            <v>22630.340733901088</v>
          </cell>
        </row>
        <row r="2003">
          <cell r="A2003" t="str">
            <v>P8195</v>
          </cell>
          <cell r="B2003" t="str">
            <v>Paleontólogo júnior</v>
          </cell>
          <cell r="C2003" t="str">
            <v>mês</v>
          </cell>
          <cell r="D2003">
            <v>9359.9108102016853</v>
          </cell>
        </row>
        <row r="2004">
          <cell r="A2004" t="str">
            <v>P8196</v>
          </cell>
          <cell r="B2004" t="str">
            <v>Paleontólogo pleno</v>
          </cell>
          <cell r="C2004" t="str">
            <v>mês</v>
          </cell>
          <cell r="D2004">
            <v>11903.075769288986</v>
          </cell>
        </row>
        <row r="2005">
          <cell r="A2005" t="str">
            <v>P8197</v>
          </cell>
          <cell r="B2005" t="str">
            <v>Paleontólogo sênior</v>
          </cell>
          <cell r="C2005" t="str">
            <v>mês</v>
          </cell>
          <cell r="D2005">
            <v>17079.135235861413</v>
          </cell>
        </row>
        <row r="2006">
          <cell r="A2006" t="str">
            <v>P8198</v>
          </cell>
          <cell r="B2006" t="str">
            <v>Sociólogo júnior</v>
          </cell>
          <cell r="C2006" t="str">
            <v>mês</v>
          </cell>
          <cell r="D2006">
            <v>11341.381790138998</v>
          </cell>
        </row>
        <row r="2007">
          <cell r="A2007" t="str">
            <v>P8199</v>
          </cell>
          <cell r="B2007" t="str">
            <v>Sociólogo pleno</v>
          </cell>
          <cell r="C2007" t="str">
            <v>mês</v>
          </cell>
          <cell r="D2007">
            <v>14623.967315790152</v>
          </cell>
        </row>
        <row r="2008">
          <cell r="A2008" t="str">
            <v>P8200</v>
          </cell>
          <cell r="B2008" t="str">
            <v>Sociólogo sênior</v>
          </cell>
          <cell r="C2008" t="str">
            <v>mês</v>
          </cell>
          <cell r="D2008">
            <v>22975.817542205419</v>
          </cell>
        </row>
        <row r="2018">
          <cell r="A2018" t="str">
            <v>Custos de veículos Tabela de Preços de Consultoria</v>
          </cell>
          <cell r="D2018" t="str">
            <v>Preço Unitário</v>
          </cell>
        </row>
        <row r="2019">
          <cell r="A2019" t="str">
            <v>E8889</v>
          </cell>
          <cell r="B2019" t="str">
            <v>Veículo leve - 53 kW (sem motorista)</v>
          </cell>
          <cell r="C2019" t="str">
            <v xml:space="preserve">dia </v>
          </cell>
          <cell r="D2019">
            <v>187.31026747536362</v>
          </cell>
        </row>
        <row r="2020">
          <cell r="A2020" t="str">
            <v>E8891</v>
          </cell>
          <cell r="B2020" t="str">
            <v>Veículo leve Pick Up 4x4 - 147 kW (sem motorista)</v>
          </cell>
          <cell r="C2020" t="str">
            <v xml:space="preserve">dia </v>
          </cell>
          <cell r="D2020">
            <v>523.73393102782779</v>
          </cell>
        </row>
        <row r="2021">
          <cell r="A2021" t="str">
            <v>E8887</v>
          </cell>
          <cell r="B2021" t="str">
            <v>Van furgão - 93 kW (com motorista)</v>
          </cell>
          <cell r="C2021" t="str">
            <v xml:space="preserve">dia </v>
          </cell>
          <cell r="D2021">
            <v>661.23669461150655</v>
          </cell>
        </row>
        <row r="2023">
          <cell r="A2023" t="str">
            <v>Cotações de Mercado</v>
          </cell>
          <cell r="D2023" t="str">
            <v>Preço Unitário</v>
          </cell>
        </row>
        <row r="2024">
          <cell r="A2024" t="str">
            <v xml:space="preserve">EST - DF </v>
          </cell>
          <cell r="B2024" t="str">
            <v xml:space="preserve">Estadia - DF </v>
          </cell>
          <cell r="C2024" t="str">
            <v xml:space="preserve">dia </v>
          </cell>
          <cell r="D2024">
            <v>549.404</v>
          </cell>
        </row>
        <row r="2025">
          <cell r="A2025" t="str">
            <v xml:space="preserve">EST - AM </v>
          </cell>
          <cell r="B2025" t="str">
            <v xml:space="preserve">Estadia - AM </v>
          </cell>
          <cell r="C2025" t="str">
            <v xml:space="preserve">dia </v>
          </cell>
          <cell r="D2025">
            <v>549.404</v>
          </cell>
        </row>
        <row r="2026">
          <cell r="A2026" t="str">
            <v xml:space="preserve">EST - RJ </v>
          </cell>
          <cell r="B2026" t="str">
            <v xml:space="preserve">Estadia - RJ </v>
          </cell>
          <cell r="C2026" t="str">
            <v xml:space="preserve">dia </v>
          </cell>
          <cell r="D2026">
            <v>549.404</v>
          </cell>
        </row>
        <row r="2027">
          <cell r="A2027" t="str">
            <v xml:space="preserve">EST - MG </v>
          </cell>
          <cell r="B2027" t="str">
            <v xml:space="preserve">Estadia - MG </v>
          </cell>
          <cell r="C2027" t="str">
            <v xml:space="preserve">dia </v>
          </cell>
          <cell r="D2027">
            <v>516.87350000000004</v>
          </cell>
        </row>
        <row r="2028">
          <cell r="A2028" t="str">
            <v xml:space="preserve">EST - CE </v>
          </cell>
          <cell r="B2028" t="str">
            <v xml:space="preserve">Estadia - CE </v>
          </cell>
          <cell r="C2028" t="str">
            <v xml:space="preserve">dia </v>
          </cell>
          <cell r="D2028">
            <v>516.87350000000004</v>
          </cell>
        </row>
        <row r="2029">
          <cell r="A2029" t="str">
            <v xml:space="preserve">EST - RS </v>
          </cell>
          <cell r="B2029" t="str">
            <v xml:space="preserve">Estadia - RS </v>
          </cell>
          <cell r="C2029" t="str">
            <v xml:space="preserve">dia </v>
          </cell>
          <cell r="D2029">
            <v>516.87350000000004</v>
          </cell>
        </row>
        <row r="2030">
          <cell r="A2030" t="str">
            <v xml:space="preserve">EST - PE </v>
          </cell>
          <cell r="B2030" t="str">
            <v xml:space="preserve">Estadia - PE </v>
          </cell>
          <cell r="C2030" t="str">
            <v xml:space="preserve">dia </v>
          </cell>
          <cell r="D2030">
            <v>516.87350000000004</v>
          </cell>
        </row>
        <row r="2031">
          <cell r="A2031" t="str">
            <v xml:space="preserve">EST - BA </v>
          </cell>
          <cell r="B2031" t="str">
            <v xml:space="preserve">Estadia - BA </v>
          </cell>
          <cell r="C2031" t="str">
            <v xml:space="preserve">dia </v>
          </cell>
          <cell r="D2031">
            <v>516.87350000000004</v>
          </cell>
        </row>
        <row r="2032">
          <cell r="A2032" t="str">
            <v xml:space="preserve">EST - SP </v>
          </cell>
          <cell r="B2032" t="str">
            <v>Estadia - SP</v>
          </cell>
          <cell r="C2032" t="str">
            <v xml:space="preserve">dia </v>
          </cell>
          <cell r="D2032">
            <v>516.87350000000004</v>
          </cell>
        </row>
        <row r="2033">
          <cell r="A2033" t="str">
            <v xml:space="preserve">EST - AC </v>
          </cell>
          <cell r="B2033" t="str">
            <v xml:space="preserve">Estadia - AC </v>
          </cell>
          <cell r="C2033" t="str">
            <v xml:space="preserve">dia </v>
          </cell>
          <cell r="D2033">
            <v>484.34300000000002</v>
          </cell>
        </row>
        <row r="2034">
          <cell r="A2034" t="str">
            <v xml:space="preserve">EST - AL </v>
          </cell>
          <cell r="B2034" t="str">
            <v xml:space="preserve">Estadia - AL </v>
          </cell>
          <cell r="C2034" t="str">
            <v xml:space="preserve">dia </v>
          </cell>
          <cell r="D2034">
            <v>484.34300000000002</v>
          </cell>
        </row>
        <row r="2035">
          <cell r="A2035" t="str">
            <v xml:space="preserve">EST - AP </v>
          </cell>
          <cell r="B2035" t="str">
            <v xml:space="preserve">Estadia - AP </v>
          </cell>
          <cell r="C2035" t="str">
            <v xml:space="preserve">dia </v>
          </cell>
          <cell r="D2035">
            <v>484.34300000000002</v>
          </cell>
        </row>
        <row r="2036">
          <cell r="A2036" t="str">
            <v xml:space="preserve">EST - ES </v>
          </cell>
          <cell r="B2036" t="str">
            <v xml:space="preserve">Estadia - ES </v>
          </cell>
          <cell r="C2036" t="str">
            <v xml:space="preserve">dia </v>
          </cell>
          <cell r="D2036">
            <v>484.34300000000002</v>
          </cell>
        </row>
        <row r="2037">
          <cell r="A2037" t="str">
            <v xml:space="preserve">EST - GO </v>
          </cell>
          <cell r="B2037" t="str">
            <v xml:space="preserve">Estadia - GO </v>
          </cell>
          <cell r="C2037" t="str">
            <v xml:space="preserve">dia </v>
          </cell>
          <cell r="D2037">
            <v>484.34300000000002</v>
          </cell>
        </row>
        <row r="2038">
          <cell r="A2038" t="str">
            <v xml:space="preserve">EST - MA </v>
          </cell>
          <cell r="B2038" t="str">
            <v xml:space="preserve">Estadia - MA </v>
          </cell>
          <cell r="C2038" t="str">
            <v xml:space="preserve">dia </v>
          </cell>
          <cell r="D2038">
            <v>484.34300000000002</v>
          </cell>
        </row>
        <row r="2039">
          <cell r="A2039" t="str">
            <v xml:space="preserve">EST - MT </v>
          </cell>
          <cell r="B2039" t="str">
            <v xml:space="preserve">Estadia - MT </v>
          </cell>
          <cell r="C2039" t="str">
            <v xml:space="preserve">dia </v>
          </cell>
          <cell r="D2039">
            <v>484.34300000000002</v>
          </cell>
        </row>
        <row r="2040">
          <cell r="A2040" t="str">
            <v xml:space="preserve">EST - MS </v>
          </cell>
          <cell r="B2040" t="str">
            <v xml:space="preserve">Estadia - MS </v>
          </cell>
          <cell r="C2040" t="str">
            <v xml:space="preserve">dia </v>
          </cell>
          <cell r="D2040">
            <v>484.34300000000002</v>
          </cell>
        </row>
        <row r="2041">
          <cell r="A2041" t="str">
            <v xml:space="preserve">EST - PA </v>
          </cell>
          <cell r="B2041" t="str">
            <v xml:space="preserve">Estadia - PA </v>
          </cell>
          <cell r="C2041" t="str">
            <v xml:space="preserve">dia </v>
          </cell>
          <cell r="D2041">
            <v>484.34300000000002</v>
          </cell>
        </row>
        <row r="2042">
          <cell r="A2042" t="str">
            <v xml:space="preserve">EST - PB </v>
          </cell>
          <cell r="B2042" t="str">
            <v xml:space="preserve">Estadia - PB </v>
          </cell>
          <cell r="C2042" t="str">
            <v xml:space="preserve">dia </v>
          </cell>
          <cell r="D2042">
            <v>484.34300000000002</v>
          </cell>
        </row>
        <row r="2043">
          <cell r="A2043" t="str">
            <v xml:space="preserve">EST - PR </v>
          </cell>
          <cell r="B2043" t="str">
            <v xml:space="preserve">Estadia - PR </v>
          </cell>
          <cell r="C2043" t="str">
            <v xml:space="preserve">dia </v>
          </cell>
          <cell r="D2043">
            <v>484.34300000000002</v>
          </cell>
        </row>
        <row r="2044">
          <cell r="A2044" t="str">
            <v xml:space="preserve">EST - PI </v>
          </cell>
          <cell r="B2044" t="str">
            <v xml:space="preserve">Estadia - PI </v>
          </cell>
          <cell r="C2044" t="str">
            <v xml:space="preserve">dia </v>
          </cell>
          <cell r="D2044">
            <v>484.34300000000002</v>
          </cell>
        </row>
        <row r="2045">
          <cell r="A2045" t="str">
            <v xml:space="preserve">EST - RN </v>
          </cell>
          <cell r="B2045" t="str">
            <v xml:space="preserve">Estadia - RN </v>
          </cell>
          <cell r="C2045" t="str">
            <v xml:space="preserve">dia </v>
          </cell>
          <cell r="D2045">
            <v>484.34300000000002</v>
          </cell>
        </row>
        <row r="2046">
          <cell r="A2046" t="str">
            <v xml:space="preserve">EST - RO </v>
          </cell>
          <cell r="B2046" t="str">
            <v xml:space="preserve">Estadia - RO </v>
          </cell>
          <cell r="C2046" t="str">
            <v xml:space="preserve">dia </v>
          </cell>
          <cell r="D2046">
            <v>484.34300000000002</v>
          </cell>
        </row>
        <row r="2047">
          <cell r="A2047" t="str">
            <v xml:space="preserve">EST - RR </v>
          </cell>
          <cell r="B2047" t="str">
            <v xml:space="preserve">Estadia - RR </v>
          </cell>
          <cell r="C2047" t="str">
            <v xml:space="preserve">dia </v>
          </cell>
          <cell r="D2047">
            <v>484.34300000000002</v>
          </cell>
        </row>
        <row r="2048">
          <cell r="A2048" t="str">
            <v xml:space="preserve">EST - SC </v>
          </cell>
          <cell r="B2048" t="str">
            <v xml:space="preserve">Estadia - SC </v>
          </cell>
          <cell r="C2048" t="str">
            <v xml:space="preserve">dia </v>
          </cell>
          <cell r="D2048">
            <v>484.34300000000002</v>
          </cell>
        </row>
        <row r="2049">
          <cell r="A2049" t="str">
            <v xml:space="preserve">EST - SE </v>
          </cell>
          <cell r="B2049" t="str">
            <v xml:space="preserve">Estadia - SE </v>
          </cell>
          <cell r="C2049" t="str">
            <v xml:space="preserve">dia </v>
          </cell>
          <cell r="D2049">
            <v>484.34300000000002</v>
          </cell>
        </row>
        <row r="2050">
          <cell r="A2050" t="str">
            <v xml:space="preserve">EST - TO </v>
          </cell>
          <cell r="B2050" t="str">
            <v xml:space="preserve">Estadia - TO </v>
          </cell>
          <cell r="C2050" t="str">
            <v xml:space="preserve">dia </v>
          </cell>
          <cell r="D2050">
            <v>484.34300000000002</v>
          </cell>
        </row>
        <row r="2052">
          <cell r="A2052" t="str">
            <v>EQ001</v>
          </cell>
          <cell r="B2052" t="str">
            <v>Notebook</v>
          </cell>
          <cell r="C2052" t="str">
            <v>un</v>
          </cell>
          <cell r="D2052">
            <v>2891.4554200000002</v>
          </cell>
        </row>
        <row r="2054">
          <cell r="A2054" t="str">
            <v>PASS - DF</v>
          </cell>
          <cell r="B2054" t="str">
            <v>Passagem aérea - destino Brasília (ida e volta)</v>
          </cell>
          <cell r="C2054" t="str">
            <v>und</v>
          </cell>
          <cell r="D2054">
            <v>0</v>
          </cell>
        </row>
        <row r="2055">
          <cell r="A2055" t="str">
            <v>PASS - AM</v>
          </cell>
          <cell r="B2055" t="str">
            <v>Passagem aérea - destino Manaus (ida e volta)</v>
          </cell>
          <cell r="C2055" t="str">
            <v>und</v>
          </cell>
          <cell r="D2055">
            <v>0</v>
          </cell>
        </row>
        <row r="2056">
          <cell r="A2056" t="str">
            <v>PASS - RJ</v>
          </cell>
          <cell r="B2056" t="str">
            <v>Passagem aérea - destino Rio de Janeiro (ida e volta)</v>
          </cell>
          <cell r="C2056" t="str">
            <v>und</v>
          </cell>
          <cell r="D2056">
            <v>0</v>
          </cell>
        </row>
        <row r="2057">
          <cell r="A2057" t="str">
            <v>PASS - MG</v>
          </cell>
          <cell r="B2057" t="str">
            <v>Passagem aérea - destino Belo Horizonte (ida e volta)</v>
          </cell>
          <cell r="C2057" t="str">
            <v>und</v>
          </cell>
          <cell r="D2057">
            <v>0</v>
          </cell>
        </row>
        <row r="2058">
          <cell r="A2058" t="str">
            <v>PASS - CE</v>
          </cell>
          <cell r="B2058" t="str">
            <v>Passagem aérea - destino Fortaleza (ida e volta)</v>
          </cell>
          <cell r="C2058" t="str">
            <v>und</v>
          </cell>
          <cell r="D2058">
            <v>0</v>
          </cell>
        </row>
        <row r="2059">
          <cell r="A2059" t="str">
            <v>PASS - RS</v>
          </cell>
          <cell r="B2059" t="str">
            <v>Passagem aérea - destino Porto Alegre (ida e volta)</v>
          </cell>
          <cell r="C2059" t="str">
            <v>und</v>
          </cell>
          <cell r="D2059">
            <v>0</v>
          </cell>
        </row>
        <row r="2060">
          <cell r="A2060" t="str">
            <v>PASS - PE</v>
          </cell>
          <cell r="B2060" t="str">
            <v>Passagem aérea - destino Recife (ida e volta)</v>
          </cell>
          <cell r="C2060" t="str">
            <v>und</v>
          </cell>
          <cell r="D2060">
            <v>0</v>
          </cell>
        </row>
        <row r="2061">
          <cell r="A2061" t="str">
            <v>PASS - BA</v>
          </cell>
          <cell r="B2061" t="str">
            <v>Passagem aérea - destino Salvador (ida e volta)</v>
          </cell>
          <cell r="C2061" t="str">
            <v>und</v>
          </cell>
          <cell r="D2061">
            <v>0</v>
          </cell>
        </row>
        <row r="2062">
          <cell r="A2062" t="str">
            <v>PASS - SP</v>
          </cell>
          <cell r="B2062" t="str">
            <v>Passagem aérea - destino São Paulo (ida e volta)</v>
          </cell>
          <cell r="C2062" t="str">
            <v>und</v>
          </cell>
          <cell r="D2062">
            <v>0</v>
          </cell>
        </row>
        <row r="2063">
          <cell r="A2063" t="str">
            <v>PASS - AC</v>
          </cell>
          <cell r="B2063" t="str">
            <v>Passagem aérea - destino Rio Branco (ida e volta)</v>
          </cell>
          <cell r="C2063" t="str">
            <v>und</v>
          </cell>
          <cell r="D2063">
            <v>0</v>
          </cell>
        </row>
        <row r="2064">
          <cell r="A2064" t="str">
            <v>PASS - AL</v>
          </cell>
          <cell r="B2064" t="str">
            <v>Passagem aérea - destino Maceió (ida e volta)</v>
          </cell>
          <cell r="C2064" t="str">
            <v>und</v>
          </cell>
          <cell r="D2064">
            <v>0</v>
          </cell>
        </row>
        <row r="2065">
          <cell r="A2065" t="str">
            <v>PASS - AP</v>
          </cell>
          <cell r="B2065" t="str">
            <v>Passagem aérea - destino Macapá (ida e volta)</v>
          </cell>
          <cell r="C2065" t="str">
            <v>und</v>
          </cell>
          <cell r="D2065">
            <v>0</v>
          </cell>
        </row>
        <row r="2066">
          <cell r="A2066" t="str">
            <v>PASS - ES</v>
          </cell>
          <cell r="B2066" t="str">
            <v>Passagem aérea - destino Vitória (ida e volta)</v>
          </cell>
          <cell r="C2066" t="str">
            <v>und</v>
          </cell>
          <cell r="D2066">
            <v>0</v>
          </cell>
        </row>
        <row r="2067">
          <cell r="A2067" t="str">
            <v>PASS - GO</v>
          </cell>
          <cell r="B2067" t="str">
            <v>Passagem aérea - destino Goiânia (ida e volta)</v>
          </cell>
          <cell r="C2067" t="str">
            <v>und</v>
          </cell>
          <cell r="D2067">
            <v>0</v>
          </cell>
        </row>
        <row r="2068">
          <cell r="A2068" t="str">
            <v>PASS - MA</v>
          </cell>
          <cell r="B2068" t="str">
            <v>Passagem aérea - destino São Luís (ida e volta)</v>
          </cell>
          <cell r="C2068" t="str">
            <v>und</v>
          </cell>
          <cell r="D2068">
            <v>0</v>
          </cell>
        </row>
        <row r="2069">
          <cell r="A2069" t="str">
            <v>PASS - MT</v>
          </cell>
          <cell r="B2069" t="str">
            <v>Passagem aérea - destino Cuiabá (ida e volta)</v>
          </cell>
          <cell r="C2069" t="str">
            <v>und</v>
          </cell>
          <cell r="D2069">
            <v>0</v>
          </cell>
        </row>
        <row r="2070">
          <cell r="A2070" t="str">
            <v>PASS - MS</v>
          </cell>
          <cell r="B2070" t="str">
            <v>Passagem aérea - destino Campo Grande (ida e volta)</v>
          </cell>
          <cell r="C2070" t="str">
            <v>und</v>
          </cell>
          <cell r="D2070">
            <v>0</v>
          </cell>
        </row>
        <row r="2071">
          <cell r="A2071" t="str">
            <v>PASS - PA</v>
          </cell>
          <cell r="B2071" t="str">
            <v>Passagem aérea - destino Belém (ida e volta)</v>
          </cell>
          <cell r="C2071" t="str">
            <v>und</v>
          </cell>
          <cell r="D2071">
            <v>0</v>
          </cell>
        </row>
        <row r="2072">
          <cell r="A2072" t="str">
            <v>PASS - PB</v>
          </cell>
          <cell r="B2072" t="str">
            <v>Passagem aérea - destino João Pessoa (ida e volta)</v>
          </cell>
          <cell r="C2072" t="str">
            <v>und</v>
          </cell>
          <cell r="D2072">
            <v>0</v>
          </cell>
        </row>
        <row r="2073">
          <cell r="A2073" t="str">
            <v>PASS - PR</v>
          </cell>
          <cell r="B2073" t="str">
            <v>Passagem aérea - destino Curitiba (ida e volta)</v>
          </cell>
          <cell r="C2073" t="str">
            <v>und</v>
          </cell>
          <cell r="D2073">
            <v>0</v>
          </cell>
        </row>
        <row r="2074">
          <cell r="A2074" t="str">
            <v>PASS - PI</v>
          </cell>
          <cell r="B2074" t="str">
            <v>Passagem aérea - destino Teresina (ida e volta)</v>
          </cell>
          <cell r="C2074" t="str">
            <v>und</v>
          </cell>
          <cell r="D2074">
            <v>0</v>
          </cell>
        </row>
        <row r="2075">
          <cell r="A2075" t="str">
            <v>PASS - RN</v>
          </cell>
          <cell r="B2075" t="str">
            <v>Passagem aérea - destino Natal (ida e volta)</v>
          </cell>
          <cell r="C2075" t="str">
            <v>und</v>
          </cell>
          <cell r="D2075">
            <v>0</v>
          </cell>
        </row>
        <row r="2076">
          <cell r="A2076" t="str">
            <v>PASS - RO</v>
          </cell>
          <cell r="B2076" t="str">
            <v>Passagem aérea - destino Porto Velho (ida e volta)</v>
          </cell>
          <cell r="C2076" t="str">
            <v>und</v>
          </cell>
          <cell r="D2076">
            <v>0</v>
          </cell>
        </row>
        <row r="2077">
          <cell r="A2077" t="str">
            <v>PASS - RR</v>
          </cell>
          <cell r="B2077" t="str">
            <v>Passagem aérea - destino Boa Vista (ida e volta)</v>
          </cell>
          <cell r="C2077" t="str">
            <v>und</v>
          </cell>
          <cell r="D2077">
            <v>0</v>
          </cell>
        </row>
        <row r="2078">
          <cell r="A2078" t="str">
            <v>PASS - SC</v>
          </cell>
          <cell r="B2078" t="str">
            <v>Passagem aérea - destino Florianópolis (ida e volta)</v>
          </cell>
          <cell r="C2078" t="str">
            <v>und</v>
          </cell>
          <cell r="D2078">
            <v>0</v>
          </cell>
        </row>
        <row r="2079">
          <cell r="A2079" t="str">
            <v>PASS - SE</v>
          </cell>
          <cell r="B2079" t="str">
            <v>Passagem aérea - destino Aracaju (ida e volta)</v>
          </cell>
          <cell r="C2079" t="str">
            <v>und</v>
          </cell>
          <cell r="D2079">
            <v>0</v>
          </cell>
        </row>
        <row r="2080">
          <cell r="A2080" t="str">
            <v>PASS - TO</v>
          </cell>
          <cell r="B2080" t="str">
            <v>Passagem aérea - destino Palmas (ida e volta)</v>
          </cell>
          <cell r="C2080" t="str">
            <v>und</v>
          </cell>
          <cell r="D2080">
            <v>0</v>
          </cell>
        </row>
        <row r="2081">
          <cell r="A2081" t="str">
            <v>PASS - LOTE 1</v>
          </cell>
          <cell r="B2081" t="e">
            <v>#REF!</v>
          </cell>
          <cell r="C2081" t="str">
            <v>und</v>
          </cell>
          <cell r="D2081">
            <v>0</v>
          </cell>
        </row>
        <row r="2082">
          <cell r="A2082" t="str">
            <v xml:space="preserve"> </v>
          </cell>
          <cell r="B2082" t="e">
            <v>#REF!</v>
          </cell>
          <cell r="C2082" t="str">
            <v>und</v>
          </cell>
          <cell r="D2082">
            <v>0</v>
          </cell>
        </row>
        <row r="2084">
          <cell r="A2084" t="str">
            <v>Custos de imóveis, mobiliário, cestas de instalações e custos diversos Tabela de Preços de Consultoria</v>
          </cell>
          <cell r="D2084" t="str">
            <v>Preço Unitário</v>
          </cell>
        </row>
        <row r="2085">
          <cell r="A2085" t="str">
            <v>B8951</v>
          </cell>
          <cell r="B2085" t="str">
            <v>Comercial (2,60% do CMCC - SINAPI)</v>
          </cell>
          <cell r="C2085" t="str">
            <v>m² x mês</v>
          </cell>
          <cell r="D2085">
            <v>68.939435816506872</v>
          </cell>
        </row>
        <row r="2086">
          <cell r="A2086" t="str">
            <v>B8952</v>
          </cell>
          <cell r="B2086" t="str">
            <v>Residencial (1,70% do CMCC - SINAPI)</v>
          </cell>
          <cell r="C2086" t="str">
            <v>m² x mês</v>
          </cell>
          <cell r="D2086">
            <v>45.074119082541252</v>
          </cell>
        </row>
        <row r="2087">
          <cell r="A2087" t="str">
            <v>B8953</v>
          </cell>
          <cell r="B2087" t="str">
            <v>Escritório</v>
          </cell>
          <cell r="C2087" t="str">
            <v>ocupante x mês</v>
          </cell>
          <cell r="D2087">
            <v>708.01883401916166</v>
          </cell>
        </row>
        <row r="2088">
          <cell r="A2088" t="str">
            <v>B8954</v>
          </cell>
          <cell r="B2088" t="str">
            <v>Residência</v>
          </cell>
          <cell r="C2088" t="str">
            <v>ocupante x mês</v>
          </cell>
          <cell r="D2088">
            <v>63.496468842093662</v>
          </cell>
        </row>
        <row r="2089">
          <cell r="A2089" t="str">
            <v>B8955</v>
          </cell>
          <cell r="B2089" t="str">
            <v>Laboratório de asfalto</v>
          </cell>
          <cell r="C2089" t="str">
            <v>mês</v>
          </cell>
          <cell r="D2089">
            <v>7467.2742488149397</v>
          </cell>
        </row>
        <row r="2090">
          <cell r="A2090" t="str">
            <v>B8956</v>
          </cell>
          <cell r="B2090" t="str">
            <v>Laboratório de concreto</v>
          </cell>
          <cell r="C2090" t="str">
            <v>mês</v>
          </cell>
          <cell r="D2090">
            <v>6344.045103874957</v>
          </cell>
        </row>
        <row r="2091">
          <cell r="A2091" t="str">
            <v>B8957</v>
          </cell>
          <cell r="B2091" t="str">
            <v>Laboratório de solos</v>
          </cell>
          <cell r="C2091" t="str">
            <v>mês</v>
          </cell>
          <cell r="D2091">
            <v>5985.285723643673</v>
          </cell>
        </row>
        <row r="2092">
          <cell r="A2092" t="str">
            <v>B8958</v>
          </cell>
          <cell r="B2092" t="str">
            <v>Topografia</v>
          </cell>
          <cell r="C2092" t="str">
            <v>mês</v>
          </cell>
          <cell r="D2092">
            <v>4622.7681579240498</v>
          </cell>
        </row>
        <row r="2093">
          <cell r="A2093" t="str">
            <v>B8959</v>
          </cell>
          <cell r="B2093" t="str">
            <v>Escritório</v>
          </cell>
          <cell r="C2093" t="str">
            <v>ocupante x mês</v>
          </cell>
          <cell r="D2093">
            <v>195.22493216980232</v>
          </cell>
        </row>
        <row r="2094">
          <cell r="A2094" t="str">
            <v>B8960</v>
          </cell>
          <cell r="B2094" t="str">
            <v>Residência</v>
          </cell>
          <cell r="C2094" t="str">
            <v>ocupante x mês</v>
          </cell>
          <cell r="D2094">
            <v>297.60179905458767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Viviane Riveli de Carvalho" id="{52F1CF87-4E3A-4AD3-8A6D-71DEB5C16A5B}" userId="S::viviane.carvalho@epl.gov.br::90447179-1919-4e8a-895e-e7e3453e70ee" providerId="AD"/>
  <person displayName="Carolyne Mendes Rodrigues" id="{7FEDBD74-93E2-4100-B6F2-E0BA7767AD50}" userId="S::carolyne.rodrigues@infrasa.gov.br::900c5577-ea71-48ea-9732-e88d864f4504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GEINF/_RODOVIAS/TR_LOTES%20NOVOS/Malha/20200908_SNVS%20Extens&#245;es%20Lotes_LH_R0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GEINF/_RODOVIAS/TR_LOTES%20NOVOS/Malha/20200908_SNVS%20Extens&#245;es%20Lotes_LH_R0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57183680552" createdVersion="5" refreshedVersion="5" minRefreshableVersion="3" recordCount="7178" xr:uid="{00000000-000A-0000-FFFF-FFFF00000000}">
  <cacheSource type="worksheet">
    <worksheetSource ref="A3:AC7181" sheet="SNV_Rodovias Federais" r:id="rId2"/>
  </cacheSource>
  <cacheFields count="29">
    <cacheField name="Índice do Lote" numFmtId="41">
      <sharedItems containsSemiMixedTypes="0" containsString="0" containsNumber="1" containsInteger="1" minValue="0" maxValue="6" count="7">
        <n v="0"/>
        <n v="5"/>
        <n v="4"/>
        <n v="2"/>
        <n v="6"/>
        <n v="1"/>
        <n v="3"/>
      </sharedItems>
    </cacheField>
    <cacheField name="Cód" numFmtId="41">
      <sharedItems/>
    </cacheField>
    <cacheField name="Nome do Projeto /_x000a_Lote de Concessão" numFmtId="41">
      <sharedItems containsMixedTypes="1" containsNumber="1" containsInteger="1" minValue="0" maxValue="0"/>
    </cacheField>
    <cacheField name="Rodovia" numFmtId="0">
      <sharedItems count="494">
        <s v="010BDF"/>
        <s v="010BGO"/>
        <s v="010BMA"/>
        <s v="010BPA"/>
        <s v="010BTO"/>
        <s v="020API"/>
        <s v="020BBA"/>
        <s v="020BCE"/>
        <s v="020BDF"/>
        <s v="020BGO"/>
        <s v="020BPI"/>
        <s v="030ABA"/>
        <s v="030BBA"/>
        <s v="030BDF"/>
        <s v="030BGO"/>
        <s v="040ARJ"/>
        <s v="040BDF"/>
        <s v="040BGO"/>
        <s v="040BMG"/>
        <s v="040BRJ"/>
        <s v="040CMG"/>
        <s v="040UMG"/>
        <s v="040VRJ"/>
        <s v="050AMG"/>
        <s v="050BDF"/>
        <s v="050BGO"/>
        <s v="050BMG"/>
        <s v="050BSP"/>
        <s v="050NMG"/>
        <s v="050VSP"/>
        <s v="060AGO"/>
        <s v="060BDF"/>
        <s v="060BGO"/>
        <s v="060BMS"/>
        <s v="060CGO"/>
        <s v="060NGO"/>
        <s v="070BDF"/>
        <s v="070BGO"/>
        <s v="070BMT"/>
        <s v="070CGO"/>
        <s v="070CMT"/>
        <s v="070VMT"/>
        <s v="080BDF"/>
        <s v="080BGO"/>
        <s v="080BMT"/>
        <s v="080CGO"/>
        <s v="101AES"/>
        <s v="101ARJ"/>
        <s v="101ARN"/>
        <s v="101ASC"/>
        <s v="101BAL"/>
        <s v="101BBA"/>
        <s v="101BES"/>
        <s v="101BPB"/>
        <s v="101BPE"/>
        <s v="101BPR"/>
        <s v="101BRJ"/>
        <s v="101BRN"/>
        <s v="101BRS"/>
        <s v="101BSC"/>
        <s v="101BSE"/>
        <s v="101BSP"/>
        <s v="101CES"/>
        <s v="101CPE"/>
        <s v="101CRS"/>
        <s v="101CSE"/>
        <s v="101UAL"/>
        <s v="101UES"/>
        <s v="101VRS"/>
        <s v="104BAL"/>
        <s v="104BPB"/>
        <s v="104BPE"/>
        <s v="104BRN"/>
        <s v="104CPE"/>
        <s v="110BAL"/>
        <s v="110BBA"/>
        <s v="110BPB"/>
        <s v="110BPE"/>
        <s v="110BRN"/>
        <s v="110CRN"/>
        <s v="116ACE"/>
        <s v="116APR"/>
        <s v="116ARJ"/>
        <s v="116ARS"/>
        <s v="116ASC"/>
        <s v="116ASP"/>
        <s v="116BBA"/>
        <s v="116BCE"/>
        <s v="116BMG"/>
        <s v="116BPB"/>
        <s v="116BPE"/>
        <s v="116BPR"/>
        <s v="116BRJ"/>
        <s v="116BRS"/>
        <s v="116BSC"/>
        <s v="116BSP"/>
        <s v="116CBA"/>
        <s v="116CPR"/>
        <s v="116CRS"/>
        <s v="116NBA"/>
        <s v="116UCE"/>
        <s v="116VPR"/>
        <s v="116VRJ"/>
        <s v="120BMG"/>
        <s v="120BRJ"/>
        <s v="122BBA"/>
        <s v="122BCE"/>
        <s v="122BMG"/>
        <s v="122BPE"/>
        <s v="135ABA"/>
        <s v="135AMA"/>
        <s v="135BBA"/>
        <s v="135BMA"/>
        <s v="135BMG"/>
        <s v="135BPI"/>
        <s v="135CBA"/>
        <s v="135CMG"/>
        <s v="146BMG"/>
        <s v="146BSP"/>
        <s v="153APR"/>
        <s v="153ARS"/>
        <s v="153ASP"/>
        <s v="153BGO"/>
        <s v="153BMG"/>
        <s v="153BPA"/>
        <s v="153BPR"/>
        <s v="153BRS"/>
        <s v="153BSC"/>
        <s v="153BSP"/>
        <s v="153BTO"/>
        <s v="153CPR"/>
        <s v="153UTO"/>
        <s v="154BGO"/>
        <s v="154BMG"/>
        <s v="154BSP"/>
        <s v="155BPA"/>
        <s v="156BAP"/>
        <s v="158APR"/>
        <s v="158ARS"/>
        <s v="158BGO"/>
        <s v="158BMS"/>
        <s v="158BMT"/>
        <s v="158BPA"/>
        <s v="158BPR"/>
        <s v="158BRS"/>
        <s v="158BSC"/>
        <s v="158BSP"/>
        <s v="158CMT"/>
        <s v="163AMS"/>
        <s v="163APR"/>
        <s v="163ASC"/>
        <s v="163BMS"/>
        <s v="163BMT"/>
        <s v="163BPA"/>
        <s v="163BPR"/>
        <s v="163BRS"/>
        <s v="163BSC"/>
        <s v="163CMT"/>
        <s v="163CPR"/>
        <s v="163UPR"/>
        <s v="163VMT"/>
        <s v="174AMT"/>
        <s v="174BAM"/>
        <s v="174BMT"/>
        <s v="174BRO"/>
        <s v="174BRR"/>
        <s v="174CRR"/>
        <s v="210BAM"/>
        <s v="210BAP"/>
        <s v="210BPA"/>
        <s v="210BRR"/>
        <s v="222ACE"/>
        <s v="222AMA"/>
        <s v="222BCE"/>
        <s v="222BMA"/>
        <s v="222BPA"/>
        <s v="222BPI"/>
        <s v="222UPI"/>
        <s v="226BCE"/>
        <s v="226BMA"/>
        <s v="226BPI"/>
        <s v="226BRN"/>
        <s v="226BTO"/>
        <s v="230ACE"/>
        <s v="230APA"/>
        <s v="230APB"/>
        <s v="230BAM"/>
        <s v="230BCE"/>
        <s v="230BMA"/>
        <s v="230BPA"/>
        <s v="230BPB"/>
        <s v="230BPI"/>
        <s v="230BTO"/>
        <s v="230CMA"/>
        <s v="230CPA"/>
        <s v="230CPB"/>
        <s v="230CPI"/>
        <s v="230UPA"/>
        <s v="232APE"/>
        <s v="232BPE"/>
        <s v="235ABA"/>
        <s v="235ATO"/>
        <s v="235BBA"/>
        <s v="235BMA"/>
        <s v="235BPA"/>
        <s v="235BPE"/>
        <s v="235BPI"/>
        <s v="235BSE"/>
        <s v="235BTO"/>
        <s v="242ATO"/>
        <s v="242BBA"/>
        <s v="242BMT"/>
        <s v="242BTO"/>
        <s v="242CBA"/>
        <s v="251BBA"/>
        <s v="251BDF"/>
        <s v="251BGO"/>
        <s v="251BMG"/>
        <s v="251BMT"/>
        <s v="251NMG"/>
        <s v="259AES"/>
        <s v="259AMG"/>
        <s v="259BES"/>
        <s v="259BMG"/>
        <s v="262AMG"/>
        <s v="262BES"/>
        <s v="262BMG"/>
        <s v="262BMS"/>
        <s v="262BSP"/>
        <s v="262NMG"/>
        <s v="265AMG"/>
        <s v="265BMG"/>
        <s v="265BSP"/>
        <s v="267AMS"/>
        <s v="267BMG"/>
        <s v="267BMS"/>
        <s v="267BSP"/>
        <s v="272BPR"/>
        <s v="272BSP"/>
        <s v="277APR"/>
        <s v="277BPR"/>
        <s v="277VPR"/>
        <s v="280BPR"/>
        <s v="280BSC"/>
        <s v="280CSC"/>
        <s v="282ASC"/>
        <s v="282BSC"/>
        <s v="283BSC"/>
        <s v="285ARS"/>
        <s v="285BRS"/>
        <s v="285BSC"/>
        <s v="287ARS"/>
        <s v="287BRS"/>
        <s v="290ARS"/>
        <s v="290BRS"/>
        <s v="293ARS"/>
        <s v="293BRS"/>
        <s v="304BCE"/>
        <s v="304BRN"/>
        <s v="307BAC"/>
        <s v="307BAM"/>
        <s v="308BMA"/>
        <s v="308BPA"/>
        <s v="316AAL"/>
        <s v="316API"/>
        <s v="316BAL"/>
        <s v="316BMA"/>
        <s v="316BPA"/>
        <s v="316BPE"/>
        <s v="316BPI"/>
        <s v="316CMA"/>
        <s v="316UMA"/>
        <s v="317BAC"/>
        <s v="317BAM"/>
        <s v="317CAC"/>
        <s v="319BAM"/>
        <s v="319BRO"/>
        <s v="319CRO"/>
        <s v="324ABA"/>
        <s v="324BBA"/>
        <s v="324BMA"/>
        <s v="324BPI"/>
        <s v="330ABA"/>
        <s v="330BBA"/>
        <s v="330BMA"/>
        <s v="330BPI"/>
        <s v="342BBA"/>
        <s v="342BES"/>
        <s v="342BMG"/>
        <s v="343API"/>
        <s v="343BPI"/>
        <s v="349BBA"/>
        <s v="349BGO"/>
        <s v="349BSE"/>
        <s v="352BGO"/>
        <s v="352BMG"/>
        <s v="354BGO"/>
        <s v="354BMG"/>
        <s v="354BRJ"/>
        <s v="356BMG"/>
        <s v="356BRJ"/>
        <s v="356CRJ"/>
        <s v="359BGO"/>
        <s v="359BMS"/>
        <s v="361BPB"/>
        <s v="361BPE"/>
        <s v="363BPE"/>
        <s v="364AAC"/>
        <s v="364ARO"/>
        <s v="364BAC"/>
        <s v="364BGO"/>
        <s v="364BMG"/>
        <s v="364BMT"/>
        <s v="364BRO"/>
        <s v="364BSP"/>
        <s v="364CAC"/>
        <s v="364CRO"/>
        <s v="364NRO"/>
        <s v="364VMT"/>
        <s v="365BMG"/>
        <s v="367BBA"/>
        <s v="367BMG"/>
        <s v="369APR"/>
        <s v="369BMG"/>
        <s v="369BPR"/>
        <s v="369BSP"/>
        <s v="373BPR"/>
        <s v="373BSP"/>
        <s v="374BSP"/>
        <s v="376APR"/>
        <s v="376BMS"/>
        <s v="376BPR"/>
        <s v="376BSC"/>
        <s v="376BSP"/>
        <s v="376CPR"/>
        <s v="376UPR"/>
        <s v="376VPR"/>
        <s v="377BRS"/>
        <s v="381AMG"/>
        <s v="381BES"/>
        <s v="381BMG"/>
        <s v="381BSP"/>
        <s v="381CMG"/>
        <s v="381UMG"/>
        <s v="383BMG"/>
        <s v="383BSP"/>
        <s v="386BRS"/>
        <s v="386BSC"/>
        <s v="392ARS"/>
        <s v="392BRS"/>
        <s v="393ARJ"/>
        <s v="393BES"/>
        <s v="393BMG"/>
        <s v="393BRJ"/>
        <s v="393VRJ"/>
        <s v="401ARR"/>
        <s v="401BRR"/>
        <s v="402BCE"/>
        <s v="402BMA"/>
        <s v="402BPI"/>
        <s v="403ACE"/>
        <s v="403BCE"/>
        <s v="404BCE"/>
        <s v="404BPI"/>
        <s v="405BPB"/>
        <s v="405BRN"/>
        <s v="405CPB"/>
        <s v="406BRN"/>
        <s v="407BBA"/>
        <s v="407BPE"/>
        <s v="407BPI"/>
        <s v="408BPB"/>
        <s v="408BPE"/>
        <s v="409BAC"/>
        <s v="410BBA"/>
        <s v="411BAM"/>
        <s v="412BPB"/>
        <s v="413BAM"/>
        <s v="414BGO"/>
        <s v="415BBA"/>
        <s v="416BAL"/>
        <s v="417BPA"/>
        <s v="418BBA"/>
        <s v="418BMG"/>
        <s v="419BMS"/>
        <s v="420BBA"/>
        <s v="421ARO"/>
        <s v="421BRO"/>
        <s v="422BPA"/>
        <s v="423BAL"/>
        <s v="423BBA"/>
        <s v="423BPE"/>
        <s v="423CPE"/>
        <s v="424APE"/>
        <s v="424BAL"/>
        <s v="424BPE"/>
        <s v="425BRO"/>
        <s v="426BPB"/>
        <s v="426BPE"/>
        <s v="427BPB"/>
        <s v="427BRN"/>
        <s v="427CRN"/>
        <s v="427URN"/>
        <s v="428BPE"/>
        <s v="429BRO"/>
        <s v="430BBA"/>
        <s v="431BRR"/>
        <s v="432BRR"/>
        <s v="433BRR"/>
        <s v="434APB"/>
        <s v="434BCE"/>
        <s v="434BPB"/>
        <s v="435BRO"/>
        <s v="436BMS"/>
        <s v="437BCE"/>
        <s v="437BRN"/>
        <s v="438BRS"/>
        <s v="438BSC"/>
        <s v="439BBA"/>
        <s v="439BES"/>
        <s v="439BMG"/>
        <s v="440BMG"/>
        <s v="447BES"/>
        <s v="448BRS"/>
        <s v="450BDF"/>
        <s v="451BMG"/>
        <s v="452BGO"/>
        <s v="452BMG"/>
        <s v="453BRS"/>
        <s v="454BMS"/>
        <s v="455BMG"/>
        <s v="456BSP"/>
        <s v="457BGO"/>
        <s v="458BMG"/>
        <s v="459BMG"/>
        <s v="459BRJ"/>
        <s v="459BSP"/>
        <s v="460BMG"/>
        <s v="461BMG"/>
        <s v="462BMG"/>
        <s v="463BMS"/>
        <s v="464BMG"/>
        <s v="465BRJ"/>
        <s v="466BPR"/>
        <s v="467BPR"/>
        <s v="468BRS"/>
        <s v="469APR"/>
        <s v="469BPR"/>
        <s v="470ASC"/>
        <s v="470BRS"/>
        <s v="470BSC"/>
        <s v="471BRS"/>
        <s v="472BRS"/>
        <s v="473BRS"/>
        <s v="474BMG"/>
        <s v="475BSC"/>
        <s v="476APR"/>
        <s v="476BPR"/>
        <s v="476BSP"/>
        <s v="477BSC"/>
        <s v="478BSP"/>
        <s v="479BDF"/>
        <s v="479BGO"/>
        <s v="479BMG"/>
        <s v="480BPR"/>
        <s v="480BRS"/>
        <s v="480BSC"/>
        <s v="481BRS"/>
        <s v="482BES"/>
        <s v="482BMG"/>
        <s v="483BGO"/>
        <s v="483BMS"/>
        <s v="484BES"/>
        <s v="484BRJ"/>
        <s v="485BMG"/>
        <s v="485BRJ"/>
        <s v="486BSC"/>
        <s v="487BMS"/>
        <s v="487BPR"/>
        <s v="488BSP"/>
        <s v="489BBA"/>
        <s v="490BGO"/>
        <s v="491BMG"/>
        <s v="492BRJ"/>
        <s v="493BRJ"/>
        <s v="494BMG"/>
        <s v="494BRJ"/>
        <s v="495BRJ"/>
        <s v="496BMG"/>
        <s v="497BMG"/>
        <s v="497BMS"/>
        <s v="498BBA"/>
        <s v="499AMG"/>
        <s v="499BMG"/>
      </sharedItems>
    </cacheField>
    <cacheField name="Segmento" numFmtId="178">
      <sharedItems/>
    </cacheField>
    <cacheField name="LONG_INICIO" numFmtId="177">
      <sharedItems containsSemiMixedTypes="0" containsString="0" containsNumber="1" minValue="-73.095336469702204" maxValue="-32.400220310418902"/>
    </cacheField>
    <cacheField name="LAT_INICIO" numFmtId="177">
      <sharedItems containsSemiMixedTypes="0" containsString="0" containsNumber="1" minValue="-33.530626169861797" maxValue="4.4451153603856097"/>
    </cacheField>
    <cacheField name="LONG_FIM" numFmtId="177">
      <sharedItems containsSemiMixedTypes="0" containsString="0" containsNumber="1" minValue="-73.705073600066498" maxValue="-32.426431320349103"/>
    </cacheField>
    <cacheField name="LAT_FIM" numFmtId="177">
      <sharedItems containsSemiMixedTypes="0" containsString="0" containsNumber="1" minValue="-33.693081359916697" maxValue="4.4836340196942999"/>
    </cacheField>
    <cacheField name="BR" numFmtId="0">
      <sharedItems/>
    </cacheField>
    <cacheField name="UF " numFmtId="0">
      <sharedItems/>
    </cacheField>
    <cacheField name="Tipo de trecho" numFmtId="0">
      <sharedItems/>
    </cacheField>
    <cacheField name="Desc Coinc" numFmtId="0">
      <sharedItems/>
    </cacheField>
    <cacheField name="Código" numFmtId="0">
      <sharedItems/>
    </cacheField>
    <cacheField name="Local de Início" numFmtId="0">
      <sharedItems/>
    </cacheField>
    <cacheField name="Local de Fim" numFmtId="0">
      <sharedItems/>
    </cacheField>
    <cacheField name="km inicial" numFmtId="0">
      <sharedItems containsSemiMixedTypes="0" containsString="0" containsNumber="1" minValue="0" maxValue="1905.2"/>
    </cacheField>
    <cacheField name="km final" numFmtId="0">
      <sharedItems containsSemiMixedTypes="0" containsString="0" containsNumber="1" minValue="0.1" maxValue="1963.2"/>
    </cacheField>
    <cacheField name="Extensão" numFmtId="0">
      <sharedItems containsSemiMixedTypes="0" containsString="0" containsNumber="1" minValue="0.1" maxValue="191.5"/>
    </cacheField>
    <cacheField name="Superfície Federal" numFmtId="0">
      <sharedItems count="6">
        <s v="DUP"/>
        <s v="PLA"/>
        <s v="PAV"/>
        <s v="LEN"/>
        <s v="TRV"/>
        <s v="IMP"/>
      </sharedItems>
    </cacheField>
    <cacheField name="OBRAS" numFmtId="0">
      <sharedItems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Blank="1"/>
    </cacheField>
    <cacheField name="Estadual Coincidente" numFmtId="0">
      <sharedItems containsBlank="1"/>
    </cacheField>
    <cacheField name="Superfície Est. Coincidente" numFmtId="0">
      <sharedItems containsBlank="1"/>
    </cacheField>
    <cacheField name="Jurisdição" numFmtId="0">
      <sharedItems containsBlank="1"/>
    </cacheField>
    <cacheField name="Superfície" numFmtId="0">
      <sharedItems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68291203707" createdVersion="5" refreshedVersion="5" minRefreshableVersion="3" recordCount="37" xr:uid="{00000000-000A-0000-FFFF-FFFF01000000}">
  <cacheSource type="worksheet">
    <worksheetSource ref="A1:V1048576" sheet="Lote 5" r:id="rId2"/>
  </cacheSource>
  <cacheFields count="22">
    <cacheField name="Índice do Lote" numFmtId="0">
      <sharedItems containsBlank="1" containsMixedTypes="1" containsNumber="1" containsInteger="1" minValue="5" maxValue="5" count="3">
        <n v="5"/>
        <s v="5-CONCER"/>
        <m/>
      </sharedItems>
    </cacheField>
    <cacheField name="Cód" numFmtId="0">
      <sharedItems containsBlank="1"/>
    </cacheField>
    <cacheField name="Nome do Projeto /_x000a_Lote de Concessão" numFmtId="0">
      <sharedItems containsBlank="1"/>
    </cacheField>
    <cacheField name="Rodovia" numFmtId="0">
      <sharedItems containsBlank="1"/>
    </cacheField>
    <cacheField name="Segmento" numFmtId="0">
      <sharedItems containsBlank="1"/>
    </cacheField>
    <cacheField name="BR" numFmtId="0">
      <sharedItems containsBlank="1"/>
    </cacheField>
    <cacheField name="UF " numFmtId="0">
      <sharedItems containsBlank="1"/>
    </cacheField>
    <cacheField name="Tipo de trecho" numFmtId="0">
      <sharedItems containsBlank="1"/>
    </cacheField>
    <cacheField name="Desc Coinc" numFmtId="0">
      <sharedItems containsBlank="1"/>
    </cacheField>
    <cacheField name="Código" numFmtId="0">
      <sharedItems containsBlank="1"/>
    </cacheField>
    <cacheField name="km inicial" numFmtId="0">
      <sharedItems containsString="0" containsBlank="1" containsNumber="1" minValue="0" maxValue="744.4"/>
    </cacheField>
    <cacheField name="km final" numFmtId="0">
      <sharedItems containsString="0" containsBlank="1" containsNumber="1" minValue="44.1" maxValue="776.1"/>
    </cacheField>
    <cacheField name="Extensão" numFmtId="0">
      <sharedItems containsString="0" containsBlank="1" containsNumber="1" minValue="1.8" maxValue="79.5"/>
    </cacheField>
    <cacheField name="Superfície Federal" numFmtId="0">
      <sharedItems containsBlank="1" count="3">
        <s v="PAV"/>
        <s v="DUP"/>
        <m/>
      </sharedItems>
    </cacheField>
    <cacheField name="OBRAS" numFmtId="0">
      <sharedItems containsNonDate="0" containsString="0"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NonDate="0" containsString="0" containsBlank="1"/>
    </cacheField>
    <cacheField name="Estadual Coincidente" numFmtId="0">
      <sharedItems containsNonDate="0" containsString="0" containsBlank="1"/>
    </cacheField>
    <cacheField name="Superfície Est. Coincidente" numFmtId="0">
      <sharedItems containsNonDate="0" containsString="0" containsBlank="1"/>
    </cacheField>
    <cacheField name="Jurisdição" numFmtId="0">
      <sharedItems containsBlank="1"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78">
  <r>
    <x v="0"/>
    <s v="010BDF0010"/>
    <n v="0"/>
    <x v="0"/>
    <s v="0010"/>
    <n v="-47.858851780085502"/>
    <n v="-15.6881578900745"/>
    <n v="-47.837345729921402"/>
    <n v="-15.681803040377901"/>
    <s v="010"/>
    <s v="DF"/>
    <s v="Eixo Principal"/>
    <s v="-"/>
    <s v="010BDF0010"/>
    <s v="ENTR BR-020(A)/030(A)/450/DF-001 (BRASÍLIA)"/>
    <s v="ENTR DF-440"/>
    <n v="0"/>
    <n v="2.4"/>
    <n v="2.4"/>
    <x v="0"/>
    <m/>
    <s v="030BDF0010;020BDF0010"/>
    <s v="Convênio de Administração"/>
    <m/>
    <m/>
    <m/>
    <s v="Federal"/>
    <s v="PAV"/>
    <s v="Brasília"/>
  </r>
  <r>
    <x v="0"/>
    <s v="010BDF0015"/>
    <n v="0"/>
    <x v="0"/>
    <s v="0015"/>
    <n v="-47.837345729921402"/>
    <n v="-15.681803040377901"/>
    <n v="-47.807596359884002"/>
    <n v="-15.665864839590601"/>
    <s v="010"/>
    <s v="DF"/>
    <s v="Eixo Principal"/>
    <s v="-"/>
    <s v="010BDF0015"/>
    <s v="ENTR DF-440"/>
    <s v="ACESSO I SOBRADINHO"/>
    <n v="2.4"/>
    <n v="6"/>
    <n v="3.6"/>
    <x v="0"/>
    <m/>
    <s v="030BDF0015;020BDF0015"/>
    <s v="Convênio de Administração"/>
    <m/>
    <m/>
    <m/>
    <s v="Federal"/>
    <s v="PAV"/>
    <s v="Brasília"/>
  </r>
  <r>
    <x v="0"/>
    <s v="010BDF0016"/>
    <n v="0"/>
    <x v="0"/>
    <s v="0016"/>
    <n v="-47.807596359884002"/>
    <n v="-15.665864839590601"/>
    <n v="-47.787738640225903"/>
    <n v="-15.6566409700047"/>
    <s v="010"/>
    <s v="DF"/>
    <s v="Eixo Principal"/>
    <s v="-"/>
    <s v="010BDF0016"/>
    <s v="ACESSO I SOBRADINHO"/>
    <s v="ACESSO II SOBRADINHO"/>
    <n v="6"/>
    <n v="8.3000000000000007"/>
    <n v="2.2999999999999998"/>
    <x v="0"/>
    <m/>
    <s v="030BDF0016;020BDF0016"/>
    <s v="Convênio de Administração"/>
    <m/>
    <m/>
    <m/>
    <s v="Federal"/>
    <s v="PAV"/>
    <s v="Brasília"/>
  </r>
  <r>
    <x v="0"/>
    <s v="010BDF0018"/>
    <n v="0"/>
    <x v="0"/>
    <s v="0018"/>
    <n v="-47.787738640225903"/>
    <n v="-15.6566409700047"/>
    <n v="-47.7059894397607"/>
    <n v="-15.615206749991501"/>
    <s v="010"/>
    <s v="DF"/>
    <s v="Eixo Principal"/>
    <s v="-"/>
    <s v="010BDF0018"/>
    <s v="ACESSO II SOBRADINHO"/>
    <s v="ENTR DF-230"/>
    <n v="8.3000000000000007"/>
    <n v="18.2"/>
    <n v="9.9"/>
    <x v="0"/>
    <m/>
    <s v="030BDF0018;020BDF0018"/>
    <s v="Convênio de Administração"/>
    <m/>
    <m/>
    <m/>
    <s v="Federal"/>
    <s v="PAV"/>
    <s v="Brasília"/>
  </r>
  <r>
    <x v="0"/>
    <s v="010BDF0020"/>
    <n v="0"/>
    <x v="0"/>
    <s v="0020"/>
    <n v="-47.7059894397607"/>
    <n v="-15.615206749991501"/>
    <n v="-47.6749888402626"/>
    <n v="-15.5981009701835"/>
    <s v="010"/>
    <s v="DF"/>
    <s v="Eixo Principal"/>
    <s v="-"/>
    <s v="010BDF0020"/>
    <s v="ENTR DF-230"/>
    <s v="ENTR DF-128"/>
    <n v="18.2"/>
    <n v="22"/>
    <n v="3.8"/>
    <x v="0"/>
    <m/>
    <s v="030BDF0020;020BDF0020"/>
    <s v="Convênio de Administração"/>
    <m/>
    <m/>
    <m/>
    <s v="Federal"/>
    <s v="PAV"/>
    <s v="Brasília"/>
  </r>
  <r>
    <x v="0"/>
    <s v="010BDF0022"/>
    <n v="0"/>
    <x v="0"/>
    <s v="0022"/>
    <n v="-47.6749888402626"/>
    <n v="-15.5981009701835"/>
    <n v="-47.653832829621301"/>
    <n v="-15.595250130089299"/>
    <s v="010"/>
    <s v="DF"/>
    <s v="Eixo Principal"/>
    <s v="-"/>
    <s v="010BDF0022"/>
    <s v="ENTR DF-128"/>
    <s v="P/PLANALTINA"/>
    <n v="22"/>
    <n v="25"/>
    <n v="3"/>
    <x v="0"/>
    <m/>
    <s v="030BDF0022;020BDF0022"/>
    <s v="Convênio de Administração"/>
    <m/>
    <m/>
    <m/>
    <s v="Federal"/>
    <s v="PAV"/>
    <s v="Brasília"/>
  </r>
  <r>
    <x v="0"/>
    <s v="010BDF0030"/>
    <n v="0"/>
    <x v="0"/>
    <s v="0030"/>
    <n v="-47.653832829621301"/>
    <n v="-15.595250130089299"/>
    <n v="-47.571755169765197"/>
    <n v="-15.586163100446599"/>
    <s v="010"/>
    <s v="DF"/>
    <s v="Eixo Principal"/>
    <s v="-"/>
    <s v="010BDF0030"/>
    <s v="P/PLANALTINA"/>
    <s v="ENTR BR-020(B)/030(B)/DF-345(A)"/>
    <n v="25"/>
    <n v="34"/>
    <n v="9"/>
    <x v="0"/>
    <m/>
    <s v="030BDF0030;020BDF0030"/>
    <s v="Federal"/>
    <m/>
    <m/>
    <m/>
    <s v="Federal"/>
    <s v="PAV"/>
    <s v="Brasília"/>
  </r>
  <r>
    <x v="0"/>
    <s v="010BDF0050"/>
    <n v="0"/>
    <x v="0"/>
    <s v="0050"/>
    <n v="-47.571755169765197"/>
    <n v="-15.586163100446599"/>
    <n v="-47.551170770014998"/>
    <n v="-15.555267139766601"/>
    <s v="010"/>
    <s v="DF"/>
    <s v="Eixo Principal"/>
    <s v="-"/>
    <s v="010BDF0050"/>
    <s v="ENTR BR-020(B)/030(B)/DF-345(A)"/>
    <s v="ENTR VICINAL-111"/>
    <n v="34"/>
    <n v="38.1"/>
    <n v="4.0999999999999996"/>
    <x v="1"/>
    <m/>
    <m/>
    <s v="Distrital"/>
    <m/>
    <s v="DF-345"/>
    <s v="PAV"/>
    <s v="Distrital"/>
    <s v="PLA"/>
    <s v="Brasília"/>
  </r>
  <r>
    <x v="0"/>
    <s v="010BDF0052"/>
    <n v="0"/>
    <x v="0"/>
    <s v="0052"/>
    <n v="-47.551170770014998"/>
    <n v="-15.555267139766601"/>
    <n v="-47.529763739704698"/>
    <n v="-15.519330050041701"/>
    <s v="010"/>
    <s v="DF"/>
    <s v="Eixo Principal"/>
    <s v="-"/>
    <s v="010BDF0052"/>
    <s v="ENTR VICINAL-111"/>
    <s v="ENTR DF-205"/>
    <n v="38.1"/>
    <n v="42.7"/>
    <n v="4.5999999999999996"/>
    <x v="1"/>
    <m/>
    <m/>
    <s v="Distrital"/>
    <m/>
    <s v="DF-345"/>
    <s v="PAV"/>
    <s v="Distrital"/>
    <s v="PLA"/>
    <s v="Brasília"/>
  </r>
  <r>
    <x v="0"/>
    <s v="010BDF0070"/>
    <n v="0"/>
    <x v="0"/>
    <s v="0070"/>
    <n v="-47.529763739704698"/>
    <n v="-15.519330050041701"/>
    <n v="-47.523349569826699"/>
    <n v="-15.500196620077899"/>
    <s v="010"/>
    <s v="DF"/>
    <s v="Eixo Principal"/>
    <s v="-"/>
    <s v="010BDF0070"/>
    <s v="ENTR DF-205"/>
    <s v="ENTR DF-345(B) (DIV DF/GO)"/>
    <n v="42.7"/>
    <n v="45"/>
    <n v="2.2999999999999998"/>
    <x v="1"/>
    <m/>
    <m/>
    <s v="Distrital"/>
    <m/>
    <s v="DF-345"/>
    <s v="PAV"/>
    <s v="Distrital"/>
    <s v="PLA"/>
    <s v="Brasília"/>
  </r>
  <r>
    <x v="0"/>
    <s v="010BGO0090"/>
    <n v="0"/>
    <x v="1"/>
    <s v="0090"/>
    <n v="-47.523349569826699"/>
    <n v="-15.500196620077899"/>
    <n v="-47.502203719725799"/>
    <n v="-15.4562279495601"/>
    <s v="010"/>
    <s v="GO"/>
    <s v="Eixo Principal"/>
    <s v="-"/>
    <s v="010BGO0090"/>
    <s v="ENTR GO-118(A) (DIV DF/GO)"/>
    <s v="ENTR GO-430(A)"/>
    <n v="0"/>
    <n v="5.0999999999999996"/>
    <n v="5.0999999999999996"/>
    <x v="1"/>
    <m/>
    <m/>
    <s v="Estadual"/>
    <m/>
    <s v="GO-118"/>
    <s v="PAV"/>
    <s v="Estadual"/>
    <s v="PLA"/>
    <s v="Brasília"/>
  </r>
  <r>
    <x v="0"/>
    <s v="010BGO0095"/>
    <n v="0"/>
    <x v="1"/>
    <s v="0095"/>
    <n v="-47.502203719725799"/>
    <n v="-15.4562279495601"/>
    <n v="-47.516504440327502"/>
    <n v="-15.427383609565799"/>
    <s v="010"/>
    <s v="GO"/>
    <s v="Eixo Principal"/>
    <s v="-"/>
    <s v="010BGO0095"/>
    <s v="ENTR GO-430(A)"/>
    <s v="ENTR GO-430(B) (P/PLANALTINA)"/>
    <n v="5.0999999999999996"/>
    <n v="8.6"/>
    <n v="3.5"/>
    <x v="1"/>
    <m/>
    <m/>
    <s v="Estadual"/>
    <m/>
    <s v="GO-118"/>
    <s v="PAV"/>
    <s v="Estadual"/>
    <s v="PLA"/>
    <s v="Brasília"/>
  </r>
  <r>
    <x v="0"/>
    <s v="010BGO0110"/>
    <n v="0"/>
    <x v="1"/>
    <s v="0110"/>
    <n v="-47.516504440327502"/>
    <n v="-15.427383609565799"/>
    <n v="-47.574366679578503"/>
    <n v="-15.233538919885101"/>
    <s v="010"/>
    <s v="GO"/>
    <s v="Eixo Principal"/>
    <s v="-"/>
    <s v="010BGO0110"/>
    <s v="ENTR GO-430(B) (P/PLANALTINA)"/>
    <s v="SÃO GABRIEL DE GOIÁS"/>
    <n v="8.6"/>
    <n v="31.6"/>
    <n v="23"/>
    <x v="1"/>
    <m/>
    <m/>
    <s v="Estadual"/>
    <m/>
    <s v="GO-118"/>
    <s v="PAV"/>
    <s v="Estadual"/>
    <s v="PLA"/>
    <s v="Brasília"/>
  </r>
  <r>
    <x v="0"/>
    <s v="010BGO0120"/>
    <n v="0"/>
    <x v="1"/>
    <s v="0120"/>
    <n v="-47.574366679578503"/>
    <n v="-15.233538919885101"/>
    <n v="-47.590356880065897"/>
    <n v="-15.1774057603674"/>
    <s v="010"/>
    <s v="GO"/>
    <s v="Eixo Principal"/>
    <s v="-"/>
    <s v="010BGO0120"/>
    <s v="SÃO GABRIEL DE GOIÁS"/>
    <s v="ENTR GO-230"/>
    <n v="31.6"/>
    <n v="37.799999999999997"/>
    <n v="6.2"/>
    <x v="1"/>
    <m/>
    <m/>
    <s v="Estadual"/>
    <m/>
    <s v="GO-118"/>
    <s v="PAV"/>
    <s v="Estadual"/>
    <s v="PLA"/>
    <s v="Brasília"/>
  </r>
  <r>
    <x v="0"/>
    <s v="010BGO0125"/>
    <n v="0"/>
    <x v="1"/>
    <s v="0125"/>
    <n v="-47.590356880065897"/>
    <n v="-15.1774057603674"/>
    <n v="-47.593569039879199"/>
    <n v="-14.931768569963401"/>
    <s v="010"/>
    <s v="GO"/>
    <s v="Eixo Principal"/>
    <s v="-"/>
    <s v="010BGO0125"/>
    <s v="ENTR GO-230"/>
    <s v="ENTR GO-237"/>
    <n v="37.799999999999997"/>
    <n v="66.400000000000006"/>
    <n v="28.6"/>
    <x v="1"/>
    <m/>
    <m/>
    <s v="Estadual"/>
    <m/>
    <s v="GO-118"/>
    <s v="PAV"/>
    <s v="Estadual"/>
    <s v="PLA"/>
    <s v="Brasília"/>
  </r>
  <r>
    <x v="0"/>
    <s v="010BGO0130"/>
    <n v="0"/>
    <x v="1"/>
    <s v="0130"/>
    <n v="-47.593569039879199"/>
    <n v="-14.931768569963401"/>
    <n v="-47.528476989721199"/>
    <n v="-14.7195695797722"/>
    <s v="010"/>
    <s v="GO"/>
    <s v="Eixo Principal"/>
    <s v="-"/>
    <s v="010BGO0130"/>
    <s v="ENTR GO-237"/>
    <s v="INÍCIO PERÍMETRO URB SÃO JOÃO D ALIANÇA"/>
    <n v="66.400000000000006"/>
    <n v="92.5"/>
    <n v="26.1"/>
    <x v="1"/>
    <m/>
    <m/>
    <s v="Estadual"/>
    <m/>
    <s v="GO-118"/>
    <s v="PAV"/>
    <s v="Estadual"/>
    <s v="PLA"/>
    <s v="Brasília"/>
  </r>
  <r>
    <x v="0"/>
    <s v="010BGO0135"/>
    <n v="0"/>
    <x v="1"/>
    <s v="0135"/>
    <n v="-47.528476989721199"/>
    <n v="-14.7195695797722"/>
    <n v="-47.522055219672602"/>
    <n v="-14.6949804503874"/>
    <s v="010"/>
    <s v="GO"/>
    <s v="Eixo Principal"/>
    <s v="-"/>
    <s v="010BGO0135"/>
    <s v="INÍCIO PERÍMETRO URB SÃO JOÃO D ALIANÇA"/>
    <s v="FIM PERÍMETRO URB SÃO JOÃO D ALIANÇA"/>
    <n v="92.5"/>
    <n v="94.1"/>
    <n v="1.6"/>
    <x v="1"/>
    <m/>
    <m/>
    <s v="Estadual"/>
    <m/>
    <s v="GO-118"/>
    <s v="DUP"/>
    <s v="Estadual"/>
    <s v="PLA"/>
    <s v="Brasília"/>
  </r>
  <r>
    <x v="0"/>
    <s v="010BGO0140"/>
    <n v="0"/>
    <x v="1"/>
    <s v="0140"/>
    <n v="-47.522055219672602"/>
    <n v="-14.6949804503874"/>
    <n v="-47.4955270404405"/>
    <n v="-14.605713420338001"/>
    <s v="010"/>
    <s v="GO"/>
    <s v="Eixo Principal"/>
    <s v="-"/>
    <s v="010BGO0140"/>
    <s v="FIM PERÍMETRO URB SÃO JOÃO D ALIANÇA"/>
    <s v="ENTR GO-236"/>
    <n v="94.1"/>
    <n v="105.5"/>
    <n v="11.4"/>
    <x v="1"/>
    <m/>
    <m/>
    <s v="Estadual"/>
    <m/>
    <s v="GO-118"/>
    <s v="PAV"/>
    <s v="Estadual"/>
    <s v="PLA"/>
    <s v="Brasília"/>
  </r>
  <r>
    <x v="0"/>
    <s v="010BGO0150"/>
    <n v="0"/>
    <x v="1"/>
    <s v="0150"/>
    <n v="-47.4955270404405"/>
    <n v="-14.605713420338001"/>
    <n v="-47.521669760351102"/>
    <n v="-14.142293479560401"/>
    <s v="010"/>
    <s v="GO"/>
    <s v="Eixo Principal"/>
    <s v="-"/>
    <s v="010BGO0150"/>
    <s v="ENTR GO-236"/>
    <s v="ENTR GO-239(A) (ALTO PARAÍSO DE GOIÁS)"/>
    <n v="105.5"/>
    <n v="160.9"/>
    <n v="55.4"/>
    <x v="1"/>
    <m/>
    <m/>
    <s v="Estadual"/>
    <m/>
    <s v="GO-118"/>
    <s v="PAV"/>
    <s v="Estadual"/>
    <s v="PLA"/>
    <s v="Brasília"/>
  </r>
  <r>
    <x v="0"/>
    <s v="010BGO0160"/>
    <n v="0"/>
    <x v="1"/>
    <s v="0160"/>
    <n v="-47.521669760351102"/>
    <n v="-14.142293479560401"/>
    <n v="-47.522462219555699"/>
    <n v="-14.1335506897125"/>
    <s v="010"/>
    <s v="GO"/>
    <s v="Eixo Principal"/>
    <s v="-"/>
    <s v="010BGO0160"/>
    <s v="ENTR GO-239(A) (ALTO PARAÍSO DE GOIÁS)"/>
    <s v="ENTR GO-239(B) (ALTO PARAÍSO DE GOIÁS)"/>
    <n v="160.9"/>
    <n v="161.9"/>
    <n v="1"/>
    <x v="1"/>
    <m/>
    <m/>
    <s v="Estadual"/>
    <m/>
    <s v="GO-118"/>
    <s v="PAV"/>
    <s v="Estadual"/>
    <s v="PLA"/>
    <s v="Brasília"/>
  </r>
  <r>
    <x v="0"/>
    <s v="010BGO0170"/>
    <n v="0"/>
    <x v="1"/>
    <s v="0170"/>
    <n v="-47.522462219555699"/>
    <n v="-14.1335506897125"/>
    <n v="-47.2685074999211"/>
    <n v="-13.7794155797651"/>
    <s v="010"/>
    <s v="GO"/>
    <s v="Eixo Principal"/>
    <s v="-"/>
    <s v="010BGO0170"/>
    <s v="ENTR GO-239(B) (ALTO PARAÍSO DE GOIÁS)"/>
    <s v="ENTR GO-118(B)/241 (TERESINA DE GOIÁS)"/>
    <n v="161.9"/>
    <n v="227"/>
    <n v="65.099999999999994"/>
    <x v="1"/>
    <m/>
    <m/>
    <s v="Estadual"/>
    <m/>
    <s v="GO-118"/>
    <s v="PAV"/>
    <s v="Estadual"/>
    <s v="PLA"/>
    <s v="Brasília"/>
  </r>
  <r>
    <x v="0"/>
    <s v="010BGO0180"/>
    <n v="0"/>
    <x v="1"/>
    <s v="0180"/>
    <n v="-47.2685074999211"/>
    <n v="-13.7794155797651"/>
    <n v="-47.6094402402748"/>
    <n v="-13.1078581301485"/>
    <s v="010"/>
    <s v="GO"/>
    <s v="Eixo Principal"/>
    <s v="-"/>
    <s v="010BGO0180"/>
    <s v="ENTR GO-118(B)/241 (TERESINA DE GOIÁS)"/>
    <s v="DIV GO/TO (RIO PARANÃ)"/>
    <n v="227"/>
    <n v="289"/>
    <n v="62"/>
    <x v="1"/>
    <m/>
    <m/>
    <s v="Federal"/>
    <m/>
    <m/>
    <m/>
    <s v="Federal"/>
    <s v="PLA"/>
    <s v="Brasília"/>
  </r>
  <r>
    <x v="0"/>
    <s v="010BMA0360"/>
    <n v="0"/>
    <x v="2"/>
    <s v="0360"/>
    <n v="-47.353147550419003"/>
    <n v="-7.6182655698001396"/>
    <n v="-47.453672390068697"/>
    <n v="-7.3403322903029098"/>
    <s v="010"/>
    <s v="MA"/>
    <s v="Eixo Principal"/>
    <s v="-"/>
    <s v="010BMA0360"/>
    <s v="DIV TO/MA"/>
    <s v="ENTR BR-230(A) (CAROLINA)"/>
    <n v="0"/>
    <n v="34"/>
    <n v="34"/>
    <x v="1"/>
    <m/>
    <m/>
    <s v="Federal"/>
    <m/>
    <m/>
    <m/>
    <s v="Federal"/>
    <s v="PLA"/>
    <s v="Imperatriz"/>
  </r>
  <r>
    <x v="0"/>
    <s v="010BMA0370"/>
    <n v="0"/>
    <x v="2"/>
    <s v="0370"/>
    <n v="-47.453672390068697"/>
    <n v="-7.3403322903029098"/>
    <n v="-47.450543029936803"/>
    <n v="-6.5579729902612396"/>
    <s v="010"/>
    <s v="MA"/>
    <s v="Eixo Principal"/>
    <s v="-"/>
    <s v="010BMA0370"/>
    <s v="ENTR BR-230(A) (CAROLINA)"/>
    <s v="ENTR BR-226(A)/230(B)/MA-138 (ESTREITO)"/>
    <n v="34"/>
    <n v="128.80000000000001"/>
    <n v="94.8"/>
    <x v="2"/>
    <m/>
    <s v="230BMA1070"/>
    <s v="Federal"/>
    <m/>
    <m/>
    <m/>
    <s v="Federal"/>
    <s v="PAV"/>
    <s v="Imperatriz"/>
  </r>
  <r>
    <x v="0"/>
    <s v="010BMA0390"/>
    <n v="0"/>
    <x v="2"/>
    <s v="0390"/>
    <n v="-47.450543029936803"/>
    <n v="-6.5579729902612396"/>
    <n v="-47.3761021296095"/>
    <n v="-6.35271884010234"/>
    <s v="010"/>
    <s v="MA"/>
    <s v="Eixo Principal"/>
    <s v="-"/>
    <s v="010BMA0390"/>
    <s v="ENTR BR-226(A)/230(B)/MA-138 (ESTREITO)"/>
    <s v="ENTR BR-226(B) (PORTO FRANCO)"/>
    <n v="128.80000000000001"/>
    <n v="156.4"/>
    <n v="27.6"/>
    <x v="2"/>
    <m/>
    <s v="226BMA0930"/>
    <s v="Federal"/>
    <m/>
    <m/>
    <m/>
    <s v="Federal"/>
    <s v="PAV"/>
    <s v="Imperatriz"/>
  </r>
  <r>
    <x v="0"/>
    <s v="010BMA0400"/>
    <n v="0"/>
    <x v="2"/>
    <s v="0400"/>
    <n v="-47.3761021296095"/>
    <n v="-6.35271884010234"/>
    <n v="-47.365365700166798"/>
    <n v="-6.1691270000109704"/>
    <s v="010"/>
    <s v="MA"/>
    <s v="Eixo Principal"/>
    <s v="-"/>
    <s v="010BMA0400"/>
    <s v="ENTR BR-226(B) (PORTO FRANCO)"/>
    <s v="CAMPESTRE DO MARANHÃO"/>
    <n v="156.4"/>
    <n v="176.8"/>
    <n v="20.399999999999999"/>
    <x v="2"/>
    <m/>
    <m/>
    <s v="Federal"/>
    <m/>
    <m/>
    <m/>
    <s v="Federal"/>
    <s v="PAV"/>
    <s v="Imperatriz"/>
  </r>
  <r>
    <x v="0"/>
    <s v="010BMA0410"/>
    <n v="0"/>
    <x v="2"/>
    <s v="0410"/>
    <n v="-47.365365700166798"/>
    <n v="-6.1691270000109704"/>
    <n v="-47.383835790189501"/>
    <n v="-5.9345649399199898"/>
    <s v="010"/>
    <s v="MA"/>
    <s v="Eixo Principal"/>
    <s v="-"/>
    <s v="010BMA0410"/>
    <s v="CAMPESTRE DO MARANHÃO"/>
    <s v="RIBAMAR FIQUENE"/>
    <n v="176.8"/>
    <n v="203.5"/>
    <n v="26.7"/>
    <x v="2"/>
    <m/>
    <m/>
    <s v="Federal"/>
    <m/>
    <m/>
    <m/>
    <s v="Federal"/>
    <s v="PAV"/>
    <s v="Imperatriz"/>
  </r>
  <r>
    <x v="0"/>
    <s v="010BMA0420"/>
    <n v="0"/>
    <x v="2"/>
    <s v="0420"/>
    <n v="-47.383835790189501"/>
    <n v="-5.9345649399199898"/>
    <n v="-47.359415260305902"/>
    <n v="-5.7626178103636203"/>
    <s v="010"/>
    <s v="MA"/>
    <s v="Eixo Principal"/>
    <s v="-"/>
    <s v="010BMA0420"/>
    <s v="RIBAMAR FIQUENE"/>
    <s v="ENTR MA-280 (GOVERNADOR ÉDSON LOBÃO)"/>
    <n v="203.5"/>
    <n v="223.1"/>
    <n v="19.600000000000001"/>
    <x v="2"/>
    <m/>
    <m/>
    <s v="Federal"/>
    <m/>
    <m/>
    <m/>
    <s v="Federal"/>
    <s v="PAV"/>
    <s v="Imperatriz"/>
  </r>
  <r>
    <x v="0"/>
    <s v="010BMA0425"/>
    <n v="0"/>
    <x v="2"/>
    <s v="0425"/>
    <n v="-47.359415260305902"/>
    <n v="-5.7626178103636203"/>
    <n v="-47.440826670014701"/>
    <n v="-5.57833946019786"/>
    <s v="010"/>
    <s v="MA"/>
    <s v="Eixo Principal"/>
    <s v="-"/>
    <s v="010BMA0425"/>
    <s v="ENTR MA-280 (GOVERNADOR ÉDSON LOBÃO)"/>
    <s v="INÍCIO TRAV URB IMPERATRIZ"/>
    <n v="223.1"/>
    <n v="246.4"/>
    <n v="23.3"/>
    <x v="2"/>
    <m/>
    <m/>
    <s v="Federal"/>
    <m/>
    <m/>
    <m/>
    <s v="Federal"/>
    <s v="PAV"/>
    <s v="Imperatriz"/>
  </r>
  <r>
    <x v="0"/>
    <s v="010BMA0430"/>
    <n v="0"/>
    <x v="2"/>
    <s v="0430"/>
    <n v="-47.440826670014701"/>
    <n v="-5.57833946019786"/>
    <n v="-47.471526549710397"/>
    <n v="-5.5215094600934496"/>
    <s v="010"/>
    <s v="MA"/>
    <s v="Eixo Principal"/>
    <s v="-"/>
    <s v="010BMA0430"/>
    <s v="INÍCIO TRAV URB IMPERATRIZ"/>
    <s v="ENTR MA-122 (IMPERATRIZ)"/>
    <n v="246.4"/>
    <n v="253.6"/>
    <n v="7.2"/>
    <x v="2"/>
    <s v="EOD"/>
    <m/>
    <s v="Federal"/>
    <m/>
    <m/>
    <m/>
    <s v="Federal"/>
    <s v="PAV"/>
    <s v="Imperatriz"/>
  </r>
  <r>
    <x v="0"/>
    <s v="010BMA0440"/>
    <n v="0"/>
    <x v="2"/>
    <s v="0440"/>
    <n v="-47.471526549710397"/>
    <n v="-5.5215094600934496"/>
    <n v="-47.472420699755403"/>
    <n v="-5.4561554401213899"/>
    <s v="010"/>
    <s v="MA"/>
    <s v="Eixo Principal"/>
    <s v="-"/>
    <s v="010BMA0440"/>
    <s v="ENTR MA-122 (IMPERATRIZ)"/>
    <s v="FIM TRAV URB IMPERATRIZ"/>
    <n v="253.6"/>
    <n v="260.8"/>
    <n v="7.2"/>
    <x v="2"/>
    <s v="EOD"/>
    <m/>
    <s v="Federal"/>
    <m/>
    <m/>
    <m/>
    <s v="Federal"/>
    <s v="PAV"/>
    <s v="Imperatriz"/>
  </r>
  <r>
    <x v="0"/>
    <s v="010BMA0450"/>
    <n v="0"/>
    <x v="2"/>
    <s v="0450"/>
    <n v="-47.472420699755403"/>
    <n v="-5.4561554401213899"/>
    <n v="-47.538847910402602"/>
    <n v="-5.1557687196506601"/>
    <s v="010"/>
    <s v="MA"/>
    <s v="Eixo Principal"/>
    <s v="-"/>
    <s v="010BMA0450"/>
    <s v="FIM TRAV URB IMPERATRIZ"/>
    <s v="ENTR MA-125 (P/CIDELÂNDIA)"/>
    <n v="260.8"/>
    <n v="295.2"/>
    <n v="34.4"/>
    <x v="2"/>
    <m/>
    <m/>
    <s v="Federal"/>
    <m/>
    <m/>
    <m/>
    <s v="Federal"/>
    <s v="PAV"/>
    <s v="Imperatriz"/>
  </r>
  <r>
    <x v="0"/>
    <s v="010BMA0460"/>
    <n v="0"/>
    <x v="2"/>
    <s v="0460"/>
    <n v="-47.538847910402602"/>
    <n v="-5.1557687196506601"/>
    <n v="-47.503507320306497"/>
    <n v="-4.9541285203148897"/>
    <s v="010"/>
    <s v="MA"/>
    <s v="Eixo Principal"/>
    <s v="-"/>
    <s v="010BMA0460"/>
    <s v="ENTR MA-125 (P/CIDELÂNDIA)"/>
    <s v="ENTR BR-222(A) (AÇAILÂNDIA)"/>
    <n v="295.2"/>
    <n v="319.8"/>
    <n v="24.6"/>
    <x v="2"/>
    <m/>
    <m/>
    <s v="Federal"/>
    <m/>
    <m/>
    <m/>
    <s v="Federal"/>
    <s v="PAV"/>
    <s v="Imperatriz"/>
  </r>
  <r>
    <x v="0"/>
    <s v="010BMA0470"/>
    <n v="0"/>
    <x v="2"/>
    <s v="0470"/>
    <n v="-47.503507320306497"/>
    <n v="-4.9541285203148897"/>
    <n v="-47.531781400191399"/>
    <n v="-4.4438006700648298"/>
    <s v="010"/>
    <s v="MA"/>
    <s v="Eixo Principal"/>
    <s v="-"/>
    <s v="010BMA0470"/>
    <s v="ENTR BR-222(A) (AÇAILÂNDIA)"/>
    <s v="DIV MA/PA (RIO ITINGA)"/>
    <n v="319.8"/>
    <n v="378.7"/>
    <n v="58.9"/>
    <x v="2"/>
    <m/>
    <s v="222BMA0690"/>
    <s v="Federal"/>
    <m/>
    <m/>
    <m/>
    <s v="Federal"/>
    <s v="PAV"/>
    <s v="Imperatriz"/>
  </r>
  <r>
    <x v="0"/>
    <s v="010BPA0490"/>
    <n v="0"/>
    <x v="3"/>
    <s v="0490"/>
    <n v="-47.531781400191399"/>
    <n v="-4.4438006700648298"/>
    <n v="-47.556904180083698"/>
    <n v="-4.2930949004093"/>
    <s v="010"/>
    <s v="PA"/>
    <s v="Eixo Principal"/>
    <s v="-"/>
    <s v="010BPA0490"/>
    <s v="DIV MA/PA (RIO ITINGA)"/>
    <s v="ENTR BR-222(B)/PA-332 (DOM ELISEU)"/>
    <n v="0"/>
    <n v="18"/>
    <n v="18"/>
    <x v="2"/>
    <m/>
    <s v="222BPA0710"/>
    <s v="Federal"/>
    <m/>
    <m/>
    <m/>
    <s v="Federal"/>
    <s v="PAV"/>
    <s v="São Miguel do Guamá"/>
  </r>
  <r>
    <x v="0"/>
    <s v="010BPA0510"/>
    <n v="0"/>
    <x v="3"/>
    <s v="0510"/>
    <n v="-47.556904180083698"/>
    <n v="-4.2930949004093"/>
    <n v="-47.488566420004197"/>
    <n v="-3.7170201595526402"/>
    <s v="010"/>
    <s v="PA"/>
    <s v="Eixo Principal"/>
    <s v="-"/>
    <s v="010BPA0510"/>
    <s v="ENTR BR-222(B)/PA-332 (DOM ELISEU)"/>
    <s v="ENTR PA-125/263 (GURUPIZINHO)"/>
    <n v="18"/>
    <n v="83.5"/>
    <n v="65.5"/>
    <x v="2"/>
    <m/>
    <m/>
    <s v="Federal"/>
    <m/>
    <m/>
    <m/>
    <s v="Federal"/>
    <s v="PAV"/>
    <s v="São Miguel do Guamá"/>
  </r>
  <r>
    <x v="0"/>
    <s v="010BPA0530"/>
    <n v="0"/>
    <x v="3"/>
    <s v="0530"/>
    <n v="-47.488566420004197"/>
    <n v="-3.7170201595526402"/>
    <n v="-47.4551433302004"/>
    <n v="-2.9847697700088198"/>
    <s v="010"/>
    <s v="PA"/>
    <s v="Eixo Principal"/>
    <s v="-"/>
    <s v="010BPA0530"/>
    <s v="ENTR PA-125/263 (GURUPIZINHO)"/>
    <s v="ENTR PA-256 (P/PARAGOMINAS)"/>
    <n v="83.5"/>
    <n v="165.8"/>
    <n v="82.3"/>
    <x v="2"/>
    <m/>
    <m/>
    <s v="Federal"/>
    <m/>
    <m/>
    <m/>
    <s v="Federal"/>
    <s v="PAV"/>
    <s v="São Miguel do Guamá"/>
  </r>
  <r>
    <x v="0"/>
    <s v="010BPA0550"/>
    <n v="0"/>
    <x v="3"/>
    <s v="0550"/>
    <n v="-47.4551433302004"/>
    <n v="-2.9847697700088198"/>
    <n v="-47.433505520363397"/>
    <n v="-2.8934236296967102"/>
    <s v="010"/>
    <s v="PA"/>
    <s v="Eixo Principal"/>
    <s v="-"/>
    <s v="010BPA0550"/>
    <s v="ENTR PA-256 (P/PARAGOMINAS)"/>
    <s v="ENTR PA-125"/>
    <n v="165.8"/>
    <n v="176.1"/>
    <n v="10.3"/>
    <x v="2"/>
    <m/>
    <m/>
    <s v="Federal"/>
    <m/>
    <m/>
    <m/>
    <s v="Federal"/>
    <s v="PAV"/>
    <s v="São Miguel do Guamá"/>
  </r>
  <r>
    <x v="0"/>
    <s v="010BPA0570"/>
    <n v="0"/>
    <x v="3"/>
    <s v="0570"/>
    <n v="-47.433505520363397"/>
    <n v="-2.8934236296967102"/>
    <n v="-47.552584739893803"/>
    <n v="-2.0523890996771499"/>
    <s v="010"/>
    <s v="PA"/>
    <s v="Eixo Principal"/>
    <s v="-"/>
    <s v="010BPA0570"/>
    <s v="ENTR PA-125"/>
    <s v="ENTR PA-252 (MÃE DO RIO)"/>
    <n v="176.1"/>
    <n v="272"/>
    <n v="95.9"/>
    <x v="2"/>
    <m/>
    <m/>
    <s v="Federal"/>
    <m/>
    <m/>
    <m/>
    <s v="Federal"/>
    <s v="PAV"/>
    <s v="São Miguel do Guamá"/>
  </r>
  <r>
    <x v="0"/>
    <s v="010BPA0590"/>
    <n v="0"/>
    <x v="3"/>
    <s v="0590"/>
    <n v="-47.552584739893803"/>
    <n v="-2.0523890996771499"/>
    <n v="-47.514523230262697"/>
    <n v="-1.8119629598226601"/>
    <s v="010"/>
    <s v="PA"/>
    <s v="Eixo Principal"/>
    <s v="-"/>
    <s v="010BPA0590"/>
    <s v="ENTR PA-252 (MÃE DO RIO)"/>
    <s v="ENTR PA-253(A) (P/SÃO DOMINGOS DO CAPIM)"/>
    <n v="272"/>
    <n v="299.60000000000002"/>
    <n v="27.6"/>
    <x v="2"/>
    <m/>
    <m/>
    <s v="Federal"/>
    <m/>
    <m/>
    <m/>
    <s v="Federal"/>
    <s v="PAV"/>
    <s v="São Miguel do Guamá"/>
  </r>
  <r>
    <x v="0"/>
    <s v="010BPA0610"/>
    <n v="0"/>
    <x v="3"/>
    <s v="0610"/>
    <n v="-47.514523230262697"/>
    <n v="-1.8119629598226601"/>
    <n v="-47.503519720158899"/>
    <n v="-1.74403256025442"/>
    <s v="010"/>
    <s v="PA"/>
    <s v="Eixo Principal"/>
    <s v="-"/>
    <s v="010BPA0610"/>
    <s v="ENTR PA-253(A) (P/SÃO DOMINGOS DO CAPIM)"/>
    <s v="ENTR PA-253(B) (P/IRITUIA)"/>
    <n v="299.60000000000002"/>
    <n v="307.39999999999998"/>
    <n v="7.8"/>
    <x v="2"/>
    <m/>
    <m/>
    <s v="Federal"/>
    <m/>
    <m/>
    <m/>
    <s v="Federal"/>
    <s v="PAV"/>
    <s v="São Miguel do Guamá"/>
  </r>
  <r>
    <x v="0"/>
    <s v="010BPA0630"/>
    <n v="0"/>
    <x v="3"/>
    <s v="0630"/>
    <n v="-47.503519720158899"/>
    <n v="-1.74403256025442"/>
    <n v="-47.502145049754098"/>
    <n v="-1.69218803015343"/>
    <s v="010"/>
    <s v="PA"/>
    <s v="Eixo Principal"/>
    <s v="-"/>
    <s v="010BPA0630"/>
    <s v="ENTR PA-253(B) (P/IRITUIA)"/>
    <s v="ENTR PA-432 (P/VILA CONCEIÇÃO)"/>
    <n v="307.39999999999998"/>
    <n v="313.10000000000002"/>
    <n v="5.7"/>
    <x v="2"/>
    <m/>
    <m/>
    <s v="Federal"/>
    <m/>
    <m/>
    <m/>
    <s v="Federal"/>
    <s v="PAV"/>
    <s v="São Miguel do Guamá"/>
  </r>
  <r>
    <x v="0"/>
    <s v="010BPA0650"/>
    <n v="0"/>
    <x v="3"/>
    <s v="0650"/>
    <n v="-47.502145049754098"/>
    <n v="-1.69218803015343"/>
    <n v="-47.478770860386803"/>
    <n v="-1.6219454304372201"/>
    <s v="010"/>
    <s v="PA"/>
    <s v="Eixo Principal"/>
    <s v="-"/>
    <s v="010BPA0650"/>
    <s v="ENTR PA-432 (P/VILA CONCEIÇÃO)"/>
    <s v="ENTR PA-251/322 (SÃO MIGUEL DO GUAMA)"/>
    <n v="313.10000000000002"/>
    <n v="321.7"/>
    <n v="8.6"/>
    <x v="2"/>
    <m/>
    <m/>
    <s v="Federal"/>
    <m/>
    <m/>
    <m/>
    <s v="Federal"/>
    <s v="PAV"/>
    <s v="São Miguel do Guamá"/>
  </r>
  <r>
    <x v="0"/>
    <s v="010BPA0670"/>
    <n v="0"/>
    <x v="3"/>
    <s v="0670"/>
    <n v="-47.478770860386803"/>
    <n v="-1.6219454304372201"/>
    <n v="-47.57636685005"/>
    <n v="-1.35049274024771"/>
    <s v="010"/>
    <s v="PA"/>
    <s v="Eixo Principal"/>
    <s v="-"/>
    <s v="010BPA0670"/>
    <s v="ENTR PA-251/322 (SÃO MIGUEL DO GUAMA)"/>
    <s v="SANTA MARIA DO PARÁ"/>
    <n v="321.7"/>
    <n v="353.7"/>
    <n v="32"/>
    <x v="2"/>
    <m/>
    <m/>
    <s v="Federal"/>
    <m/>
    <m/>
    <m/>
    <s v="Federal"/>
    <s v="PAV"/>
    <s v="São Miguel do Guamá"/>
  </r>
  <r>
    <x v="0"/>
    <s v="010BPA0690"/>
    <n v="0"/>
    <x v="3"/>
    <s v="0690"/>
    <n v="-47.57636685005"/>
    <n v="-1.35049274024771"/>
    <n v="-47.5821997296337"/>
    <n v="-1.33893420005324"/>
    <s v="010"/>
    <s v="PA"/>
    <s v="Eixo Principal"/>
    <s v="-"/>
    <s v="010BPA0690"/>
    <s v="SANTA MARIA DO PARÁ"/>
    <s v="ENTR BR-316(A)/308(A)"/>
    <n v="353.7"/>
    <n v="355"/>
    <n v="1.3"/>
    <x v="2"/>
    <m/>
    <m/>
    <s v="Federal"/>
    <m/>
    <m/>
    <m/>
    <s v="Federal"/>
    <s v="PAV"/>
    <s v="São Miguel do Guamá"/>
  </r>
  <r>
    <x v="0"/>
    <s v="010BPA0710"/>
    <n v="0"/>
    <x v="3"/>
    <s v="0710"/>
    <n v="-47.5821997296337"/>
    <n v="-1.33893420005324"/>
    <n v="-47.645253690305502"/>
    <n v="-1.32770564989579"/>
    <s v="010"/>
    <s v="PA"/>
    <s v="Eixo Principal"/>
    <s v="-"/>
    <s v="010BPA0710"/>
    <s v="ENTR BR-316(A)/308(A)"/>
    <s v="ENTR PA-424 (P/COLÔNIA DO PRATA)"/>
    <n v="355"/>
    <n v="362.2"/>
    <n v="7.2"/>
    <x v="2"/>
    <m/>
    <s v="308BPA0140;316BPA0140"/>
    <s v="Federal"/>
    <m/>
    <m/>
    <m/>
    <s v="Federal"/>
    <s v="PAV"/>
    <s v="Capanema"/>
  </r>
  <r>
    <x v="0"/>
    <s v="010BPA0730"/>
    <n v="0"/>
    <x v="3"/>
    <s v="0730"/>
    <n v="-47.645253690305502"/>
    <n v="-1.32770564989579"/>
    <n v="-47.728935620182703"/>
    <n v="-1.31296585958671"/>
    <s v="010"/>
    <s v="PA"/>
    <s v="Eixo Principal"/>
    <s v="-"/>
    <s v="010BPA0730"/>
    <s v="ENTR PA-424 (P/COLÔNIA DO PRATA)"/>
    <s v="ENTR PA-127(A) (P/IGARAPÉ AÇU)"/>
    <n v="362.2"/>
    <n v="371.7"/>
    <n v="9.5"/>
    <x v="2"/>
    <m/>
    <s v="308BPA0130;316BPA0130"/>
    <s v="Federal"/>
    <m/>
    <m/>
    <m/>
    <s v="Federal"/>
    <s v="PAV"/>
    <s v="Capanema"/>
  </r>
  <r>
    <x v="0"/>
    <s v="010BPA0750"/>
    <n v="0"/>
    <x v="3"/>
    <s v="0750"/>
    <n v="-47.728935620182703"/>
    <n v="-1.31296585958671"/>
    <n v="-47.779755430368702"/>
    <n v="-1.3040598796596901"/>
    <s v="010"/>
    <s v="PA"/>
    <s v="Eixo Principal"/>
    <s v="-"/>
    <s v="010BPA0750"/>
    <s v="ENTR PA-127(A) (P/IGARAPÉ AÇU)"/>
    <s v="ENTR PA-127(B) (BARRO BRANCO)"/>
    <n v="371.7"/>
    <n v="377.5"/>
    <n v="5.8"/>
    <x v="2"/>
    <m/>
    <s v="316BPA0120;308BPA0120"/>
    <s v="Federal"/>
    <m/>
    <m/>
    <m/>
    <s v="Federal"/>
    <s v="PAV"/>
    <s v="Capanema"/>
  </r>
  <r>
    <x v="0"/>
    <s v="010BPA0770"/>
    <n v="0"/>
    <x v="3"/>
    <s v="0770"/>
    <n v="-47.779755430368702"/>
    <n v="-1.3040598796596901"/>
    <n v="-47.887399129765903"/>
    <n v="-1.29461574991688"/>
    <s v="010"/>
    <s v="PA"/>
    <s v="Eixo Principal"/>
    <s v="-"/>
    <s v="010BPA0770"/>
    <s v="ENTR PA-127(B) (BARRO BRANCO)"/>
    <s v="INÍCIO PISTA DUPLA"/>
    <n v="377.5"/>
    <n v="389.9"/>
    <n v="12.4"/>
    <x v="2"/>
    <m/>
    <s v="308BPA0110;316BPA0110"/>
    <s v="Federal"/>
    <m/>
    <m/>
    <m/>
    <s v="Federal"/>
    <s v="PAV"/>
    <s v="Capanema"/>
  </r>
  <r>
    <x v="0"/>
    <s v="010BPA0780"/>
    <n v="0"/>
    <x v="3"/>
    <s v="0780"/>
    <n v="-47.887399129765903"/>
    <n v="-1.29461574991688"/>
    <n v="-47.918950810431497"/>
    <n v="-1.2962455696772399"/>
    <s v="010"/>
    <s v="PA"/>
    <s v="Eixo Principal"/>
    <s v="-"/>
    <s v="010BPA0780"/>
    <s v="INÍCIO PISTA DUPLA"/>
    <s v="ENTR PA-136/320 (CASTANHAL)"/>
    <n v="389.9"/>
    <n v="393.4"/>
    <n v="3.5"/>
    <x v="0"/>
    <m/>
    <s v="316BPA0105;308BPA0105"/>
    <s v="Federal"/>
    <m/>
    <m/>
    <m/>
    <s v="Federal"/>
    <s v="PAV"/>
    <s v="Capanema"/>
  </r>
  <r>
    <x v="0"/>
    <s v="010BPA0790"/>
    <n v="0"/>
    <x v="3"/>
    <s v="0790"/>
    <n v="-47.918950810431497"/>
    <n v="-1.2962455696772399"/>
    <n v="-48.039251259837698"/>
    <n v="-1.30695194017982"/>
    <s v="010"/>
    <s v="PA"/>
    <s v="Eixo Principal"/>
    <s v="-"/>
    <s v="010BPA0790"/>
    <s v="ENTR PA-136/320 (CASTANHAL)"/>
    <s v="ACESSO AMERICANO I"/>
    <n v="393.4"/>
    <n v="407"/>
    <n v="13.6"/>
    <x v="0"/>
    <m/>
    <s v="316BPA0100;308BPA0100"/>
    <s v="Federal"/>
    <m/>
    <m/>
    <m/>
    <s v="Federal"/>
    <s v="PAV"/>
    <s v="Capanema"/>
  </r>
  <r>
    <x v="0"/>
    <s v="010BPA0810"/>
    <n v="0"/>
    <x v="3"/>
    <s v="0810"/>
    <n v="-48.039251259837698"/>
    <n v="-1.30695194017982"/>
    <n v="-48.057498989786403"/>
    <n v="-1.29031798968344"/>
    <s v="010"/>
    <s v="PA"/>
    <s v="Eixo Principal"/>
    <s v="-"/>
    <s v="010BPA0810"/>
    <s v="ACESSO AMERICANO I"/>
    <s v="ACESSO AMERICANO II"/>
    <n v="407"/>
    <n v="409.7"/>
    <n v="2.7"/>
    <x v="0"/>
    <m/>
    <s v="316BPA0090;308BPA0090"/>
    <s v="Federal"/>
    <m/>
    <m/>
    <m/>
    <s v="Federal"/>
    <s v="PAV"/>
    <s v="Capanema"/>
  </r>
  <r>
    <x v="0"/>
    <s v="010BPA0830"/>
    <n v="0"/>
    <x v="3"/>
    <s v="0830"/>
    <n v="-48.057498989786403"/>
    <n v="-1.29031798968344"/>
    <n v="-48.155209490125699"/>
    <n v="-1.2897627401582601"/>
    <s v="010"/>
    <s v="PA"/>
    <s v="Eixo Principal"/>
    <s v="-"/>
    <s v="010BPA0830"/>
    <s v="ACESSO AMERICANO II"/>
    <s v="ENTR PA-140 (SANTA IZABEL DO PARÁ)"/>
    <n v="409.7"/>
    <n v="421.4"/>
    <n v="11.7"/>
    <x v="0"/>
    <m/>
    <s v="316BPA0080;308BPA0080"/>
    <s v="Federal"/>
    <m/>
    <m/>
    <m/>
    <s v="Federal"/>
    <s v="PAV"/>
    <s v="Capanema"/>
  </r>
  <r>
    <x v="0"/>
    <s v="010BPA0850"/>
    <n v="0"/>
    <x v="3"/>
    <s v="0850"/>
    <n v="-48.155209490125699"/>
    <n v="-1.2897627401582601"/>
    <n v="-48.233221350085202"/>
    <n v="-1.3264817301476901"/>
    <s v="010"/>
    <s v="PA"/>
    <s v="Eixo Principal"/>
    <s v="-"/>
    <s v="010BPA0850"/>
    <s v="ENTR PA-140 (SANTA IZABEL DO PARÁ)"/>
    <s v="ENTR PA-406 (CAJUEIRO)"/>
    <n v="421.4"/>
    <n v="431.6"/>
    <n v="10.199999999999999"/>
    <x v="0"/>
    <m/>
    <s v="308BPA0070;316BPA0070"/>
    <s v="Federal"/>
    <m/>
    <m/>
    <m/>
    <s v="Federal"/>
    <s v="PAV"/>
    <s v="Capanema"/>
  </r>
  <r>
    <x v="0"/>
    <s v="010BPA0870"/>
    <n v="0"/>
    <x v="3"/>
    <s v="0870"/>
    <n v="-48.233221350085202"/>
    <n v="-1.3264817301476901"/>
    <n v="-48.244883660352599"/>
    <n v="-1.34114699993404"/>
    <s v="010"/>
    <s v="PA"/>
    <s v="Eixo Principal"/>
    <s v="-"/>
    <s v="010BPA0870"/>
    <s v="ENTR PA-406 (CAJUEIRO)"/>
    <s v="ENTR PA-391 (P/BENEVIDES)"/>
    <n v="431.6"/>
    <n v="433.6"/>
    <n v="2"/>
    <x v="0"/>
    <m/>
    <s v="316BPA0060;308BPA0060"/>
    <s v="Federal"/>
    <m/>
    <m/>
    <m/>
    <s v="Federal"/>
    <s v="PAV"/>
    <s v="Capanema"/>
  </r>
  <r>
    <x v="0"/>
    <s v="010BPA0890"/>
    <n v="0"/>
    <x v="3"/>
    <s v="0890"/>
    <n v="-48.244883660352599"/>
    <n v="-1.34114699993404"/>
    <n v="-48.266670639838097"/>
    <n v="-1.3642523999282601"/>
    <s v="010"/>
    <s v="PA"/>
    <s v="Eixo Principal"/>
    <s v="-"/>
    <s v="010BPA0890"/>
    <s v="ENTR PA-391 (P/BENEVIDES)"/>
    <s v="ENTR PA-406 (CANUTAMA)"/>
    <n v="433.6"/>
    <n v="437.1"/>
    <n v="3.5"/>
    <x v="0"/>
    <m/>
    <s v="308BPA0050;316BPA0050"/>
    <s v="Federal"/>
    <m/>
    <m/>
    <m/>
    <s v="Federal"/>
    <s v="PAV"/>
    <s v="Capanema"/>
  </r>
  <r>
    <x v="0"/>
    <s v="010BPA0910"/>
    <n v="0"/>
    <x v="3"/>
    <s v="0910"/>
    <n v="-48.266670639838097"/>
    <n v="-1.3642523999282601"/>
    <n v="-48.287546890276701"/>
    <n v="-1.3646369401426399"/>
    <s v="010"/>
    <s v="PA"/>
    <s v="Eixo Principal"/>
    <s v="-"/>
    <s v="010BPA0910"/>
    <s v="ENTR PA-406 (CANUTAMA)"/>
    <s v="ENTR PA-404 (P/BENFICA)"/>
    <n v="437.1"/>
    <n v="439.5"/>
    <n v="2.4"/>
    <x v="0"/>
    <m/>
    <s v="316BPA0040;308BPA0040"/>
    <s v="Federal"/>
    <m/>
    <m/>
    <m/>
    <s v="Federal"/>
    <s v="PAV"/>
    <s v="Capanema"/>
  </r>
  <r>
    <x v="0"/>
    <s v="010BPA0930"/>
    <n v="0"/>
    <x v="3"/>
    <s v="0930"/>
    <n v="-48.287546890276701"/>
    <n v="-1.3646369401426399"/>
    <n v="-48.362370050137599"/>
    <n v="-1.3658630398473399"/>
    <s v="010"/>
    <s v="PA"/>
    <s v="Eixo Principal"/>
    <s v="-"/>
    <s v="010BPA0930"/>
    <s v="ENTR PA-404 (P/BENFICA)"/>
    <s v="ACESSO ALÇA VIÁRIA"/>
    <n v="439.5"/>
    <n v="447.9"/>
    <n v="8.4"/>
    <x v="0"/>
    <m/>
    <s v="308BPA0030;316BPA0030"/>
    <s v="Convênio de Administração"/>
    <m/>
    <m/>
    <m/>
    <s v="Federal"/>
    <s v="PAV"/>
    <s v="Capanema"/>
  </r>
  <r>
    <x v="0"/>
    <s v="010BPA0940"/>
    <n v="0"/>
    <x v="3"/>
    <s v="0940"/>
    <n v="-48.362370050137599"/>
    <n v="-1.3658630398473399"/>
    <n v="-48.424841869756399"/>
    <n v="-1.39873005994428"/>
    <s v="010"/>
    <s v="PA"/>
    <s v="Eixo Principal"/>
    <s v="-"/>
    <s v="010BPA0940"/>
    <s v="ACESSO ALÇA VIÁRIA"/>
    <s v="DIV MUN BELÉM/ANANINDEUA (ALAM M BONITA)"/>
    <n v="447.9"/>
    <n v="455.8"/>
    <n v="7.9"/>
    <x v="0"/>
    <m/>
    <s v="308BPA0020;316BPA0020"/>
    <s v="Convênio de Administração"/>
    <m/>
    <m/>
    <m/>
    <s v="Federal"/>
    <s v="PAV"/>
    <s v="Capanema"/>
  </r>
  <r>
    <x v="0"/>
    <s v="010BPA0970"/>
    <n v="0"/>
    <x v="3"/>
    <s v="0970"/>
    <n v="-48.424841869756399"/>
    <n v="-1.39873005994428"/>
    <n v="-48.4358404299917"/>
    <n v="-1.4073436999517499"/>
    <s v="010"/>
    <s v="PA"/>
    <s v="Eixo Principal"/>
    <s v="-"/>
    <s v="010BPA0970"/>
    <s v="DIV MUN BELÉM/ANANINDEUA (ALAM M BONITA)"/>
    <s v="ENTR BR-308(B)/316(B) (2º UNIT BELÉM)"/>
    <n v="455.8"/>
    <n v="457.5"/>
    <n v="1.7"/>
    <x v="0"/>
    <m/>
    <s v="316BPA0010;308BPA0010"/>
    <s v="Convênio de Administração"/>
    <m/>
    <m/>
    <m/>
    <s v="Federal"/>
    <s v="PAV"/>
    <s v="Capanema"/>
  </r>
  <r>
    <x v="0"/>
    <s v="010BTO0185"/>
    <n v="0"/>
    <x v="4"/>
    <s v="0185"/>
    <n v="-47.6094402402748"/>
    <n v="-13.1078581301485"/>
    <n v="-47.862553789825398"/>
    <n v="-12.624262080030899"/>
    <s v="010"/>
    <s v="TO"/>
    <s v="Eixo Principal"/>
    <s v="-"/>
    <s v="010BTO0185"/>
    <s v="DIV GO/TO (RIO PARANÃ)"/>
    <s v="ENTR BR-242(A)/TO-130/296/387(A) (PARANÃ)"/>
    <n v="0"/>
    <n v="92.1"/>
    <n v="92.1"/>
    <x v="1"/>
    <m/>
    <m/>
    <s v="Federal"/>
    <m/>
    <m/>
    <m/>
    <s v="Federal"/>
    <s v="PLA"/>
    <s v="Gurupi"/>
  </r>
  <r>
    <x v="0"/>
    <s v="010BTO0190"/>
    <n v="0"/>
    <x v="4"/>
    <s v="0190"/>
    <n v="-47.862553789825398"/>
    <n v="-12.624262080030899"/>
    <n v="-47.8700224930435"/>
    <n v="-12.620802377327699"/>
    <s v="010"/>
    <s v="TO"/>
    <s v="Eixo Principal"/>
    <s v="-"/>
    <s v="010BTO0190"/>
    <s v="ENTR BR-242(A)/TO-130/296/387(A) (PARANÃ)"/>
    <s v="ACESSO A PARANÃ"/>
    <n v="92.1"/>
    <n v="93"/>
    <n v="0.9"/>
    <x v="2"/>
    <m/>
    <s v="242BTO0400"/>
    <s v="Federal"/>
    <m/>
    <m/>
    <m/>
    <s v="Federal"/>
    <s v="PAV"/>
    <s v="Gurupi"/>
  </r>
  <r>
    <x v="0"/>
    <s v="010BTO0195"/>
    <n v="0"/>
    <x v="4"/>
    <s v="0195"/>
    <n v="-47.8700224930435"/>
    <n v="-12.620802377327699"/>
    <n v="-47.8553409895949"/>
    <n v="-12.5898868797756"/>
    <s v="010"/>
    <s v="TO"/>
    <s v="Eixo Principal"/>
    <s v="-"/>
    <s v="010BTO0195"/>
    <s v="ACESSO A PARANÃ"/>
    <s v="ENTR BR-242(B)"/>
    <n v="93"/>
    <n v="96.8"/>
    <n v="3.8"/>
    <x v="2"/>
    <m/>
    <s v="242BTO0410"/>
    <s v="Federal"/>
    <m/>
    <m/>
    <m/>
    <s v="Federal"/>
    <s v="PAV"/>
    <s v="Gurupi"/>
  </r>
  <r>
    <x v="0"/>
    <s v="010BTO0200"/>
    <n v="0"/>
    <x v="4"/>
    <s v="0200"/>
    <n v="-47.8553409895949"/>
    <n v="-12.5898868797756"/>
    <n v="-47.715426079949502"/>
    <n v="-12.283367270383099"/>
    <s v="010"/>
    <s v="TO"/>
    <s v="Eixo Principal"/>
    <s v="-"/>
    <s v="010BTO0200"/>
    <s v="ENTR BR-242(B)"/>
    <s v="FIM DA PAVIMENTAÇÃO"/>
    <n v="96.8"/>
    <n v="134.6"/>
    <n v="37.799999999999997"/>
    <x v="2"/>
    <m/>
    <m/>
    <m/>
    <s v="MP082/2004"/>
    <m/>
    <m/>
    <m/>
    <s v="PAV"/>
    <s v="Gurupi"/>
  </r>
  <r>
    <x v="0"/>
    <s v="010BTO0205"/>
    <n v="0"/>
    <x v="4"/>
    <s v="0205"/>
    <n v="-47.715426079949502"/>
    <n v="-12.283367270383099"/>
    <n v="-47.7131212704302"/>
    <n v="-12.2766820196594"/>
    <s v="010"/>
    <s v="TO"/>
    <s v="Eixo Principal"/>
    <s v="-"/>
    <s v="010BTO0205"/>
    <s v="FIM DA PAVIMENTAÇÃO"/>
    <s v="ENTR TO-387(B)"/>
    <n v="134.6"/>
    <n v="135.30000000000001"/>
    <n v="0.7"/>
    <x v="3"/>
    <m/>
    <m/>
    <m/>
    <s v="MP082/2004"/>
    <m/>
    <m/>
    <m/>
    <s v="N_PAV"/>
    <s v="Gurupi"/>
  </r>
  <r>
    <x v="0"/>
    <s v="010BTO0210"/>
    <n v="0"/>
    <x v="4"/>
    <s v="0210"/>
    <n v="-47.7131212704302"/>
    <n v="-12.2766820196594"/>
    <n v="-47.730064569724"/>
    <n v="-12.222292079915499"/>
    <s v="010"/>
    <s v="TO"/>
    <s v="Eixo Principal"/>
    <s v="-"/>
    <s v="010BTO0210"/>
    <s v="ENTR TO-387(B)"/>
    <s v="INÍCIO DA PAVIMENTAÇÃO"/>
    <n v="135.30000000000001"/>
    <n v="141.69999999999999"/>
    <n v="6.4"/>
    <x v="3"/>
    <m/>
    <m/>
    <m/>
    <s v="MP082/2004"/>
    <m/>
    <m/>
    <m/>
    <s v="N_PAV"/>
    <s v="Gurupi"/>
  </r>
  <r>
    <x v="0"/>
    <s v="010BTO0215"/>
    <n v="0"/>
    <x v="4"/>
    <s v="0215"/>
    <n v="-47.730064569724"/>
    <n v="-12.222292079915499"/>
    <n v="-47.609645800113498"/>
    <n v="-11.942471090168601"/>
    <s v="010"/>
    <s v="TO"/>
    <s v="Eixo Principal"/>
    <s v="-"/>
    <s v="010BTO0215"/>
    <s v="INÍCIO DA PAVIMENTAÇÃO"/>
    <s v="ENTR TO-050(A) (PRÍNCIPE)"/>
    <n v="141.69999999999999"/>
    <n v="181.4"/>
    <n v="39.700000000000003"/>
    <x v="2"/>
    <m/>
    <m/>
    <m/>
    <s v="MP082/2004"/>
    <m/>
    <m/>
    <m/>
    <s v="PAV"/>
    <s v="Gurupi"/>
  </r>
  <r>
    <x v="0"/>
    <s v="010BTO0220"/>
    <n v="0"/>
    <x v="4"/>
    <s v="0220"/>
    <n v="-47.609645800113498"/>
    <n v="-11.942471090168601"/>
    <n v="-47.6165714297276"/>
    <n v="-11.833861669979999"/>
    <s v="010"/>
    <s v="TO"/>
    <s v="Eixo Principal"/>
    <s v="-"/>
    <s v="010BTO0220"/>
    <s v="ENTR TO-050(A) (PRÍNCIPE)"/>
    <s v="BONFIM"/>
    <n v="181.4"/>
    <n v="194.3"/>
    <n v="12.9"/>
    <x v="2"/>
    <m/>
    <m/>
    <m/>
    <s v="MP082/2003"/>
    <m/>
    <m/>
    <m/>
    <s v="PAV"/>
    <s v="Gurupi"/>
  </r>
  <r>
    <x v="0"/>
    <s v="010BTO0225"/>
    <n v="0"/>
    <x v="4"/>
    <s v="0225"/>
    <n v="-47.6165714297276"/>
    <n v="-11.833861669979999"/>
    <n v="-47.731979259634997"/>
    <n v="-11.712500189631999"/>
    <s v="010"/>
    <s v="TO"/>
    <s v="Eixo Principal"/>
    <s v="-"/>
    <s v="010BTO0225"/>
    <s v="BONFIM"/>
    <s v="ENTR TO-280(A) (NATIVIDADE) (P/ S VALÉRIO DA NATIVIDADE)"/>
    <n v="194.3"/>
    <n v="216.6"/>
    <n v="22.3"/>
    <x v="2"/>
    <m/>
    <m/>
    <m/>
    <s v="MP082/2003"/>
    <m/>
    <m/>
    <m/>
    <s v="PAV"/>
    <s v="Gurupi"/>
  </r>
  <r>
    <x v="0"/>
    <s v="010BTO0230"/>
    <n v="0"/>
    <x v="4"/>
    <s v="0230"/>
    <n v="-47.731979259634997"/>
    <n v="-11.712500189631999"/>
    <n v="-47.722705369756902"/>
    <n v="-11.687609590410201"/>
    <s v="010"/>
    <s v="TO"/>
    <s v="Eixo Principal"/>
    <s v="-"/>
    <s v="010BTO0230"/>
    <s v="ENTR TO-280(A) (NATIVIDADE) (P/ S VALÉRIO DA NATIVIDADE)"/>
    <s v="ENTR TO-280(B) (NATIVIDADE) (P/ ALMAS)"/>
    <n v="216.6"/>
    <n v="219.6"/>
    <n v="3"/>
    <x v="1"/>
    <m/>
    <m/>
    <m/>
    <s v="MP082/2003"/>
    <s v="TO-280"/>
    <s v="PAV"/>
    <m/>
    <s v="PLA"/>
    <s v="Gurupi"/>
  </r>
  <r>
    <x v="0"/>
    <s v="010BTO0235"/>
    <n v="0"/>
    <x v="4"/>
    <s v="0235"/>
    <n v="-47.722705369756902"/>
    <n v="-11.687609590410201"/>
    <n v="-47.7550158695866"/>
    <n v="-11.6188749703035"/>
    <s v="010"/>
    <s v="TO"/>
    <s v="Eixo Principal"/>
    <s v="-"/>
    <s v="010BTO0235"/>
    <s v="ENTR TO-280(B) (NATIVIDADE) (P/ ALMAS)"/>
    <s v="CHAPADA DA NATIVIDADE"/>
    <n v="219.6"/>
    <n v="228.3"/>
    <n v="8.6999999999999993"/>
    <x v="2"/>
    <m/>
    <m/>
    <m/>
    <s v="MP082/2003"/>
    <m/>
    <m/>
    <m/>
    <s v="PAV"/>
    <s v="Gurupi"/>
  </r>
  <r>
    <x v="0"/>
    <s v="010BTO0240"/>
    <n v="0"/>
    <x v="4"/>
    <s v="0240"/>
    <n v="-47.7550158695866"/>
    <n v="-11.6188749703035"/>
    <n v="-47.801291849739002"/>
    <n v="-11.543657550355499"/>
    <s v="010"/>
    <s v="TO"/>
    <s v="Eixo Principal"/>
    <s v="-"/>
    <s v="010BTO0240"/>
    <s v="CHAPADA DA NATIVIDADE"/>
    <s v="ENTR TO-130(B)"/>
    <n v="228.3"/>
    <n v="238.3"/>
    <n v="10"/>
    <x v="2"/>
    <m/>
    <m/>
    <m/>
    <s v="MP082/2003"/>
    <m/>
    <m/>
    <m/>
    <s v="PAV"/>
    <s v="Gurupi"/>
  </r>
  <r>
    <x v="0"/>
    <s v="010BTO0245"/>
    <n v="0"/>
    <x v="4"/>
    <s v="0245"/>
    <n v="-47.801291849739002"/>
    <n v="-11.543657550355499"/>
    <n v="-48.112461019760097"/>
    <n v="-11.4466612196395"/>
    <s v="010"/>
    <s v="TO"/>
    <s v="Eixo Principal"/>
    <s v="-"/>
    <s v="010BTO0245"/>
    <s v="ENTR TO-130(B)"/>
    <s v="ENTR TO-373 (SANTA ROSA DO TOCANTINS)"/>
    <n v="238.3"/>
    <n v="279.89999999999998"/>
    <n v="41.6"/>
    <x v="2"/>
    <m/>
    <m/>
    <m/>
    <s v="MP082/2003"/>
    <m/>
    <m/>
    <m/>
    <s v="PAV"/>
    <s v="Gurupi"/>
  </r>
  <r>
    <x v="0"/>
    <s v="010BTO0250"/>
    <n v="0"/>
    <x v="4"/>
    <s v="0250"/>
    <n v="-48.112461019760097"/>
    <n v="-11.4466612196395"/>
    <n v="-48.176868929557401"/>
    <n v="-11.4064072500944"/>
    <s v="010"/>
    <s v="TO"/>
    <s v="Eixo Principal"/>
    <s v="-"/>
    <s v="010BTO0250"/>
    <s v="ENTR TO-373 (SANTA ROSA DO TOCANTINS)"/>
    <s v="ENTR TO-458 (P/IPUEIRAS)"/>
    <n v="279.89999999999998"/>
    <n v="288.2"/>
    <n v="8.3000000000000007"/>
    <x v="2"/>
    <m/>
    <m/>
    <m/>
    <s v="MP082/2003"/>
    <m/>
    <m/>
    <m/>
    <s v="PAV"/>
    <s v="Gurupi"/>
  </r>
  <r>
    <x v="0"/>
    <s v="010BTO0255"/>
    <n v="0"/>
    <x v="4"/>
    <s v="0255"/>
    <n v="-48.176868929557401"/>
    <n v="-11.4064072500944"/>
    <n v="-48.165873460291799"/>
    <n v="-11.1755154096084"/>
    <s v="010"/>
    <s v="TO"/>
    <s v="Eixo Principal"/>
    <s v="-"/>
    <s v="010BTO0255"/>
    <s v="ENTR TO-458 (P/IPUEIRAS)"/>
    <s v="ENTR TO-262(A)"/>
    <n v="288.2"/>
    <n v="318.39999999999998"/>
    <n v="30.2"/>
    <x v="2"/>
    <m/>
    <m/>
    <m/>
    <s v="MP082/2004"/>
    <m/>
    <m/>
    <m/>
    <s v="PAV"/>
    <s v="Gurupi"/>
  </r>
  <r>
    <x v="0"/>
    <s v="010BTO0260"/>
    <n v="0"/>
    <x v="4"/>
    <s v="0260"/>
    <n v="-48.165873460291799"/>
    <n v="-11.1755154096084"/>
    <n v="-48.182052289981101"/>
    <n v="-11.150781580205701"/>
    <s v="010"/>
    <s v="TO"/>
    <s v="Eixo Principal"/>
    <s v="-"/>
    <s v="010BTO0260"/>
    <s v="ENTR TO-262(A)"/>
    <s v="ENTR TO-262(B)/365(A) (SILVANÓPOLIS)"/>
    <n v="318.39999999999998"/>
    <n v="321.8"/>
    <n v="3.4"/>
    <x v="2"/>
    <m/>
    <m/>
    <m/>
    <s v="MP082/2004"/>
    <m/>
    <m/>
    <m/>
    <s v="PAV"/>
    <s v="Gurupi"/>
  </r>
  <r>
    <x v="0"/>
    <s v="010BTO0262"/>
    <n v="0"/>
    <x v="4"/>
    <s v="0262"/>
    <n v="-48.182052289981101"/>
    <n v="-11.150781580205701"/>
    <n v="-48.227865350405501"/>
    <n v="-11.074061070262101"/>
    <s v="010"/>
    <s v="TO"/>
    <s v="Eixo Principal"/>
    <s v="-"/>
    <s v="010BTO0262"/>
    <s v="ENTR TO-262(B)/365(A) (SILVANÓPOLIS)"/>
    <s v="ENTR TO-365(B) (P/MONTE DO CARMO)"/>
    <n v="321.8"/>
    <n v="332.3"/>
    <n v="10.5"/>
    <x v="1"/>
    <m/>
    <m/>
    <s v="Estadual"/>
    <m/>
    <s v="TO-050"/>
    <s v="PAV"/>
    <s v="Estadual"/>
    <s v="PLA"/>
    <s v="Paraíso de Tocantins"/>
  </r>
  <r>
    <x v="0"/>
    <s v="010BTO0264"/>
    <n v="0"/>
    <x v="4"/>
    <s v="0264"/>
    <n v="-48.227865350405501"/>
    <n v="-11.074061070262101"/>
    <n v="-48.351700559932802"/>
    <n v="-10.9044823997429"/>
    <s v="010"/>
    <s v="TO"/>
    <s v="Eixo Principal"/>
    <s v="-"/>
    <s v="010BTO0264"/>
    <s v="ENTR TO-365(B) (P/MONTE DO CARMO)"/>
    <s v="ENTR TO-458"/>
    <n v="332.3"/>
    <n v="356.1"/>
    <n v="23.8"/>
    <x v="1"/>
    <m/>
    <m/>
    <s v="Estadual"/>
    <m/>
    <s v="TO-050"/>
    <s v="PAV"/>
    <s v="Estadual"/>
    <s v="PLA"/>
    <s v="Paraíso de Tocantins"/>
  </r>
  <r>
    <x v="0"/>
    <s v="010BTO0268"/>
    <n v="0"/>
    <x v="4"/>
    <s v="0268"/>
    <n v="-48.351700559932802"/>
    <n v="-10.9044823997429"/>
    <n v="-48.403057269877003"/>
    <n v="-10.740953670075699"/>
    <s v="010"/>
    <s v="TO"/>
    <s v="Eixo Principal"/>
    <s v="-"/>
    <s v="010BTO0268"/>
    <s v="ENTR TO-458"/>
    <s v="INÍCIO PISTA DUPLA PORTO NACIONAL"/>
    <n v="356.1"/>
    <n v="376.1"/>
    <n v="20"/>
    <x v="1"/>
    <m/>
    <m/>
    <s v="Estadual"/>
    <m/>
    <s v="TO-050"/>
    <s v="PAV"/>
    <s v="Estadual"/>
    <s v="PLA"/>
    <s v="Paraíso de Tocantins"/>
  </r>
  <r>
    <x v="0"/>
    <s v="010BTO0270"/>
    <n v="0"/>
    <x v="4"/>
    <s v="0270"/>
    <n v="-48.403057269877003"/>
    <n v="-10.740953670075699"/>
    <n v="-48.406587340033603"/>
    <n v="-10.736047110185901"/>
    <s v="010"/>
    <s v="TO"/>
    <s v="Eixo Principal"/>
    <s v="-"/>
    <s v="010BTO0270"/>
    <s v="INÍCIO PISTA DUPLA PORTO NACIONAL"/>
    <s v="ENTR TO-070(A)/255(A) (P/ BREJINHO DE NAZARÉ)"/>
    <n v="376.1"/>
    <n v="376.7"/>
    <n v="0.6"/>
    <x v="1"/>
    <m/>
    <m/>
    <s v="Estadual"/>
    <m/>
    <s v="TO-050"/>
    <s v="DUP"/>
    <s v="Estadual"/>
    <s v="PLA"/>
    <s v="Paraíso de Tocantins"/>
  </r>
  <r>
    <x v="0"/>
    <s v="010BTO0272"/>
    <n v="0"/>
    <x v="4"/>
    <s v="0272"/>
    <n v="-48.406587340033603"/>
    <n v="-10.736047110185901"/>
    <n v="-48.391025490234099"/>
    <n v="-10.6885946198457"/>
    <s v="010"/>
    <s v="TO"/>
    <s v="Eixo Principal"/>
    <s v="-"/>
    <s v="010BTO0272"/>
    <s v="ENTR TO-070(A)/255(A) (P/ BREJINHO DE NAZARÉ)"/>
    <s v="ENTR TO-255(B) (P/ MONTE DO CARMO)"/>
    <n v="376.7"/>
    <n v="383.2"/>
    <n v="6.5"/>
    <x v="1"/>
    <m/>
    <m/>
    <s v="Estadual"/>
    <m/>
    <s v="TO-050"/>
    <s v="DUP"/>
    <s v="Estadual"/>
    <s v="PLA"/>
    <s v="Paraíso de Tocantins"/>
  </r>
  <r>
    <x v="0"/>
    <s v="010BTO0274"/>
    <n v="0"/>
    <x v="4"/>
    <s v="0274"/>
    <n v="-48.391025490234099"/>
    <n v="-10.6885946198457"/>
    <n v="-48.3930405004186"/>
    <n v="-10.6818269498538"/>
    <s v="010"/>
    <s v="TO"/>
    <s v="Eixo Principal"/>
    <s v="-"/>
    <s v="010BTO0274"/>
    <s v="ENTR TO-255(B) (P/ MONTE DO CARMO)"/>
    <s v="FIM PISTA DUPLA PORTO NACIONAL"/>
    <n v="383.2"/>
    <n v="383.9"/>
    <n v="0.7"/>
    <x v="1"/>
    <m/>
    <m/>
    <s v="Estadual"/>
    <m/>
    <s v="TO-050"/>
    <s v="DUP"/>
    <s v="Estadual"/>
    <s v="PLA"/>
    <s v="Paraíso de Tocantins"/>
  </r>
  <r>
    <x v="0"/>
    <s v="010BTO0276"/>
    <n v="0"/>
    <x v="4"/>
    <s v="0276"/>
    <n v="-48.3930405004186"/>
    <n v="-10.6818269498538"/>
    <n v="-48.302234920105398"/>
    <n v="-10.3618360798711"/>
    <s v="010"/>
    <s v="TO"/>
    <s v="Eixo Principal"/>
    <s v="-"/>
    <s v="010BTO0276"/>
    <s v="FIM PISTA DUPLA PORTO NACIONAL"/>
    <s v="ENTR AV. IPANEMA (PALMAS)"/>
    <n v="383.9"/>
    <n v="423.4"/>
    <n v="39.5"/>
    <x v="1"/>
    <m/>
    <m/>
    <s v="Estadual"/>
    <m/>
    <s v="TO-050"/>
    <s v="PAV"/>
    <s v="Estadual"/>
    <s v="PLA"/>
    <s v="Paraíso de Tocantins"/>
  </r>
  <r>
    <x v="0"/>
    <s v="010BTO0278"/>
    <n v="0"/>
    <x v="4"/>
    <s v="0278"/>
    <n v="-48.302234920105398"/>
    <n v="-10.3618360798711"/>
    <n v="-48.2978374196611"/>
    <n v="-10.3283537301404"/>
    <s v="010"/>
    <s v="TO"/>
    <s v="Eixo Principal"/>
    <s v="-"/>
    <s v="010BTO0278"/>
    <s v="ENTR AV. IPANEMA (PALMAS)"/>
    <s v="ENTR AV TOCANTINS (PALMAS)"/>
    <n v="423.4"/>
    <n v="427.1"/>
    <n v="3.7"/>
    <x v="1"/>
    <m/>
    <m/>
    <s v="Estadual"/>
    <m/>
    <s v="TO-050"/>
    <s v="PAV"/>
    <s v="Estadual"/>
    <s v="PLA"/>
    <s v="Paraíso de Tocantins"/>
  </r>
  <r>
    <x v="0"/>
    <s v="010BTO0280"/>
    <n v="0"/>
    <x v="4"/>
    <s v="0280"/>
    <n v="-48.2978374196611"/>
    <n v="-10.3283537301404"/>
    <n v="-48.311312479887"/>
    <n v="-10.230262750025799"/>
    <s v="010"/>
    <s v="TO"/>
    <s v="Eixo Principal"/>
    <s v="-"/>
    <s v="010BTO0280"/>
    <s v="ENTR AV TOCANTINS (PALMAS)"/>
    <s v="ENTR TO-020(A)/050(B)/070(B) (PALMAS)"/>
    <n v="427.1"/>
    <n v="438.6"/>
    <n v="11.5"/>
    <x v="0"/>
    <m/>
    <m/>
    <m/>
    <s v="MP082/2004"/>
    <m/>
    <m/>
    <m/>
    <s v="PAV"/>
    <s v="Paraíso de Tocantins"/>
  </r>
  <r>
    <x v="0"/>
    <s v="010BTO0285"/>
    <n v="0"/>
    <x v="4"/>
    <s v="0285"/>
    <n v="-48.311312479887"/>
    <n v="-10.230262750025799"/>
    <n v="-48.294441950135798"/>
    <n v="-10.241778499578"/>
    <s v="010"/>
    <s v="TO"/>
    <s v="Eixo Principal"/>
    <s v="-"/>
    <s v="010BTO0285"/>
    <s v="ENTR TO-020(A)/050(B)/070(B) (PALMAS)"/>
    <s v="FIM PISTA DUPLA (PALMAS) *TRECHO URBANO*"/>
    <n v="438.6"/>
    <n v="441"/>
    <n v="2.4"/>
    <x v="1"/>
    <m/>
    <m/>
    <s v="Estadual"/>
    <m/>
    <s v="TO-020"/>
    <s v="DUP"/>
    <s v="Estadual"/>
    <s v="PLA"/>
    <s v="Paraíso de Tocantins"/>
  </r>
  <r>
    <x v="0"/>
    <s v="010BTO0290"/>
    <n v="0"/>
    <x v="4"/>
    <s v="0290"/>
    <n v="-48.294441950135798"/>
    <n v="-10.241778499578"/>
    <n v="-47.988221250210401"/>
    <n v="-9.9482106600938192"/>
    <s v="010"/>
    <s v="TO"/>
    <s v="Eixo Principal"/>
    <s v="-"/>
    <s v="010BTO0290"/>
    <s v="FIM PISTA DUPLA (PALMAS)"/>
    <s v="ENTR TO-020(B) (APARECIDA DO RIO NEGRO)"/>
    <n v="441"/>
    <n v="505.2"/>
    <n v="64.2"/>
    <x v="1"/>
    <m/>
    <m/>
    <s v="Estadual"/>
    <m/>
    <s v="TO-020"/>
    <s v="PAV"/>
    <s v="Estadual"/>
    <s v="PLA"/>
    <s v="Paraíso de Tocantins"/>
  </r>
  <r>
    <x v="0"/>
    <s v="010BTO0295"/>
    <n v="0"/>
    <x v="4"/>
    <s v="0295"/>
    <n v="-47.988221250210401"/>
    <n v="-9.9482106600938192"/>
    <n v="-47.883880140156201"/>
    <n v="-9.8084144996294"/>
    <s v="010"/>
    <s v="TO"/>
    <s v="Eixo Principal"/>
    <s v="-"/>
    <s v="010BTO0295"/>
    <s v="ENTR TO-020(B) (APARECIDA DO RIO NEGRO)"/>
    <s v="FIM DA PAVIMENTAÇÃO"/>
    <n v="505.2"/>
    <n v="528.20000000000005"/>
    <n v="23"/>
    <x v="2"/>
    <m/>
    <m/>
    <s v="Federal"/>
    <m/>
    <m/>
    <m/>
    <s v="Federal"/>
    <s v="PAV"/>
    <s v="Paraíso de Tocantins"/>
  </r>
  <r>
    <x v="0"/>
    <s v="010BTO0300"/>
    <n v="0"/>
    <x v="4"/>
    <s v="0300"/>
    <n v="-47.883880140156201"/>
    <n v="-9.8084144996294"/>
    <n v="-47.826308509629897"/>
    <n v="-9.7606121999929698"/>
    <s v="010"/>
    <s v="TO"/>
    <s v="Eixo Principal"/>
    <s v="-"/>
    <s v="010BTO0300"/>
    <s v="FIM DA PAVIMENTAÇÃO"/>
    <s v="CÓRREGO ALDEIA"/>
    <n v="528.20000000000005"/>
    <n v="540.6"/>
    <n v="12.4"/>
    <x v="3"/>
    <m/>
    <m/>
    <s v="Federal"/>
    <m/>
    <m/>
    <m/>
    <s v="Federal"/>
    <s v="N_PAV"/>
    <s v="Paraíso de Tocantins"/>
  </r>
  <r>
    <x v="0"/>
    <s v="010BTO0305"/>
    <n v="0"/>
    <x v="4"/>
    <s v="0305"/>
    <n v="-47.826308509629897"/>
    <n v="-9.7606121999929698"/>
    <n v="-47.798241600269499"/>
    <n v="-9.5039417103416195"/>
    <s v="010"/>
    <s v="TO"/>
    <s v="Eixo Principal"/>
    <s v="-"/>
    <s v="010BTO0305"/>
    <s v="CÓRREGO ALDEIA"/>
    <s v="INÍCIO DA PAVIMENTAÇÃO"/>
    <n v="540.6"/>
    <n v="580.9"/>
    <n v="40.299999999999997"/>
    <x v="3"/>
    <m/>
    <m/>
    <s v="Federal"/>
    <m/>
    <m/>
    <m/>
    <s v="Federal"/>
    <s v="N_PAV"/>
    <s v="Paraíso de Tocantins"/>
  </r>
  <r>
    <x v="0"/>
    <s v="010BTO0310"/>
    <n v="0"/>
    <x v="4"/>
    <s v="0310"/>
    <n v="-47.798241600269499"/>
    <n v="-9.5039417103416195"/>
    <n v="-47.877284720013698"/>
    <n v="-9.3491470497964393"/>
    <s v="010"/>
    <s v="TO"/>
    <s v="Eixo Principal"/>
    <s v="-"/>
    <s v="010BTO0310"/>
    <s v="INÍCIO DA PAVIMENTAÇÃO"/>
    <s v="ENTR TO-245(B) (RIO SONO)"/>
    <n v="580.9"/>
    <n v="608"/>
    <n v="27.1"/>
    <x v="2"/>
    <m/>
    <m/>
    <s v="Federal"/>
    <m/>
    <m/>
    <m/>
    <s v="Federal"/>
    <s v="PAV"/>
    <s v="Paraíso de Tocantins"/>
  </r>
  <r>
    <x v="0"/>
    <s v="010BTO0313"/>
    <n v="0"/>
    <x v="4"/>
    <s v="0313"/>
    <n v="-47.877284720013698"/>
    <n v="-9.3491470497964393"/>
    <n v="-47.881312410239502"/>
    <n v="-9.3357554295693603"/>
    <s v="010"/>
    <s v="TO"/>
    <s v="Eixo Principal"/>
    <s v="-"/>
    <s v="010BTO0313"/>
    <s v="ENTR TO-245(B) (RIO SONO)"/>
    <s v="INÍCIO TRAVESSIA RIO PERDIDA"/>
    <n v="608"/>
    <n v="609.6"/>
    <n v="1.6"/>
    <x v="2"/>
    <m/>
    <m/>
    <s v="Federal"/>
    <m/>
    <m/>
    <m/>
    <s v="Federal"/>
    <s v="PAV"/>
    <s v="Paraíso de Tocantins"/>
  </r>
  <r>
    <x v="0"/>
    <s v="010BTO0315"/>
    <n v="0"/>
    <x v="4"/>
    <s v="0315"/>
    <n v="-47.881312410239502"/>
    <n v="-9.3357554295693603"/>
    <n v="-47.881986669748898"/>
    <n v="-9.3331517402605702"/>
    <s v="010"/>
    <s v="TO"/>
    <s v="Eixo Principal"/>
    <s v="-"/>
    <s v="010BTO0315"/>
    <s v="INÍCIO TRAVESSIA RIO PERDIDA"/>
    <s v="FIM TRAVESSIA RIO PERDIDA"/>
    <n v="609.6"/>
    <n v="609.79999999999995"/>
    <n v="0.2"/>
    <x v="4"/>
    <m/>
    <m/>
    <s v="Federal"/>
    <m/>
    <m/>
    <m/>
    <s v="Federal"/>
    <s v="N_PAV"/>
    <s v="Paraíso de Tocantins"/>
  </r>
  <r>
    <x v="0"/>
    <s v="010BTO0318"/>
    <n v="0"/>
    <x v="4"/>
    <s v="0318"/>
    <n v="-47.881986669748898"/>
    <n v="-9.3331517402605702"/>
    <n v="-47.859178650374297"/>
    <n v="-9.2905611998394306"/>
    <s v="010"/>
    <s v="TO"/>
    <s v="Eixo Principal"/>
    <s v="-"/>
    <s v="010BTO0318"/>
    <s v="FIM TRAVESSIA RIO PERDIDA"/>
    <s v="FIM DA PAVIMENTAÇÃO"/>
    <n v="609.79999999999995"/>
    <n v="615.4"/>
    <n v="5.6"/>
    <x v="2"/>
    <m/>
    <m/>
    <s v="Federal"/>
    <m/>
    <m/>
    <m/>
    <s v="Federal"/>
    <s v="PAV"/>
    <s v="Paraíso de Tocantins"/>
  </r>
  <r>
    <x v="0"/>
    <s v="010BTO0320"/>
    <n v="0"/>
    <x v="4"/>
    <s v="0320"/>
    <n v="-47.859178650374297"/>
    <n v="-9.2905611998394306"/>
    <n v="-47.7031987202447"/>
    <n v="-9.0966239195581604"/>
    <s v="010"/>
    <s v="TO"/>
    <s v="Eixo Principal"/>
    <s v="-"/>
    <s v="010BTO0320"/>
    <s v="FIM DA PAVIMENTAÇÃO"/>
    <s v="ENTR BR-235"/>
    <n v="615.4"/>
    <n v="635.1"/>
    <n v="19.7"/>
    <x v="1"/>
    <m/>
    <m/>
    <s v="Federal"/>
    <m/>
    <m/>
    <m/>
    <s v="Federal"/>
    <s v="PLA"/>
    <s v="Paraíso de Tocantins"/>
  </r>
  <r>
    <x v="0"/>
    <s v="010BTO0325"/>
    <n v="0"/>
    <x v="4"/>
    <s v="0325"/>
    <n v="-47.7031987202447"/>
    <n v="-9.0966239195581604"/>
    <n v="-47.748808470034803"/>
    <n v="-8.7731680696506302"/>
    <s v="010"/>
    <s v="TO"/>
    <s v="Eixo Principal"/>
    <s v="-"/>
    <s v="010BTO0325"/>
    <s v="ENTR BR-235"/>
    <s v="ENTR TO-010(A)/428 (SANTA MARIA DO TOCANTINS)"/>
    <n v="635.1"/>
    <n v="673.9"/>
    <n v="38.799999999999997"/>
    <x v="1"/>
    <m/>
    <m/>
    <s v="Federal"/>
    <m/>
    <m/>
    <m/>
    <s v="Federal"/>
    <s v="PLA"/>
    <s v="Araguaína"/>
  </r>
  <r>
    <x v="0"/>
    <s v="010BTO0330"/>
    <n v="0"/>
    <x v="4"/>
    <s v="0330"/>
    <n v="-47.748808470034803"/>
    <n v="-8.7731680696506302"/>
    <n v="-47.776829389864403"/>
    <n v="-8.4082995798616391"/>
    <s v="010"/>
    <s v="TO"/>
    <s v="Eixo Principal"/>
    <s v="-"/>
    <s v="010BTO0330"/>
    <s v="ENTR TO-010(A)/428 (SANTA MARIA DO TOCANTINS)"/>
    <s v="ENTR TO-239 (ITACAJÁ)"/>
    <n v="673.9"/>
    <n v="722.1"/>
    <n v="48.2"/>
    <x v="3"/>
    <m/>
    <m/>
    <s v="Federal"/>
    <m/>
    <m/>
    <m/>
    <s v="Federal"/>
    <s v="N_PAV"/>
    <s v="Araguaína"/>
  </r>
  <r>
    <x v="0"/>
    <s v="010BTO0335"/>
    <n v="0"/>
    <x v="4"/>
    <s v="0335"/>
    <n v="-47.776829389864403"/>
    <n v="-8.4082995798616391"/>
    <n v="-47.540407080322403"/>
    <n v="-7.9171596503974797"/>
    <s v="010"/>
    <s v="TO"/>
    <s v="Eixo Principal"/>
    <s v="-"/>
    <s v="010BTO0335"/>
    <s v="ENTR TO-239 (ITACAJÁ)"/>
    <s v="INÍCIO DE PAVIMENTAÇÃO"/>
    <n v="722.1"/>
    <n v="790.5"/>
    <n v="68.400000000000006"/>
    <x v="3"/>
    <m/>
    <m/>
    <s v="Federal"/>
    <m/>
    <m/>
    <m/>
    <s v="Federal"/>
    <s v="N_PAV"/>
    <s v="Araguaína"/>
  </r>
  <r>
    <x v="0"/>
    <s v="010BTO0350"/>
    <n v="0"/>
    <x v="4"/>
    <s v="0350"/>
    <n v="-47.540407080322403"/>
    <n v="-7.9171596503974797"/>
    <n v="-47.533890500146398"/>
    <n v="-7.8498054599539797"/>
    <s v="010"/>
    <s v="TO"/>
    <s v="Eixo Principal"/>
    <s v="-"/>
    <s v="010BTO0350"/>
    <s v="INÍCIO DE PAVIMENTAÇÃO"/>
    <s v="MORRO GRANDE"/>
    <n v="790.5"/>
    <n v="798.6"/>
    <n v="8.1"/>
    <x v="2"/>
    <m/>
    <m/>
    <s v="Federal"/>
    <m/>
    <m/>
    <m/>
    <s v="Federal"/>
    <s v="PAV"/>
    <s v="Araguaína"/>
  </r>
  <r>
    <x v="0"/>
    <s v="010BTO0355"/>
    <n v="0"/>
    <x v="4"/>
    <s v="0355"/>
    <n v="-47.533890500146398"/>
    <n v="-7.8498054599539797"/>
    <n v="-47.324275870135203"/>
    <n v="-7.7142107000636804"/>
    <s v="010"/>
    <s v="TO"/>
    <s v="Eixo Principal"/>
    <s v="-"/>
    <s v="010BTO0355"/>
    <s v="MORRO GRANDE"/>
    <s v="GOIATINS"/>
    <n v="798.6"/>
    <n v="830.9"/>
    <n v="32.299999999999997"/>
    <x v="2"/>
    <m/>
    <m/>
    <s v="Federal"/>
    <m/>
    <m/>
    <m/>
    <s v="Federal"/>
    <s v="PAV"/>
    <s v="Araguaína"/>
  </r>
  <r>
    <x v="0"/>
    <s v="010BTO0357"/>
    <n v="0"/>
    <x v="4"/>
    <s v="0357"/>
    <n v="-47.324275870135203"/>
    <n v="-7.7142107000636804"/>
    <n v="-47.353147550419003"/>
    <n v="-7.6182655698001396"/>
    <s v="010"/>
    <s v="TO"/>
    <s v="Eixo Principal"/>
    <s v="-"/>
    <s v="010BTO0357"/>
    <s v="GOIATINS"/>
    <s v="DIV TO/MA"/>
    <n v="830.9"/>
    <n v="831.9"/>
    <n v="1"/>
    <x v="1"/>
    <m/>
    <m/>
    <s v="Federal"/>
    <m/>
    <m/>
    <m/>
    <s v="Federal"/>
    <s v="PLA"/>
    <s v="Araguaína"/>
  </r>
  <r>
    <x v="0"/>
    <s v="020API1005"/>
    <n v="0"/>
    <x v="5"/>
    <s v="1005"/>
    <n v="-42.682000390305703"/>
    <n v="-9.0072526400971906"/>
    <n v="-42.684301990144597"/>
    <n v="-9.0131319597720605"/>
    <s v="020"/>
    <s v="PI"/>
    <s v="Acesso"/>
    <s v="-"/>
    <s v="020API1005"/>
    <s v="ENTR BR-020"/>
    <s v="ACS SUL S RAIMUNDO NONATO - ACESSO NORTE"/>
    <n v="0"/>
    <n v="4.5999999999999996"/>
    <n v="4.5999999999999996"/>
    <x v="2"/>
    <m/>
    <m/>
    <s v="Federal"/>
    <m/>
    <m/>
    <m/>
    <s v="Federal"/>
    <s v="PAV"/>
    <s v="Picos"/>
  </r>
  <r>
    <x v="0"/>
    <s v="020API2005"/>
    <n v="0"/>
    <x v="5"/>
    <s v="2005"/>
    <n v="-42.682296019945298"/>
    <n v="-8.9964813700191808"/>
    <n v="-42.698388670300801"/>
    <n v="-8.9918957700737092"/>
    <s v="020"/>
    <s v="PI"/>
    <s v="Acesso"/>
    <s v="-"/>
    <s v="020API2005"/>
    <s v="ENTR BR-020"/>
    <s v="ENTR BR-324/PI-040 (S RAIMUNDO NONATO - ACESSO SUL)"/>
    <n v="0"/>
    <n v="5.8"/>
    <n v="5.8"/>
    <x v="2"/>
    <m/>
    <m/>
    <s v="Federal"/>
    <m/>
    <m/>
    <m/>
    <s v="Federal"/>
    <s v="PAV"/>
    <s v="Picos"/>
  </r>
  <r>
    <x v="0"/>
    <s v="020BBA0220"/>
    <n v="0"/>
    <x v="6"/>
    <s v="0220"/>
    <n v="-46.197733060232501"/>
    <n v="-13.9564905599913"/>
    <n v="-46.164115260011201"/>
    <n v="-13.7986405697064"/>
    <s v="020"/>
    <s v="BA"/>
    <s v="Eixo Principal"/>
    <s v="-"/>
    <s v="020BBA0220"/>
    <s v="ENTR BR-349(A) (DIV GO/BA)"/>
    <s v="ENTR BR-349(B) (P/ CORRENTINA)"/>
    <n v="0"/>
    <n v="18.100000000000001"/>
    <n v="18.100000000000001"/>
    <x v="2"/>
    <m/>
    <s v="349BBA0501"/>
    <s v="Federal"/>
    <m/>
    <m/>
    <m/>
    <s v="Federal"/>
    <s v="PAV"/>
    <s v="Barreiras"/>
  </r>
  <r>
    <x v="0"/>
    <s v="020BBA0225"/>
    <n v="0"/>
    <x v="6"/>
    <s v="0225"/>
    <n v="-46.164115260011201"/>
    <n v="-13.7986405697064"/>
    <n v="-46.0573736399814"/>
    <n v="-13.2905216099842"/>
    <s v="020"/>
    <s v="BA"/>
    <s v="Eixo Principal"/>
    <s v="-"/>
    <s v="020BBA0225"/>
    <s v="ENTR BR-349(B) (P/ CORRENTINA)"/>
    <s v="P/ SÃO DOMINGOS"/>
    <n v="18.100000000000001"/>
    <n v="77.099999999999994"/>
    <n v="59"/>
    <x v="2"/>
    <m/>
    <m/>
    <s v="Federal"/>
    <m/>
    <m/>
    <m/>
    <s v="Federal"/>
    <s v="PAV"/>
    <s v="Barreiras"/>
  </r>
  <r>
    <x v="0"/>
    <s v="020BBA0230"/>
    <n v="0"/>
    <x v="6"/>
    <s v="0230"/>
    <n v="-46.0573736399814"/>
    <n v="-13.2905216099842"/>
    <n v="-45.957086250130303"/>
    <n v="-12.817038429979499"/>
    <s v="020"/>
    <s v="BA"/>
    <s v="Eixo Principal"/>
    <s v="-"/>
    <s v="020BBA0230"/>
    <s v="P/ SÃO DOMINGOS"/>
    <s v="ENTR BA-463 (P/SÃO DESIDÉRIO)"/>
    <n v="77.099999999999994"/>
    <n v="131.30000000000001"/>
    <n v="54.2"/>
    <x v="2"/>
    <m/>
    <m/>
    <s v="Federal"/>
    <m/>
    <m/>
    <m/>
    <s v="Federal"/>
    <s v="PAV"/>
    <s v="Barreiras"/>
  </r>
  <r>
    <x v="0"/>
    <s v="020BBA0235"/>
    <n v="0"/>
    <x v="6"/>
    <s v="0235"/>
    <n v="-45.957086250130303"/>
    <n v="-12.817038429979499"/>
    <n v="-45.9458903399671"/>
    <n v="-12.7642528196118"/>
    <s v="020"/>
    <s v="BA"/>
    <s v="Eixo Principal"/>
    <s v="-"/>
    <s v="020BBA0235"/>
    <s v="ENTR BA-463 (P/SÃO DESIDÉRIO)"/>
    <s v="RODA VELHA"/>
    <n v="131.30000000000001"/>
    <n v="137.30000000000001"/>
    <n v="6"/>
    <x v="2"/>
    <m/>
    <m/>
    <s v="Federal"/>
    <m/>
    <m/>
    <m/>
    <s v="Federal"/>
    <s v="PAV"/>
    <s v="Barreiras"/>
  </r>
  <r>
    <x v="0"/>
    <s v="020BBA0240"/>
    <n v="0"/>
    <x v="6"/>
    <s v="0240"/>
    <n v="-45.9458903399671"/>
    <n v="-12.7642528196118"/>
    <n v="-45.8035331900046"/>
    <n v="-12.092231690340199"/>
    <s v="020"/>
    <s v="BA"/>
    <s v="Eixo Principal"/>
    <s v="-"/>
    <s v="020BBA0240"/>
    <s v="RODA VELHA"/>
    <s v="ENTR BR-242(A) (LUIS EDUARDO MAGALHÃES)"/>
    <n v="137.30000000000001"/>
    <n v="213.5"/>
    <n v="76.2"/>
    <x v="2"/>
    <m/>
    <m/>
    <s v="Federal"/>
    <m/>
    <m/>
    <m/>
    <s v="Federal"/>
    <s v="PAV"/>
    <s v="Barreiras"/>
  </r>
  <r>
    <x v="0"/>
    <s v="020BBA0250"/>
    <n v="0"/>
    <x v="6"/>
    <s v="0250"/>
    <n v="-45.8035331900046"/>
    <n v="-12.092231690340199"/>
    <n v="-45.752598620030199"/>
    <n v="-12.085579870114801"/>
    <s v="020"/>
    <s v="BA"/>
    <s v="Eixo Principal"/>
    <s v="-"/>
    <s v="020BBA0250"/>
    <s v="ENTR BR-242(A) (LUIS EDUARDO MAGALHÃES)"/>
    <s v="FIM DUPLICAÇÃO"/>
    <n v="213.5"/>
    <n v="219.2"/>
    <n v="5.7"/>
    <x v="0"/>
    <m/>
    <s v="242BBA0335"/>
    <s v="Federal"/>
    <m/>
    <m/>
    <m/>
    <s v="Federal"/>
    <s v="PAV"/>
    <s v="Barreiras"/>
  </r>
  <r>
    <x v="0"/>
    <s v="020BBA0255"/>
    <n v="0"/>
    <x v="6"/>
    <s v="0255"/>
    <n v="-45.752598620030199"/>
    <n v="-12.085579870114801"/>
    <n v="-45.016794230269397"/>
    <n v="-12.129366509756499"/>
    <s v="020"/>
    <s v="BA"/>
    <s v="Eixo Principal"/>
    <s v="-"/>
    <s v="020BBA0255"/>
    <s v="FIM DUPLICAÇÃO"/>
    <s v="ENTR BR-135(A)/242(B) (BARREIRAS)"/>
    <n v="219.2"/>
    <n v="302.10000000000002"/>
    <n v="82.9"/>
    <x v="2"/>
    <m/>
    <s v="242BBA0330"/>
    <s v="Federal"/>
    <m/>
    <m/>
    <m/>
    <s v="Federal"/>
    <s v="PAV"/>
    <s v="Barreiras"/>
  </r>
  <r>
    <x v="0"/>
    <s v="020BBA0260"/>
    <n v="0"/>
    <x v="6"/>
    <s v="0260"/>
    <n v="-45.016794230269397"/>
    <n v="-12.129366509756499"/>
    <n v="-44.9773127100135"/>
    <n v="-12.100610959827801"/>
    <s v="020"/>
    <s v="BA"/>
    <s v="Eixo Principal"/>
    <s v="-"/>
    <s v="020BBA0260"/>
    <s v="ENTR BR-135(A)/242(B) (BARREIRAS)"/>
    <s v="CONTORNO DE BARREIRAS"/>
    <n v="302.10000000000002"/>
    <n v="307.8"/>
    <n v="5.7"/>
    <x v="2"/>
    <m/>
    <s v="135BBA0575"/>
    <s v="Federal"/>
    <m/>
    <m/>
    <m/>
    <s v="Federal"/>
    <s v="PAV"/>
    <s v="Barreiras"/>
  </r>
  <r>
    <x v="0"/>
    <s v="020BBA0265"/>
    <n v="0"/>
    <x v="6"/>
    <s v="0265"/>
    <n v="-44.9773127100135"/>
    <n v="-12.100610959827801"/>
    <n v="-44.908234180163198"/>
    <n v="-11.761238089965801"/>
    <s v="020"/>
    <s v="BA"/>
    <s v="Eixo Principal"/>
    <s v="-"/>
    <s v="020BBA0265"/>
    <s v="CONTORNO DE BARREIRAS"/>
    <s v="P/ RIACHÃO DAS NEVES"/>
    <n v="307.8"/>
    <n v="354.6"/>
    <n v="46.8"/>
    <x v="2"/>
    <m/>
    <s v="135BBA0570"/>
    <s v="Federal"/>
    <m/>
    <m/>
    <m/>
    <s v="Federal"/>
    <s v="PAV"/>
    <s v="Barreiras"/>
  </r>
  <r>
    <x v="0"/>
    <s v="020BBA0270"/>
    <n v="0"/>
    <x v="6"/>
    <s v="0270"/>
    <n v="-44.908234180163198"/>
    <n v="-11.761238089965801"/>
    <n v="-44.920344940066897"/>
    <n v="-11.373866329567401"/>
    <s v="020"/>
    <s v="BA"/>
    <s v="Eixo Principal"/>
    <s v="-"/>
    <s v="020BBA0270"/>
    <s v="P/ RIACHÃO DAS NEVES"/>
    <s v="ENTR BR-135(B)/BA-451 (MONTE ALEGRE)"/>
    <n v="354.6"/>
    <n v="401.3"/>
    <n v="46.7"/>
    <x v="2"/>
    <m/>
    <s v="135BBA0550"/>
    <s v="Federal"/>
    <m/>
    <m/>
    <m/>
    <s v="Federal"/>
    <s v="PAV"/>
    <s v="Barreiras"/>
  </r>
  <r>
    <x v="0"/>
    <s v="020BBA0280"/>
    <n v="0"/>
    <x v="6"/>
    <s v="0280"/>
    <n v="-44.920344940066897"/>
    <n v="-11.373866329567401"/>
    <n v="-44.508949999942502"/>
    <n v="-10.9950600001188"/>
    <s v="020"/>
    <s v="BA"/>
    <s v="Eixo Principal"/>
    <s v="-"/>
    <s v="020BBA0280"/>
    <s v="ENTR BR-135(B)/BA-451 (MONTE ALEGRE)"/>
    <s v="ACESSO A SANTA RITA DE CÁSSIA"/>
    <n v="401.3"/>
    <n v="467.8"/>
    <n v="66.5"/>
    <x v="1"/>
    <m/>
    <m/>
    <s v="Estadual"/>
    <m/>
    <s v="BA-451"/>
    <s v="PAV"/>
    <s v="Estadual"/>
    <s v="PLA"/>
    <s v="Barreiras"/>
  </r>
  <r>
    <x v="0"/>
    <s v="020BBA0290"/>
    <n v="0"/>
    <x v="6"/>
    <s v="0290"/>
    <n v="-44.508949999942502"/>
    <n v="-10.9950600001188"/>
    <n v="-44.035420010225202"/>
    <n v="-10.7179600000538"/>
    <s v="020"/>
    <s v="BA"/>
    <s v="Eixo Principal"/>
    <s v="-"/>
    <s v="020BBA0290"/>
    <s v="ACESSO A SANTA RITA DE CÁSSIA"/>
    <s v="ACESSO A MANSIDÃO"/>
    <n v="467.8"/>
    <n v="549.9"/>
    <n v="82.1"/>
    <x v="1"/>
    <m/>
    <m/>
    <s v="Federal"/>
    <m/>
    <m/>
    <m/>
    <s v="Federal"/>
    <s v="PLA"/>
    <s v="Barreiras"/>
  </r>
  <r>
    <x v="0"/>
    <s v="020BBA0300"/>
    <n v="0"/>
    <x v="6"/>
    <s v="0300"/>
    <n v="-44.035420010225202"/>
    <n v="-10.7179600000538"/>
    <n v="-43.630950009934899"/>
    <n v="-10.714100000114801"/>
    <s v="020"/>
    <s v="BA"/>
    <s v="Eixo Principal"/>
    <s v="-"/>
    <s v="020BBA0300"/>
    <s v="ACESSO A MANSIDÃO"/>
    <s v="ENTR BR-330 (ACESSO A BURITIRAMA)"/>
    <n v="549.9"/>
    <n v="605.6"/>
    <n v="55.7"/>
    <x v="1"/>
    <m/>
    <m/>
    <s v="Federal"/>
    <m/>
    <m/>
    <m/>
    <s v="Federal"/>
    <s v="PLA"/>
    <s v="Barreiras"/>
  </r>
  <r>
    <x v="0"/>
    <s v="020BBA0310"/>
    <n v="0"/>
    <x v="6"/>
    <s v="0310"/>
    <n v="-43.630950009934899"/>
    <n v="-10.714100000114801"/>
    <n v="-43.495317939870901"/>
    <n v="-10.4846321497538"/>
    <s v="020"/>
    <s v="BA"/>
    <s v="Eixo Principal"/>
    <s v="-"/>
    <s v="020BBA0310"/>
    <s v="ENTR BR-330 (ACESSO A BURITIRAMA)"/>
    <s v="ACESSO A ALTAMIRA"/>
    <n v="605.6"/>
    <n v="645.6"/>
    <n v="40"/>
    <x v="1"/>
    <m/>
    <m/>
    <s v="Federal"/>
    <m/>
    <m/>
    <m/>
    <s v="Federal"/>
    <s v="PLA"/>
    <s v="Barreiras"/>
  </r>
  <r>
    <x v="0"/>
    <s v="020BBA0320"/>
    <n v="0"/>
    <x v="6"/>
    <s v="0320"/>
    <n v="-43.495317939870901"/>
    <n v="-10.4846321497538"/>
    <n v="-43.486693769701603"/>
    <n v="-10.119608960385101"/>
    <s v="020"/>
    <s v="BA"/>
    <s v="Eixo Principal"/>
    <s v="-"/>
    <s v="020BBA0320"/>
    <s v="ACESSO A ALTAMIRA"/>
    <s v="ACESSO A NOVA HOLANDA"/>
    <n v="645.6"/>
    <n v="690.3"/>
    <n v="44.7"/>
    <x v="1"/>
    <m/>
    <m/>
    <s v="Federal"/>
    <m/>
    <m/>
    <m/>
    <s v="Federal"/>
    <s v="PLA"/>
    <s v="Barreiras"/>
  </r>
  <r>
    <x v="0"/>
    <s v="020BBA0350"/>
    <n v="0"/>
    <x v="6"/>
    <s v="0350"/>
    <n v="-43.486693769701603"/>
    <n v="-10.119608960385101"/>
    <n v="-43.0068360502434"/>
    <n v="-9.5166221997546891"/>
    <s v="020"/>
    <s v="BA"/>
    <s v="Eixo Principal"/>
    <s v="-"/>
    <s v="020BBA0350"/>
    <s v="ACESSO A NOVA HOLANDA"/>
    <s v="ENTR BR-235 (CAMPO ALEGRE DE LOURDES)"/>
    <n v="690.3"/>
    <n v="775.5"/>
    <n v="85.2"/>
    <x v="1"/>
    <m/>
    <m/>
    <s v="Federal"/>
    <m/>
    <m/>
    <m/>
    <s v="Federal"/>
    <s v="PLA"/>
    <s v="Senhor do Bonfim"/>
  </r>
  <r>
    <x v="0"/>
    <s v="020BBA0360"/>
    <n v="0"/>
    <x v="6"/>
    <s v="0360"/>
    <n v="-43.0068360502434"/>
    <n v="-9.5166221997546891"/>
    <n v="-42.960301300064799"/>
    <n v="-9.4309503696637709"/>
    <s v="020"/>
    <s v="BA"/>
    <s v="Eixo Principal"/>
    <s v="-"/>
    <s v="020BBA0360"/>
    <s v="ENTR BR-235 (CAMPO ALEGRE DE LOURDES)"/>
    <s v="DIV BA/PI"/>
    <n v="775.5"/>
    <n v="787.3"/>
    <n v="11.8"/>
    <x v="3"/>
    <m/>
    <m/>
    <s v="Federal"/>
    <m/>
    <m/>
    <m/>
    <s v="Federal"/>
    <s v="N_PAV"/>
    <s v="Senhor do Bonfim"/>
  </r>
  <r>
    <x v="0"/>
    <s v="020BCE0510"/>
    <n v="0"/>
    <x v="7"/>
    <s v="0510"/>
    <n v="-40.788678130091498"/>
    <n v="-6.5247301299914398"/>
    <n v="-40.600383320433799"/>
    <n v="-6.2884898000641503"/>
    <s v="020"/>
    <s v="CE"/>
    <s v="Eixo Principal"/>
    <s v="-"/>
    <s v="020BCE0510"/>
    <s v="DIV PI/CE"/>
    <s v="ENTR CE-277 (P/PARAMBU)"/>
    <n v="0"/>
    <n v="34.700000000000003"/>
    <n v="34.700000000000003"/>
    <x v="2"/>
    <m/>
    <m/>
    <s v="Federal"/>
    <m/>
    <m/>
    <m/>
    <s v="Federal"/>
    <s v="PAV"/>
    <s v="Boa Viagem"/>
  </r>
  <r>
    <x v="0"/>
    <s v="020BCE0520"/>
    <n v="0"/>
    <x v="7"/>
    <s v="0520"/>
    <n v="-40.600383320433799"/>
    <n v="-6.2884898000641503"/>
    <n v="-40.415535030317301"/>
    <n v="-6.0994594699785099"/>
    <s v="020"/>
    <s v="CE"/>
    <s v="Eixo Principal"/>
    <s v="-"/>
    <s v="020BCE0520"/>
    <s v="ENTR CE-277 (P/PARAMBU)"/>
    <s v="ENTR CE-187 (P/MARRECOS)"/>
    <n v="34.700000000000003"/>
    <n v="65.3"/>
    <n v="30.6"/>
    <x v="2"/>
    <m/>
    <m/>
    <s v="Federal"/>
    <m/>
    <m/>
    <m/>
    <s v="Federal"/>
    <s v="PAV"/>
    <s v="Boa Viagem"/>
  </r>
  <r>
    <x v="0"/>
    <s v="020BCE0530"/>
    <n v="0"/>
    <x v="7"/>
    <s v="0530"/>
    <n v="-40.415535030317301"/>
    <n v="-6.0994594699785099"/>
    <n v="-40.286083599578397"/>
    <n v="-6.0069930801664597"/>
    <s v="020"/>
    <s v="CE"/>
    <s v="Eixo Principal"/>
    <s v="-"/>
    <s v="020BCE0530"/>
    <s v="ENTR CE-187 (P/MARRECOS)"/>
    <s v="ENTR BR-404/CE-176/187/363 (P/TAUÁ)"/>
    <n v="65.3"/>
    <n v="83.1"/>
    <n v="17.8"/>
    <x v="2"/>
    <m/>
    <m/>
    <s v="Federal"/>
    <m/>
    <m/>
    <m/>
    <s v="Federal"/>
    <s v="PAV"/>
    <s v="Boa Viagem"/>
  </r>
  <r>
    <x v="0"/>
    <s v="020BCE0540"/>
    <n v="0"/>
    <x v="7"/>
    <s v="0540"/>
    <n v="-40.286083599578397"/>
    <n v="-6.0069930801664597"/>
    <n v="-40.003626349776098"/>
    <n v="-5.4397001597345103"/>
    <s v="020"/>
    <s v="CE"/>
    <s v="Eixo Principal"/>
    <s v="-"/>
    <s v="020BCE0540"/>
    <s v="ENTR BR-404/CE-176/187/363 (P/TAUÁ)"/>
    <s v="ENTR BR-226 (SANTA CRUZ DO BANABUIÚ)"/>
    <n v="83.1"/>
    <n v="155.80000000000001"/>
    <n v="72.7"/>
    <x v="2"/>
    <m/>
    <m/>
    <s v="Federal"/>
    <m/>
    <m/>
    <m/>
    <s v="Federal"/>
    <s v="PAV"/>
    <s v="Boa Viagem"/>
  </r>
  <r>
    <x v="0"/>
    <s v="020BCE0550"/>
    <n v="0"/>
    <x v="7"/>
    <s v="0550"/>
    <n v="-40.003626349776098"/>
    <n v="-5.4397001597345103"/>
    <n v="-39.737373439832297"/>
    <n v="-5.1269439201257603"/>
    <s v="020"/>
    <s v="CE"/>
    <s v="Eixo Principal"/>
    <s v="-"/>
    <s v="020BCE0550"/>
    <s v="ENTR BR-226 (SANTA CRUZ DO BANABUIÚ)"/>
    <s v="ENTR CE-168/266 (BOA VIAGEM)"/>
    <n v="155.80000000000001"/>
    <n v="203.2"/>
    <n v="47.4"/>
    <x v="2"/>
    <m/>
    <m/>
    <s v="Federal"/>
    <m/>
    <m/>
    <m/>
    <s v="Federal"/>
    <s v="PAV"/>
    <s v="Boa Viagem"/>
  </r>
  <r>
    <x v="0"/>
    <s v="020BCE0560"/>
    <n v="0"/>
    <x v="7"/>
    <s v="0560"/>
    <n v="-39.737373439832297"/>
    <n v="-5.1269439201257603"/>
    <n v="-39.5734679598784"/>
    <n v="-4.8551080198192196"/>
    <s v="020"/>
    <s v="CE"/>
    <s v="Eixo Principal"/>
    <s v="-"/>
    <s v="020BCE0560"/>
    <s v="ENTR CE-168/266 (BOA VIAGEM)"/>
    <s v="ENTR CE-265 (MADALENA)"/>
    <n v="203.2"/>
    <n v="239.1"/>
    <n v="35.9"/>
    <x v="2"/>
    <m/>
    <m/>
    <s v="Federal"/>
    <m/>
    <m/>
    <m/>
    <s v="Federal"/>
    <s v="PAV"/>
    <s v="Boa Viagem"/>
  </r>
  <r>
    <x v="0"/>
    <s v="020BCE0570"/>
    <n v="0"/>
    <x v="7"/>
    <s v="0570"/>
    <n v="-39.5734679598784"/>
    <n v="-4.8551080198192196"/>
    <n v="-39.484945240230601"/>
    <n v="-4.7618114496386204"/>
    <s v="020"/>
    <s v="CE"/>
    <s v="Eixo Principal"/>
    <s v="-"/>
    <s v="020BCE0570"/>
    <s v="ENTR CE-265 (MADALENA)"/>
    <s v="ENTR CE-366 (P/LAGOA DO MATO)"/>
    <n v="239.1"/>
    <n v="253.6"/>
    <n v="14.5"/>
    <x v="2"/>
    <m/>
    <m/>
    <s v="Federal"/>
    <m/>
    <m/>
    <m/>
    <s v="Federal"/>
    <s v="PAV"/>
    <s v="Boa Viagem"/>
  </r>
  <r>
    <x v="0"/>
    <s v="020BCE0580"/>
    <n v="0"/>
    <x v="7"/>
    <s v="0580"/>
    <n v="-39.484945240230601"/>
    <n v="-4.7618114496386204"/>
    <n v="-39.358857200199502"/>
    <n v="-4.5817765604398897"/>
    <s v="020"/>
    <s v="CE"/>
    <s v="Eixo Principal"/>
    <s v="-"/>
    <s v="020BCE0580"/>
    <s v="ENTR CE-366 (P/LAGOA DO MATO)"/>
    <s v="ENTR CE-456 (P/TARGINOS)"/>
    <n v="253.6"/>
    <n v="279.89999999999998"/>
    <n v="26.3"/>
    <x v="2"/>
    <m/>
    <m/>
    <s v="Federal"/>
    <m/>
    <m/>
    <m/>
    <s v="Federal"/>
    <s v="PAV"/>
    <s v="Boa Viagem"/>
  </r>
  <r>
    <x v="0"/>
    <s v="020BCE0590"/>
    <n v="0"/>
    <x v="7"/>
    <s v="0590"/>
    <n v="-39.358857200199502"/>
    <n v="-4.5817765604398897"/>
    <n v="-39.294959099882497"/>
    <n v="-4.3436971600958101"/>
    <s v="020"/>
    <s v="CE"/>
    <s v="Eixo Principal"/>
    <s v="-"/>
    <s v="020BCE0590"/>
    <s v="ENTR CE-456 (P/TARGINOS)"/>
    <s v="ENTR CE-257 (CANINDÉ)"/>
    <n v="279.89999999999998"/>
    <n v="308.8"/>
    <n v="28.9"/>
    <x v="2"/>
    <m/>
    <m/>
    <s v="Federal"/>
    <m/>
    <m/>
    <m/>
    <s v="Federal"/>
    <s v="PAV"/>
    <s v="Boa Viagem"/>
  </r>
  <r>
    <x v="0"/>
    <s v="020BCE0600"/>
    <n v="0"/>
    <x v="7"/>
    <s v="0600"/>
    <n v="-39.294959099882497"/>
    <n v="-4.3436971600958101"/>
    <n v="-39.197926319643798"/>
    <n v="-4.2287939298959101"/>
    <s v="020"/>
    <s v="CE"/>
    <s v="Eixo Principal"/>
    <s v="-"/>
    <s v="020BCE0600"/>
    <s v="ENTR CE-257 (CANINDÉ)"/>
    <s v="CARIDADE"/>
    <n v="308.8"/>
    <n v="326.2"/>
    <n v="17.399999999999999"/>
    <x v="2"/>
    <m/>
    <m/>
    <s v="Federal"/>
    <m/>
    <m/>
    <m/>
    <s v="Federal"/>
    <s v="PAV"/>
    <s v="Fortaleza"/>
  </r>
  <r>
    <x v="0"/>
    <s v="020BCE0610"/>
    <n v="0"/>
    <x v="7"/>
    <s v="0610"/>
    <n v="-39.197926319643798"/>
    <n v="-4.2287939298959101"/>
    <n v="-39.149434999925198"/>
    <n v="-4.1620987203796096"/>
    <s v="020"/>
    <s v="CE"/>
    <s v="Eixo Principal"/>
    <s v="-"/>
    <s v="020BCE0610"/>
    <s v="CARIDADE"/>
    <s v="ENTR CE-162"/>
    <n v="326.2"/>
    <n v="335.5"/>
    <n v="9.3000000000000007"/>
    <x v="2"/>
    <m/>
    <m/>
    <s v="Federal"/>
    <m/>
    <m/>
    <m/>
    <s v="Federal"/>
    <s v="PAV"/>
    <s v="Fortaleza"/>
  </r>
  <r>
    <x v="0"/>
    <s v="020BCE0630"/>
    <n v="0"/>
    <x v="7"/>
    <s v="0630"/>
    <n v="-39.149434999925198"/>
    <n v="-4.1620987203796096"/>
    <n v="-39.057635759582503"/>
    <n v="-4.0993042401984701"/>
    <s v="020"/>
    <s v="CE"/>
    <s v="Eixo Principal"/>
    <s v="-"/>
    <s v="020BCE0630"/>
    <s v="ENTR CE-162"/>
    <s v="ENTR CE-253 (CAMPOS BELOS)"/>
    <n v="335.5"/>
    <n v="348.5"/>
    <n v="13"/>
    <x v="2"/>
    <m/>
    <m/>
    <s v="Federal"/>
    <m/>
    <m/>
    <m/>
    <s v="Federal"/>
    <s v="PAV"/>
    <s v="Fortaleza"/>
  </r>
  <r>
    <x v="0"/>
    <s v="020BCE0640"/>
    <n v="0"/>
    <x v="7"/>
    <s v="0640"/>
    <n v="-39.057635759582503"/>
    <n v="-4.0993042401984701"/>
    <n v="-38.9932710999812"/>
    <n v="-4.0331995498193001"/>
    <s v="020"/>
    <s v="CE"/>
    <s v="Eixo Principal"/>
    <s v="-"/>
    <s v="020BCE0640"/>
    <s v="ENTR CE-253 (CAMPOS BELOS)"/>
    <s v="ENTR CE-354 (P/ITAPEBUSSÚ)"/>
    <n v="348.5"/>
    <n v="358.9"/>
    <n v="10.4"/>
    <x v="2"/>
    <m/>
    <m/>
    <s v="Federal"/>
    <m/>
    <m/>
    <m/>
    <s v="Federal"/>
    <s v="PAV"/>
    <s v="Fortaleza"/>
  </r>
  <r>
    <x v="0"/>
    <s v="020BCE0650"/>
    <n v="0"/>
    <x v="7"/>
    <s v="0650"/>
    <n v="-38.9932710999812"/>
    <n v="-4.0331995498193001"/>
    <n v="-38.665159190044498"/>
    <n v="-3.76795457034711"/>
    <s v="020"/>
    <s v="CE"/>
    <s v="Eixo Principal"/>
    <s v="-"/>
    <s v="020BCE0650"/>
    <s v="ENTR CE-354 (P/ITAPEBUSSÚ)"/>
    <s v="ENTR BR-222"/>
    <n v="358.9"/>
    <n v="406.6"/>
    <n v="47.7"/>
    <x v="2"/>
    <m/>
    <m/>
    <s v="Federal"/>
    <m/>
    <m/>
    <m/>
    <s v="Federal"/>
    <s v="PAV"/>
    <s v="Fortaleza"/>
  </r>
  <r>
    <x v="0"/>
    <s v="020BCE0660"/>
    <n v="0"/>
    <x v="7"/>
    <s v="0660"/>
    <n v="-38.665159190044498"/>
    <n v="-3.76795457034711"/>
    <n v="-38.624313230071401"/>
    <n v="-3.8275158996390202"/>
    <s v="020"/>
    <s v="CE"/>
    <s v="Eixo Principal"/>
    <s v="-"/>
    <s v="020BCE0660"/>
    <s v="ENTR BR-222"/>
    <s v="ENTR CE-065"/>
    <n v="406.6"/>
    <n v="414.6"/>
    <n v="8"/>
    <x v="2"/>
    <s v="EOD"/>
    <m/>
    <s v="Federal"/>
    <m/>
    <m/>
    <m/>
    <s v="Federal"/>
    <s v="PAV"/>
    <s v="Fortaleza"/>
  </r>
  <r>
    <x v="0"/>
    <s v="020BCE0661"/>
    <n v="0"/>
    <x v="7"/>
    <s v="0661"/>
    <n v="-38.624313230071401"/>
    <n v="-3.8275158996390202"/>
    <n v="-38.585128879993697"/>
    <n v="-3.84369958027139"/>
    <s v="020"/>
    <s v="CE"/>
    <s v="Eixo Principal"/>
    <s v="-"/>
    <s v="020BCE0661"/>
    <s v="ENTR CE-065"/>
    <s v="ENTR CE-060"/>
    <n v="414.6"/>
    <n v="419.3"/>
    <n v="4.7"/>
    <x v="2"/>
    <s v="EOD"/>
    <m/>
    <s v="Federal"/>
    <m/>
    <m/>
    <m/>
    <s v="Federal"/>
    <s v="PAV"/>
    <s v="Fortaleza"/>
  </r>
  <r>
    <x v="0"/>
    <s v="020BCE0662"/>
    <n v="0"/>
    <x v="7"/>
    <s v="0662"/>
    <n v="-38.585128879993697"/>
    <n v="-3.84369958027139"/>
    <n v="-38.498760280362603"/>
    <n v="-3.8714592596370401"/>
    <s v="020"/>
    <s v="CE"/>
    <s v="Eixo Principal"/>
    <s v="-"/>
    <s v="020BCE0662"/>
    <s v="ENTR CE-060"/>
    <s v="ENTR BR-116"/>
    <n v="419.3"/>
    <n v="429.4"/>
    <n v="10.1"/>
    <x v="2"/>
    <s v="EOD"/>
    <m/>
    <s v="Federal"/>
    <m/>
    <m/>
    <m/>
    <s v="Federal"/>
    <s v="PAV"/>
    <s v="Fortaleza"/>
  </r>
  <r>
    <x v="0"/>
    <s v="020BCE0665"/>
    <n v="0"/>
    <x v="7"/>
    <s v="0665"/>
    <n v="-38.498760280362603"/>
    <n v="-3.8714592596370401"/>
    <n v="-38.469931840382003"/>
    <n v="-3.8628276997384798"/>
    <s v="020"/>
    <s v="CE"/>
    <s v="Eixo Principal"/>
    <s v="-"/>
    <s v="020BCE0665"/>
    <s v="ENTR BR-116"/>
    <s v="ENTR CE-040 (P/MESSEJANA)(CONTORNO DE FORTALEZA)"/>
    <n v="429.4"/>
    <n v="432.9"/>
    <n v="3.5"/>
    <x v="2"/>
    <s v="EOD"/>
    <m/>
    <s v="Federal"/>
    <m/>
    <m/>
    <m/>
    <s v="Federal"/>
    <s v="PAV"/>
    <s v="Fortaleza"/>
  </r>
  <r>
    <x v="0"/>
    <s v="020BCE0670"/>
    <n v="0"/>
    <x v="7"/>
    <s v="0670"/>
    <n v="-38.469931840382003"/>
    <n v="-3.8628276997384798"/>
    <n v="-38.429147680021302"/>
    <n v="-3.8106728297872201"/>
    <s v="020"/>
    <s v="CE"/>
    <s v="Eixo Principal"/>
    <s v="-"/>
    <s v="020BCE0670"/>
    <s v="ENTR CE-040 (P/MESSEJANA)(CONTORNO DE FORTALEZA)"/>
    <s v="ENTR CE-025"/>
    <n v="432.9"/>
    <n v="441.8"/>
    <n v="8.9"/>
    <x v="1"/>
    <m/>
    <m/>
    <s v="Estadual"/>
    <m/>
    <s v="CE-010"/>
    <s v="DUP"/>
    <s v="Estadual"/>
    <s v="PLA"/>
    <s v="Fortaleza"/>
  </r>
  <r>
    <x v="0"/>
    <s v="020BCE0672"/>
    <n v="0"/>
    <x v="7"/>
    <s v="0672"/>
    <n v="-38.429147680021302"/>
    <n v="-3.8106728297872201"/>
    <n v="-38.433403780060303"/>
    <n v="-3.7797620698635801"/>
    <s v="020"/>
    <s v="CE"/>
    <s v="Eixo Principal"/>
    <s v="-"/>
    <s v="020BCE0672"/>
    <s v="ENTR CE-025"/>
    <s v="ENTR R. SABIAGUABA"/>
    <n v="441.8"/>
    <n v="446.4"/>
    <n v="4.5999999999999996"/>
    <x v="1"/>
    <m/>
    <m/>
    <s v="Estadual"/>
    <m/>
    <s v="CE-010"/>
    <s v="DUP"/>
    <s v="Estadual"/>
    <s v="PLA"/>
    <s v="Fortaleza"/>
  </r>
  <r>
    <x v="0"/>
    <s v="020BCE0675"/>
    <n v="0"/>
    <x v="7"/>
    <s v="0675"/>
    <n v="-38.433403780060303"/>
    <n v="-3.7797620698635801"/>
    <n v="-38.435620859814698"/>
    <n v="-3.7763489295593899"/>
    <s v="020"/>
    <s v="CE"/>
    <s v="Eixo Principal"/>
    <s v="-"/>
    <s v="020BCE0675"/>
    <s v="ENTR R. SABIAGUABA"/>
    <s v="INÍCIO PONTE SOBRE O RIO COCÓ *TRECHO URBANO*"/>
    <n v="446.4"/>
    <n v="446.9"/>
    <n v="0.5"/>
    <x v="0"/>
    <m/>
    <m/>
    <s v="Federal"/>
    <m/>
    <m/>
    <m/>
    <s v="Federal"/>
    <s v="PAV"/>
    <s v="Fortaleza"/>
  </r>
  <r>
    <x v="0"/>
    <s v="020BCE0680"/>
    <n v="0"/>
    <x v="7"/>
    <s v="0680"/>
    <n v="-38.435620859814698"/>
    <n v="-3.7763489295593899"/>
    <n v="-38.438606949850701"/>
    <n v="-3.7744572595947798"/>
    <s v="020"/>
    <s v="CE"/>
    <s v="Eixo Principal"/>
    <s v="-"/>
    <s v="020BCE0680"/>
    <s v="INÍCIO PONTE SOBRE O RIO COCÓ"/>
    <s v="FIM PONTE SOBRE O RIO COCÓ *TRECHO URBANO*"/>
    <n v="446.9"/>
    <n v="447.2"/>
    <n v="0.3"/>
    <x v="0"/>
    <m/>
    <m/>
    <s v="Federal"/>
    <m/>
    <m/>
    <m/>
    <s v="Federal"/>
    <s v="PAV"/>
    <s v="Fortaleza"/>
  </r>
  <r>
    <x v="0"/>
    <s v="020BCE0690"/>
    <n v="0"/>
    <x v="7"/>
    <s v="0690"/>
    <n v="-38.438606949850701"/>
    <n v="-3.7744572595947798"/>
    <n v="-38.4396286300572"/>
    <n v="-3.7688795500511598"/>
    <s v="020"/>
    <s v="CE"/>
    <s v="Eixo Principal"/>
    <s v="-"/>
    <s v="020BCE0690"/>
    <s v="FIM PONTE SOBRE O RIO COCÓ"/>
    <s v="ENT. R. GERMINIANO JUREMA"/>
    <n v="447.2"/>
    <n v="448"/>
    <n v="0.8"/>
    <x v="0"/>
    <m/>
    <m/>
    <s v="Federal"/>
    <m/>
    <m/>
    <m/>
    <s v="Federal"/>
    <s v="PAV"/>
    <s v="Fortaleza"/>
  </r>
  <r>
    <x v="0"/>
    <s v="020BCE0700"/>
    <n v="0"/>
    <x v="7"/>
    <s v="0700"/>
    <n v="-38.4396286300572"/>
    <n v="-3.7688795500511598"/>
    <n v="-38.473253800222601"/>
    <n v="-3.7137951700110499"/>
    <s v="020"/>
    <s v="CE"/>
    <s v="Eixo Principal"/>
    <s v="-"/>
    <s v="020BCE0700"/>
    <s v="ENT. R. GERMINIANO JUREMA"/>
    <s v="PORTO DE MUCURIPE (CONT. DE FORTALEZA) *TRECHO MUNICIPAL*"/>
    <n v="448"/>
    <n v="455.2"/>
    <n v="7.2"/>
    <x v="1"/>
    <m/>
    <m/>
    <s v="Federal"/>
    <m/>
    <m/>
    <m/>
    <s v="Federal"/>
    <s v="PLA"/>
    <s v="Fortaleza"/>
  </r>
  <r>
    <x v="0"/>
    <s v="020BDF0010"/>
    <n v="0"/>
    <x v="8"/>
    <s v="0010"/>
    <n v="-47.858851780085502"/>
    <n v="-15.6881578900745"/>
    <n v="-47.837345729921402"/>
    <n v="-15.681803040377901"/>
    <s v="020"/>
    <s v="DF"/>
    <s v="Eixo Principal"/>
    <s v="Coinc"/>
    <s v="020BDF0010"/>
    <s v="ENTR BR-010(A)/030(A)/450/DF-001 (BRASÍLIA)"/>
    <s v="ENTR DF-440"/>
    <n v="0"/>
    <n v="2.4"/>
    <n v="2.4"/>
    <x v="0"/>
    <m/>
    <s v="010BDF0010;030BDF0010"/>
    <s v="Convênio de Administração"/>
    <m/>
    <m/>
    <m/>
    <s v="Federal"/>
    <s v="PAV"/>
    <s v="Brasília"/>
  </r>
  <r>
    <x v="0"/>
    <s v="020BDF0015"/>
    <n v="0"/>
    <x v="8"/>
    <s v="0015"/>
    <n v="-47.837345729921402"/>
    <n v="-15.681803040377901"/>
    <n v="-47.807596359884002"/>
    <n v="-15.665864839590601"/>
    <s v="020"/>
    <s v="DF"/>
    <s v="Eixo Principal"/>
    <s v="Coinc"/>
    <s v="020BDF0015"/>
    <s v="ENTR DF-440"/>
    <s v="ACESSO I SOBRADINHO"/>
    <n v="2.4"/>
    <n v="6"/>
    <n v="3.6"/>
    <x v="0"/>
    <m/>
    <s v="010BDF0015;030BDF0015"/>
    <s v="Convênio de Administração"/>
    <m/>
    <m/>
    <m/>
    <s v="Federal"/>
    <s v="PAV"/>
    <s v="Brasília"/>
  </r>
  <r>
    <x v="0"/>
    <s v="020BDF0016"/>
    <n v="0"/>
    <x v="8"/>
    <s v="0016"/>
    <n v="-47.807596359884002"/>
    <n v="-15.665864839590601"/>
    <n v="-47.787738640225903"/>
    <n v="-15.6566409700047"/>
    <s v="020"/>
    <s v="DF"/>
    <s v="Eixo Principal"/>
    <s v="Coinc"/>
    <s v="020BDF0016"/>
    <s v="ACESSO I SOBRADINHO"/>
    <s v="ACESSO II SOBRADINHO"/>
    <n v="6"/>
    <n v="8.3000000000000007"/>
    <n v="2.2999999999999998"/>
    <x v="0"/>
    <m/>
    <s v="030BDF0016;010BDF0016"/>
    <s v="Convênio de Administração"/>
    <m/>
    <m/>
    <m/>
    <s v="Federal"/>
    <s v="PAV"/>
    <s v="Brasília"/>
  </r>
  <r>
    <x v="0"/>
    <s v="020BDF0018"/>
    <n v="0"/>
    <x v="8"/>
    <s v="0018"/>
    <n v="-47.787738640225903"/>
    <n v="-15.6566409700047"/>
    <n v="-47.7059894397607"/>
    <n v="-15.615206749991501"/>
    <s v="020"/>
    <s v="DF"/>
    <s v="Eixo Principal"/>
    <s v="Coinc"/>
    <s v="020BDF0018"/>
    <s v="ACESSO II SOBRADINHO"/>
    <s v="ENTR DF-230"/>
    <n v="8.3000000000000007"/>
    <n v="18.2"/>
    <n v="9.9"/>
    <x v="0"/>
    <m/>
    <s v="030BDF0018;010BDF0018"/>
    <s v="Convênio de Administração"/>
    <m/>
    <m/>
    <m/>
    <s v="Federal"/>
    <s v="PAV"/>
    <s v="Brasília"/>
  </r>
  <r>
    <x v="0"/>
    <s v="020BDF0020"/>
    <n v="0"/>
    <x v="8"/>
    <s v="0020"/>
    <n v="-47.7059894397607"/>
    <n v="-15.615206749991501"/>
    <n v="-47.6749888402626"/>
    <n v="-15.5981009701835"/>
    <s v="020"/>
    <s v="DF"/>
    <s v="Eixo Principal"/>
    <s v="Coinc"/>
    <s v="020BDF0020"/>
    <s v="ENTR DF-230"/>
    <s v="ENTR DF-128"/>
    <n v="18.2"/>
    <n v="22"/>
    <n v="3.8"/>
    <x v="0"/>
    <m/>
    <s v="030BDF0020;010BDF0020"/>
    <s v="Convênio de Administração"/>
    <m/>
    <m/>
    <m/>
    <s v="Federal"/>
    <s v="PAV"/>
    <s v="Brasília"/>
  </r>
  <r>
    <x v="0"/>
    <s v="020BDF0022"/>
    <n v="0"/>
    <x v="8"/>
    <s v="0022"/>
    <n v="-47.6749888402626"/>
    <n v="-15.5981009701835"/>
    <n v="-47.653832829621301"/>
    <n v="-15.595250130089299"/>
    <s v="020"/>
    <s v="DF"/>
    <s v="Eixo Principal"/>
    <s v="Coinc"/>
    <s v="020BDF0022"/>
    <s v="ENTR DF-128"/>
    <s v="ENTR DF-128 (P/PLANALTINA)"/>
    <n v="22"/>
    <n v="25"/>
    <n v="3"/>
    <x v="0"/>
    <m/>
    <s v="030BDF0022;010BDF0022"/>
    <s v="Convênio de Administração"/>
    <m/>
    <m/>
    <m/>
    <s v="Federal"/>
    <s v="PAV"/>
    <s v="Brasília"/>
  </r>
  <r>
    <x v="0"/>
    <s v="020BDF0030"/>
    <n v="0"/>
    <x v="8"/>
    <s v="0030"/>
    <n v="-47.653832829621301"/>
    <n v="-15.595250130089299"/>
    <n v="-47.571755169765197"/>
    <n v="-15.586163100446599"/>
    <s v="020"/>
    <s v="DF"/>
    <s v="Eixo Principal"/>
    <s v="Coinc"/>
    <s v="020BDF0030"/>
    <s v="ENTR DF-128 (P/PLANALTINA)"/>
    <s v="ENTR BR-010(B)/DF-345"/>
    <n v="25"/>
    <n v="34"/>
    <n v="9"/>
    <x v="0"/>
    <m/>
    <s v="030BDF0030;010BDF0030"/>
    <s v="Federal"/>
    <m/>
    <m/>
    <m/>
    <s v="Federal"/>
    <s v="PAV"/>
    <s v="Brasília"/>
  </r>
  <r>
    <x v="0"/>
    <s v="020BDF0050"/>
    <n v="0"/>
    <x v="8"/>
    <s v="0050"/>
    <n v="-47.571755169765197"/>
    <n v="-15.586163100446599"/>
    <n v="-47.553753899922498"/>
    <n v="-15.5817179701081"/>
    <s v="020"/>
    <s v="DF"/>
    <s v="Eixo Principal"/>
    <s v="-"/>
    <s v="020BDF0050"/>
    <s v="ENTR BR-010(B)/DF-345"/>
    <s v="ENTR DF-405"/>
    <n v="34"/>
    <n v="36"/>
    <n v="2"/>
    <x v="0"/>
    <m/>
    <s v="030BDF0050"/>
    <s v="Federal"/>
    <m/>
    <m/>
    <m/>
    <s v="Federal"/>
    <s v="PAV"/>
    <s v="Brasília"/>
  </r>
  <r>
    <x v="0"/>
    <s v="020BDF0051"/>
    <n v="0"/>
    <x v="8"/>
    <s v="0051"/>
    <n v="-47.553753899922498"/>
    <n v="-15.5817179701081"/>
    <n v="-47.550651860294998"/>
    <n v="-15.581711389768699"/>
    <s v="020"/>
    <s v="DF"/>
    <s v="Eixo Principal"/>
    <s v="-"/>
    <s v="020BDF0051"/>
    <s v="ENTR DF-405"/>
    <s v="ENTR DF-410"/>
    <n v="36"/>
    <n v="36.299999999999997"/>
    <n v="0.3"/>
    <x v="0"/>
    <m/>
    <s v="030BDF0051"/>
    <s v="Federal"/>
    <m/>
    <m/>
    <m/>
    <s v="Federal"/>
    <s v="PAV"/>
    <s v="Brasília"/>
  </r>
  <r>
    <x v="0"/>
    <s v="020BDF0052"/>
    <n v="0"/>
    <x v="8"/>
    <s v="0052"/>
    <n v="-47.550651860294998"/>
    <n v="-15.581711389768699"/>
    <n v="-47.4970216498292"/>
    <n v="-15.579482060348701"/>
    <s v="020"/>
    <s v="DF"/>
    <s v="Eixo Principal"/>
    <s v="-"/>
    <s v="020BDF0052"/>
    <s v="ENTR DF-410"/>
    <s v="ENTR DF-110"/>
    <n v="36.299999999999997"/>
    <n v="42"/>
    <n v="5.7"/>
    <x v="0"/>
    <m/>
    <s v="030BDF0052"/>
    <s v="Federal"/>
    <m/>
    <m/>
    <m/>
    <s v="Federal"/>
    <s v="PAV"/>
    <s v="Brasília"/>
  </r>
  <r>
    <x v="0"/>
    <s v="020BDF0053"/>
    <n v="0"/>
    <x v="8"/>
    <s v="0053"/>
    <n v="-47.4970216498292"/>
    <n v="-15.579482060348701"/>
    <n v="-47.429872360021299"/>
    <n v="-15.5818908602749"/>
    <s v="020"/>
    <s v="DF"/>
    <s v="Eixo Principal"/>
    <s v="-"/>
    <s v="020BDF0053"/>
    <s v="ENTR DF-110"/>
    <s v="ENTR VICINAL-107"/>
    <n v="42"/>
    <n v="49.4"/>
    <n v="7.4"/>
    <x v="0"/>
    <m/>
    <s v="030BDF0053"/>
    <s v="Federal"/>
    <m/>
    <m/>
    <m/>
    <s v="Federal"/>
    <s v="PAV"/>
    <s v="Brasília"/>
  </r>
  <r>
    <x v="0"/>
    <s v="020BDF0054"/>
    <n v="0"/>
    <x v="8"/>
    <s v="0054"/>
    <n v="-47.429872360021299"/>
    <n v="-15.5818908602749"/>
    <n v="-47.402557399903998"/>
    <n v="-15.579663180211501"/>
    <s v="020"/>
    <s v="DF"/>
    <s v="Eixo Principal"/>
    <s v="-"/>
    <s v="020BDF0054"/>
    <s v="ENTR VICINAL-107"/>
    <s v="ENTR DF-105"/>
    <n v="49.4"/>
    <n v="52.3"/>
    <n v="2.9"/>
    <x v="0"/>
    <m/>
    <s v="030BDF0054"/>
    <s v="Federal"/>
    <m/>
    <m/>
    <m/>
    <s v="Federal"/>
    <s v="PAV"/>
    <s v="Brasília"/>
  </r>
  <r>
    <x v="0"/>
    <s v="020BDF0060"/>
    <n v="0"/>
    <x v="8"/>
    <s v="0060"/>
    <n v="-47.402557399903998"/>
    <n v="-15.579663180211501"/>
    <n v="-47.352157709810299"/>
    <n v="-15.583539070271801"/>
    <s v="020"/>
    <s v="DF"/>
    <s v="Eixo Principal"/>
    <s v="-"/>
    <s v="020BDF0060"/>
    <s v="ENTR DF-105"/>
    <s v="ENTR DF-100"/>
    <n v="52.3"/>
    <n v="57.9"/>
    <n v="5.6"/>
    <x v="0"/>
    <m/>
    <s v="030BDF0060"/>
    <s v="Federal"/>
    <m/>
    <m/>
    <m/>
    <s v="Federal"/>
    <s v="PAV"/>
    <s v="Brasília"/>
  </r>
  <r>
    <x v="0"/>
    <s v="020BDF0070"/>
    <n v="0"/>
    <x v="8"/>
    <s v="0070"/>
    <n v="-47.352157709810299"/>
    <n v="-15.583539070271801"/>
    <n v="-47.343387770329201"/>
    <n v="-15.5815257903828"/>
    <s v="020"/>
    <s v="DF"/>
    <s v="Eixo Principal"/>
    <s v="-"/>
    <s v="020BDF0070"/>
    <s v="ENTR DF-100"/>
    <s v="ENTR BR-030(B) (DIV DF/GO)"/>
    <n v="57.9"/>
    <n v="58.8"/>
    <n v="0.9"/>
    <x v="0"/>
    <m/>
    <s v="030BDF0070"/>
    <s v="Federal"/>
    <m/>
    <m/>
    <m/>
    <s v="Federal"/>
    <s v="PAV"/>
    <s v="Brasília"/>
  </r>
  <r>
    <x v="0"/>
    <s v="020BGO0090"/>
    <n v="0"/>
    <x v="9"/>
    <s v="0090"/>
    <n v="-47.343387770329201"/>
    <n v="-15.5815257903828"/>
    <n v="-47.3156038299527"/>
    <n v="-15.563147450094601"/>
    <s v="020"/>
    <s v="GO"/>
    <s v="Eixo Principal"/>
    <s v="-"/>
    <s v="020BGO0090"/>
    <s v="ENTR BR-030(A) (DIV DF/GO)"/>
    <s v="ACESSO A FORMOSA"/>
    <n v="0"/>
    <n v="3.7"/>
    <n v="3.7"/>
    <x v="2"/>
    <m/>
    <s v="030BGO0090"/>
    <s v="Federal"/>
    <m/>
    <m/>
    <m/>
    <s v="Federal"/>
    <s v="PAV"/>
    <s v="Brasília"/>
  </r>
  <r>
    <x v="0"/>
    <s v="020BGO0110"/>
    <n v="0"/>
    <x v="9"/>
    <s v="0110"/>
    <n v="-47.3156038299527"/>
    <n v="-15.563147450094601"/>
    <n v="-47.164690959919803"/>
    <n v="-15.546948890178999"/>
    <s v="020"/>
    <s v="GO"/>
    <s v="Eixo Principal"/>
    <s v="-"/>
    <s v="020BGO0110"/>
    <s v="ACESSO A FORMOSA"/>
    <s v="ENTR GO-346 (P/CABEÇEIRAS)"/>
    <n v="3.7"/>
    <n v="22"/>
    <n v="18.3"/>
    <x v="2"/>
    <m/>
    <s v="030BGO0110"/>
    <s v="Federal"/>
    <m/>
    <m/>
    <m/>
    <s v="Federal"/>
    <s v="PAV"/>
    <s v="Brasília"/>
  </r>
  <r>
    <x v="0"/>
    <s v="020BGO0120"/>
    <n v="0"/>
    <x v="9"/>
    <s v="0120"/>
    <n v="-47.164690959919803"/>
    <n v="-15.546948890178999"/>
    <n v="-47.106674200054201"/>
    <n v="-15.493394579795901"/>
    <s v="020"/>
    <s v="GO"/>
    <s v="Eixo Principal"/>
    <s v="-"/>
    <s v="020BGO0120"/>
    <s v="ENTR GO-346 (P/CABEÇEIRAS)"/>
    <s v="ENTR GO-468(A) (DISTRITO DE BEZERRA)"/>
    <n v="22"/>
    <n v="31"/>
    <n v="9"/>
    <x v="2"/>
    <m/>
    <s v="030BGO0120"/>
    <s v="Federal"/>
    <m/>
    <m/>
    <m/>
    <s v="Federal"/>
    <s v="PAV"/>
    <s v="Brasília"/>
  </r>
  <r>
    <x v="0"/>
    <s v="020BGO0130"/>
    <n v="0"/>
    <x v="9"/>
    <s v="0130"/>
    <n v="-47.106674200054201"/>
    <n v="-15.493394579795901"/>
    <n v="-47.135450920023899"/>
    <n v="-15.148480090183901"/>
    <s v="020"/>
    <s v="GO"/>
    <s v="Eixo Principal"/>
    <s v="-"/>
    <s v="020BGO0130"/>
    <s v="ENTR GO-468 (DISTRITO DE BEZERRA)"/>
    <s v="ENTR GO-458 (P/SANTA ROSA)"/>
    <n v="31"/>
    <n v="72.8"/>
    <n v="41.8"/>
    <x v="2"/>
    <m/>
    <s v="030BGO0157"/>
    <s v="Federal"/>
    <m/>
    <m/>
    <m/>
    <s v="Federal"/>
    <s v="PAV"/>
    <s v="Brasília"/>
  </r>
  <r>
    <x v="0"/>
    <s v="020BGO0150"/>
    <n v="0"/>
    <x v="9"/>
    <s v="0150"/>
    <n v="-47.135450920023899"/>
    <n v="-15.148480090183901"/>
    <n v="-46.9588046897845"/>
    <n v="-14.9185806003143"/>
    <s v="020"/>
    <s v="GO"/>
    <s v="Eixo Principal"/>
    <s v="-"/>
    <s v="020BGO0150"/>
    <s v="ENTR GO-458 (P/SANTA ROSA)"/>
    <s v="ENTR GO-114 (P/FLORES DE GOIÁS)"/>
    <n v="72.8"/>
    <n v="105.3"/>
    <n v="32.5"/>
    <x v="2"/>
    <m/>
    <s v="030BGO0160"/>
    <s v="Federal"/>
    <m/>
    <m/>
    <m/>
    <s v="Federal"/>
    <s v="PAV"/>
    <s v="Brasília"/>
  </r>
  <r>
    <x v="0"/>
    <s v="020BGO0160"/>
    <n v="0"/>
    <x v="9"/>
    <s v="0160"/>
    <n v="-46.9588046897845"/>
    <n v="-14.9185806003143"/>
    <n v="-46.674182180063397"/>
    <n v="-14.76035572044"/>
    <s v="020"/>
    <s v="GO"/>
    <s v="Eixo Principal"/>
    <s v="-"/>
    <s v="020BGO0160"/>
    <s v="ENTR GO-114 (P/FLORES DE GOIÁS)"/>
    <s v="SANTA MARIA"/>
    <n v="105.3"/>
    <n v="143.30000000000001"/>
    <n v="38"/>
    <x v="2"/>
    <m/>
    <s v="030BGO0165"/>
    <s v="Federal"/>
    <m/>
    <m/>
    <m/>
    <s v="Federal"/>
    <s v="PAV"/>
    <s v="Brasília"/>
  </r>
  <r>
    <x v="0"/>
    <s v="020BGO0170"/>
    <n v="0"/>
    <x v="9"/>
    <s v="0170"/>
    <n v="-46.674182180063397"/>
    <n v="-14.76035572044"/>
    <n v="-46.517672499785903"/>
    <n v="-14.5073674797253"/>
    <s v="020"/>
    <s v="GO"/>
    <s v="Eixo Principal"/>
    <s v="-"/>
    <s v="020BGO0170"/>
    <s v="SANTA MARIA"/>
    <s v="ENTR GO-112/236(A) (ALVORADA DO NORTE)"/>
    <n v="143.30000000000001"/>
    <n v="180.7"/>
    <n v="37.4"/>
    <x v="2"/>
    <m/>
    <s v="030BGO0170"/>
    <s v="Federal"/>
    <m/>
    <m/>
    <m/>
    <s v="Federal"/>
    <s v="PAV"/>
    <s v="Brasília"/>
  </r>
  <r>
    <x v="0"/>
    <s v="020BGO0190"/>
    <n v="0"/>
    <x v="9"/>
    <s v="0190"/>
    <n v="-46.517672499785903"/>
    <n v="-14.5073674797253"/>
    <n v="-46.460901819862997"/>
    <n v="-14.441142389909301"/>
    <s v="020"/>
    <s v="GO"/>
    <s v="Eixo Principal"/>
    <s v="-"/>
    <s v="020BGO0190"/>
    <s v="ENTR GO-112/236(A) (ALVORADA DO NORTE)"/>
    <s v="ENTR GO-236(B) (P/MAMBAÍ)"/>
    <n v="180.7"/>
    <n v="185.7"/>
    <n v="5"/>
    <x v="2"/>
    <m/>
    <s v="030BGO0175"/>
    <s v="Federal"/>
    <m/>
    <m/>
    <m/>
    <s v="Federal"/>
    <s v="PAV"/>
    <s v="Brasília"/>
  </r>
  <r>
    <x v="0"/>
    <s v="020BGO0195"/>
    <n v="0"/>
    <x v="9"/>
    <s v="0195"/>
    <n v="-46.460901819862997"/>
    <n v="-14.441142389909301"/>
    <n v="-46.352688040220798"/>
    <n v="-14.2393515001715"/>
    <s v="020"/>
    <s v="GO"/>
    <s v="Eixo Principal"/>
    <s v="-"/>
    <s v="020BGO0195"/>
    <s v="ENTR GO-236(B) (P/MAMBAÍ)"/>
    <s v="ENTR GO-108(A)"/>
    <n v="185.7"/>
    <n v="214.7"/>
    <n v="29"/>
    <x v="2"/>
    <m/>
    <m/>
    <s v="Federal"/>
    <m/>
    <m/>
    <m/>
    <s v="Federal"/>
    <s v="PAV"/>
    <s v="Brasília"/>
  </r>
  <r>
    <x v="0"/>
    <s v="020BGO0200"/>
    <n v="0"/>
    <x v="9"/>
    <s v="0200"/>
    <n v="-46.352688040220798"/>
    <n v="-14.2393515001715"/>
    <n v="-46.309380849846299"/>
    <n v="-14.1149769798037"/>
    <s v="020"/>
    <s v="GO"/>
    <s v="Eixo Principal"/>
    <s v="-"/>
    <s v="020BGO0200"/>
    <s v="ENTR GO-108(A)"/>
    <s v="ENTR BR-349(A)/GO-108(B) (P/POSSE)"/>
    <n v="214.7"/>
    <n v="229.7"/>
    <n v="15"/>
    <x v="2"/>
    <m/>
    <m/>
    <s v="Federal"/>
    <m/>
    <m/>
    <m/>
    <s v="Federal"/>
    <s v="PAV"/>
    <s v="Brasília"/>
  </r>
  <r>
    <x v="0"/>
    <s v="020BGO0210"/>
    <n v="0"/>
    <x v="9"/>
    <s v="0210"/>
    <n v="-46.309380849846299"/>
    <n v="-14.1149769798037"/>
    <n v="-46.197733060232501"/>
    <n v="-13.9564905599913"/>
    <s v="020"/>
    <s v="GO"/>
    <s v="Eixo Principal"/>
    <s v="-"/>
    <s v="020BGO0210"/>
    <s v="ENTR BR-349(A)/GO-108(B) (P/POSSE)"/>
    <s v="ENTR BR-349(B) (DIV GO/BA)"/>
    <n v="229.7"/>
    <n v="252.5"/>
    <n v="22.8"/>
    <x v="2"/>
    <m/>
    <s v="349BGO0510"/>
    <s v="Federal"/>
    <m/>
    <m/>
    <m/>
    <s v="Federal"/>
    <s v="PAV"/>
    <s v="Brasília"/>
  </r>
  <r>
    <x v="0"/>
    <s v="020BPI0370"/>
    <n v="0"/>
    <x v="10"/>
    <s v="0370"/>
    <n v="-42.960301300064799"/>
    <n v="-9.4309503696637709"/>
    <n v="-42.687403789653096"/>
    <n v="-9.0330348101083402"/>
    <s v="020"/>
    <s v="PI"/>
    <s v="Eixo Principal"/>
    <s v="-"/>
    <s v="020BPI0370"/>
    <s v="DIV BA/PI"/>
    <s v="ENTR BR-324/PI-140/144 (SÃO RAIMUNDO NONATO)"/>
    <n v="0"/>
    <n v="54.3"/>
    <n v="54.3"/>
    <x v="2"/>
    <m/>
    <m/>
    <m/>
    <s v="MP082/2004"/>
    <m/>
    <m/>
    <m/>
    <s v="PAV"/>
    <s v="Picos"/>
  </r>
  <r>
    <x v="0"/>
    <s v="020BPI0380"/>
    <n v="0"/>
    <x v="10"/>
    <s v="0380"/>
    <n v="-42.687403789653096"/>
    <n v="-9.0330348101083402"/>
    <n v="-42.465834090370898"/>
    <n v="-8.7980851404168394"/>
    <s v="020"/>
    <s v="PI"/>
    <s v="Eixo Principal"/>
    <s v="-"/>
    <s v="020BPI0380"/>
    <s v="ENTR BR-324/PI-140/144 (SÃO RAIMUNDO NONATO)"/>
    <s v="PARQUE NACIONAL SERRA DA CAPIVARA (CORONEL JOSÉ DIAS)"/>
    <n v="54.3"/>
    <n v="85.3"/>
    <n v="31"/>
    <x v="2"/>
    <m/>
    <m/>
    <m/>
    <s v="MP082/2004"/>
    <m/>
    <m/>
    <m/>
    <s v="PAV"/>
    <s v="Picos"/>
  </r>
  <r>
    <x v="0"/>
    <s v="020BPI0390"/>
    <n v="0"/>
    <x v="10"/>
    <s v="0390"/>
    <n v="-42.465834090370898"/>
    <n v="-8.7980851404168394"/>
    <n v="-42.232971659914099"/>
    <n v="-8.3622210701462301"/>
    <s v="020"/>
    <s v="PI"/>
    <s v="Eixo Principal"/>
    <s v="-"/>
    <s v="020BPI0390"/>
    <s v="PARQUE NACIONAL SERRA DA CAPIVARA (CORONEL JOSÉ DIAS)"/>
    <s v="ENTR PI-141/465 (SÃO JOÃO DO PIAUÍ)"/>
    <n v="85.3"/>
    <n v="148.30000000000001"/>
    <n v="63"/>
    <x v="2"/>
    <m/>
    <m/>
    <m/>
    <s v="MP082/2005"/>
    <m/>
    <m/>
    <m/>
    <s v="PAV"/>
    <s v="Picos"/>
  </r>
  <r>
    <x v="0"/>
    <s v="020BPI0400"/>
    <n v="0"/>
    <x v="10"/>
    <s v="0400"/>
    <n v="-42.232971659914099"/>
    <n v="-8.3622210701462301"/>
    <n v="-42.051422699997502"/>
    <n v="-8.0758049696236096"/>
    <s v="020"/>
    <s v="PI"/>
    <s v="Eixo Principal"/>
    <s v="-"/>
    <s v="020BPI0400"/>
    <s v="ENTR PI-141/465 (SÃO JOÃO DO PIAUÍ)"/>
    <s v="NOVA SANTA RITA"/>
    <n v="148.30000000000001"/>
    <n v="189.3"/>
    <n v="41"/>
    <x v="2"/>
    <m/>
    <m/>
    <m/>
    <s v="MP082/2005"/>
    <m/>
    <m/>
    <m/>
    <s v="PAV"/>
    <s v="Picos"/>
  </r>
  <r>
    <x v="0"/>
    <s v="020BPI0410"/>
    <n v="0"/>
    <x v="10"/>
    <s v="0410"/>
    <n v="-42.051422699997502"/>
    <n v="-8.0758049696236096"/>
    <n v="-41.924039450060498"/>
    <n v="-7.8877633802757101"/>
    <s v="020"/>
    <s v="PI"/>
    <s v="Eixo Principal"/>
    <s v="-"/>
    <s v="020BPI0410"/>
    <s v="NOVA SANTA RITA"/>
    <s v="ENTR PI-245(A)"/>
    <n v="189.3"/>
    <n v="215.3"/>
    <n v="26"/>
    <x v="2"/>
    <m/>
    <m/>
    <m/>
    <s v="MP082/2006"/>
    <m/>
    <m/>
    <m/>
    <s v="PAV"/>
    <s v="Picos"/>
  </r>
  <r>
    <x v="0"/>
    <s v="020BPI0415"/>
    <n v="0"/>
    <x v="10"/>
    <s v="0415"/>
    <n v="-41.924039450060498"/>
    <n v="-7.8877633802757101"/>
    <n v="-41.913963349628801"/>
    <n v="-7.8755766600347599"/>
    <s v="020"/>
    <s v="PI"/>
    <s v="Eixo Principal"/>
    <s v="-"/>
    <s v="020BPI0415"/>
    <s v="ENTR PI-245(A)"/>
    <s v="ENTR PI-143(A)"/>
    <n v="215.3"/>
    <n v="217.1"/>
    <n v="1.8"/>
    <x v="2"/>
    <m/>
    <m/>
    <s v="Federal"/>
    <m/>
    <m/>
    <m/>
    <s v="Federal"/>
    <s v="PAV"/>
    <s v="Picos"/>
  </r>
  <r>
    <x v="0"/>
    <s v="020BPI0420"/>
    <n v="0"/>
    <x v="10"/>
    <s v="0420"/>
    <n v="-41.913963349628801"/>
    <n v="-7.8755766600347599"/>
    <n v="-41.908741990150702"/>
    <n v="-7.8651349600103204"/>
    <s v="020"/>
    <s v="PI"/>
    <s v="Eixo Principal"/>
    <s v="-"/>
    <s v="020BPI0420"/>
    <s v="ENTR PI-143(A)"/>
    <s v="INÍCIO PISTA DUPLA (SIMPLÍCIO MENDES)"/>
    <n v="217.1"/>
    <n v="218.4"/>
    <n v="1.3"/>
    <x v="2"/>
    <m/>
    <m/>
    <s v="Federal"/>
    <m/>
    <m/>
    <m/>
    <s v="Federal"/>
    <s v="PAV"/>
    <s v="Picos"/>
  </r>
  <r>
    <x v="0"/>
    <s v="020BPI0425"/>
    <n v="0"/>
    <x v="10"/>
    <s v="0425"/>
    <n v="-41.908741990150702"/>
    <n v="-7.8651349600103204"/>
    <n v="-41.908312640315998"/>
    <n v="-7.8603128500579302"/>
    <s v="020"/>
    <s v="PI"/>
    <s v="Eixo Principal"/>
    <s v="-"/>
    <s v="020BPI0425"/>
    <s v="INÍCIO PISTA DUPLA (SIMPLÍCIO MENDES)"/>
    <s v="ENTR PI-143(B)/249 (SIMPLÍCIO MENDES)"/>
    <n v="218.4"/>
    <n v="218.9"/>
    <n v="0.5"/>
    <x v="0"/>
    <m/>
    <m/>
    <s v="Federal"/>
    <m/>
    <m/>
    <m/>
    <s v="Federal"/>
    <s v="PAV"/>
    <s v="Picos"/>
  </r>
  <r>
    <x v="0"/>
    <s v="020BPI0430"/>
    <n v="0"/>
    <x v="10"/>
    <s v="0430"/>
    <n v="-41.908312640315998"/>
    <n v="-7.8603128500579302"/>
    <n v="-41.904840019750999"/>
    <n v="-7.8531427802150802"/>
    <s v="020"/>
    <s v="PI"/>
    <s v="Eixo Principal"/>
    <s v="-"/>
    <s v="020BPI0430"/>
    <s v="ENTR PI-143(B)/249 (SIMPLÍCIO MENDES)"/>
    <s v="FIM PISTA DUPLA (SIMPLÍCIO MENDES)"/>
    <n v="218.9"/>
    <n v="219.7"/>
    <n v="0.8"/>
    <x v="0"/>
    <m/>
    <m/>
    <s v="Federal"/>
    <m/>
    <m/>
    <m/>
    <s v="Federal"/>
    <s v="PAV"/>
    <s v="Picos"/>
  </r>
  <r>
    <x v="0"/>
    <s v="020BPI0435"/>
    <n v="0"/>
    <x v="10"/>
    <s v="0435"/>
    <n v="-41.904840019750999"/>
    <n v="-7.8531427802150802"/>
    <n v="-41.870828140206399"/>
    <n v="-7.8145868601953898"/>
    <s v="020"/>
    <s v="PI"/>
    <s v="Eixo Principal"/>
    <s v="-"/>
    <s v="020BPI0435"/>
    <s v="FIM PISTA DUPLA (SIMPLÍCIO MENDES)"/>
    <s v="ENTR PI-249 (FIM DA PAVIMENTAÇÃO)"/>
    <n v="219.7"/>
    <n v="225.4"/>
    <n v="5.7"/>
    <x v="2"/>
    <m/>
    <m/>
    <s v="Federal"/>
    <m/>
    <m/>
    <m/>
    <s v="Federal"/>
    <s v="PAV"/>
    <s v="Picos"/>
  </r>
  <r>
    <x v="0"/>
    <s v="020BPI0440"/>
    <n v="0"/>
    <x v="10"/>
    <s v="0440"/>
    <n v="-41.870828140206399"/>
    <n v="-7.8145868601953898"/>
    <n v="-41.768099980429703"/>
    <n v="-7.7135944998861898"/>
    <s v="020"/>
    <s v="PI"/>
    <s v="Eixo Principal"/>
    <s v="-"/>
    <s v="020BPI0440"/>
    <s v="ENTR PI-249 (FIM DA PAVIMENTAÇÃO)"/>
    <s v="ENTR PI-245(B) (RIO CANINDÉ)"/>
    <n v="225.4"/>
    <n v="241.8"/>
    <n v="16.399999999999999"/>
    <x v="3"/>
    <m/>
    <m/>
    <s v="Federal"/>
    <m/>
    <m/>
    <m/>
    <s v="Federal"/>
    <s v="N_PAV"/>
    <s v="Picos"/>
  </r>
  <r>
    <x v="0"/>
    <s v="020BPI0450"/>
    <n v="0"/>
    <x v="10"/>
    <s v="0450"/>
    <n v="-41.768099980429703"/>
    <n v="-7.7135944998861898"/>
    <n v="-41.477359190374202"/>
    <n v="-7.4505576204377899"/>
    <s v="020"/>
    <s v="PI"/>
    <s v="Eixo Principal"/>
    <s v="-"/>
    <s v="020BPI0450"/>
    <s v="ENTR PI-245(B) (RIO CANINDÉ)"/>
    <s v="ENTR PI-379"/>
    <n v="241.8"/>
    <n v="287.3"/>
    <n v="45.5"/>
    <x v="1"/>
    <m/>
    <m/>
    <s v="Federal"/>
    <m/>
    <m/>
    <m/>
    <s v="Federal"/>
    <s v="PLA"/>
    <s v="Picos"/>
  </r>
  <r>
    <x v="0"/>
    <s v="020BPI0460"/>
    <n v="0"/>
    <x v="10"/>
    <s v="0460"/>
    <n v="-41.477359190374202"/>
    <n v="-7.4505576204377899"/>
    <n v="-41.3937531300028"/>
    <n v="-7.2619202895896198"/>
    <s v="020"/>
    <s v="PI"/>
    <s v="Eixo Principal"/>
    <s v="-"/>
    <s v="020BPI0460"/>
    <s v="ENTR PI-379"/>
    <s v="ENTR PI-245"/>
    <n v="287.3"/>
    <n v="306.3"/>
    <n v="19"/>
    <x v="1"/>
    <m/>
    <m/>
    <s v="Federal"/>
    <m/>
    <m/>
    <m/>
    <s v="Federal"/>
    <s v="PLA"/>
    <s v="Picos"/>
  </r>
  <r>
    <x v="0"/>
    <s v="020BPI0470"/>
    <n v="0"/>
    <x v="10"/>
    <s v="0470"/>
    <n v="-41.3937531300028"/>
    <n v="-7.2619202895896198"/>
    <n v="-41.329405800337298"/>
    <n v="-7.1816939696009801"/>
    <s v="020"/>
    <s v="PI"/>
    <s v="Eixo Principal"/>
    <s v="-"/>
    <s v="020BPI0470"/>
    <s v="ENTR PI-245"/>
    <s v="ENTR BR-407"/>
    <n v="306.3"/>
    <n v="318"/>
    <n v="11.7"/>
    <x v="1"/>
    <m/>
    <m/>
    <s v="Federal"/>
    <m/>
    <m/>
    <m/>
    <s v="Federal"/>
    <s v="PLA"/>
    <s v="Picos"/>
  </r>
  <r>
    <x v="0"/>
    <s v="020BPI0490"/>
    <n v="0"/>
    <x v="10"/>
    <s v="0490"/>
    <n v="-41.329405800337298"/>
    <n v="-7.1816939696009801"/>
    <n v="-41.270149409567502"/>
    <n v="-7.1068711703681497"/>
    <s v="020"/>
    <s v="PI"/>
    <s v="Eixo Principal"/>
    <s v="-"/>
    <s v="020BPI0490"/>
    <s v="ENTR BR-407"/>
    <s v="ENTR BR-230/316"/>
    <n v="318"/>
    <n v="328.6"/>
    <n v="10.6"/>
    <x v="1"/>
    <m/>
    <m/>
    <s v="Federal"/>
    <m/>
    <m/>
    <m/>
    <s v="Federal"/>
    <s v="PLA"/>
    <s v="Picos"/>
  </r>
  <r>
    <x v="0"/>
    <s v="020BPI0493"/>
    <n v="0"/>
    <x v="10"/>
    <s v="0493"/>
    <n v="-41.270149409567502"/>
    <n v="-7.1068711703681497"/>
    <n v="-41.156577819910403"/>
    <n v="-6.94069599042757"/>
    <s v="020"/>
    <s v="PI"/>
    <s v="Eixo Principal"/>
    <s v="-"/>
    <s v="020BPI0493"/>
    <s v="ENTR BR-230/316"/>
    <s v="ENTR PI-228 (P/FRANCISCO SANTOS)"/>
    <n v="328.6"/>
    <n v="343.6"/>
    <n v="15"/>
    <x v="2"/>
    <m/>
    <m/>
    <s v="Federal"/>
    <m/>
    <m/>
    <m/>
    <s v="Federal"/>
    <s v="PAV"/>
    <s v="Picos"/>
  </r>
  <r>
    <x v="0"/>
    <s v="020BPI0495"/>
    <n v="0"/>
    <x v="10"/>
    <s v="0495"/>
    <n v="-41.156577819910403"/>
    <n v="-6.94069599042757"/>
    <n v="-40.788678130091498"/>
    <n v="-6.5247301299914398"/>
    <s v="020"/>
    <s v="PI"/>
    <s v="Eixo Principal"/>
    <s v="-"/>
    <s v="020BPI0495"/>
    <s v="ENTR PI-228 (P/FRANCISCO SANTOS)"/>
    <s v="DIV PI/CE"/>
    <n v="343.6"/>
    <n v="413"/>
    <n v="69.400000000000006"/>
    <x v="2"/>
    <m/>
    <m/>
    <s v="Federal"/>
    <m/>
    <m/>
    <m/>
    <s v="Federal"/>
    <s v="PAV"/>
    <s v="Picos"/>
  </r>
  <r>
    <x v="0"/>
    <s v="030ABA1005"/>
    <n v="0"/>
    <x v="11"/>
    <s v="1005"/>
    <n v="-43.783331290306698"/>
    <n v="-14.2876560702713"/>
    <n v="-43.775469100418597"/>
    <n v="-14.294215579585201"/>
    <s v="030"/>
    <s v="BA"/>
    <s v="Acesso"/>
    <s v="-"/>
    <s v="030ABA1005"/>
    <s v="ENTR BR-030 (KM 106,4)"/>
    <s v="CARINHANHA"/>
    <n v="0"/>
    <n v="1.1000000000000001"/>
    <n v="1.1000000000000001"/>
    <x v="2"/>
    <m/>
    <m/>
    <s v="Federal"/>
    <m/>
    <m/>
    <m/>
    <s v="Federal"/>
    <s v="PAV"/>
    <s v="Vitória da Conquista"/>
  </r>
  <r>
    <x v="0"/>
    <s v="030ABA2005"/>
    <n v="0"/>
    <x v="11"/>
    <s v="2005"/>
    <n v="-43.764455540390799"/>
    <n v="-14.328193919813399"/>
    <n v="-43.770362120315497"/>
    <n v="-14.3331410499194"/>
    <s v="030"/>
    <s v="BA"/>
    <s v="Acesso"/>
    <s v="-"/>
    <s v="030ABA2005"/>
    <s v="ENTR BR-030 (KM 112,3)"/>
    <s v="MALHADA"/>
    <n v="0"/>
    <n v="0.7"/>
    <n v="0.7"/>
    <x v="2"/>
    <m/>
    <m/>
    <s v="Federal"/>
    <m/>
    <m/>
    <m/>
    <s v="Federal"/>
    <s v="PAV"/>
    <s v="Vitória da Conquista"/>
  </r>
  <r>
    <x v="0"/>
    <s v="030ABA3005"/>
    <n v="0"/>
    <x v="11"/>
    <s v="3005"/>
    <n v="-41.714543300332899"/>
    <n v="-14.2378306602567"/>
    <n v="-41.688472720439599"/>
    <n v="-14.219818340444"/>
    <s v="030"/>
    <s v="BA"/>
    <s v="Acesso"/>
    <s v="-"/>
    <s v="030ABA3005"/>
    <s v="ENTR BR-030"/>
    <s v="INÍCIO TRAVESSIA URBANA BRUMADO"/>
    <n v="0"/>
    <n v="3.9"/>
    <n v="3.9"/>
    <x v="2"/>
    <m/>
    <m/>
    <m/>
    <s v="MP082/2003"/>
    <m/>
    <m/>
    <m/>
    <s v="PAV"/>
    <s v="Vitória da Conquista"/>
  </r>
  <r>
    <x v="0"/>
    <s v="030ABA3010"/>
    <n v="0"/>
    <x v="11"/>
    <s v="3010"/>
    <n v="-41.688472720439599"/>
    <n v="-14.219818340444"/>
    <n v="-41.661308439932398"/>
    <n v="-14.203349750090799"/>
    <s v="030"/>
    <s v="BA"/>
    <s v="Acesso"/>
    <s v="-"/>
    <s v="030ABA3010"/>
    <s v="INÍCIO TRAVESSIA URBANA BRUMADO"/>
    <s v="FIM TRAVESSIA URBANA BRUMADO *TRECHO MUNICIPAL*"/>
    <n v="3.9"/>
    <n v="7.3"/>
    <n v="3.4"/>
    <x v="2"/>
    <m/>
    <m/>
    <m/>
    <s v="MP082/2003"/>
    <m/>
    <m/>
    <m/>
    <s v="PAV"/>
    <s v="Vitória da Conquista"/>
  </r>
  <r>
    <x v="0"/>
    <s v="030BBA0227"/>
    <n v="0"/>
    <x v="12"/>
    <s v="0227"/>
    <n v="-46.015643620356698"/>
    <n v="-14.4751321299438"/>
    <n v="-44.531272249614503"/>
    <n v="-14.1784244604204"/>
    <s v="030"/>
    <s v="BA"/>
    <s v="Eixo Principal"/>
    <s v="-"/>
    <s v="030BBA0227"/>
    <s v="DIV GO/BA"/>
    <s v="ENTR BR-135 (COCOS)"/>
    <n v="0"/>
    <n v="191.5"/>
    <n v="191.5"/>
    <x v="1"/>
    <m/>
    <m/>
    <s v="Federal"/>
    <m/>
    <m/>
    <m/>
    <s v="Federal"/>
    <s v="PLA"/>
    <s v="Vitória da Conquista"/>
  </r>
  <r>
    <x v="0"/>
    <s v="030BBA0230"/>
    <n v="0"/>
    <x v="12"/>
    <s v="0230"/>
    <n v="-44.531272249614503"/>
    <n v="-14.1784244604204"/>
    <n v="-44.2829194501724"/>
    <n v="-14.2126127204006"/>
    <s v="030"/>
    <s v="BA"/>
    <s v="Eixo Principal"/>
    <s v="-"/>
    <s v="030BBA0230"/>
    <s v="ENTR BR-135 (COCOS)"/>
    <s v="ENTR BA-601(A) (FEIRA DA MATA)"/>
    <n v="191.5"/>
    <n v="223.1"/>
    <n v="31.6"/>
    <x v="3"/>
    <m/>
    <m/>
    <s v="Federal"/>
    <m/>
    <m/>
    <m/>
    <s v="Federal"/>
    <s v="N_PAV"/>
    <s v="Vitória da Conquista"/>
  </r>
  <r>
    <x v="0"/>
    <s v="030BBA0235"/>
    <n v="0"/>
    <x v="12"/>
    <s v="0235"/>
    <n v="-44.2829194501724"/>
    <n v="-14.2126127204006"/>
    <n v="-44.153280740113999"/>
    <n v="-14.2305307400015"/>
    <s v="030"/>
    <s v="BA"/>
    <s v="Eixo Principal"/>
    <s v="-"/>
    <s v="030BBA0235"/>
    <s v="ENTR BA-601(A) (FEIRA DA MATA)"/>
    <s v="ACESSO À JUVENÍLIA/MG"/>
    <n v="223.1"/>
    <n v="238.4"/>
    <n v="15.3"/>
    <x v="3"/>
    <m/>
    <m/>
    <s v="Federal"/>
    <m/>
    <m/>
    <m/>
    <s v="Federal"/>
    <s v="N_PAV"/>
    <s v="Vitória da Conquista"/>
  </r>
  <r>
    <x v="0"/>
    <s v="030BBA0236"/>
    <n v="0"/>
    <x v="12"/>
    <s v="0236"/>
    <n v="-44.153280740113999"/>
    <n v="-14.2305307400015"/>
    <n v="-43.783331290306698"/>
    <n v="-14.2876560702713"/>
    <s v="030"/>
    <s v="BA"/>
    <s v="Eixo Principal"/>
    <s v="-"/>
    <s v="030BBA0236"/>
    <s v="ACESSO À JUVENÍLIA/MG"/>
    <s v="ACESSO A CARINHANHA"/>
    <n v="238.4"/>
    <n v="281.7"/>
    <n v="43.3"/>
    <x v="3"/>
    <m/>
    <m/>
    <s v="Federal"/>
    <m/>
    <m/>
    <m/>
    <s v="Federal"/>
    <s v="N_PAV"/>
    <s v="Vitória da Conquista"/>
  </r>
  <r>
    <x v="0"/>
    <s v="030BBA0237"/>
    <n v="0"/>
    <x v="12"/>
    <s v="0237"/>
    <n v="-43.783331290306698"/>
    <n v="-14.2876560702713"/>
    <n v="-43.774920399756503"/>
    <n v="-14.3221427100179"/>
    <s v="030"/>
    <s v="BA"/>
    <s v="Eixo Principal"/>
    <s v="-"/>
    <s v="030BBA0237"/>
    <s v="ACESSO A CARINHANHA"/>
    <s v="INÍCIO PONTE R SÃO FRANCISCO"/>
    <n v="281.7"/>
    <n v="286.5"/>
    <n v="4.8"/>
    <x v="2"/>
    <m/>
    <m/>
    <s v="Federal"/>
    <m/>
    <m/>
    <m/>
    <s v="Federal"/>
    <s v="PAV"/>
    <s v="Vitória da Conquista"/>
  </r>
  <r>
    <x v="0"/>
    <s v="030BBA0240"/>
    <n v="0"/>
    <x v="12"/>
    <s v="0240"/>
    <n v="-43.774920399756503"/>
    <n v="-14.3221427100179"/>
    <n v="-43.764455540390799"/>
    <n v="-14.328193919813399"/>
    <s v="030"/>
    <s v="BA"/>
    <s v="Eixo Principal"/>
    <s v="-"/>
    <s v="030BBA0240"/>
    <s v="INÍCIO PONTE R SÃO FRANCISCO"/>
    <s v="ENTR BR-342(B) (P/ MALHADA)"/>
    <n v="286.5"/>
    <n v="287.60000000000002"/>
    <n v="1.1000000000000001"/>
    <x v="2"/>
    <m/>
    <s v="342BBA0010"/>
    <s v="Federal"/>
    <m/>
    <m/>
    <m/>
    <s v="Federal"/>
    <s v="PAV"/>
    <s v="Vitória da Conquista"/>
  </r>
  <r>
    <x v="0"/>
    <s v="030BBA0242"/>
    <n v="0"/>
    <x v="12"/>
    <s v="0242"/>
    <n v="-43.764455540390799"/>
    <n v="-14.328193919813399"/>
    <n v="-43.575346400016301"/>
    <n v="-14.283899510354001"/>
    <s v="030"/>
    <s v="BA"/>
    <s v="Eixo Principal"/>
    <s v="-"/>
    <s v="030BBA0242"/>
    <s v="ENTR BR-342(B) (P/ MALHADA)"/>
    <s v="ENTR BA-160(A)"/>
    <n v="287.60000000000002"/>
    <n v="309.7"/>
    <n v="22.1"/>
    <x v="2"/>
    <m/>
    <m/>
    <m/>
    <s v="MP082/2003"/>
    <m/>
    <m/>
    <m/>
    <s v="PAV"/>
    <s v="Vitória da Conquista"/>
  </r>
  <r>
    <x v="0"/>
    <s v="030BBA0244"/>
    <n v="0"/>
    <x v="12"/>
    <s v="0244"/>
    <n v="-43.575346400016301"/>
    <n v="-14.283899510354001"/>
    <n v="-43.555422420108499"/>
    <n v="-14.282249939682901"/>
    <s v="030"/>
    <s v="BA"/>
    <s v="Eixo Principal"/>
    <s v="-"/>
    <s v="030BBA0244"/>
    <s v="ENTR BA-160(A)"/>
    <s v="ENTR BA-160(B) (P/IUIÚ)"/>
    <n v="309.7"/>
    <n v="311.8"/>
    <n v="2.1"/>
    <x v="2"/>
    <m/>
    <m/>
    <m/>
    <s v="MP082/2003"/>
    <m/>
    <m/>
    <m/>
    <s v="PAV"/>
    <s v="Vitória da Conquista"/>
  </r>
  <r>
    <x v="0"/>
    <s v="030BBA0250"/>
    <n v="0"/>
    <x v="12"/>
    <s v="0250"/>
    <n v="-43.555422420108499"/>
    <n v="-14.282249939682901"/>
    <n v="-43.183494340391398"/>
    <n v="-14.2512015403187"/>
    <s v="030"/>
    <s v="BA"/>
    <s v="Eixo Principal"/>
    <s v="-"/>
    <s v="030BBA0250"/>
    <s v="ENTR BA-160(B) (P/IUIÚ)"/>
    <s v="ENTR BA-263"/>
    <n v="311.8"/>
    <n v="352.2"/>
    <n v="40.4"/>
    <x v="2"/>
    <m/>
    <m/>
    <m/>
    <s v="MP082/2003"/>
    <m/>
    <m/>
    <m/>
    <s v="PAV"/>
    <s v="Vitória da Conquista"/>
  </r>
  <r>
    <x v="0"/>
    <s v="030BBA0251"/>
    <n v="0"/>
    <x v="12"/>
    <s v="0251"/>
    <n v="-43.183494340391398"/>
    <n v="-14.2512015403187"/>
    <n v="-43.168567599914702"/>
    <n v="-14.250005950114399"/>
    <s v="030"/>
    <s v="BA"/>
    <s v="Eixo Principal"/>
    <s v="-"/>
    <s v="030BBA0251"/>
    <s v="ENTR BA-263"/>
    <s v="PALMAS DE MONTE ALTO"/>
    <n v="352.2"/>
    <n v="353.8"/>
    <n v="1.6"/>
    <x v="2"/>
    <m/>
    <m/>
    <m/>
    <s v="MP082/2003"/>
    <m/>
    <m/>
    <m/>
    <s v="PAV"/>
    <s v="Vitória da Conquista"/>
  </r>
  <r>
    <x v="0"/>
    <s v="030BBA0252"/>
    <n v="0"/>
    <x v="12"/>
    <s v="0252"/>
    <n v="-43.168567599914702"/>
    <n v="-14.250005950114399"/>
    <n v="-42.954310120015897"/>
    <n v="-14.2326735096746"/>
    <s v="030"/>
    <s v="BA"/>
    <s v="Eixo Principal"/>
    <s v="-"/>
    <s v="030BBA0252"/>
    <s v="PALMAS DE MONTE ALTO"/>
    <s v="ENTR BA-612 (MUTÃS)"/>
    <n v="353.8"/>
    <n v="377"/>
    <n v="23.2"/>
    <x v="2"/>
    <m/>
    <m/>
    <m/>
    <s v="MP082/2003"/>
    <m/>
    <m/>
    <m/>
    <s v="PAV"/>
    <s v="Vitória da Conquista"/>
  </r>
  <r>
    <x v="0"/>
    <s v="030BBA0254"/>
    <n v="0"/>
    <x v="12"/>
    <s v="0254"/>
    <n v="-42.954310120015897"/>
    <n v="-14.2326735096746"/>
    <n v="-42.789603739820599"/>
    <n v="-14.210702689877101"/>
    <s v="030"/>
    <s v="BA"/>
    <s v="Eixo Principal"/>
    <s v="-"/>
    <s v="030BBA0254"/>
    <s v="ENTR BA-612 (MUTÃS)"/>
    <s v="ENTR BA-573 (P/ MATINA)"/>
    <n v="377"/>
    <n v="395"/>
    <n v="18"/>
    <x v="2"/>
    <m/>
    <m/>
    <m/>
    <s v="MP082/2003"/>
    <m/>
    <m/>
    <m/>
    <s v="PAV"/>
    <s v="Vitória da Conquista"/>
  </r>
  <r>
    <x v="0"/>
    <s v="030BBA0270"/>
    <n v="0"/>
    <x v="12"/>
    <s v="0270"/>
    <n v="-42.789603739820599"/>
    <n v="-14.210702689877101"/>
    <n v="-42.764712029936099"/>
    <n v="-14.2088139499037"/>
    <s v="030"/>
    <s v="BA"/>
    <s v="Eixo Principal"/>
    <s v="-"/>
    <s v="030BBA0270"/>
    <s v="ENTR BA-573 (P/ MATINA)"/>
    <s v="ENTR BR-122(A) (GUANAMBÍ)"/>
    <n v="395"/>
    <n v="397.7"/>
    <n v="2.7"/>
    <x v="2"/>
    <m/>
    <m/>
    <m/>
    <s v="MP082/2003"/>
    <m/>
    <m/>
    <m/>
    <s v="PAV"/>
    <s v="Vitória da Conquista"/>
  </r>
  <r>
    <x v="0"/>
    <s v="030BBA0272"/>
    <n v="0"/>
    <x v="12"/>
    <s v="0272"/>
    <n v="-42.645234519557299"/>
    <n v="-14.1437633198212"/>
    <n v="-42.585422390031198"/>
    <n v="-14.102850470072999"/>
    <s v="030"/>
    <s v="BA"/>
    <s v="Eixo Principal"/>
    <s v="-"/>
    <s v="030BBA0272"/>
    <s v="ENTR BR-122(A) (GUANAMBÍ)"/>
    <s v="ENTR BA-936 (P/ MORRINHOS)"/>
    <n v="397.7"/>
    <n v="414.2"/>
    <n v="16.5"/>
    <x v="2"/>
    <m/>
    <s v="122BBA0545"/>
    <m/>
    <s v="MP082/2003"/>
    <m/>
    <m/>
    <m/>
    <s v="PAV"/>
    <s v="Vitória da Conquista"/>
  </r>
  <r>
    <x v="0"/>
    <s v="030BBA0281"/>
    <n v="0"/>
    <x v="12"/>
    <s v="0281"/>
    <n v="-42.764712029936099"/>
    <n v="-14.2088139499037"/>
    <n v="-42.645234519557299"/>
    <n v="-14.1437633198212"/>
    <s v="030"/>
    <s v="BA"/>
    <s v="Eixo Principal"/>
    <s v="-"/>
    <s v="030BBA0281"/>
    <s v="ENTR BA-936 (P/ MORRINHOS)"/>
    <s v="ENTR BA-937 (P/PAJEÚ DO VENTO)"/>
    <n v="414.2"/>
    <n v="422.7"/>
    <n v="8.5"/>
    <x v="2"/>
    <m/>
    <s v="122BBA0547"/>
    <m/>
    <s v="MP082/2003"/>
    <m/>
    <m/>
    <m/>
    <s v="PAV"/>
    <s v="Vitória da Conquista"/>
  </r>
  <r>
    <x v="0"/>
    <s v="030BBA0290"/>
    <n v="0"/>
    <x v="12"/>
    <s v="0290"/>
    <n v="-42.585422390031198"/>
    <n v="-14.102850470072999"/>
    <n v="-42.485862139825798"/>
    <n v="-14.0648607200461"/>
    <s v="030"/>
    <s v="BA"/>
    <s v="Eixo Principal"/>
    <s v="-"/>
    <s v="030BBA0290"/>
    <s v="ENTR BA-937 (P/PAJEÚ DO VENTO)"/>
    <s v="ENTR BR-122(B)/430 (CAETITÉ)"/>
    <n v="422.7"/>
    <n v="435"/>
    <n v="12.3"/>
    <x v="2"/>
    <m/>
    <s v="122BBA0530"/>
    <m/>
    <s v="MP082/2003"/>
    <m/>
    <m/>
    <m/>
    <s v="PAV"/>
    <s v="Vitória da Conquista"/>
  </r>
  <r>
    <x v="0"/>
    <s v="030BBA0310"/>
    <n v="0"/>
    <x v="12"/>
    <s v="0310"/>
    <n v="-42.485862139825798"/>
    <n v="-14.0648607200461"/>
    <n v="-42.229719660134101"/>
    <n v="-14.169836020316"/>
    <s v="030"/>
    <s v="BA"/>
    <s v="Eixo Principal"/>
    <s v="-"/>
    <s v="030BBA0310"/>
    <s v="ENTR BR-122(B)/430 (CAETITÉ)"/>
    <s v="ENTR BA-617 (P/IBIASSUCÊ)"/>
    <n v="435"/>
    <n v="469"/>
    <n v="34"/>
    <x v="2"/>
    <m/>
    <m/>
    <m/>
    <s v="MP082/2003"/>
    <m/>
    <m/>
    <m/>
    <s v="PAV"/>
    <s v="Vitória da Conquista"/>
  </r>
  <r>
    <x v="0"/>
    <s v="030BBA0320"/>
    <n v="0"/>
    <x v="12"/>
    <s v="0320"/>
    <n v="-42.229719660134101"/>
    <n v="-14.169836020316"/>
    <n v="-42.185349419839802"/>
    <n v="-14.1726714001649"/>
    <s v="030"/>
    <s v="BA"/>
    <s v="Eixo Principal"/>
    <s v="-"/>
    <s v="030BBA0320"/>
    <s v="ENTR BA-617 (P/IBIASSUCÊ)"/>
    <s v="ENTR BA-940 (P/ LAGOA REAL)"/>
    <n v="469"/>
    <n v="474"/>
    <n v="5"/>
    <x v="2"/>
    <m/>
    <m/>
    <m/>
    <s v="MP082/2003"/>
    <m/>
    <m/>
    <m/>
    <s v="PAV"/>
    <s v="Vitória da Conquista"/>
  </r>
  <r>
    <x v="0"/>
    <s v="030BBA0325"/>
    <n v="0"/>
    <x v="12"/>
    <s v="0325"/>
    <n v="-42.185349419839802"/>
    <n v="-14.1726714001649"/>
    <n v="-42.107596679742898"/>
    <n v="-14.2079667696506"/>
    <s v="030"/>
    <s v="BA"/>
    <s v="Eixo Principal"/>
    <s v="-"/>
    <s v="030BBA0325"/>
    <s v="ENTR BA-940 (P/ LAGOA REAL)"/>
    <s v="ENTR BA-614 (IBITIRA)"/>
    <n v="474"/>
    <n v="484"/>
    <n v="10"/>
    <x v="2"/>
    <m/>
    <m/>
    <m/>
    <s v="MP082/2003"/>
    <m/>
    <m/>
    <m/>
    <s v="PAV"/>
    <s v="Vitória da Conquista"/>
  </r>
  <r>
    <x v="0"/>
    <s v="030BBA0330"/>
    <n v="0"/>
    <x v="12"/>
    <s v="0330"/>
    <n v="-42.107596679742898"/>
    <n v="-14.2079667696506"/>
    <n v="-41.8642570503225"/>
    <n v="-14.2460765602849"/>
    <s v="030"/>
    <s v="BA"/>
    <s v="Eixo Principal"/>
    <s v="-"/>
    <s v="030BBA0330"/>
    <s v="ENTR BA-614 (IBITIRA)"/>
    <s v="ENTR BA-026(A)/148(A) (P/MALHADA DE PEDRAS)"/>
    <n v="484"/>
    <n v="512"/>
    <n v="28"/>
    <x v="2"/>
    <m/>
    <m/>
    <m/>
    <s v="MP082/2003"/>
    <m/>
    <m/>
    <m/>
    <s v="PAV"/>
    <s v="Vitória da Conquista"/>
  </r>
  <r>
    <x v="0"/>
    <s v="030BBA0335"/>
    <n v="0"/>
    <x v="12"/>
    <s v="0335"/>
    <n v="-41.8642570503225"/>
    <n v="-14.2460765602849"/>
    <n v="-41.714543300332899"/>
    <n v="-14.2378306602567"/>
    <s v="030"/>
    <s v="BA"/>
    <s v="Eixo Principal"/>
    <s v="-"/>
    <s v="030BBA0335"/>
    <s v="ENTR BA-026(A)/148(A) (P/MALHADA DE PEDRAS)"/>
    <s v="ENTR BA-026(B)/148(B) (P/BRUMADO - ACESSO I)"/>
    <n v="512"/>
    <n v="529.4"/>
    <n v="17.399999999999999"/>
    <x v="2"/>
    <m/>
    <m/>
    <m/>
    <s v="MP082/2003"/>
    <m/>
    <m/>
    <m/>
    <s v="PAV"/>
    <s v="Vitória da Conquista"/>
  </r>
  <r>
    <x v="0"/>
    <s v="030BBA0340"/>
    <n v="0"/>
    <x v="12"/>
    <s v="0340"/>
    <n v="-41.714543300332899"/>
    <n v="-14.2378306602567"/>
    <n v="-41.645870510415698"/>
    <n v="-14.215069789638999"/>
    <s v="030"/>
    <s v="BA"/>
    <s v="Eixo Principal"/>
    <s v="-"/>
    <s v="030BBA0340"/>
    <s v="ENTR BA-026(B)/148(B) (P/BRUMADO - ACESSO I)"/>
    <s v="ENTR BA-026(A)/262 (P/BRUMADO - ACESSO II)"/>
    <n v="529.4"/>
    <n v="537.29999999999995"/>
    <n v="7.9"/>
    <x v="2"/>
    <m/>
    <m/>
    <s v="Federal"/>
    <m/>
    <m/>
    <m/>
    <s v="Federal"/>
    <s v="PAV"/>
    <s v="Vitória da Conquista"/>
  </r>
  <r>
    <x v="0"/>
    <s v="030BBA0345"/>
    <n v="0"/>
    <x v="12"/>
    <s v="0345"/>
    <n v="-41.645870510415698"/>
    <n v="-14.215069789638999"/>
    <n v="-41.205544559933401"/>
    <n v="-14.162793340340301"/>
    <s v="030"/>
    <s v="BA"/>
    <s v="Eixo Principal"/>
    <s v="-"/>
    <s v="030BBA0345"/>
    <s v="ENTR BA-026(A)/262 (P/BRUMADO - ACESSO II)"/>
    <s v="ENTR BR-407(A) (SUSSUARANA)"/>
    <n v="537.29999999999995"/>
    <n v="587.29999999999995"/>
    <n v="50"/>
    <x v="2"/>
    <m/>
    <m/>
    <s v="Federal"/>
    <m/>
    <m/>
    <m/>
    <s v="Federal"/>
    <s v="PAV"/>
    <s v="Vitória da Conquista"/>
  </r>
  <r>
    <x v="0"/>
    <s v="030BBA0350"/>
    <n v="0"/>
    <x v="12"/>
    <s v="0350"/>
    <n v="-41.205544559933401"/>
    <n v="-14.162793340340301"/>
    <n v="-41.200836160260501"/>
    <n v="-14.1544783004331"/>
    <s v="030"/>
    <s v="BA"/>
    <s v="Eixo Principal"/>
    <s v="-"/>
    <s v="030BBA0350"/>
    <s v="ENTR BR-407(A) (SUSSUARANA)"/>
    <s v="ENTR BR-407(B)/BA-026(B) (P/CONTENDAS DO SINCORÁ)"/>
    <n v="587.29999999999995"/>
    <n v="588.4"/>
    <n v="1.1000000000000001"/>
    <x v="1"/>
    <m/>
    <s v="407BBA0540"/>
    <s v="Estadual"/>
    <m/>
    <s v="BA-026"/>
    <s v="PAV"/>
    <s v="Estadual"/>
    <s v="PLA"/>
    <s v="Vitória da Conquista"/>
  </r>
  <r>
    <x v="0"/>
    <s v="030BBA0355"/>
    <n v="0"/>
    <x v="12"/>
    <s v="0355"/>
    <n v="-41.200836160260501"/>
    <n v="-14.1544783004331"/>
    <n v="-41.015829500431003"/>
    <n v="-14.183040360324201"/>
    <s v="030"/>
    <s v="BA"/>
    <s v="Eixo Principal"/>
    <s v="-"/>
    <s v="030BBA0355"/>
    <s v="ENTR BR-407(B)/BA-026(B) (P/CONTENDAS DO SINCORÁ)"/>
    <s v="INÍCIO TRAV RIO GAVIÃO"/>
    <n v="588.4"/>
    <n v="611.6"/>
    <n v="23.2"/>
    <x v="3"/>
    <m/>
    <m/>
    <s v="Federal"/>
    <m/>
    <m/>
    <m/>
    <s v="Federal"/>
    <s v="N_PAV"/>
    <s v="Vitória da Conquista"/>
  </r>
  <r>
    <x v="0"/>
    <s v="030BBA0360"/>
    <n v="0"/>
    <x v="12"/>
    <s v="0360"/>
    <n v="-41.015829500431003"/>
    <n v="-14.183040360324201"/>
    <n v="-41.015109280169"/>
    <n v="-14.182752519712899"/>
    <s v="030"/>
    <s v="BA"/>
    <s v="Eixo Principal"/>
    <s v="-"/>
    <s v="030BBA0360"/>
    <s v="INÍCIO TRAV RIO GAVIÃO"/>
    <s v="FIM TRAV RIO GAVIÃO"/>
    <n v="611.6"/>
    <n v="612.1"/>
    <n v="0.5"/>
    <x v="4"/>
    <m/>
    <m/>
    <s v="Federal"/>
    <m/>
    <m/>
    <m/>
    <s v="Federal"/>
    <s v="N_PAV"/>
    <s v="Vitória da Conquista"/>
  </r>
  <r>
    <x v="0"/>
    <s v="030BBA0365"/>
    <n v="0"/>
    <x v="12"/>
    <s v="0365"/>
    <n v="-41.015109280169"/>
    <n v="-14.182752519712899"/>
    <n v="-40.777972009600497"/>
    <n v="-14.2413395495805"/>
    <s v="030"/>
    <s v="BA"/>
    <s v="Eixo Principal"/>
    <s v="-"/>
    <s v="030BBA0365"/>
    <s v="FIM TRAV RIO GAVIÃO"/>
    <s v="MIRANTE"/>
    <n v="612.1"/>
    <n v="643.5"/>
    <n v="31.4"/>
    <x v="3"/>
    <m/>
    <m/>
    <s v="Federal"/>
    <m/>
    <m/>
    <m/>
    <s v="Federal"/>
    <s v="N_PAV"/>
    <s v="Vitória da Conquista"/>
  </r>
  <r>
    <x v="0"/>
    <s v="030BBA0370"/>
    <n v="0"/>
    <x v="12"/>
    <s v="0370"/>
    <n v="-40.777972009600497"/>
    <n v="-14.2413395495805"/>
    <n v="-40.3474189504241"/>
    <n v="-14.375597020286101"/>
    <s v="030"/>
    <s v="BA"/>
    <s v="Eixo Principal"/>
    <s v="-"/>
    <s v="030BBA0370"/>
    <s v="MIRANTE"/>
    <s v="ENTR BR-116(A)"/>
    <n v="643.5"/>
    <n v="703.7"/>
    <n v="60.2"/>
    <x v="3"/>
    <m/>
    <m/>
    <s v="Federal"/>
    <m/>
    <m/>
    <m/>
    <s v="Federal"/>
    <s v="N_PAV"/>
    <s v="Vitória da Conquista"/>
  </r>
  <r>
    <x v="0"/>
    <s v="030BBA0380"/>
    <n v="0"/>
    <x v="12"/>
    <s v="0380"/>
    <n v="-40.3474189504241"/>
    <n v="-14.375597020286101"/>
    <n v="-40.334268030145402"/>
    <n v="-14.351218110127601"/>
    <s v="030"/>
    <s v="BA"/>
    <s v="Eixo Principal"/>
    <s v="-"/>
    <s v="030BBA0380"/>
    <s v="ENTR BR-116(A)"/>
    <s v="ENTR BR-116(B)"/>
    <n v="703.7"/>
    <n v="706.7"/>
    <n v="3"/>
    <x v="2"/>
    <m/>
    <s v="116BBA0925"/>
    <s v="Concessão Federal"/>
    <m/>
    <m/>
    <m/>
    <s v="Federal"/>
    <s v="PAV"/>
    <s v="Vitória da Conquista"/>
  </r>
  <r>
    <x v="0"/>
    <s v="030BBA0385"/>
    <n v="0"/>
    <x v="12"/>
    <s v="0385"/>
    <n v="-40.334268030145402"/>
    <n v="-14.351218110127601"/>
    <n v="-40.212369960305402"/>
    <n v="-14.367621739751399"/>
    <s v="030"/>
    <s v="BA"/>
    <s v="Eixo Principal"/>
    <s v="-"/>
    <s v="030BBA0385"/>
    <s v="ENTR BR-116(B)"/>
    <s v="BOA NOVA"/>
    <n v="706.7"/>
    <n v="723.7"/>
    <n v="17"/>
    <x v="2"/>
    <m/>
    <m/>
    <m/>
    <s v="MP082/2006"/>
    <m/>
    <m/>
    <m/>
    <s v="PAV"/>
    <s v="Itabuna"/>
  </r>
  <r>
    <x v="0"/>
    <s v="030BBA0390"/>
    <n v="0"/>
    <x v="12"/>
    <s v="0390"/>
    <n v="-40.212369960305402"/>
    <n v="-14.367621739751399"/>
    <n v="-40.196004850443401"/>
    <n v="-14.3696018202677"/>
    <s v="030"/>
    <s v="BA"/>
    <s v="Eixo Principal"/>
    <s v="-"/>
    <s v="030BBA0390"/>
    <s v="BOA NOVA"/>
    <s v="FIM DA PONTE S/ RIO TARUGO"/>
    <n v="723.7"/>
    <n v="725.6"/>
    <n v="1.9"/>
    <x v="2"/>
    <m/>
    <m/>
    <m/>
    <s v="MP082/2006"/>
    <m/>
    <m/>
    <m/>
    <s v="PAV"/>
    <s v="Itabuna"/>
  </r>
  <r>
    <x v="0"/>
    <s v="030BBA0395"/>
    <n v="0"/>
    <x v="12"/>
    <s v="0395"/>
    <n v="-40.196004850443401"/>
    <n v="-14.3696018202677"/>
    <n v="-39.943231230236997"/>
    <n v="-14.437559720204799"/>
    <s v="030"/>
    <s v="BA"/>
    <s v="Eixo Principal"/>
    <s v="-"/>
    <s v="030BBA0395"/>
    <s v="FIM DA PONTE S/ RIO TARUGO"/>
    <s v="INÍCIO PAVIMENTAÇÃO"/>
    <n v="725.6"/>
    <n v="762.7"/>
    <n v="37.1"/>
    <x v="5"/>
    <m/>
    <m/>
    <m/>
    <s v="MP082/2006"/>
    <m/>
    <m/>
    <m/>
    <s v="N_PAV"/>
    <s v="Itabuna"/>
  </r>
  <r>
    <x v="0"/>
    <s v="030BBA0400"/>
    <n v="0"/>
    <x v="12"/>
    <s v="0400"/>
    <n v="-39.943231230236997"/>
    <n v="-14.437559720204799"/>
    <n v="-39.908194180217201"/>
    <n v="-14.4361784496756"/>
    <s v="030"/>
    <s v="BA"/>
    <s v="Eixo Principal"/>
    <s v="-"/>
    <s v="030BBA0400"/>
    <s v="INÍCIO PAVIMENTAÇÃO"/>
    <s v="ENTR BA-130(A) (DÁRIO MEIRA)"/>
    <n v="762.7"/>
    <n v="767"/>
    <n v="4.3"/>
    <x v="2"/>
    <m/>
    <m/>
    <m/>
    <s v="MP082/2006"/>
    <m/>
    <m/>
    <m/>
    <s v="PAV"/>
    <s v="Itabuna"/>
  </r>
  <r>
    <x v="0"/>
    <s v="030BBA0410"/>
    <n v="0"/>
    <x v="12"/>
    <s v="0410"/>
    <n v="-39.908194180217201"/>
    <n v="-14.4361784496756"/>
    <n v="-39.863679079825602"/>
    <n v="-14.4524647303629"/>
    <s v="030"/>
    <s v="BA"/>
    <s v="Eixo Principal"/>
    <s v="-"/>
    <s v="030BBA0410"/>
    <s v="ENTR BA-130(A) (DÁRIO MEIRA)"/>
    <s v="ENTR BA-130(B) (P/ IBITUPÃ)"/>
    <n v="767"/>
    <n v="772.4"/>
    <n v="5.4"/>
    <x v="2"/>
    <m/>
    <m/>
    <m/>
    <s v="MP082/2006"/>
    <m/>
    <m/>
    <m/>
    <s v="PAV"/>
    <s v="Itabuna"/>
  </r>
  <r>
    <x v="0"/>
    <s v="030BBA0412"/>
    <n v="0"/>
    <x v="12"/>
    <s v="0412"/>
    <n v="-39.863679079825602"/>
    <n v="-14.4524647303629"/>
    <n v="-39.537428580364598"/>
    <n v="-14.352723950250001"/>
    <s v="030"/>
    <s v="BA"/>
    <s v="Eixo Principal"/>
    <s v="-"/>
    <s v="030BBA0412"/>
    <s v="ENTR BA-130(B) (P/ IBITUPÃ)"/>
    <s v="ENTR BA-651 (P/ ITAPITANGA)"/>
    <n v="772.4"/>
    <n v="795.4"/>
    <n v="23"/>
    <x v="5"/>
    <m/>
    <m/>
    <m/>
    <s v="MP082/2005"/>
    <m/>
    <m/>
    <m/>
    <s v="N_PAV"/>
    <s v="Itabuna"/>
  </r>
  <r>
    <x v="0"/>
    <s v="030BBA0414"/>
    <n v="0"/>
    <x v="12"/>
    <s v="0414"/>
    <n v="-39.537428580364598"/>
    <n v="-14.352723950250001"/>
    <n v="-39.4464402101475"/>
    <n v="-14.3407413698183"/>
    <s v="030"/>
    <s v="BA"/>
    <s v="Eixo Principal"/>
    <s v="-"/>
    <s v="030BBA0414"/>
    <s v="ENTR BA-651 (P/ ITAPITANGA)"/>
    <s v="ENTR BA-120 (P/GONGOGI)"/>
    <n v="795.4"/>
    <n v="820.4"/>
    <n v="25"/>
    <x v="5"/>
    <m/>
    <m/>
    <m/>
    <s v="MP082/2006"/>
    <m/>
    <m/>
    <m/>
    <s v="N_PAV"/>
    <s v="Itabuna"/>
  </r>
  <r>
    <x v="0"/>
    <s v="030BBA0430"/>
    <n v="0"/>
    <x v="12"/>
    <s v="0430"/>
    <n v="-39.4464402101475"/>
    <n v="-14.3407413698183"/>
    <n v="-39.3144967903945"/>
    <n v="-14.317689789751901"/>
    <s v="030"/>
    <s v="BA"/>
    <s v="Eixo Principal"/>
    <s v="-"/>
    <s v="030BBA0430"/>
    <s v="ENTR BA-120 (P/GONGOGI)"/>
    <s v="ENTR BR-101(A) (AURELINO LEAL)"/>
    <n v="820.4"/>
    <n v="843.9"/>
    <n v="23.5"/>
    <x v="3"/>
    <m/>
    <m/>
    <m/>
    <s v="MP082/2006"/>
    <m/>
    <m/>
    <m/>
    <s v="N_PAV"/>
    <s v="Itabuna"/>
  </r>
  <r>
    <x v="0"/>
    <s v="030BBA0440"/>
    <n v="0"/>
    <x v="12"/>
    <s v="0440"/>
    <n v="-39.3144967903945"/>
    <n v="-14.317689789751901"/>
    <n v="-39.322384039891404"/>
    <n v="-14.308185450398099"/>
    <s v="030"/>
    <s v="BA"/>
    <s v="Eixo Principal"/>
    <s v="-"/>
    <s v="030BBA0440"/>
    <s v="ENTR BR-101(A) (AURELINO LEAL)"/>
    <s v="ENTR BR-101(B) (UBAITABA)"/>
    <n v="843.9"/>
    <n v="845.5"/>
    <n v="1.6"/>
    <x v="2"/>
    <m/>
    <s v="101BBA1752"/>
    <s v="Federal"/>
    <m/>
    <m/>
    <m/>
    <s v="Federal"/>
    <s v="PAV"/>
    <s v="Itabuna"/>
  </r>
  <r>
    <x v="0"/>
    <s v="030BBA0450"/>
    <n v="0"/>
    <x v="12"/>
    <s v="0450"/>
    <n v="-39.322384039891404"/>
    <n v="-14.308185450398099"/>
    <n v="-39.093798650187502"/>
    <n v="-14.2272718703005"/>
    <s v="030"/>
    <s v="BA"/>
    <s v="Eixo Principal"/>
    <s v="-"/>
    <s v="030BBA0450"/>
    <s v="ENTR BR-101(B) (UBAITABA)"/>
    <s v="ENTR BA-001"/>
    <n v="845.5"/>
    <n v="879.7"/>
    <n v="34.200000000000003"/>
    <x v="5"/>
    <m/>
    <m/>
    <m/>
    <s v="MP082/2006"/>
    <m/>
    <m/>
    <m/>
    <s v="N_PAV"/>
    <s v="Itabuna"/>
  </r>
  <r>
    <x v="0"/>
    <s v="030BBA0452"/>
    <n v="0"/>
    <x v="12"/>
    <s v="0452"/>
    <n v="-39.093798650187502"/>
    <n v="-14.2272718703005"/>
    <n v="-38.997530430384899"/>
    <n v="-14.1354599603088"/>
    <s v="030"/>
    <s v="BA"/>
    <s v="Eixo Principal"/>
    <s v="-"/>
    <s v="030BBA0452"/>
    <s v="ENTR BA-001"/>
    <s v="ENTR BA-656 (P/MARAÚ)"/>
    <n v="879.7"/>
    <n v="894.4"/>
    <n v="14.7"/>
    <x v="5"/>
    <m/>
    <m/>
    <m/>
    <s v="MP082/2006"/>
    <m/>
    <m/>
    <m/>
    <s v="N_PAV"/>
    <s v="Itabuna"/>
  </r>
  <r>
    <x v="0"/>
    <s v="030BBA0460"/>
    <n v="0"/>
    <x v="12"/>
    <s v="0460"/>
    <n v="-38.997530430384899"/>
    <n v="-14.1354599603088"/>
    <n v="-38.948489579930097"/>
    <n v="-13.9438046800419"/>
    <s v="030"/>
    <s v="BA"/>
    <s v="Eixo Principal"/>
    <s v="-"/>
    <s v="030BBA0460"/>
    <s v="ENTR BA-656 (P/MARAÚ)"/>
    <s v="ACESSO P/ BARRA GRANDE"/>
    <n v="894.4"/>
    <n v="917.5"/>
    <n v="23.1"/>
    <x v="5"/>
    <m/>
    <m/>
    <m/>
    <s v="MP082/2006"/>
    <m/>
    <m/>
    <m/>
    <s v="N_PAV"/>
    <s v="Itabuna"/>
  </r>
  <r>
    <x v="0"/>
    <s v="030BBA0470"/>
    <n v="0"/>
    <x v="12"/>
    <s v="0470"/>
    <n v="-38.948489579930097"/>
    <n v="-13.9438046800419"/>
    <n v="-38.987235249706899"/>
    <n v="-13.9117647601354"/>
    <s v="030"/>
    <s v="BA"/>
    <s v="Eixo Principal"/>
    <s v="-"/>
    <s v="030BBA0470"/>
    <s v="ACESSO P/ BARRA GRANDE"/>
    <s v="CAMPINHO"/>
    <n v="917.5"/>
    <n v="923.2"/>
    <n v="5.7"/>
    <x v="5"/>
    <m/>
    <m/>
    <m/>
    <s v="MP082/2006"/>
    <m/>
    <m/>
    <m/>
    <s v="N_PAV"/>
    <s v="Itabuna"/>
  </r>
  <r>
    <x v="0"/>
    <s v="030BDF0010"/>
    <n v="0"/>
    <x v="13"/>
    <s v="0010"/>
    <n v="-47.858851780085502"/>
    <n v="-15.6881578900745"/>
    <n v="-47.837345729921402"/>
    <n v="-15.681803040377901"/>
    <s v="030"/>
    <s v="DF"/>
    <s v="Eixo Principal"/>
    <s v="Coinc"/>
    <s v="030BDF0010"/>
    <s v="ENTR BR-010(A)/020(A)/450/DF-001 (BRASILIA)"/>
    <s v="ENTR DF-440"/>
    <n v="0"/>
    <n v="2.4"/>
    <n v="2.4"/>
    <x v="0"/>
    <m/>
    <s v="010BDF0010;020BDF0010"/>
    <s v="Convênio de Administração"/>
    <m/>
    <m/>
    <m/>
    <s v="Federal"/>
    <s v="PAV"/>
    <s v="Brasília"/>
  </r>
  <r>
    <x v="0"/>
    <s v="030BDF0015"/>
    <n v="0"/>
    <x v="13"/>
    <s v="0015"/>
    <n v="-47.837345729921402"/>
    <n v="-15.681803040377901"/>
    <n v="-47.807596359884002"/>
    <n v="-15.665864839590601"/>
    <s v="030"/>
    <s v="DF"/>
    <s v="Eixo Principal"/>
    <s v="Coinc"/>
    <s v="030BDF0015"/>
    <s v="ENTR DF-440"/>
    <s v="ACESSO I SOBRADINHO"/>
    <n v="2.4"/>
    <n v="6"/>
    <n v="3.6"/>
    <x v="0"/>
    <m/>
    <s v="020BDF0015;010BDF0015"/>
    <s v="Convênio de Administração"/>
    <m/>
    <m/>
    <m/>
    <s v="Federal"/>
    <s v="PAV"/>
    <s v="Brasília"/>
  </r>
  <r>
    <x v="0"/>
    <s v="030BDF0016"/>
    <n v="0"/>
    <x v="13"/>
    <s v="0016"/>
    <n v="-47.807596359884002"/>
    <n v="-15.665864839590601"/>
    <n v="-47.787738640225903"/>
    <n v="-15.6566409700047"/>
    <s v="030"/>
    <s v="DF"/>
    <s v="Eixo Principal"/>
    <s v="Coinc"/>
    <s v="030BDF0016"/>
    <s v="ACESSO I SOBRADINHO"/>
    <s v="ACESSO II SOBRADINHO"/>
    <n v="6"/>
    <n v="8.3000000000000007"/>
    <n v="2.2999999999999998"/>
    <x v="0"/>
    <m/>
    <s v="020BDF0016;010BDF0016"/>
    <s v="Convênio de Administração"/>
    <m/>
    <m/>
    <m/>
    <s v="Federal"/>
    <s v="PAV"/>
    <s v="Brasília"/>
  </r>
  <r>
    <x v="0"/>
    <s v="030BDF0018"/>
    <n v="0"/>
    <x v="13"/>
    <s v="0018"/>
    <n v="-47.787738640225903"/>
    <n v="-15.6566409700047"/>
    <n v="-47.7059894397607"/>
    <n v="-15.615206749991501"/>
    <s v="030"/>
    <s v="DF"/>
    <s v="Eixo Principal"/>
    <s v="Coinc"/>
    <s v="030BDF0018"/>
    <s v="ACESSO II SOBRADINHO"/>
    <s v="ENTR DF-230"/>
    <n v="8.3000000000000007"/>
    <n v="18.2"/>
    <n v="9.9"/>
    <x v="0"/>
    <m/>
    <s v="020BDF0018;010BDF0018"/>
    <s v="Convênio de Administração"/>
    <m/>
    <m/>
    <m/>
    <s v="Federal"/>
    <s v="PAV"/>
    <s v="Brasília"/>
  </r>
  <r>
    <x v="0"/>
    <s v="030BDF0020"/>
    <n v="0"/>
    <x v="13"/>
    <s v="0020"/>
    <n v="-47.7059894397607"/>
    <n v="-15.615206749991501"/>
    <n v="-47.6749888402626"/>
    <n v="-15.5981009701835"/>
    <s v="030"/>
    <s v="DF"/>
    <s v="Eixo Principal"/>
    <s v="Coinc"/>
    <s v="030BDF0020"/>
    <s v="ENTR DF-230"/>
    <s v="ENTR DF-128"/>
    <n v="18.2"/>
    <n v="22"/>
    <n v="3.8"/>
    <x v="0"/>
    <m/>
    <s v="020BDF0020;010BDF0020"/>
    <s v="Convênio de Administração"/>
    <m/>
    <m/>
    <m/>
    <s v="Federal"/>
    <s v="PAV"/>
    <s v="Brasília"/>
  </r>
  <r>
    <x v="0"/>
    <s v="030BDF0022"/>
    <n v="0"/>
    <x v="13"/>
    <s v="0022"/>
    <n v="-47.6749888402626"/>
    <n v="-15.5981009701835"/>
    <n v="-47.653832829621301"/>
    <n v="-15.595250130089299"/>
    <s v="030"/>
    <s v="DF"/>
    <s v="Eixo Principal"/>
    <s v="Coinc"/>
    <s v="030BDF0022"/>
    <s v="ENTR DF-128"/>
    <s v="P/PLANALTINA"/>
    <n v="22"/>
    <n v="25"/>
    <n v="3"/>
    <x v="0"/>
    <m/>
    <s v="010BDF0022;020BDF0022"/>
    <s v="Convênio de Administração"/>
    <m/>
    <m/>
    <m/>
    <s v="Federal"/>
    <s v="PAV"/>
    <s v="Brasília"/>
  </r>
  <r>
    <x v="0"/>
    <s v="030BDF0030"/>
    <n v="0"/>
    <x v="13"/>
    <s v="0030"/>
    <n v="-47.653832829621301"/>
    <n v="-15.595250130089299"/>
    <n v="-47.571755169765197"/>
    <n v="-15.586163100446599"/>
    <s v="030"/>
    <s v="DF"/>
    <s v="Eixo Principal"/>
    <s v="Coinc"/>
    <s v="030BDF0030"/>
    <s v="P/PLANALTINA"/>
    <s v="ENTR BR-010(B)/DF-345"/>
    <n v="25"/>
    <n v="34"/>
    <n v="9"/>
    <x v="0"/>
    <m/>
    <s v="010BDF0030;020BDF0030"/>
    <s v="Federal"/>
    <m/>
    <m/>
    <m/>
    <s v="Federal"/>
    <s v="PAV"/>
    <s v="Brasília"/>
  </r>
  <r>
    <x v="0"/>
    <s v="030BDF0050"/>
    <n v="0"/>
    <x v="13"/>
    <s v="0050"/>
    <n v="-47.571755169765197"/>
    <n v="-15.586163100446599"/>
    <n v="-47.553753899922498"/>
    <n v="-15.5817179701081"/>
    <s v="030"/>
    <s v="DF"/>
    <s v="Eixo Principal"/>
    <s v="Coinc"/>
    <s v="030BDF0050"/>
    <s v="ENTR BR-010(B)/DF-345"/>
    <s v="ENTR DF-405"/>
    <n v="34"/>
    <n v="36"/>
    <n v="2"/>
    <x v="0"/>
    <m/>
    <s v="020BDF0050"/>
    <s v="Federal"/>
    <m/>
    <m/>
    <m/>
    <s v="Federal"/>
    <s v="PAV"/>
    <s v="Brasília"/>
  </r>
  <r>
    <x v="0"/>
    <s v="030BDF0051"/>
    <n v="0"/>
    <x v="13"/>
    <s v="0051"/>
    <n v="-47.553753899922498"/>
    <n v="-15.5817179701081"/>
    <n v="-47.550651860294998"/>
    <n v="-15.581711389768699"/>
    <s v="030"/>
    <s v="DF"/>
    <s v="Eixo Principal"/>
    <s v="Coinc"/>
    <s v="030BDF0051"/>
    <s v="ENTR DF-405"/>
    <s v="ENTR DF-410"/>
    <n v="36"/>
    <n v="36.299999999999997"/>
    <n v="0.3"/>
    <x v="0"/>
    <m/>
    <s v="020BDF0051"/>
    <s v="Federal"/>
    <m/>
    <m/>
    <m/>
    <s v="Federal"/>
    <s v="PAV"/>
    <s v="Brasília"/>
  </r>
  <r>
    <x v="0"/>
    <s v="030BDF0052"/>
    <n v="0"/>
    <x v="13"/>
    <s v="0052"/>
    <n v="-47.550651860294998"/>
    <n v="-15.581711389768699"/>
    <n v="-47.4970216498292"/>
    <n v="-15.579482060348701"/>
    <s v="030"/>
    <s v="DF"/>
    <s v="Eixo Principal"/>
    <s v="Coinc"/>
    <s v="030BDF0052"/>
    <s v="ENTR DF-410"/>
    <s v="ENTR DF-110"/>
    <n v="36.299999999999997"/>
    <n v="42"/>
    <n v="5.7"/>
    <x v="0"/>
    <m/>
    <s v="020BDF0052"/>
    <s v="Federal"/>
    <m/>
    <m/>
    <m/>
    <s v="Federal"/>
    <s v="PAV"/>
    <s v="Brasília"/>
  </r>
  <r>
    <x v="0"/>
    <s v="030BDF0053"/>
    <n v="0"/>
    <x v="13"/>
    <s v="0053"/>
    <n v="-47.4970216498292"/>
    <n v="-15.579482060348701"/>
    <n v="-47.429872360021299"/>
    <n v="-15.5818908602749"/>
    <s v="030"/>
    <s v="DF"/>
    <s v="Eixo Principal"/>
    <s v="Coinc"/>
    <s v="030BDF0053"/>
    <s v="ENTR DF-110"/>
    <s v="ENTR VICINAL-107"/>
    <n v="42"/>
    <n v="49.4"/>
    <n v="7.4"/>
    <x v="0"/>
    <m/>
    <s v="020BDF0053"/>
    <s v="Federal"/>
    <m/>
    <m/>
    <m/>
    <s v="Federal"/>
    <s v="PAV"/>
    <s v="Brasília"/>
  </r>
  <r>
    <x v="0"/>
    <s v="030BDF0054"/>
    <n v="0"/>
    <x v="13"/>
    <s v="0054"/>
    <n v="-47.429872360021299"/>
    <n v="-15.5818908602749"/>
    <n v="-47.402557399903998"/>
    <n v="-15.579663180211501"/>
    <s v="030"/>
    <s v="DF"/>
    <s v="Eixo Principal"/>
    <s v="Coinc"/>
    <s v="030BDF0054"/>
    <s v="ENTR VICINAL-107"/>
    <s v="ENTR DF-105"/>
    <n v="49.4"/>
    <n v="52.3"/>
    <n v="2.9"/>
    <x v="0"/>
    <m/>
    <s v="020BDF0054"/>
    <s v="Federal"/>
    <m/>
    <m/>
    <m/>
    <s v="Federal"/>
    <s v="PAV"/>
    <s v="Brasília"/>
  </r>
  <r>
    <x v="0"/>
    <s v="030BDF0060"/>
    <n v="0"/>
    <x v="13"/>
    <s v="0060"/>
    <n v="-47.402557399903998"/>
    <n v="-15.579663180211501"/>
    <n v="-47.352157709810299"/>
    <n v="-15.583539070271801"/>
    <s v="030"/>
    <s v="DF"/>
    <s v="Eixo Principal"/>
    <s v="Coinc"/>
    <s v="030BDF0060"/>
    <s v="ENTR DF-105"/>
    <s v="ENTR DF-100"/>
    <n v="52.3"/>
    <n v="57.9"/>
    <n v="5.6"/>
    <x v="0"/>
    <m/>
    <s v="020BDF0060"/>
    <s v="Federal"/>
    <m/>
    <m/>
    <m/>
    <s v="Federal"/>
    <s v="PAV"/>
    <s v="Brasília"/>
  </r>
  <r>
    <x v="0"/>
    <s v="030BDF0070"/>
    <n v="0"/>
    <x v="13"/>
    <s v="0070"/>
    <n v="-47.352157709810299"/>
    <n v="-15.583539070271801"/>
    <n v="-47.343387770329201"/>
    <n v="-15.5815257903828"/>
    <s v="030"/>
    <s v="DF"/>
    <s v="Eixo Principal"/>
    <s v="Coinc"/>
    <s v="030BDF0070"/>
    <s v="ENTR DF-100"/>
    <s v="ENTR BR-020(B) (DIV DF/GO)"/>
    <n v="57.9"/>
    <n v="58.8"/>
    <n v="0.9"/>
    <x v="0"/>
    <m/>
    <s v="020BDF0070"/>
    <s v="Federal"/>
    <m/>
    <m/>
    <m/>
    <s v="Federal"/>
    <s v="PAV"/>
    <s v="Brasília"/>
  </r>
  <r>
    <x v="0"/>
    <s v="030BGO0090"/>
    <n v="0"/>
    <x v="14"/>
    <s v="0090"/>
    <n v="-47.343387770329201"/>
    <n v="-15.5815257903828"/>
    <n v="-47.3156038299527"/>
    <n v="-15.563147450094601"/>
    <s v="030"/>
    <s v="GO"/>
    <s v="Eixo Principal"/>
    <s v="Coinc"/>
    <s v="030BGO0090"/>
    <s v="ENTR BR-020(A) (DIV DF/GO)"/>
    <s v="ACESSO A FORMOSA"/>
    <n v="0"/>
    <n v="3.7"/>
    <n v="3.7"/>
    <x v="2"/>
    <m/>
    <s v="020BGO0090"/>
    <s v="Federal"/>
    <m/>
    <m/>
    <m/>
    <s v="Federal"/>
    <s v="PAV"/>
    <s v="Brasília"/>
  </r>
  <r>
    <x v="0"/>
    <s v="030BGO0110"/>
    <n v="0"/>
    <x v="14"/>
    <s v="0110"/>
    <n v="-47.3156038299527"/>
    <n v="-15.563147450094601"/>
    <n v="-47.164690959919803"/>
    <n v="-15.546948890178999"/>
    <s v="030"/>
    <s v="GO"/>
    <s v="Eixo Principal"/>
    <s v="Coinc"/>
    <s v="030BGO0110"/>
    <s v="ACESSO A FORMOSA"/>
    <s v="ENTR GO-346"/>
    <n v="3.7"/>
    <n v="22"/>
    <n v="18.3"/>
    <x v="2"/>
    <m/>
    <s v="020BGO0110"/>
    <s v="Federal"/>
    <m/>
    <m/>
    <m/>
    <s v="Federal"/>
    <s v="PAV"/>
    <s v="Brasília"/>
  </r>
  <r>
    <x v="0"/>
    <s v="030BGO0120"/>
    <n v="0"/>
    <x v="14"/>
    <s v="0120"/>
    <n v="-47.164690959919803"/>
    <n v="-15.546948890178999"/>
    <n v="-47.106674200054201"/>
    <n v="-15.493394579795901"/>
    <s v="030"/>
    <s v="GO"/>
    <s v="Eixo Principal"/>
    <s v="Coinc"/>
    <s v="030BGO0120"/>
    <s v="ENTR GO-346 (P/CABEÇEIRAS)"/>
    <s v="ENTR GO-468(A) (DISTRITO DE BEZERRA)"/>
    <n v="22"/>
    <n v="31"/>
    <n v="9"/>
    <x v="2"/>
    <m/>
    <s v="020BGO0120"/>
    <s v="Federal"/>
    <m/>
    <m/>
    <m/>
    <s v="Federal"/>
    <s v="PAV"/>
    <s v="Brasília"/>
  </r>
  <r>
    <x v="0"/>
    <s v="030BGO0157"/>
    <n v="0"/>
    <x v="14"/>
    <s v="0157"/>
    <n v="-47.106674200054201"/>
    <n v="-15.493394579795901"/>
    <n v="-47.135450920023899"/>
    <n v="-15.148480090183901"/>
    <s v="030"/>
    <s v="GO"/>
    <s v="Eixo Principal"/>
    <s v="Coinc"/>
    <s v="030BGO0157"/>
    <s v="ENTR GO-468(A) (DISTRITO DE BEZERRA)"/>
    <s v="ENTR GO-458 (P/SANTA ROSA)"/>
    <n v="31"/>
    <n v="72.8"/>
    <n v="41.8"/>
    <x v="2"/>
    <m/>
    <s v="020BGO0130"/>
    <s v="Federal"/>
    <m/>
    <m/>
    <m/>
    <s v="Federal"/>
    <s v="PAV"/>
    <s v="Brasília"/>
  </r>
  <r>
    <x v="0"/>
    <s v="030BGO0160"/>
    <n v="0"/>
    <x v="14"/>
    <s v="0160"/>
    <n v="-47.135450920023899"/>
    <n v="-15.148480090183901"/>
    <n v="-46.9588046897845"/>
    <n v="-14.9185806003143"/>
    <s v="030"/>
    <s v="GO"/>
    <s v="Eixo Principal"/>
    <s v="Coinc"/>
    <s v="030BGO0160"/>
    <s v="ENTR GO-458 (P/SANTA ROSA)"/>
    <s v="ENTR GO-114 (P/FLORES DE GOIÁS)"/>
    <n v="72.8"/>
    <n v="105.3"/>
    <n v="32.5"/>
    <x v="2"/>
    <m/>
    <s v="020BGO0150"/>
    <s v="Federal"/>
    <m/>
    <m/>
    <m/>
    <s v="Federal"/>
    <s v="PAV"/>
    <s v="Brasília"/>
  </r>
  <r>
    <x v="0"/>
    <s v="030BGO0165"/>
    <n v="0"/>
    <x v="14"/>
    <s v="0165"/>
    <n v="-46.9588046897845"/>
    <n v="-14.9185806003143"/>
    <n v="-46.674182180063397"/>
    <n v="-14.76035572044"/>
    <s v="030"/>
    <s v="GO"/>
    <s v="Eixo Principal"/>
    <s v="Coinc"/>
    <s v="030BGO0165"/>
    <s v="ENTR GO-114 (P/FLORES DE GOIÁS)"/>
    <s v="SANTA MARIA"/>
    <n v="105.3"/>
    <n v="143.30000000000001"/>
    <n v="38"/>
    <x v="2"/>
    <m/>
    <s v="020BGO0160"/>
    <s v="Federal"/>
    <m/>
    <m/>
    <m/>
    <s v="Federal"/>
    <s v="PAV"/>
    <s v="Brasília"/>
  </r>
  <r>
    <x v="0"/>
    <s v="030BGO0170"/>
    <n v="0"/>
    <x v="14"/>
    <s v="0170"/>
    <n v="-46.674182180063397"/>
    <n v="-14.76035572044"/>
    <n v="-46.517672499785903"/>
    <n v="-14.5073674797253"/>
    <s v="030"/>
    <s v="GO"/>
    <s v="Eixo Principal"/>
    <s v="Coinc"/>
    <s v="030BGO0170"/>
    <s v="SANTA MARIA"/>
    <s v="ENTR GO-112/236(A) (ALVORADA DO NORTE)"/>
    <n v="143.30000000000001"/>
    <n v="180.7"/>
    <n v="37.4"/>
    <x v="2"/>
    <m/>
    <s v="020BGO0170"/>
    <s v="Federal"/>
    <m/>
    <m/>
    <m/>
    <s v="Federal"/>
    <s v="PAV"/>
    <s v="Brasília"/>
  </r>
  <r>
    <x v="0"/>
    <s v="030BGO0175"/>
    <n v="0"/>
    <x v="14"/>
    <s v="0175"/>
    <n v="-46.517672499785903"/>
    <n v="-14.5073674797253"/>
    <n v="-46.460901819862997"/>
    <n v="-14.441142389909301"/>
    <s v="030"/>
    <s v="GO"/>
    <s v="Eixo Principal"/>
    <s v="Coinc"/>
    <s v="030BGO0175"/>
    <s v="ENTR GO-112/236(A) (ALVORADA DO NORTE)"/>
    <s v="ENTR GO-236(B) (P/MAMBAÍ)"/>
    <n v="180.7"/>
    <n v="185.7"/>
    <n v="5"/>
    <x v="2"/>
    <m/>
    <s v="020BGO0190"/>
    <s v="Federal"/>
    <m/>
    <m/>
    <m/>
    <s v="Federal"/>
    <s v="PAV"/>
    <s v="Brasília"/>
  </r>
  <r>
    <x v="0"/>
    <s v="030BGO0180"/>
    <n v="0"/>
    <x v="14"/>
    <s v="0180"/>
    <n v="-46.460901819862997"/>
    <n v="-14.441142389909301"/>
    <n v="-46.015643620356698"/>
    <n v="-14.4751321299438"/>
    <s v="030"/>
    <s v="GO"/>
    <s v="Eixo Principal"/>
    <s v="-"/>
    <s v="030BGO0180"/>
    <s v="ENTR GO-236(B) (P/MAMBAÍ)"/>
    <s v="DIV GO/BA"/>
    <n v="185.7"/>
    <n v="249.5"/>
    <n v="63.8"/>
    <x v="1"/>
    <m/>
    <m/>
    <s v="Estadual"/>
    <m/>
    <s v="GO-236"/>
    <s v="PAV"/>
    <s v="Estadual"/>
    <s v="PLA"/>
    <s v="Brasília"/>
  </r>
  <r>
    <x v="0"/>
    <s v="040ARJ1005"/>
    <n v="0"/>
    <x v="15"/>
    <s v="1005"/>
    <n v="-43.182113040184603"/>
    <n v="-22.5037940201778"/>
    <n v="-43.139960650363598"/>
    <n v="-22.414136980237402"/>
    <s v="040"/>
    <s v="RJ"/>
    <s v="Acesso"/>
    <s v="-"/>
    <s v="040ARJ1005"/>
    <s v="TREVO ACS PETRÓPOLIS (ENTR R 13 DE MAIO)"/>
    <s v="ACS BONSUCESSO (IN PISTA DUP - ITAIPAVA)"/>
    <n v="0"/>
    <n v="13.8"/>
    <n v="13.8"/>
    <x v="2"/>
    <m/>
    <m/>
    <s v="Federal"/>
    <m/>
    <m/>
    <m/>
    <s v="Federal"/>
    <s v="PAV"/>
    <m/>
  </r>
  <r>
    <x v="0"/>
    <s v="040ARJ1010"/>
    <n v="0"/>
    <x v="15"/>
    <s v="1010"/>
    <n v="-43.139960650363598"/>
    <n v="-22.414136980237402"/>
    <n v="-43.135451179828003"/>
    <n v="-22.403732940222898"/>
    <s v="040"/>
    <s v="RJ"/>
    <s v="Acesso"/>
    <s v="-"/>
    <s v="040ARJ1010"/>
    <s v="ACS BONSUCESSO (IN PISTA DUP - ITAIPAVA)"/>
    <s v="FIM PISTA DUPLA (ITAIPAVA)"/>
    <n v="13.8"/>
    <n v="15"/>
    <n v="1.2"/>
    <x v="0"/>
    <m/>
    <m/>
    <s v="Federal"/>
    <m/>
    <m/>
    <m/>
    <s v="Federal"/>
    <s v="PAV"/>
    <s v="Seropédica"/>
  </r>
  <r>
    <x v="0"/>
    <s v="040ARJ1015"/>
    <n v="0"/>
    <x v="15"/>
    <s v="1015"/>
    <n v="-43.135451179828003"/>
    <n v="-22.403732940222898"/>
    <n v="-43.133724059717501"/>
    <n v="-22.396967499650302"/>
    <s v="040"/>
    <s v="RJ"/>
    <s v="Acesso"/>
    <s v="-"/>
    <s v="040ARJ1015"/>
    <s v="FIM PISTA DUPLA (ITAIPAVA)"/>
    <s v="INÍCIO BIFURCAÇÃO SHOPPING ESTAÇÃO"/>
    <n v="15"/>
    <n v="15.8"/>
    <n v="0.8"/>
    <x v="2"/>
    <m/>
    <m/>
    <s v="Federal"/>
    <m/>
    <m/>
    <m/>
    <s v="Federal"/>
    <s v="PAV"/>
    <s v="Seropédica"/>
  </r>
  <r>
    <x v="0"/>
    <s v="040ARJ1020"/>
    <n v="0"/>
    <x v="15"/>
    <s v="1020"/>
    <n v="-43.133724059717501"/>
    <n v="-22.396967499650302"/>
    <n v="-43.131841880298502"/>
    <n v="-22.394462869765501"/>
    <s v="040"/>
    <s v="RJ"/>
    <s v="Acesso"/>
    <s v="-"/>
    <s v="040ARJ1020"/>
    <s v="INÍCIO BIFURCAÇÃO SHOPPING ESTAÇÃO"/>
    <s v="FIM BIFURCAÇÃO SHOPPING ESTAÇÃO"/>
    <n v="15.8"/>
    <n v="16.100000000000001"/>
    <n v="0.3"/>
    <x v="0"/>
    <m/>
    <m/>
    <s v="Federal"/>
    <m/>
    <m/>
    <m/>
    <s v="Federal"/>
    <s v="PAV"/>
    <s v="Seropédica"/>
  </r>
  <r>
    <x v="0"/>
    <s v="040ARJ1025"/>
    <n v="0"/>
    <x v="15"/>
    <s v="1025"/>
    <n v="-43.131841880298502"/>
    <n v="-22.394462869765501"/>
    <n v="-43.1327441296378"/>
    <n v="-22.387075639728899"/>
    <s v="040"/>
    <s v="RJ"/>
    <s v="Acesso"/>
    <s v="-"/>
    <s v="040ARJ1025"/>
    <s v="FIM BIFURCAÇÃO SHOPPING ESTAÇÃO"/>
    <s v="ENTR BR-495 (A)"/>
    <n v="16.100000000000001"/>
    <n v="17"/>
    <n v="0.9"/>
    <x v="2"/>
    <m/>
    <m/>
    <s v="Federal"/>
    <m/>
    <m/>
    <m/>
    <s v="Federal"/>
    <s v="PAV"/>
    <s v="Seropédica"/>
  </r>
  <r>
    <x v="0"/>
    <s v="040ARJ1030"/>
    <n v="0"/>
    <x v="15"/>
    <s v="1030"/>
    <n v="-43.1327441296378"/>
    <n v="-22.387075639728899"/>
    <n v="-43.130887419918402"/>
    <n v="-22.379548670334799"/>
    <s v="040"/>
    <s v="RJ"/>
    <s v="Acesso"/>
    <s v="-"/>
    <s v="040ARJ1030"/>
    <s v="ENTR BR-495 (A)"/>
    <s v="ENTR BR-495 (B)"/>
    <n v="17"/>
    <n v="18"/>
    <n v="1"/>
    <x v="2"/>
    <m/>
    <s v="495BRJ0020"/>
    <s v="Federal"/>
    <m/>
    <m/>
    <m/>
    <s v="Federal"/>
    <s v="PAV"/>
    <s v="Seropédica"/>
  </r>
  <r>
    <x v="0"/>
    <s v="040ARJ1035"/>
    <n v="0"/>
    <x v="15"/>
    <s v="1035"/>
    <n v="-43.130887419918402"/>
    <n v="-22.379548670334799"/>
    <n v="-43.131610539594703"/>
    <n v="-22.335633860214401"/>
    <s v="040"/>
    <s v="RJ"/>
    <s v="Acesso"/>
    <s v="-"/>
    <s v="040ARJ1035"/>
    <s v="ENTR BR-495 (B)"/>
    <s v="ACESSO PEDRO DO RIO"/>
    <n v="18"/>
    <n v="24.3"/>
    <n v="6.3"/>
    <x v="2"/>
    <m/>
    <m/>
    <s v="Federal"/>
    <m/>
    <m/>
    <m/>
    <s v="Federal"/>
    <s v="PAV"/>
    <s v="Seropédica"/>
  </r>
  <r>
    <x v="0"/>
    <s v="040ARJ2005"/>
    <n v="0"/>
    <x v="15"/>
    <s v="2005"/>
    <n v="-43.224713730354303"/>
    <n v="-22.5435315999033"/>
    <n v="-43.223225280422199"/>
    <n v="-22.540037929806498"/>
    <s v="040"/>
    <s v="RJ"/>
    <s v="Acesso"/>
    <s v="-"/>
    <s v="040ARJ2005"/>
    <s v="WASHINGTON LUÍS"/>
    <s v="DUQUES (ACESSO DUQUES)"/>
    <n v="0"/>
    <n v="1.3"/>
    <n v="1.3"/>
    <x v="2"/>
    <m/>
    <m/>
    <s v="Concessão Federal"/>
    <m/>
    <m/>
    <m/>
    <s v="Federal"/>
    <s v="PAV"/>
    <s v="Seropédica"/>
  </r>
  <r>
    <x v="0"/>
    <s v="040ARJ3005"/>
    <n v="0"/>
    <x v="15"/>
    <s v="3005"/>
    <n v="-43.219741889576397"/>
    <n v="-22.5341034601065"/>
    <n v="-43.203354320045698"/>
    <n v="-22.533702900268501"/>
    <s v="040"/>
    <s v="RJ"/>
    <s v="Acesso"/>
    <s v="-"/>
    <s v="040ARJ3005"/>
    <s v="QUITANDINHA"/>
    <s v="ACESSO PETRÓPOLIS"/>
    <n v="0"/>
    <n v="2.2000000000000002"/>
    <n v="2.2000000000000002"/>
    <x v="2"/>
    <m/>
    <m/>
    <s v="Concessão Federal"/>
    <m/>
    <m/>
    <m/>
    <s v="Federal"/>
    <s v="PAV"/>
    <s v="Seropédica"/>
  </r>
  <r>
    <x v="1"/>
    <s v="040BDF0010"/>
    <s v="BR-040/DF/GO/MG (Via040)"/>
    <x v="16"/>
    <s v="0010"/>
    <n v="-47.990321370434799"/>
    <n v="-15.9768665999135"/>
    <n v="-47.984590740170397"/>
    <n v="-16.0010292096302"/>
    <s v="040"/>
    <s v="DF"/>
    <s v="Eixo Principal"/>
    <s v="-"/>
    <s v="040BDF0010"/>
    <s v="ENTR BR-050(A)/251/450/DF-001 (BRASILIA)"/>
    <s v="P/SANTA MARIA"/>
    <n v="0"/>
    <n v="2.2000000000000002"/>
    <n v="2.2000000000000002"/>
    <x v="0"/>
    <m/>
    <s v="251BDF0570;050BDF0010"/>
    <s v="Concessão Federal"/>
    <m/>
    <m/>
    <m/>
    <s v="Federal"/>
    <s v="PAV"/>
    <s v="Seropédica"/>
  </r>
  <r>
    <x v="1"/>
    <s v="040BDF0012"/>
    <s v="BR-040/DF/GO/MG (Via040)"/>
    <x v="16"/>
    <s v="0012"/>
    <n v="-47.984590740170397"/>
    <n v="-16.0010292096302"/>
    <n v="-47.981285579665702"/>
    <n v="-16.017383380138799"/>
    <s v="040"/>
    <s v="DF"/>
    <s v="Eixo Principal"/>
    <s v="-"/>
    <s v="040BDF0012"/>
    <s v="P/SANTA MARIA"/>
    <s v="ENTR VICINAL - 371"/>
    <n v="2.2000000000000002"/>
    <n v="5"/>
    <n v="2.8"/>
    <x v="0"/>
    <m/>
    <s v="251BDF0572;050BDF0012"/>
    <s v="Concessão Federal"/>
    <m/>
    <m/>
    <m/>
    <s v="Federal"/>
    <s v="PAV"/>
    <s v="Brasília"/>
  </r>
  <r>
    <x v="1"/>
    <s v="040BDF0015"/>
    <s v="BR-040/DF/GO/MG (Via040)"/>
    <x v="16"/>
    <s v="0015"/>
    <n v="-47.981285579665702"/>
    <n v="-16.017383380138799"/>
    <n v="-47.979316889962398"/>
    <n v="-16.0268953403476"/>
    <s v="040"/>
    <s v="DF"/>
    <s v="Eixo Principal"/>
    <s v="-"/>
    <s v="040BDF0015"/>
    <s v="ENTR VICINAL - 371"/>
    <s v="ENTR DF-495"/>
    <n v="5"/>
    <n v="5.6"/>
    <n v="0.6"/>
    <x v="0"/>
    <m/>
    <s v="050BDF0015;251BDF0574"/>
    <s v="Concessão Federal"/>
    <m/>
    <m/>
    <m/>
    <s v="Federal"/>
    <s v="PAV"/>
    <s v="Brasília"/>
  </r>
  <r>
    <x v="1"/>
    <s v="040BDF0017"/>
    <s v="BR-040/DF/GO/MG (Via040)"/>
    <x v="16"/>
    <s v="0017"/>
    <n v="-47.979316889962398"/>
    <n v="-16.0268953403476"/>
    <n v="-47.981426810099101"/>
    <n v="-16.0492052800995"/>
    <s v="040"/>
    <s v="DF"/>
    <s v="Eixo Principal"/>
    <s v="-"/>
    <s v="040BDF0017"/>
    <s v="ENTR DF-495"/>
    <s v="ENTR DF-290"/>
    <n v="5.6"/>
    <n v="8.1999999999999993"/>
    <n v="2.6"/>
    <x v="0"/>
    <m/>
    <s v="050BDF0017;251BDF0582"/>
    <s v="Concessão Federal"/>
    <m/>
    <m/>
    <m/>
    <s v="Federal"/>
    <s v="PAV"/>
    <s v="Brasília"/>
  </r>
  <r>
    <x v="1"/>
    <s v="040BDF0020"/>
    <s v="BR-040/DF/GO/MG (Via040)"/>
    <x v="16"/>
    <s v="0020"/>
    <n v="-47.981426810099101"/>
    <n v="-16.0492052800995"/>
    <n v="-47.981772719935002"/>
    <n v="-16.051189090104401"/>
    <s v="040"/>
    <s v="DF"/>
    <s v="Eixo Principal"/>
    <s v="-"/>
    <s v="040BDF0020"/>
    <s v="ENTR DF-290"/>
    <s v="ENTR BR-050(B) (DIV DF/GO)"/>
    <n v="8.1999999999999993"/>
    <n v="8.4"/>
    <n v="0.2"/>
    <x v="0"/>
    <m/>
    <s v="050BDF0020"/>
    <s v="Concessão Federal"/>
    <m/>
    <m/>
    <m/>
    <s v="Federal"/>
    <s v="PAV"/>
    <s v="Brasília"/>
  </r>
  <r>
    <x v="1"/>
    <s v="040BGO0030"/>
    <s v="BR-040/DF/GO/MG (Via040)"/>
    <x v="17"/>
    <s v="0030"/>
    <n v="-47.981772719935002"/>
    <n v="-16.051189090104401"/>
    <n v="-47.902866840332301"/>
    <n v="-16.249735250181601"/>
    <s v="040"/>
    <s v="GO"/>
    <s v="Eixo Principal"/>
    <s v="-"/>
    <s v="040BGO0030"/>
    <s v="ENTR BR-050(A) (DIV DF/GO)"/>
    <s v="ENTR GO-010 (P/LUZIÂNIA)"/>
    <n v="0"/>
    <n v="24.1"/>
    <n v="24.1"/>
    <x v="0"/>
    <m/>
    <s v="050BGO0030"/>
    <s v="Concessão Federal"/>
    <m/>
    <m/>
    <m/>
    <s v="Federal"/>
    <s v="PAV"/>
    <s v="Brasília"/>
  </r>
  <r>
    <x v="1"/>
    <s v="040BGO0050"/>
    <s v="BR-040/DF/GO/MG (Via040)"/>
    <x v="17"/>
    <s v="0050"/>
    <n v="-47.902866840332301"/>
    <n v="-16.249735250181601"/>
    <n v="-47.604500769694702"/>
    <n v="-16.7542418301962"/>
    <s v="040"/>
    <s v="GO"/>
    <s v="Eixo Principal"/>
    <s v="-"/>
    <s v="040BGO0050"/>
    <s v="ENTR GO-010 (P/LUZIÂNIA)"/>
    <s v="ENTR BR-050(B)/354/457/GO-309 (CRISTALINA)"/>
    <n v="24.1"/>
    <n v="95.7"/>
    <n v="71.599999999999994"/>
    <x v="2"/>
    <m/>
    <s v="050BGO0050"/>
    <s v="Concessão Federal"/>
    <m/>
    <m/>
    <m/>
    <s v="Federal"/>
    <s v="PAV"/>
    <s v="Goiânia"/>
  </r>
  <r>
    <x v="1"/>
    <s v="040BGO0070"/>
    <s v="BR-040/DF/GO/MG (Via040)"/>
    <x v="17"/>
    <s v="0070"/>
    <n v="-47.604500769694702"/>
    <n v="-16.7542418301962"/>
    <n v="-47.158844669645703"/>
    <n v="-17.034821780300799"/>
    <s v="040"/>
    <s v="GO"/>
    <s v="Eixo Principal"/>
    <s v="-"/>
    <s v="040BGO0070"/>
    <s v="ENTR BR-050(B)/354/457/GO-309 (CRISTALINA)"/>
    <s v="DIV GO/MG"/>
    <n v="95.7"/>
    <n v="157.30000000000001"/>
    <n v="61.6"/>
    <x v="2"/>
    <m/>
    <m/>
    <s v="Concessão Federal"/>
    <m/>
    <m/>
    <m/>
    <s v="Federal"/>
    <s v="PAV"/>
    <s v="Goiânia"/>
  </r>
  <r>
    <x v="1"/>
    <s v="040BMG0090"/>
    <s v="BR-040/DF/GO/MG (Via040)"/>
    <x v="18"/>
    <s v="0090"/>
    <n v="-47.158844669645703"/>
    <n v="-17.034821780300799"/>
    <n v="-46.853124529673202"/>
    <n v="-17.231511100256999"/>
    <s v="040"/>
    <s v="MG"/>
    <s v="Eixo Principal"/>
    <s v="-"/>
    <s v="040BMG0090"/>
    <s v="DIV GO/MG"/>
    <s v="ENTR MG-188(B) (P/SÃO SEBASTIÃO)"/>
    <n v="0"/>
    <n v="44.1"/>
    <n v="44.1"/>
    <x v="2"/>
    <m/>
    <m/>
    <s v="Concessão Federal"/>
    <m/>
    <m/>
    <m/>
    <s v="Federal"/>
    <s v="PAV"/>
    <s v="Goiânia"/>
  </r>
  <r>
    <x v="1"/>
    <s v="040BMG0097"/>
    <s v="BR-040/DF/GO/MG (Via040)"/>
    <x v="18"/>
    <s v="0097"/>
    <n v="-46.853124529673202"/>
    <n v="-17.231511100256999"/>
    <n v="-46.795445399585503"/>
    <n v="-17.2417163802067"/>
    <s v="040"/>
    <s v="MG"/>
    <s v="Eixo Principal"/>
    <s v="-"/>
    <s v="040BMG0097"/>
    <s v="ENTR MG-188(B) (P/SÃO SEBASTIÃO)"/>
    <s v="ACESSO ENTRE RIBEIROS"/>
    <n v="44.1"/>
    <n v="50.6"/>
    <n v="6.5"/>
    <x v="2"/>
    <m/>
    <m/>
    <s v="Concessão Federal"/>
    <m/>
    <m/>
    <m/>
    <s v="Federal"/>
    <s v="PAV"/>
    <s v="Patos de Minas"/>
  </r>
  <r>
    <x v="1"/>
    <s v="040BMG0100"/>
    <s v="BR-040/DF/GO/MG (Via040)"/>
    <x v="18"/>
    <s v="0100"/>
    <n v="-46.795445399585503"/>
    <n v="-17.2417163802067"/>
    <n v="-46.736026809789301"/>
    <n v="-17.3900165101537"/>
    <s v="040"/>
    <s v="MG"/>
    <s v="Eixo Principal"/>
    <s v="-"/>
    <s v="040BMG0100"/>
    <s v="ACESSO ENTRE RIBEIROS"/>
    <s v="ACESSO MORRO AGUDO"/>
    <n v="50.6"/>
    <n v="68.5"/>
    <n v="17.899999999999999"/>
    <x v="2"/>
    <m/>
    <m/>
    <s v="Concessão Federal"/>
    <m/>
    <m/>
    <m/>
    <s v="Federal"/>
    <s v="PAV"/>
    <s v="Patos de Minas"/>
  </r>
  <r>
    <x v="1"/>
    <s v="040BMG0110"/>
    <s v="BR-040/DF/GO/MG (Via040)"/>
    <x v="18"/>
    <s v="0110"/>
    <n v="-46.736026809789301"/>
    <n v="-17.3900165101537"/>
    <n v="-46.595551389584799"/>
    <n v="-17.4938675400549"/>
    <s v="040"/>
    <s v="MG"/>
    <s v="Eixo Principal"/>
    <s v="-"/>
    <s v="040BMG0110"/>
    <s v="ACESSO MORRO AGUDO"/>
    <s v="ACESSO VAZANTE"/>
    <n v="68.5"/>
    <n v="87.8"/>
    <n v="19.3"/>
    <x v="2"/>
    <m/>
    <m/>
    <s v="Concessão Federal"/>
    <m/>
    <m/>
    <m/>
    <s v="Federal"/>
    <s v="PAV"/>
    <s v="Patos de Minas"/>
  </r>
  <r>
    <x v="1"/>
    <s v="040BMG0120"/>
    <s v="BR-040/DF/GO/MG (Via040)"/>
    <x v="18"/>
    <s v="0120"/>
    <n v="-46.595551389584799"/>
    <n v="-17.4938675400549"/>
    <n v="-46.375070000380099"/>
    <n v="-17.660217430389999"/>
    <s v="040"/>
    <s v="MG"/>
    <s v="Eixo Principal"/>
    <s v="-"/>
    <s v="040BMG0120"/>
    <s v="ACESSO VAZANTE"/>
    <s v="ENTR MG-410 (P/PORTO DIAMANTE)"/>
    <n v="87.8"/>
    <n v="118.9"/>
    <n v="31.1"/>
    <x v="2"/>
    <m/>
    <m/>
    <s v="Concessão Federal"/>
    <m/>
    <m/>
    <m/>
    <s v="Federal"/>
    <s v="PAV"/>
    <s v="Patos de Minas"/>
  </r>
  <r>
    <x v="1"/>
    <s v="040BMG0130"/>
    <s v="BR-040/DF/GO/MG (Via040)"/>
    <x v="18"/>
    <s v="0130"/>
    <n v="-46.375070000380099"/>
    <n v="-17.660217430389999"/>
    <n v="-46.161575570056399"/>
    <n v="-17.756413969728801"/>
    <s v="040"/>
    <s v="MG"/>
    <s v="Eixo Principal"/>
    <s v="-"/>
    <s v="040BMG0130"/>
    <s v="ENTR MG-410 (P/PORTO DIAMANTE)"/>
    <s v="ENTR MG-181 (JOÃO PINHEIRO)"/>
    <n v="118.9"/>
    <n v="145.19999999999999"/>
    <n v="26.3"/>
    <x v="2"/>
    <m/>
    <m/>
    <s v="Concessão Federal"/>
    <m/>
    <m/>
    <m/>
    <s v="Federal"/>
    <s v="PAV"/>
    <s v="Patos de Minas"/>
  </r>
  <r>
    <x v="1"/>
    <s v="040BMG0150"/>
    <s v="BR-040/DF/GO/MG (Via040)"/>
    <x v="18"/>
    <s v="0150"/>
    <n v="-46.161575570056399"/>
    <n v="-17.756413969728801"/>
    <n v="-45.612283510275702"/>
    <n v="-17.983900850144"/>
    <s v="040"/>
    <s v="MG"/>
    <s v="Eixo Principal"/>
    <s v="-"/>
    <s v="040BMG0150"/>
    <s v="ENTR MG-181 (JOÃO PINHEIRO)"/>
    <s v="ENTR BR-365"/>
    <n v="145.19999999999999"/>
    <n v="224.7"/>
    <n v="79.5"/>
    <x v="2"/>
    <m/>
    <m/>
    <s v="Concessão Federal"/>
    <m/>
    <m/>
    <m/>
    <s v="Federal"/>
    <s v="PAV"/>
    <s v="Patos de Minas"/>
  </r>
  <r>
    <x v="1"/>
    <s v="040BMG0170"/>
    <s v="BR-040/DF/GO/MG (Via040)"/>
    <x v="18"/>
    <s v="0170"/>
    <n v="-45.612283510275702"/>
    <n v="-17.983900850144"/>
    <n v="-45.167994820404601"/>
    <n v="-18.248593750201302"/>
    <s v="040"/>
    <s v="MG"/>
    <s v="Eixo Principal"/>
    <s v="-"/>
    <s v="040BMG0170"/>
    <s v="ENTR BR-365"/>
    <s v="ENTR MG-220 (TRÊS MARIAS)"/>
    <n v="224.7"/>
    <n v="285.7"/>
    <n v="61"/>
    <x v="2"/>
    <m/>
    <m/>
    <s v="Concessão Federal"/>
    <m/>
    <m/>
    <m/>
    <s v="Federal"/>
    <s v="PAV"/>
    <s v="Patos de Minas"/>
  </r>
  <r>
    <x v="1"/>
    <s v="040BMG0190"/>
    <s v="BR-040/DF/GO/MG (Via040)"/>
    <x v="18"/>
    <s v="0190"/>
    <n v="-45.167994820404601"/>
    <n v="-18.248593750201302"/>
    <n v="-45.071649779613601"/>
    <n v="-18.4394099099393"/>
    <s v="040"/>
    <s v="MG"/>
    <s v="Eixo Principal"/>
    <s v="-"/>
    <s v="040BMG0190"/>
    <s v="ENTR MG-220 (TRÊS MARIAS)"/>
    <s v="ACESSO MORADA NOVA DE MINAS"/>
    <n v="285.7"/>
    <n v="310.89999999999998"/>
    <n v="25.2"/>
    <x v="2"/>
    <m/>
    <m/>
    <s v="Concessão Federal"/>
    <m/>
    <m/>
    <m/>
    <s v="Federal"/>
    <s v="PAV"/>
    <s v="Bom Despacho"/>
  </r>
  <r>
    <x v="1"/>
    <s v="040BMG0195"/>
    <s v="BR-040/DF/GO/MG (Via040)"/>
    <x v="18"/>
    <s v="0195"/>
    <n v="-45.071649779613601"/>
    <n v="-18.4394099099393"/>
    <n v="-44.998036369782497"/>
    <n v="-18.657181909817201"/>
    <s v="040"/>
    <s v="MG"/>
    <s v="Eixo Principal"/>
    <s v="-"/>
    <s v="040BMG0195"/>
    <s v="ACESSO MORADA NOVA DE MINAS"/>
    <s v="ACESSO SÃO JOSÉ DO BURITI"/>
    <n v="310.89999999999998"/>
    <n v="339.7"/>
    <n v="28.8"/>
    <x v="2"/>
    <m/>
    <m/>
    <s v="Concessão Federal"/>
    <m/>
    <m/>
    <m/>
    <s v="Federal"/>
    <s v="PAV"/>
    <s v="Bom Despacho"/>
  </r>
  <r>
    <x v="1"/>
    <s v="040BMG0200"/>
    <s v="BR-040/DF/GO/MG (Via040)"/>
    <x v="18"/>
    <s v="0200"/>
    <n v="-44.998036369782497"/>
    <n v="-18.657181909817201"/>
    <n v="-44.847814070262999"/>
    <n v="-18.754014439814501"/>
    <s v="040"/>
    <s v="MG"/>
    <s v="Eixo Principal"/>
    <s v="-"/>
    <s v="040BMG0200"/>
    <s v="ACESSO SÃO JOSÉ DO BURITI"/>
    <s v="ENTR BR-259 (FELIXLÂNDIA)"/>
    <n v="339.7"/>
    <n v="360.7"/>
    <n v="21"/>
    <x v="2"/>
    <m/>
    <m/>
    <s v="Concessão Federal"/>
    <m/>
    <m/>
    <m/>
    <s v="Federal"/>
    <s v="PAV"/>
    <s v="Bom Despacho"/>
  </r>
  <r>
    <x v="1"/>
    <s v="040BMG0210"/>
    <s v="BR-040/DF/GO/MG (Via040)"/>
    <x v="18"/>
    <s v="0210"/>
    <n v="-44.847814070262999"/>
    <n v="-18.754014439814501"/>
    <n v="-44.687214730175597"/>
    <n v="-18.904433320341401"/>
    <s v="040"/>
    <s v="MG"/>
    <s v="Eixo Principal"/>
    <s v="-"/>
    <s v="040BMG0210"/>
    <s v="ENTR BR-259 (FELIXLÂNDIA)"/>
    <s v="P/CANABRAVA"/>
    <n v="360.7"/>
    <n v="384.9"/>
    <n v="24.2"/>
    <x v="2"/>
    <m/>
    <m/>
    <s v="Concessão Federal"/>
    <m/>
    <m/>
    <m/>
    <s v="Federal"/>
    <s v="PAV"/>
    <s v="Bom Despacho"/>
  </r>
  <r>
    <x v="1"/>
    <s v="040BMG0217"/>
    <s v="BR-040/DF/GO/MG (Via040)"/>
    <x v="18"/>
    <s v="0217"/>
    <n v="-44.687214730175597"/>
    <n v="-18.904433320341401"/>
    <n v="-44.6165456701465"/>
    <n v="-19.136961419733598"/>
    <s v="040"/>
    <s v="MG"/>
    <s v="Eixo Principal"/>
    <s v="-"/>
    <s v="040BMG0217"/>
    <s v="P/CANABRAVA"/>
    <s v="ENTR MG-420 (P/ANGUERETA)"/>
    <n v="384.9"/>
    <n v="413.8"/>
    <n v="28.9"/>
    <x v="2"/>
    <m/>
    <m/>
    <s v="Concessão Federal"/>
    <m/>
    <m/>
    <m/>
    <s v="Federal"/>
    <s v="PAV"/>
    <s v="Bom Despacho"/>
  </r>
  <r>
    <x v="1"/>
    <s v="040BMG0230"/>
    <s v="BR-040/DF/GO/MG (Via040)"/>
    <x v="18"/>
    <s v="0230"/>
    <n v="-44.6165456701465"/>
    <n v="-19.136961419733598"/>
    <n v="-44.5318091898421"/>
    <n v="-19.1546277595634"/>
    <s v="040"/>
    <s v="MG"/>
    <s v="Eixo Principal"/>
    <s v="-"/>
    <s v="040BMG0230"/>
    <s v="ENTR MG-420 (P/ANGUERETA)"/>
    <s v="ENTR BR-135(A)"/>
    <n v="413.8"/>
    <n v="423.7"/>
    <n v="9.9"/>
    <x v="2"/>
    <m/>
    <m/>
    <s v="Concessão Federal"/>
    <m/>
    <m/>
    <m/>
    <s v="Federal"/>
    <s v="PAV"/>
    <s v="Bom Despacho"/>
  </r>
  <r>
    <x v="1"/>
    <s v="040BMG0240"/>
    <s v="BR-040/DF/GO/MG (Via040)"/>
    <x v="18"/>
    <s v="0240"/>
    <n v="-44.5318091898421"/>
    <n v="-19.1546277595634"/>
    <n v="-44.430938559966499"/>
    <n v="-19.2353446102654"/>
    <s v="040"/>
    <s v="MG"/>
    <s v="Eixo Principal"/>
    <s v="-"/>
    <s v="040BMG0240"/>
    <s v="ENTR BR-135(A)"/>
    <s v="ACESSO NORTE DE PARAOPEBA"/>
    <n v="423.7"/>
    <n v="437.7"/>
    <n v="14"/>
    <x v="0"/>
    <m/>
    <s v="135BMG0880"/>
    <s v="Concessão Federal"/>
    <m/>
    <m/>
    <m/>
    <s v="Federal"/>
    <s v="PAV"/>
    <s v="Bom Despacho"/>
  </r>
  <r>
    <x v="1"/>
    <s v="040BMG0250"/>
    <s v="BR-040/DF/GO/MG (Via040)"/>
    <x v="18"/>
    <s v="0250"/>
    <n v="-44.430938559966499"/>
    <n v="-19.2353446102654"/>
    <n v="-44.392100719572497"/>
    <n v="-19.288099640086202"/>
    <s v="040"/>
    <s v="MG"/>
    <s v="Eixo Principal"/>
    <s v="-"/>
    <s v="040BMG0250"/>
    <s v="ACESSO NORTE DE PARAOPEBA"/>
    <s v="ACESSO SUL DE PARAOPEBA"/>
    <n v="437.7"/>
    <n v="446"/>
    <n v="8.3000000000000007"/>
    <x v="0"/>
    <m/>
    <s v="135BMG0890"/>
    <s v="Concessão Federal"/>
    <m/>
    <m/>
    <m/>
    <s v="Federal"/>
    <s v="PAV"/>
    <s v="Bom Despacho"/>
  </r>
  <r>
    <x v="1"/>
    <s v="040BMG0260"/>
    <s v="BR-040/DF/GO/MG (Via040)"/>
    <x v="18"/>
    <s v="0260"/>
    <n v="-44.392100719572497"/>
    <n v="-19.288099640086202"/>
    <n v="-44.377923650356102"/>
    <n v="-19.301650319806299"/>
    <s v="040"/>
    <s v="MG"/>
    <s v="Eixo Principal"/>
    <s v="-"/>
    <s v="040BMG0260"/>
    <s v="ACESSO SUL DE PARAOPEBA"/>
    <s v="ENTR MG-231"/>
    <n v="446"/>
    <n v="448"/>
    <n v="2"/>
    <x v="0"/>
    <m/>
    <s v="135BMG0900"/>
    <s v="Concessão Federal"/>
    <m/>
    <m/>
    <m/>
    <s v="Federal"/>
    <s v="PAV"/>
    <s v="Bom Despacho"/>
  </r>
  <r>
    <x v="1"/>
    <s v="040BMG0270"/>
    <s v="BR-040/DF/GO/MG (Via040)"/>
    <x v="18"/>
    <s v="0270"/>
    <n v="-44.377923650356102"/>
    <n v="-19.301650319806299"/>
    <n v="-44.288587500212898"/>
    <n v="-19.477306640189202"/>
    <s v="040"/>
    <s v="MG"/>
    <s v="Eixo Principal"/>
    <s v="-"/>
    <s v="040BMG0270"/>
    <s v="ENTR MG-231"/>
    <s v="ENTR MG-424 (P/SETE LAGOAS)"/>
    <n v="448"/>
    <n v="471.3"/>
    <n v="23.3"/>
    <x v="0"/>
    <m/>
    <s v="135BMG0910"/>
    <s v="Concessão Federal"/>
    <m/>
    <m/>
    <m/>
    <s v="Federal"/>
    <s v="PAV"/>
    <s v="Bom Despacho"/>
  </r>
  <r>
    <x v="1"/>
    <s v="040BMG0290"/>
    <s v="BR-040/DF/GO/MG (Via040)"/>
    <x v="18"/>
    <s v="0290"/>
    <n v="-44.288587500212898"/>
    <n v="-19.477306640189202"/>
    <n v="-44.280134519592302"/>
    <n v="-19.491868710072801"/>
    <s v="040"/>
    <s v="MG"/>
    <s v="Eixo Principal"/>
    <s v="-"/>
    <s v="040BMG0290"/>
    <s v="ENTR MG-424 (P/SETE LAGOAS)"/>
    <s v="ENTR MG-238 (P/SETE LAGOAS)"/>
    <n v="471.3"/>
    <n v="473.3"/>
    <n v="2"/>
    <x v="0"/>
    <m/>
    <s v="135BMG0930"/>
    <s v="Concessão Federal"/>
    <m/>
    <m/>
    <m/>
    <s v="Federal"/>
    <s v="PAV"/>
    <s v="Bom Despacho"/>
  </r>
  <r>
    <x v="1"/>
    <s v="040BMG0330"/>
    <s v="BR-040/DF/GO/MG (Via040)"/>
    <x v="18"/>
    <s v="0330"/>
    <n v="-44.280134519592302"/>
    <n v="-19.491868710072801"/>
    <n v="-44.1299555404158"/>
    <n v="-19.7649532596851"/>
    <s v="040"/>
    <s v="MG"/>
    <s v="Eixo Principal"/>
    <s v="-"/>
    <s v="040BMG0330"/>
    <s v="ENTR MG-238 (P/SETE LAGOAS)"/>
    <s v="ENTR MG-432 (P/ESMERALDAS)"/>
    <n v="473.3"/>
    <n v="508.7"/>
    <n v="35.4"/>
    <x v="0"/>
    <m/>
    <s v="135BMG0970"/>
    <s v="Concessão Federal"/>
    <m/>
    <m/>
    <m/>
    <s v="Federal"/>
    <s v="PAV"/>
    <s v="Bom Despacho"/>
  </r>
  <r>
    <x v="1"/>
    <s v="040BMG0360"/>
    <s v="BR-040/DF/GO/MG (Via040)"/>
    <x v="18"/>
    <s v="0360"/>
    <n v="-44.1299555404158"/>
    <n v="-19.7649532596851"/>
    <n v="-44.0060609999151"/>
    <n v="-19.926556830433299"/>
    <s v="040"/>
    <s v="MG"/>
    <s v="Eixo Principal"/>
    <s v="-"/>
    <s v="040BMG0360"/>
    <s v="ENTR MG-432 (P/ESMERALDAS)"/>
    <s v="ENTR BR-135(B)/262(A)/381(A) (ANEL RODOVIÁRIO DE BELO HORIZONTE)"/>
    <n v="508.7"/>
    <n v="533.20000000000005"/>
    <n v="24.5"/>
    <x v="0"/>
    <m/>
    <s v="135BMG0990"/>
    <s v="Concessão Federal"/>
    <m/>
    <m/>
    <m/>
    <s v="Federal"/>
    <s v="PAV"/>
    <s v="Contagem"/>
  </r>
  <r>
    <x v="1"/>
    <s v="040BMG0370"/>
    <s v="BR-040/DF/GO/MG (Via040)"/>
    <x v="18"/>
    <s v="0370"/>
    <n v="-44.0060609999151"/>
    <n v="-19.926556830433299"/>
    <n v="-44.007964219872797"/>
    <n v="-19.947067109859098"/>
    <s v="040"/>
    <s v="MG"/>
    <s v="Eixo Principal"/>
    <s v="-"/>
    <s v="040BMG0370"/>
    <s v="ENTR BR-135(B)/262(A)/381(A) (ANEL RODOVIÁRIO DE BELO HORIZONTE)"/>
    <s v="ENTR BR-262(B)/381(B)"/>
    <n v="533.20000000000005"/>
    <n v="535.79999999999995"/>
    <n v="2.6"/>
    <x v="0"/>
    <m/>
    <s v="381BMG0430;262BMG0590"/>
    <s v="Concessão Federal"/>
    <m/>
    <m/>
    <m/>
    <s v="Federal"/>
    <s v="PAV"/>
    <s v="Contagem"/>
  </r>
  <r>
    <x v="1"/>
    <s v="040BMG0390"/>
    <s v="BR-040/DF/GO/MG (Via040)"/>
    <x v="18"/>
    <s v="0390"/>
    <n v="-44.007964219872797"/>
    <n v="-19.947067109859098"/>
    <n v="-43.962007960398999"/>
    <n v="-19.997749630441"/>
    <s v="040"/>
    <s v="MG"/>
    <s v="Eixo Principal"/>
    <s v="-"/>
    <s v="040BMG0390"/>
    <s v="ENTR BR-262(B)/381(B)"/>
    <s v="ENTR BR-356(A) (P/BELO HORIZONTE)"/>
    <n v="535.79999999999995"/>
    <n v="544"/>
    <n v="8.1999999999999993"/>
    <x v="0"/>
    <m/>
    <m/>
    <s v="Concessão Federal"/>
    <m/>
    <m/>
    <m/>
    <s v="Federal"/>
    <s v="PAV"/>
    <s v="Contagem"/>
  </r>
  <r>
    <x v="1"/>
    <s v="040BMG0400"/>
    <s v="BR-040/DF/GO/MG (Via040)"/>
    <x v="18"/>
    <s v="0400"/>
    <n v="-43.962007960398999"/>
    <n v="-19.997749630441"/>
    <n v="-43.963045150313398"/>
    <n v="-20.156726429880699"/>
    <s v="040"/>
    <s v="MG"/>
    <s v="Eixo Principal"/>
    <s v="-"/>
    <s v="040BMG0400"/>
    <s v="ENTR BR-356(A) (P/BELO HORIZONTE)"/>
    <s v="ENTR BR-356(B)"/>
    <n v="544"/>
    <n v="564.1"/>
    <n v="20.100000000000001"/>
    <x v="0"/>
    <m/>
    <s v="356BMG0040"/>
    <s v="Concessão Federal"/>
    <m/>
    <m/>
    <m/>
    <s v="Federal"/>
    <s v="PAV"/>
    <s v="Contagem"/>
  </r>
  <r>
    <x v="1"/>
    <s v="040BMG0410"/>
    <s v="BR-040/DF/GO/MG (Via040)"/>
    <x v="18"/>
    <s v="0410"/>
    <n v="-43.963045150313398"/>
    <n v="-20.156726429880699"/>
    <n v="-43.881536249598099"/>
    <n v="-20.4203623099725"/>
    <s v="040"/>
    <s v="MG"/>
    <s v="Eixo Principal"/>
    <s v="-"/>
    <s v="040BMG0410"/>
    <s v="ENTR BR-356(B)"/>
    <s v="ENTR MG-442 (P/BELOVALE)"/>
    <n v="564.1"/>
    <n v="598.4"/>
    <n v="34.299999999999997"/>
    <x v="2"/>
    <m/>
    <m/>
    <s v="Concessão Federal"/>
    <m/>
    <m/>
    <m/>
    <s v="Federal"/>
    <s v="PAV"/>
    <s v="Contagem"/>
  </r>
  <r>
    <x v="1"/>
    <s v="040BMG0430"/>
    <s v="BR-040/DF/GO/MG (Via040)"/>
    <x v="18"/>
    <s v="0430"/>
    <n v="-43.881536249598099"/>
    <n v="-20.4203623099725"/>
    <n v="-43.838288560168799"/>
    <n v="-20.516366020275498"/>
    <s v="040"/>
    <s v="MG"/>
    <s v="Eixo Principal"/>
    <s v="-"/>
    <s v="040BMG0430"/>
    <s v="ENTR MG-442 (P/BELOVALE)"/>
    <s v="ACESSO CONGONHAS"/>
    <n v="598.4"/>
    <n v="612.29999999999995"/>
    <n v="13.9"/>
    <x v="2"/>
    <m/>
    <m/>
    <s v="Concessão Federal"/>
    <m/>
    <m/>
    <m/>
    <s v="Federal"/>
    <s v="PAV"/>
    <s v="Contagem"/>
  </r>
  <r>
    <x v="1"/>
    <s v="040BMG0450"/>
    <s v="BR-040/DF/GO/MG (Via040)"/>
    <x v="18"/>
    <s v="0450"/>
    <n v="-43.838288560168799"/>
    <n v="-20.516366020275498"/>
    <n v="-43.820727190107597"/>
    <n v="-20.542778470250099"/>
    <s v="040"/>
    <s v="MG"/>
    <s v="Eixo Principal"/>
    <s v="-"/>
    <s v="040BMG0450"/>
    <s v="ACESSO CONGONHAS"/>
    <s v="ACESSO OURO BRANCO"/>
    <n v="612.29999999999995"/>
    <n v="616.20000000000005"/>
    <n v="3.9"/>
    <x v="2"/>
    <m/>
    <m/>
    <s v="Concessão Federal"/>
    <m/>
    <m/>
    <m/>
    <s v="Federal"/>
    <s v="PAV"/>
    <s v="Contagem"/>
  </r>
  <r>
    <x v="1"/>
    <s v="040BMG0457"/>
    <s v="BR-040/DF/GO/MG (Via040)"/>
    <x v="18"/>
    <s v="0457"/>
    <n v="-43.820727190107597"/>
    <n v="-20.542778470250099"/>
    <n v="-43.8141383296201"/>
    <n v="-20.5564695197525"/>
    <s v="040"/>
    <s v="MG"/>
    <s v="Eixo Principal"/>
    <s v="-"/>
    <s v="040BMG0457"/>
    <s v="ACESSO OURO BRANCO"/>
    <s v="ENTR BR-383(A)"/>
    <n v="616.20000000000005"/>
    <n v="618"/>
    <n v="1.8"/>
    <x v="2"/>
    <m/>
    <m/>
    <s v="Concessão Federal"/>
    <m/>
    <m/>
    <m/>
    <s v="Federal"/>
    <s v="PAV"/>
    <s v="Contagem"/>
  </r>
  <r>
    <x v="1"/>
    <s v="040BMG0470"/>
    <s v="BR-040/DF/GO/MG (Via040)"/>
    <x v="18"/>
    <s v="0470"/>
    <n v="-43.8141383296201"/>
    <n v="-20.5564695197525"/>
    <n v="-43.805832860298203"/>
    <n v="-20.655641289813602"/>
    <s v="040"/>
    <s v="MG"/>
    <s v="Eixo Principal"/>
    <s v="-"/>
    <s v="040BMG0470"/>
    <s v="ENTR BR-383(A)"/>
    <s v="ENTR BR-383(B)/482 (CONSELHEIRO LAFAIETE)"/>
    <n v="618"/>
    <n v="630.1"/>
    <n v="12.1"/>
    <x v="2"/>
    <m/>
    <s v="383BMG0010"/>
    <s v="Concessão Federal"/>
    <m/>
    <m/>
    <m/>
    <s v="Federal"/>
    <s v="PAV"/>
    <s v="Contagem"/>
  </r>
  <r>
    <x v="1"/>
    <s v="040BMG0490"/>
    <s v="BR-040/DF/GO/MG (Via040)"/>
    <x v="18"/>
    <s v="0490"/>
    <n v="-43.805832860298203"/>
    <n v="-20.655641289813602"/>
    <n v="-43.797367909701201"/>
    <n v="-20.948356609769601"/>
    <s v="040"/>
    <s v="MG"/>
    <s v="Eixo Principal"/>
    <s v="-"/>
    <s v="040BMG0490"/>
    <s v="ENTR BR-383(B)/482 (CONSELHEIRO LAFAIETE)"/>
    <s v="ENTR MG-275 (P/CARANDAÍ)"/>
    <n v="630.1"/>
    <n v="667.9"/>
    <n v="37.799999999999997"/>
    <x v="2"/>
    <m/>
    <m/>
    <s v="Concessão Federal"/>
    <m/>
    <m/>
    <m/>
    <s v="Federal"/>
    <s v="PAV"/>
    <s v="Contagem"/>
  </r>
  <r>
    <x v="1"/>
    <s v="040BMG0510"/>
    <s v="BR-040/DF/GO/MG (Via040)"/>
    <x v="18"/>
    <s v="0510"/>
    <n v="-43.797367909701201"/>
    <n v="-20.948356609769601"/>
    <n v="-43.755013370270703"/>
    <n v="-21.1813857601446"/>
    <s v="040"/>
    <s v="MG"/>
    <s v="Eixo Principal"/>
    <s v="-"/>
    <s v="040BMG0510"/>
    <s v="ENTR MG-275 (P/CARANDAÍ)"/>
    <s v="ACESSO ALTO DOCE (INÍCIO PISTA DUPLA)"/>
    <n v="667.9"/>
    <n v="701.1"/>
    <n v="33.200000000000003"/>
    <x v="2"/>
    <m/>
    <m/>
    <s v="Concessão Federal"/>
    <m/>
    <m/>
    <m/>
    <s v="Federal"/>
    <s v="PAV"/>
    <s v="Juiz de Fora"/>
  </r>
  <r>
    <x v="1"/>
    <s v="040BMG0520"/>
    <s v="BR-040/DF/GO/MG (Via040)"/>
    <x v="18"/>
    <s v="0520"/>
    <n v="-43.755013370270703"/>
    <n v="-21.1813857601446"/>
    <n v="-43.749061659667802"/>
    <n v="-21.198738150245301"/>
    <s v="040"/>
    <s v="MG"/>
    <s v="Eixo Principal"/>
    <s v="-"/>
    <s v="040BMG0520"/>
    <s v="ACESSO ALTO DOCE (INÍCIO PISTA DUPLA)"/>
    <s v="ENTR BR-265 (P/BARBACENA)"/>
    <n v="701.1"/>
    <n v="703.6"/>
    <n v="2.5"/>
    <x v="0"/>
    <m/>
    <m/>
    <s v="Concessão Federal"/>
    <m/>
    <m/>
    <m/>
    <s v="Federal"/>
    <s v="PAV"/>
    <s v="Juiz de Fora"/>
  </r>
  <r>
    <x v="1"/>
    <s v="040BMG0530"/>
    <s v="BR-040/DF/GO/MG (Via040)"/>
    <x v="18"/>
    <s v="0530"/>
    <n v="-43.749061659667802"/>
    <n v="-21.198738150245301"/>
    <n v="-43.649812439991997"/>
    <n v="-21.271057379894099"/>
    <s v="040"/>
    <s v="MG"/>
    <s v="Eixo Principal"/>
    <s v="-"/>
    <s v="040BMG0530"/>
    <s v="ENTR BR-265 (P/BARBACENA)"/>
    <s v="ENTR MG-448"/>
    <n v="703.6"/>
    <n v="719.5"/>
    <n v="15.9"/>
    <x v="0"/>
    <m/>
    <m/>
    <s v="Concessão Federal"/>
    <m/>
    <m/>
    <m/>
    <s v="Federal"/>
    <s v="PAV"/>
    <s v="Juiz de Fora"/>
  </r>
  <r>
    <x v="1"/>
    <s v="040BMG0550"/>
    <s v="BR-040/DF/GO/MG (Via040)"/>
    <x v="18"/>
    <s v="0550"/>
    <n v="-43.649812439991997"/>
    <n v="-21.271057379894099"/>
    <n v="-43.569936479684699"/>
    <n v="-21.378818949834599"/>
    <s v="040"/>
    <s v="MG"/>
    <s v="Eixo Principal"/>
    <s v="-"/>
    <s v="040BMG0550"/>
    <s v="ENTR MG-448"/>
    <s v="ENTR MG-452 (ACESSO OLIVEIRA FORTES - FIM PISTA DUP)"/>
    <n v="719.5"/>
    <n v="736.9"/>
    <n v="17.399999999999999"/>
    <x v="0"/>
    <m/>
    <m/>
    <s v="Concessão Federal"/>
    <m/>
    <m/>
    <m/>
    <s v="Federal"/>
    <s v="PAV"/>
    <s v="Juiz de Fora"/>
  </r>
  <r>
    <x v="1"/>
    <s v="040BMG0565"/>
    <s v="BR-040/DF/GO/MG (Via040)"/>
    <x v="18"/>
    <s v="0565"/>
    <n v="-43.569936479684699"/>
    <n v="-21.378818949834599"/>
    <n v="-43.552802929711298"/>
    <n v="-21.435994330074202"/>
    <s v="040"/>
    <s v="MG"/>
    <s v="Eixo Principal"/>
    <s v="-"/>
    <s v="040BMG0565"/>
    <s v="ENTR MG-452 (ACESSO OLIVEIRA FORTES - FIM PISTA DUP)"/>
    <s v="ENTR BR-499 (SANTOS DUMONT)"/>
    <n v="736.9"/>
    <n v="744.4"/>
    <n v="7.5"/>
    <x v="2"/>
    <m/>
    <m/>
    <s v="Concessão Federal"/>
    <m/>
    <m/>
    <m/>
    <s v="Federal"/>
    <s v="PAV"/>
    <s v="Juiz de Fora"/>
  </r>
  <r>
    <x v="1"/>
    <s v="040BMG0570"/>
    <s v="BR-040/DF/GO/MG (Via040)"/>
    <x v="18"/>
    <s v="0570"/>
    <n v="-43.552802929711298"/>
    <n v="-21.435994330074202"/>
    <n v="-43.435476030194501"/>
    <n v="-21.645683590325401"/>
    <s v="040"/>
    <s v="MG"/>
    <s v="Eixo Principal"/>
    <s v="-"/>
    <s v="040BMG0570"/>
    <s v="ENTR BR-499 (SANTOS DUMONT)"/>
    <s v="ENTR ANT UNIÃO E INDÚSTRIA (B. TRIUNFO)"/>
    <n v="744.4"/>
    <n v="776.1"/>
    <n v="31.7"/>
    <x v="2"/>
    <m/>
    <m/>
    <s v="Concessão Federal"/>
    <m/>
    <m/>
    <m/>
    <s v="Federal"/>
    <s v="PAV"/>
    <s v="Juiz de Fora"/>
  </r>
  <r>
    <x v="0"/>
    <s v="040BMG0580"/>
    <n v="0"/>
    <x v="18"/>
    <s v="0580"/>
    <n v="-43.435476030194501"/>
    <n v="-21.645683590325401"/>
    <n v="-43.450930849878702"/>
    <n v="-21.703213289961202"/>
    <s v="040"/>
    <s v="MG"/>
    <s v="Eixo Principal"/>
    <s v="-"/>
    <s v="040BMG0580"/>
    <s v="ENTR ANT UNIÃO E INDÚSTRIA (B. TRIUNFO)"/>
    <s v="ENTR BR-267(A)"/>
    <n v="776.1"/>
    <n v="783.8"/>
    <n v="7.7"/>
    <x v="2"/>
    <m/>
    <m/>
    <s v="Concessão Federal"/>
    <m/>
    <m/>
    <m/>
    <s v="Federal"/>
    <s v="PAV"/>
    <s v="Juiz de Fora"/>
  </r>
  <r>
    <x v="0"/>
    <s v="040BMG0590"/>
    <n v="0"/>
    <x v="18"/>
    <s v="0590"/>
    <n v="-43.450930849878702"/>
    <n v="-21.703213289961202"/>
    <n v="-43.437036930409903"/>
    <n v="-21.730530830233501"/>
    <s v="040"/>
    <s v="MG"/>
    <s v="Eixo Principal"/>
    <s v="-"/>
    <s v="040BMG0590"/>
    <s v="ENTR BR-267(A)"/>
    <s v="ENTR BR-267(B)"/>
    <n v="783.8"/>
    <n v="787"/>
    <n v="3.2"/>
    <x v="2"/>
    <m/>
    <s v="267BMG0120"/>
    <s v="Concessão Federal"/>
    <m/>
    <m/>
    <m/>
    <s v="Federal"/>
    <s v="PAV"/>
    <s v="Juiz de Fora"/>
  </r>
  <r>
    <x v="0"/>
    <s v="040BMG0595"/>
    <n v="0"/>
    <x v="18"/>
    <s v="0595"/>
    <n v="-43.437036930409903"/>
    <n v="-21.730530830233501"/>
    <n v="-43.415288670335798"/>
    <n v="-21.784173620416102"/>
    <s v="040"/>
    <s v="MG"/>
    <s v="Eixo Principal"/>
    <s v="-"/>
    <s v="040BMG0595"/>
    <s v="ENTR BR-267(B)"/>
    <s v="ENTR BR-440"/>
    <n v="787"/>
    <n v="792.5"/>
    <n v="5.5"/>
    <x v="2"/>
    <m/>
    <m/>
    <s v="Concessão Federal"/>
    <m/>
    <m/>
    <m/>
    <s v="Federal"/>
    <s v="PAV"/>
    <s v="Juiz de Fora"/>
  </r>
  <r>
    <x v="0"/>
    <s v="040BMG0600"/>
    <n v="0"/>
    <x v="18"/>
    <s v="0600"/>
    <n v="-43.415288670335798"/>
    <n v="-21.784173620416102"/>
    <n v="-43.379676479585797"/>
    <n v="-21.847511360360901"/>
    <s v="040"/>
    <s v="MG"/>
    <s v="Eixo Principal"/>
    <s v="-"/>
    <s v="040BMG0600"/>
    <s v="ENTR BR-440"/>
    <s v="ENTR MG-353(A) (P/JUIZ DE FORA)"/>
    <n v="792.5"/>
    <n v="801.7"/>
    <n v="9.1999999999999993"/>
    <x v="2"/>
    <m/>
    <m/>
    <s v="Concessão Federal"/>
    <m/>
    <m/>
    <m/>
    <s v="Federal"/>
    <s v="PAV"/>
    <s v="Juiz de Fora"/>
  </r>
  <r>
    <x v="0"/>
    <s v="040BMG0610"/>
    <n v="0"/>
    <x v="18"/>
    <s v="0610"/>
    <n v="-43.379676479585797"/>
    <n v="-21.847511360360901"/>
    <n v="-43.370280272916197"/>
    <n v="-21.863656335071699"/>
    <s v="040"/>
    <s v="MG"/>
    <s v="Eixo Principal"/>
    <s v="-"/>
    <s v="040BMG0610"/>
    <s v="ENTR MG-353(A) (P/JUIZ DE FORA)"/>
    <s v="ENTR MG-353(B) (P/RIO PRETO)"/>
    <n v="801.7"/>
    <n v="805.1"/>
    <n v="3.4"/>
    <x v="0"/>
    <m/>
    <m/>
    <s v="Concessão Federal"/>
    <m/>
    <m/>
    <m/>
    <s v="Federal"/>
    <s v="PAV"/>
    <s v="Juiz de Fora"/>
  </r>
  <r>
    <x v="0"/>
    <s v="040BMG0630"/>
    <n v="0"/>
    <x v="18"/>
    <s v="0630"/>
    <n v="-43.370280272916197"/>
    <n v="-21.863656335071699"/>
    <n v="-43.330364899920099"/>
    <n v="-21.881679300159501"/>
    <s v="040"/>
    <s v="MG"/>
    <s v="Eixo Principal"/>
    <s v="-"/>
    <s v="040BMG0630"/>
    <s v="ENTR MG-353(B) (P/RIO PRETO)"/>
    <s v="P/MATIAS BARBOSA"/>
    <n v="805.1"/>
    <n v="812.5"/>
    <n v="7.4"/>
    <x v="0"/>
    <m/>
    <m/>
    <s v="Concessão Federal"/>
    <m/>
    <m/>
    <m/>
    <s v="Federal"/>
    <s v="PAV"/>
    <s v="Juiz de Fora"/>
  </r>
  <r>
    <x v="0"/>
    <s v="040BMG0650"/>
    <n v="0"/>
    <x v="18"/>
    <s v="0650"/>
    <n v="-43.330364899920099"/>
    <n v="-21.881679300159501"/>
    <n v="-43.267312760375503"/>
    <n v="-22.011035640182602"/>
    <s v="040"/>
    <s v="MG"/>
    <s v="Eixo Principal"/>
    <s v="-"/>
    <s v="040BMG0650"/>
    <s v="P/MATIAS BARBOSA"/>
    <s v="DIV MG/RJ"/>
    <n v="812.5"/>
    <n v="831.4"/>
    <n v="18.899999999999999"/>
    <x v="0"/>
    <m/>
    <m/>
    <s v="Concessão Federal"/>
    <m/>
    <m/>
    <m/>
    <s v="Federal"/>
    <s v="PAV"/>
    <s v="Juiz de Fora"/>
  </r>
  <r>
    <x v="0"/>
    <s v="040BRJ0670"/>
    <n v="0"/>
    <x v="19"/>
    <s v="0670"/>
    <n v="-43.267312760375503"/>
    <n v="-22.011035640182602"/>
    <n v="-43.222398979729"/>
    <n v="-22.0348063703177"/>
    <s v="040"/>
    <s v="RJ"/>
    <s v="Eixo Principal"/>
    <s v="-"/>
    <s v="040BRJ0670"/>
    <s v="DIV MG/RJ"/>
    <s v="TREVO LEVY GASPARIAN"/>
    <n v="0"/>
    <n v="7.4"/>
    <n v="7.4"/>
    <x v="0"/>
    <m/>
    <m/>
    <s v="Concessão Federal"/>
    <m/>
    <m/>
    <m/>
    <s v="Federal"/>
    <s v="PAV"/>
    <s v="Juiz de Fora"/>
  </r>
  <r>
    <x v="0"/>
    <s v="040BRJ0690"/>
    <n v="0"/>
    <x v="19"/>
    <s v="0690"/>
    <n v="-43.222398979729"/>
    <n v="-22.0348063703177"/>
    <n v="-43.157571449862402"/>
    <n v="-22.120398620300001"/>
    <s v="040"/>
    <s v="RJ"/>
    <s v="Eixo Principal"/>
    <s v="-"/>
    <s v="040BRJ0690"/>
    <s v="TREVO LEVY GASPARIAN"/>
    <s v="ENTR BR-393(A) (P/TRÊS RIOS)"/>
    <n v="7.4"/>
    <n v="21.7"/>
    <n v="14.3"/>
    <x v="0"/>
    <m/>
    <m/>
    <s v="Concessão Federal"/>
    <m/>
    <m/>
    <m/>
    <s v="Federal"/>
    <s v="PAV"/>
    <s v="Seropédica"/>
  </r>
  <r>
    <x v="0"/>
    <s v="040BRJ0710"/>
    <n v="0"/>
    <x v="19"/>
    <s v="0710"/>
    <n v="-43.157571449862402"/>
    <n v="-22.120398620300001"/>
    <n v="-43.155578670019501"/>
    <n v="-22.125845679934098"/>
    <s v="040"/>
    <s v="RJ"/>
    <s v="Eixo Principal"/>
    <s v="-"/>
    <s v="040BRJ0710"/>
    <s v="ENTR BR-393(A) (P/TRÊS RIOS)"/>
    <s v="ENTR BR-393(B) (TREVO MOURA BRASIL)"/>
    <n v="21.7"/>
    <n v="22.5"/>
    <n v="0.8"/>
    <x v="0"/>
    <m/>
    <s v="393BRJ0340"/>
    <s v="Concessão Federal"/>
    <m/>
    <m/>
    <m/>
    <s v="Federal"/>
    <s v="PAV"/>
    <s v="Seropédica"/>
  </r>
  <r>
    <x v="0"/>
    <s v="040BRJ0730"/>
    <n v="0"/>
    <x v="19"/>
    <s v="0730"/>
    <n v="-43.155578670019501"/>
    <n v="-22.125845679934098"/>
    <n v="-43.114134390189903"/>
    <n v="-22.2333203904236"/>
    <s v="040"/>
    <s v="RJ"/>
    <s v="Eixo Principal"/>
    <s v="-"/>
    <s v="040BRJ0730"/>
    <s v="ENTR BR-393(B) (TREVO MOURA BRASIL)"/>
    <s v="ENTR BR-492(A) (TREVO P/ AREAL)"/>
    <n v="22.5"/>
    <n v="39"/>
    <n v="16.5"/>
    <x v="0"/>
    <m/>
    <m/>
    <s v="Concessão Federal"/>
    <m/>
    <m/>
    <m/>
    <s v="Federal"/>
    <s v="PAV"/>
    <s v="Seropédica"/>
  </r>
  <r>
    <x v="0"/>
    <s v="040BRJ0770"/>
    <n v="0"/>
    <x v="19"/>
    <s v="0770"/>
    <n v="-43.114134390189903"/>
    <n v="-22.2333203904236"/>
    <n v="-43.133573280282597"/>
    <n v="-22.3330698597861"/>
    <s v="040"/>
    <s v="RJ"/>
    <s v="Eixo Principal"/>
    <s v="-"/>
    <s v="040BRJ0770"/>
    <s v="ENTR BR-492(A) (TREVO P/ AREAL)"/>
    <s v="ENTR BR-492(B) (PEDRO DO RIO)"/>
    <n v="39"/>
    <n v="51.7"/>
    <n v="12.7"/>
    <x v="0"/>
    <m/>
    <s v="492BRJ0510"/>
    <s v="Concessão Federal"/>
    <m/>
    <m/>
    <m/>
    <s v="Federal"/>
    <s v="PAV"/>
    <s v="Seropédica"/>
  </r>
  <r>
    <x v="0"/>
    <s v="040BRJ0790"/>
    <n v="0"/>
    <x v="19"/>
    <s v="0790"/>
    <n v="-43.133573280282597"/>
    <n v="-22.3330698597861"/>
    <n v="-43.131522270236502"/>
    <n v="-22.378776489942901"/>
    <s v="040"/>
    <s v="RJ"/>
    <s v="Eixo Principal"/>
    <s v="-"/>
    <s v="040BRJ0790"/>
    <s v="ENTR BR-492(B) (PEDRO DO RIO)"/>
    <s v="ACESSO BR-495 (ITAIPAVA)"/>
    <n v="51.7"/>
    <n v="58"/>
    <n v="6.3"/>
    <x v="0"/>
    <m/>
    <m/>
    <s v="Concessão Federal"/>
    <m/>
    <m/>
    <m/>
    <s v="Federal"/>
    <s v="PAV"/>
    <s v="Seropédica"/>
  </r>
  <r>
    <x v="0"/>
    <s v="040BRJ0810"/>
    <n v="0"/>
    <x v="19"/>
    <s v="0810"/>
    <n v="-43.131522270236502"/>
    <n v="-22.378776489942901"/>
    <n v="-43.149596750289703"/>
    <n v="-22.408907759785201"/>
    <s v="040"/>
    <s v="RJ"/>
    <s v="Eixo Principal"/>
    <s v="-"/>
    <s v="040BRJ0810"/>
    <s v="ACESSO BR-495 (ITAIPAVA)"/>
    <s v="TREVO P/ PETRÓPOLIS (BONSUCESSO)"/>
    <n v="58"/>
    <n v="62.5"/>
    <n v="4.5"/>
    <x v="0"/>
    <m/>
    <m/>
    <s v="Concessão Federal"/>
    <m/>
    <m/>
    <m/>
    <s v="Federal"/>
    <s v="PAV"/>
    <s v="Seropédica"/>
  </r>
  <r>
    <x v="0"/>
    <s v="040BRJ0830"/>
    <n v="0"/>
    <x v="19"/>
    <s v="0830"/>
    <n v="-43.149596750289703"/>
    <n v="-22.408907759785201"/>
    <n v="-43.155283759837602"/>
    <n v="-22.420417279733599"/>
    <s v="040"/>
    <s v="RJ"/>
    <s v="Eixo Principal"/>
    <s v="-"/>
    <s v="040BRJ0830"/>
    <s v="TREVO P/ PETRÓPOLIS (BONSUCESSO)"/>
    <s v="PONTE S/ RIO DA CIDADE"/>
    <n v="62.5"/>
    <n v="64"/>
    <n v="1.5"/>
    <x v="0"/>
    <m/>
    <m/>
    <s v="Concessão Federal"/>
    <m/>
    <m/>
    <m/>
    <s v="Federal"/>
    <s v="PAV"/>
    <s v="Seropédica"/>
  </r>
  <r>
    <x v="0"/>
    <s v="040BRJ0850"/>
    <n v="0"/>
    <x v="19"/>
    <s v="0850"/>
    <n v="-43.155283759837602"/>
    <n v="-22.420417279733599"/>
    <n v="-43.163778610194598"/>
    <n v="-22.4276291599577"/>
    <s v="040"/>
    <s v="RJ"/>
    <s v="Eixo Principal"/>
    <s v="-"/>
    <s v="040BRJ0850"/>
    <s v="PONTE S/ RIO DA CIDADE"/>
    <s v="ENTR RJ-117 (INÍCIO RODOVIA WASHINGTON LUÍS)"/>
    <n v="64"/>
    <n v="65.5"/>
    <n v="1.5"/>
    <x v="0"/>
    <m/>
    <m/>
    <s v="Concessão Federal"/>
    <m/>
    <m/>
    <m/>
    <s v="Federal"/>
    <s v="PAV"/>
    <s v="Seropédica"/>
  </r>
  <r>
    <x v="0"/>
    <s v="040BRJ0870"/>
    <n v="0"/>
    <x v="19"/>
    <s v="0870"/>
    <n v="-43.163778610194598"/>
    <n v="-22.4276291599577"/>
    <n v="-43.228197140085904"/>
    <n v="-22.518341610077101"/>
    <s v="040"/>
    <s v="RJ"/>
    <s v="Eixo Principal"/>
    <s v="-"/>
    <s v="040BRJ0870"/>
    <s v="ENTR RJ-117 (INÍCIO RODOVIA WASHINGTON LUÍS)"/>
    <s v="ACESSO BINGEN (ENTR PISTA INVERSA)"/>
    <n v="65.5"/>
    <n v="82.9"/>
    <n v="17.399999999999999"/>
    <x v="0"/>
    <m/>
    <m/>
    <s v="Concessão Federal"/>
    <m/>
    <m/>
    <m/>
    <s v="Federal"/>
    <s v="PAV"/>
    <s v="Seropédica"/>
  </r>
  <r>
    <x v="0"/>
    <s v="040BRJ0890"/>
    <n v="0"/>
    <x v="19"/>
    <s v="0890"/>
    <n v="-43.228197140085904"/>
    <n v="-22.518341610077101"/>
    <n v="-43.237180369977999"/>
    <n v="-22.556262029568899"/>
    <s v="040"/>
    <s v="RJ"/>
    <s v="Eixo Principal"/>
    <s v="-"/>
    <s v="040BRJ0890"/>
    <s v="ACESSO BINGEN (ENTR PISTA INVERSA)"/>
    <s v="BELVEDERE (ENTR PISTA INVERSA)"/>
    <n v="82.9"/>
    <n v="89"/>
    <n v="6.1"/>
    <x v="0"/>
    <m/>
    <m/>
    <s v="Concessão Federal"/>
    <m/>
    <m/>
    <m/>
    <s v="Federal"/>
    <s v="PAV"/>
    <s v="Seropédica"/>
  </r>
  <r>
    <x v="0"/>
    <s v="040BRJ0910"/>
    <n v="0"/>
    <x v="19"/>
    <s v="0910"/>
    <n v="-43.237180369977999"/>
    <n v="-22.556262029568899"/>
    <n v="-43.286576740424202"/>
    <n v="-22.611780749781701"/>
    <s v="040"/>
    <s v="RJ"/>
    <s v="Eixo Principal"/>
    <s v="-"/>
    <s v="040BRJ0910"/>
    <s v="BELVEDERE (ENTR PISTA INVERSA)"/>
    <s v="FNM (ENTR PISTA INVERSA)"/>
    <n v="89"/>
    <n v="102.1"/>
    <n v="13.1"/>
    <x v="0"/>
    <m/>
    <m/>
    <s v="Concessão Federal"/>
    <m/>
    <m/>
    <m/>
    <s v="Federal"/>
    <s v="PAV"/>
    <s v="Seropédica"/>
  </r>
  <r>
    <x v="0"/>
    <s v="040BRJ0930"/>
    <n v="0"/>
    <x v="19"/>
    <s v="0930"/>
    <n v="-43.286576740424202"/>
    <n v="-22.611780749781701"/>
    <n v="-43.286007429998797"/>
    <n v="-22.6719473803672"/>
    <s v="040"/>
    <s v="RJ"/>
    <s v="Eixo Principal"/>
    <s v="-"/>
    <s v="040BRJ0930"/>
    <s v="FNM (ENTR PISTA INVERSA)"/>
    <s v="ENTR BR-116(A)/493/RJ-109"/>
    <n v="102.1"/>
    <n v="108.8"/>
    <n v="6.7"/>
    <x v="0"/>
    <m/>
    <m/>
    <s v="Concessão Federal"/>
    <m/>
    <m/>
    <m/>
    <s v="Federal"/>
    <s v="PAV"/>
    <s v="Seropédica"/>
  </r>
  <r>
    <x v="0"/>
    <s v="040BRJ0950"/>
    <n v="0"/>
    <x v="19"/>
    <s v="0950"/>
    <n v="-43.286007429998797"/>
    <n v="-22.6719473803672"/>
    <n v="-43.288785960103901"/>
    <n v="-22.6960910098921"/>
    <s v="040"/>
    <s v="RJ"/>
    <s v="Eixo Principal"/>
    <s v="-"/>
    <s v="040BRJ0950"/>
    <s v="ENTR BR-116(A)/493/RJ-109"/>
    <s v="ENTR RJ-105"/>
    <n v="108.8"/>
    <n v="111.5"/>
    <n v="2.7"/>
    <x v="0"/>
    <m/>
    <s v="116BRJ1710"/>
    <s v="Convênio de Administração"/>
    <m/>
    <m/>
    <m/>
    <s v="Federal"/>
    <s v="PAV"/>
    <s v="Seropédica"/>
  </r>
  <r>
    <x v="0"/>
    <s v="040BRJ0970"/>
    <n v="0"/>
    <x v="19"/>
    <s v="0970"/>
    <n v="-43.288785960103901"/>
    <n v="-22.6960910098921"/>
    <n v="-43.288102460060401"/>
    <n v="-22.745675760427901"/>
    <s v="040"/>
    <s v="RJ"/>
    <s v="Eixo Principal"/>
    <s v="-"/>
    <s v="040BRJ0970"/>
    <s v="ENTR RJ-105"/>
    <s v="ENTR RJ-103"/>
    <n v="111.5"/>
    <n v="117"/>
    <n v="5.5"/>
    <x v="0"/>
    <m/>
    <s v="116BRJ1730"/>
    <s v="Convênio de Administração"/>
    <m/>
    <m/>
    <m/>
    <s v="Federal"/>
    <s v="PAV"/>
    <s v="Seropédica"/>
  </r>
  <r>
    <x v="0"/>
    <s v="040BRJ0990"/>
    <n v="0"/>
    <x v="19"/>
    <s v="0990"/>
    <n v="-43.288102460060401"/>
    <n v="-22.745675760427901"/>
    <n v="-43.289122380293499"/>
    <n v="-22.807953170002701"/>
    <s v="040"/>
    <s v="RJ"/>
    <s v="Eixo Principal"/>
    <s v="-"/>
    <s v="040BRJ0990"/>
    <s v="ENTR RJ-103"/>
    <s v="ENTR RJ-071/081 (LINHA VERMELHA)"/>
    <n v="117"/>
    <n v="124"/>
    <n v="7"/>
    <x v="0"/>
    <m/>
    <s v="116BRJ1750"/>
    <s v="Convênio de Administração"/>
    <m/>
    <m/>
    <m/>
    <s v="Federal"/>
    <s v="PAV"/>
    <s v="Seropédica"/>
  </r>
  <r>
    <x v="0"/>
    <s v="040BRJ0995"/>
    <n v="0"/>
    <x v="19"/>
    <s v="0995"/>
    <n v="-43.289122380293499"/>
    <n v="-22.807953170002701"/>
    <n v="-43.289015369963202"/>
    <n v="-22.816131100170001"/>
    <s v="040"/>
    <s v="RJ"/>
    <s v="Eixo Principal"/>
    <s v="-"/>
    <s v="040BRJ0995"/>
    <s v="ENTR RJ-071/081 (LINHA VERMELHA)"/>
    <s v="ENTR BR-116(B)/101(A) (TREVO DAS MISSÕES)"/>
    <n v="124"/>
    <n v="125.2"/>
    <n v="1.2"/>
    <x v="0"/>
    <m/>
    <s v="116BRJ1760"/>
    <s v="Convênio de Administração"/>
    <m/>
    <m/>
    <m/>
    <s v="Federal"/>
    <s v="PAV"/>
    <s v="Seropédica"/>
  </r>
  <r>
    <x v="0"/>
    <s v="040BRJ1000"/>
    <n v="0"/>
    <x v="19"/>
    <s v="1000"/>
    <n v="-43.289015369963202"/>
    <n v="-22.816131100170001"/>
    <n v="-43.2464285500375"/>
    <n v="-22.871018800277302"/>
    <s v="040"/>
    <s v="RJ"/>
    <s v="Eixo Principal"/>
    <s v="-"/>
    <s v="040BRJ1000"/>
    <s v="ENTR BR-116(B)/101(A) (TREVO DAS MISSÕES)"/>
    <s v="ENTR RJ-087 (VIADUTO DE MANGUINHOS)"/>
    <n v="125.2"/>
    <n v="133.30000000000001"/>
    <n v="8.1"/>
    <x v="0"/>
    <m/>
    <s v="101BRJ3170"/>
    <s v="Convênio de Administração"/>
    <m/>
    <m/>
    <m/>
    <s v="Federal"/>
    <s v="PAV"/>
    <s v="Seropédica"/>
  </r>
  <r>
    <x v="0"/>
    <s v="040BRJ1010"/>
    <n v="0"/>
    <x v="19"/>
    <s v="1010"/>
    <n v="-43.2464285500375"/>
    <n v="-22.871018800277302"/>
    <n v="-43.232554160246202"/>
    <n v="-22.887234309715499"/>
    <s v="040"/>
    <s v="RJ"/>
    <s v="Eixo Principal"/>
    <s v="-"/>
    <s v="040BRJ1010"/>
    <s v="ENTR RJ-087 (VIADUTO DE MANGUINHOS)"/>
    <s v="ENTR RJ-071 (LINHA VERMELHA)"/>
    <n v="133.30000000000001"/>
    <n v="136.19999999999999"/>
    <n v="2.9"/>
    <x v="0"/>
    <m/>
    <s v="101BRJ3160"/>
    <s v="Convênio de Administração"/>
    <m/>
    <m/>
    <m/>
    <s v="Federal"/>
    <s v="PAV"/>
    <s v="Seropédica"/>
  </r>
  <r>
    <x v="0"/>
    <s v="040BRJ1030"/>
    <n v="0"/>
    <x v="19"/>
    <s v="1030"/>
    <n v="-43.232554160246202"/>
    <n v="-22.887234309715499"/>
    <n v="-43.227631939562301"/>
    <n v="-22.885072079612701"/>
    <s v="040"/>
    <s v="RJ"/>
    <s v="Eixo Principal"/>
    <s v="-"/>
    <s v="040BRJ1030"/>
    <s v="ENTR RJ-071 (LINHA VERMELHA)"/>
    <s v="ENTR RJ-071"/>
    <n v="136.19999999999999"/>
    <n v="137"/>
    <n v="0.8"/>
    <x v="0"/>
    <m/>
    <s v="101BRJ3150"/>
    <s v="Convênio de Administração"/>
    <m/>
    <m/>
    <m/>
    <s v="Federal"/>
    <s v="PAV"/>
    <s v="Seropédica"/>
  </r>
  <r>
    <x v="0"/>
    <s v="040BRJ1050"/>
    <n v="0"/>
    <x v="19"/>
    <s v="1050"/>
    <n v="-43.227631939562301"/>
    <n v="-22.885072079612701"/>
    <n v="-43.219041820423598"/>
    <n v="-22.8890334304484"/>
    <s v="040"/>
    <s v="RJ"/>
    <s v="Eixo Principal"/>
    <s v="-"/>
    <s v="040BRJ1050"/>
    <s v="ENTR RJ-071"/>
    <s v="ENTR BR-101(B) (ACESSO PONTE RIO-NITERÓI)"/>
    <n v="137"/>
    <n v="137.80000000000001"/>
    <n v="0.8"/>
    <x v="0"/>
    <m/>
    <s v="101BRJ3130"/>
    <s v="Convênio de Administração"/>
    <m/>
    <m/>
    <m/>
    <s v="Federal"/>
    <s v="PAV"/>
    <s v="Seropédica"/>
  </r>
  <r>
    <x v="0"/>
    <s v="040BRJ1070"/>
    <n v="0"/>
    <x v="19"/>
    <s v="1070"/>
    <n v="-43.219041820423598"/>
    <n v="-22.8890334304484"/>
    <n v="-43.209074600012698"/>
    <n v="-22.898160729933601"/>
    <s v="040"/>
    <s v="RJ"/>
    <s v="Eixo Principal"/>
    <s v="-"/>
    <s v="040BRJ1070"/>
    <s v="ENTR BR-101(B) (ACESSO PONTE RIO-NITERÓI)"/>
    <s v="ENTR 101ARJ40 (AV. RODRIGUES ALVES)"/>
    <n v="137.80000000000001"/>
    <n v="139.19999999999999"/>
    <n v="1.4"/>
    <x v="1"/>
    <m/>
    <m/>
    <s v="Federal"/>
    <m/>
    <m/>
    <m/>
    <s v="Federal"/>
    <s v="PLA"/>
    <s v="Seropédica"/>
  </r>
  <r>
    <x v="0"/>
    <s v="040BRJ1090"/>
    <n v="0"/>
    <x v="19"/>
    <s v="1090"/>
    <n v="-43.209074600012698"/>
    <n v="-22.898160729933601"/>
    <n v="-43.181477300436903"/>
    <n v="-22.8960536804329"/>
    <s v="040"/>
    <s v="RJ"/>
    <s v="Eixo Principal"/>
    <s v="-"/>
    <s v="040BRJ1090"/>
    <s v="ENTR 101ARJ40 (AV. RODRIGUES ALVES)"/>
    <s v="PRAÇA MAUÁ *TRECHO MUNICIPAL*"/>
    <n v="139.19999999999999"/>
    <n v="142.5"/>
    <n v="3.3"/>
    <x v="1"/>
    <m/>
    <m/>
    <s v="Federal"/>
    <m/>
    <m/>
    <m/>
    <s v="Federal"/>
    <s v="PLA"/>
    <s v="Seropédica"/>
  </r>
  <r>
    <x v="0"/>
    <s v="040CMG1005"/>
    <n v="0"/>
    <x v="20"/>
    <s v="1005"/>
    <n v="-44.090682099898899"/>
    <n v="-19.815195330100298"/>
    <n v="-44.149331340369002"/>
    <n v="-19.956427349942199"/>
    <s v="040"/>
    <s v="MG"/>
    <s v="Contorno"/>
    <s v="-"/>
    <s v="040CMG1005"/>
    <s v="ENTR BR-040/381(A) (NORTE)"/>
    <s v="ENTR BR-262/381(B) (INÍCIO DO CONTORNO DE BETIM)"/>
    <n v="0"/>
    <n v="16.600000000000001"/>
    <n v="16.600000000000001"/>
    <x v="1"/>
    <m/>
    <s v="381CMG1010"/>
    <s v="Federal"/>
    <m/>
    <m/>
    <m/>
    <s v="Federal"/>
    <s v="PLA"/>
    <s v="Seropédica"/>
  </r>
  <r>
    <x v="0"/>
    <s v="040CMG1010"/>
    <n v="0"/>
    <x v="20"/>
    <s v="1010"/>
    <n v="-44.149331340369002"/>
    <n v="-19.956427349942199"/>
    <n v="-44.160532849711203"/>
    <n v="-19.979457820222098"/>
    <s v="040"/>
    <s v="MG"/>
    <s v="Contorno"/>
    <s v="-"/>
    <s v="040CMG1010"/>
    <s v="ENTR BR-262/381(B) (INÍCIO DO CONTORNO DE BETIM)"/>
    <s v="ENTR CONTORNO DE BETIM"/>
    <n v="16.600000000000001"/>
    <n v="19"/>
    <n v="2.4"/>
    <x v="0"/>
    <m/>
    <s v="381CMG3005"/>
    <s v="Concessão Federal"/>
    <m/>
    <m/>
    <m/>
    <s v="Federal"/>
    <s v="PAV"/>
    <s v="Contagem"/>
  </r>
  <r>
    <x v="0"/>
    <s v="040CMG1015"/>
    <n v="0"/>
    <x v="20"/>
    <s v="1015"/>
    <n v="-44.160532849711203"/>
    <n v="-19.979457820222098"/>
    <n v="-44.081975595896999"/>
    <n v="-20.028062798059601"/>
    <s v="040"/>
    <s v="MG"/>
    <s v="Contorno"/>
    <s v="-"/>
    <s v="040CMG1015"/>
    <s v="ENTR CONTORNO DE BETIM"/>
    <s v="ENTR MG-040 (IBIRITÉ)"/>
    <n v="19"/>
    <n v="33.299999999999997"/>
    <n v="14.3"/>
    <x v="1"/>
    <m/>
    <m/>
    <s v="Federal"/>
    <m/>
    <m/>
    <m/>
    <s v="Federal"/>
    <s v="PLA"/>
    <s v="Contagem"/>
  </r>
  <r>
    <x v="0"/>
    <s v="040CMG1020"/>
    <n v="0"/>
    <x v="20"/>
    <s v="1020"/>
    <n v="-44.081975595896999"/>
    <n v="-20.028062798059601"/>
    <n v="-43.962007960398999"/>
    <n v="-19.997749630441"/>
    <s v="040"/>
    <s v="MG"/>
    <s v="Contorno"/>
    <s v="-"/>
    <s v="040CMG1020"/>
    <s v="ENTR MG-040 (IBIRITÉ)"/>
    <s v="ENTR BR-040 (NOVA LIMA)"/>
    <n v="33.299999999999997"/>
    <n v="54.8"/>
    <n v="21.5"/>
    <x v="1"/>
    <m/>
    <m/>
    <s v="Federal"/>
    <m/>
    <m/>
    <m/>
    <s v="Federal"/>
    <s v="PLA"/>
    <s v="Contagem"/>
  </r>
  <r>
    <x v="0"/>
    <s v="040UMG1005"/>
    <n v="0"/>
    <x v="21"/>
    <s v="1005"/>
    <n v="-44.430938559966499"/>
    <n v="-19.2353446102654"/>
    <n v="-44.392100719572497"/>
    <n v="-19.288099640086202"/>
    <s v="040"/>
    <s v="MG"/>
    <s v="Travessia Urbana"/>
    <s v="-"/>
    <s v="040UMG1005"/>
    <s v="ENTR BR-040 (KM 437,7 - ACESSO NORTE)"/>
    <s v="ENTR BR-040 (KM 446,0 - ACSS SUL) (TRAV URB PARAOPEBA)"/>
    <n v="0"/>
    <n v="8.3000000000000007"/>
    <n v="8.3000000000000007"/>
    <x v="0"/>
    <m/>
    <m/>
    <s v="Convênio de Administração"/>
    <m/>
    <m/>
    <m/>
    <s v="Federal"/>
    <s v="PAV"/>
    <s v="Contagem"/>
  </r>
  <r>
    <x v="0"/>
    <s v="040VRJ1005"/>
    <n v="0"/>
    <x v="22"/>
    <s v="1005"/>
    <n v="-43.286576740424202"/>
    <n v="-22.611780749781701"/>
    <n v="-43.236484610376401"/>
    <n v="-22.555981540015999"/>
    <s v="040"/>
    <s v="RJ"/>
    <s v="Variante"/>
    <s v="-"/>
    <s v="040VRJ1005"/>
    <s v="ENTR BR-040 (FNM) (ENTR PISTA DIRETA)"/>
    <s v="BELVEDERE (ENTR PISTA DIRETA)"/>
    <n v="0"/>
    <n v="12.3"/>
    <n v="12.3"/>
    <x v="2"/>
    <m/>
    <m/>
    <s v="Concessão Federal"/>
    <m/>
    <m/>
    <m/>
    <s v="Federal"/>
    <s v="PAV"/>
    <s v="Bom Despacho"/>
  </r>
  <r>
    <x v="0"/>
    <s v="040VRJ1010"/>
    <n v="0"/>
    <x v="22"/>
    <s v="1010"/>
    <n v="-43.236484610376401"/>
    <n v="-22.555981540015999"/>
    <n v="-43.219741889576397"/>
    <n v="-22.5341034601065"/>
    <s v="040"/>
    <s v="RJ"/>
    <s v="Variante"/>
    <s v="-"/>
    <s v="040VRJ1010"/>
    <s v="BELVEDERE (ENTR PISTA DIRETA)"/>
    <s v="PORTAL DE PETRÓPOLIS"/>
    <n v="12.3"/>
    <n v="19.399999999999999"/>
    <n v="7.1"/>
    <x v="2"/>
    <m/>
    <m/>
    <s v="Concessão Federal"/>
    <m/>
    <m/>
    <m/>
    <s v="Federal"/>
    <s v="PAV"/>
    <s v="Seropédica"/>
  </r>
  <r>
    <x v="0"/>
    <s v="040VRJ1015"/>
    <n v="0"/>
    <x v="22"/>
    <s v="1015"/>
    <n v="-43.219741889576397"/>
    <n v="-22.5341034601065"/>
    <n v="-43.228197140085904"/>
    <n v="-22.518341610077101"/>
    <s v="040"/>
    <s v="RJ"/>
    <s v="Variante"/>
    <s v="-"/>
    <s v="040VRJ1015"/>
    <s v="PORTAL DE PETRÓPOLIS"/>
    <s v="BINGEN (ENTR PISTA DIREITA)"/>
    <n v="19.399999999999999"/>
    <n v="21.9"/>
    <n v="2.5"/>
    <x v="2"/>
    <m/>
    <m/>
    <s v="Concessão Federal"/>
    <m/>
    <m/>
    <m/>
    <s v="Federal"/>
    <s v="PAV"/>
    <s v="Seropédica"/>
  </r>
  <r>
    <x v="0"/>
    <s v="040VRJ1020"/>
    <n v="0"/>
    <x v="22"/>
    <s v="1020"/>
    <n v="-43.228197140085904"/>
    <n v="-22.518341610077101"/>
    <n v="-43.160607220246902"/>
    <n v="-22.427986119763499"/>
    <s v="040"/>
    <s v="RJ"/>
    <s v="Variante"/>
    <s v="-"/>
    <s v="040VRJ1020"/>
    <s v="BINGEN (ENTR PISTA DIREITA)"/>
    <s v="ENTR RJ-117"/>
    <n v="21.9"/>
    <n v="36.9"/>
    <n v="15"/>
    <x v="2"/>
    <m/>
    <m/>
    <s v="Concessão Federal"/>
    <m/>
    <m/>
    <m/>
    <s v="Federal"/>
    <s v="PAV"/>
    <s v="Seropédica"/>
  </r>
  <r>
    <x v="0"/>
    <s v="040VRJ1025"/>
    <n v="0"/>
    <x v="22"/>
    <s v="1025"/>
    <n v="-43.160607220246902"/>
    <n v="-22.427986119763499"/>
    <n v="-43.155283759837602"/>
    <n v="-22.420417279733599"/>
    <s v="040"/>
    <s v="RJ"/>
    <s v="Variante"/>
    <s v="-"/>
    <s v="040VRJ1025"/>
    <s v="ENTR RJ-117"/>
    <s v="ENTR BR-040 (PONTE S/ RIO DA CIDADE)"/>
    <n v="36.9"/>
    <n v="38.299999999999997"/>
    <n v="1.4"/>
    <x v="2"/>
    <m/>
    <m/>
    <s v="Concessão Federal"/>
    <m/>
    <m/>
    <m/>
    <s v="Federal"/>
    <s v="PAV"/>
    <s v="Seropédica"/>
  </r>
  <r>
    <x v="0"/>
    <s v="050AMG1005"/>
    <n v="0"/>
    <x v="23"/>
    <s v="1005"/>
    <n v="-47.982913910148703"/>
    <n v="-19.710600040159701"/>
    <n v="-47.967411760044598"/>
    <n v="-19.7082248802739"/>
    <s v="050"/>
    <s v="MG"/>
    <s v="Acesso"/>
    <s v="-"/>
    <s v="050AMG1005"/>
    <s v="ENTR BR-050 (KM 166,7)"/>
    <s v="ENTR. AV RANDOLFO BORGES JR *TRECHO MUNICIPAL*"/>
    <n v="0"/>
    <n v="1.7"/>
    <n v="1.7"/>
    <x v="0"/>
    <m/>
    <m/>
    <s v="Federal"/>
    <m/>
    <m/>
    <m/>
    <s v="Federal"/>
    <s v="PAV"/>
    <s v="Seropédica"/>
  </r>
  <r>
    <x v="0"/>
    <s v="050BDF0010"/>
    <n v="0"/>
    <x v="24"/>
    <s v="0010"/>
    <n v="-47.990321370434799"/>
    <n v="-15.9768665999135"/>
    <n v="-47.984590740170397"/>
    <n v="-16.0010292096302"/>
    <s v="050"/>
    <s v="DF"/>
    <s v="Eixo Principal"/>
    <s v="Coinc"/>
    <s v="050BDF0010"/>
    <s v="ENTR BR-040(A)/251/450/DF-001 (BRASILIA)"/>
    <s v="P/SANTA MARIA"/>
    <n v="0"/>
    <n v="2.2000000000000002"/>
    <n v="2.2000000000000002"/>
    <x v="0"/>
    <m/>
    <s v="251BDF0570;040BDF0010"/>
    <s v="Concessão Federal"/>
    <m/>
    <m/>
    <m/>
    <s v="Federal"/>
    <s v="PAV"/>
    <s v="Uberlândia"/>
  </r>
  <r>
    <x v="0"/>
    <s v="050BDF0012"/>
    <n v="0"/>
    <x v="24"/>
    <s v="0012"/>
    <n v="-47.984590740170397"/>
    <n v="-16.0010292096302"/>
    <n v="-47.981285579665702"/>
    <n v="-16.017383380138799"/>
    <s v="050"/>
    <s v="DF"/>
    <s v="Eixo Principal"/>
    <s v="Coinc"/>
    <s v="050BDF0012"/>
    <s v="P/SANTA MARIA"/>
    <s v="ENTR VICINAL - 371"/>
    <n v="2.2000000000000002"/>
    <n v="5"/>
    <n v="2.8"/>
    <x v="0"/>
    <m/>
    <s v="251BDF0572;040BDF0012"/>
    <s v="Concessão Federal"/>
    <m/>
    <m/>
    <m/>
    <s v="Federal"/>
    <s v="PAV"/>
    <s v="Brasília"/>
  </r>
  <r>
    <x v="0"/>
    <s v="050BDF0015"/>
    <n v="0"/>
    <x v="24"/>
    <s v="0015"/>
    <n v="-47.981285579665702"/>
    <n v="-16.017383380138799"/>
    <n v="-47.979316889962398"/>
    <n v="-16.0268953403476"/>
    <s v="050"/>
    <s v="DF"/>
    <s v="Eixo Principal"/>
    <s v="Coinc"/>
    <s v="050BDF0015"/>
    <s v="ENTR VICINAL - 371"/>
    <s v="ENTR DF-495"/>
    <n v="5"/>
    <n v="5.6"/>
    <n v="0.6"/>
    <x v="0"/>
    <m/>
    <s v="040BDF0015;251BDF0574"/>
    <s v="Concessão Federal"/>
    <m/>
    <m/>
    <m/>
    <s v="Federal"/>
    <s v="PAV"/>
    <s v="Brasília"/>
  </r>
  <r>
    <x v="0"/>
    <s v="050BDF0017"/>
    <n v="0"/>
    <x v="24"/>
    <s v="0017"/>
    <n v="-47.979316889962398"/>
    <n v="-16.0268953403476"/>
    <n v="-47.981426810099101"/>
    <n v="-16.0492052800995"/>
    <s v="050"/>
    <s v="DF"/>
    <s v="Eixo Principal"/>
    <s v="Coinc"/>
    <s v="050BDF0017"/>
    <s v="ENTR DF-495"/>
    <s v="ENTR DF-290"/>
    <n v="5.6"/>
    <n v="8.1999999999999993"/>
    <n v="2.6"/>
    <x v="0"/>
    <m/>
    <s v="251BDF0582;040BDF0017"/>
    <s v="Concessão Federal"/>
    <m/>
    <m/>
    <m/>
    <s v="Federal"/>
    <s v="PAV"/>
    <s v="Brasília"/>
  </r>
  <r>
    <x v="0"/>
    <s v="050BDF0020"/>
    <n v="0"/>
    <x v="24"/>
    <s v="0020"/>
    <n v="-47.981426810099101"/>
    <n v="-16.0492052800995"/>
    <n v="-47.981772719935002"/>
    <n v="-16.051189090104401"/>
    <s v="050"/>
    <s v="DF"/>
    <s v="Eixo Principal"/>
    <s v="Coinc"/>
    <s v="050BDF0020"/>
    <s v="ENTR DF-290"/>
    <s v="ENTR BR-040(B) (DIV DF/GO)"/>
    <n v="8.1999999999999993"/>
    <n v="8.4"/>
    <n v="0.2"/>
    <x v="0"/>
    <m/>
    <s v="040BDF0020"/>
    <s v="Concessão Federal"/>
    <m/>
    <m/>
    <m/>
    <s v="Federal"/>
    <s v="PAV"/>
    <s v="Brasília"/>
  </r>
  <r>
    <x v="0"/>
    <s v="050BGO0030"/>
    <n v="0"/>
    <x v="25"/>
    <s v="0030"/>
    <n v="-47.981772719935002"/>
    <n v="-16.051189090104401"/>
    <n v="-47.902866840332301"/>
    <n v="-16.249735250181601"/>
    <s v="050"/>
    <s v="GO"/>
    <s v="Eixo Principal"/>
    <s v="Coinc"/>
    <s v="050BGO0030"/>
    <s v="DIV DF/GO"/>
    <s v="ENTR GO-010 (P/LUZIÂNIA)"/>
    <n v="0"/>
    <n v="24.1"/>
    <n v="24.1"/>
    <x v="0"/>
    <m/>
    <s v="040BGO0030"/>
    <s v="Concessão Federal"/>
    <m/>
    <m/>
    <m/>
    <s v="Federal"/>
    <s v="PAV"/>
    <s v="Brasília"/>
  </r>
  <r>
    <x v="0"/>
    <s v="050BGO0050"/>
    <n v="0"/>
    <x v="25"/>
    <s v="0050"/>
    <n v="-47.902866840332301"/>
    <n v="-16.249735250181601"/>
    <n v="-47.604500769694702"/>
    <n v="-16.7542418301962"/>
    <s v="050"/>
    <s v="GO"/>
    <s v="Eixo Principal"/>
    <s v="Coinc"/>
    <s v="050BGO0050"/>
    <s v="ENTR GO-010 (P/LUZIÂNIA)"/>
    <s v="ENTR BR-040(B)/354/457(A)/GO-309(A) (CRISTALINA)"/>
    <n v="24.1"/>
    <n v="95.7"/>
    <n v="71.599999999999994"/>
    <x v="2"/>
    <m/>
    <s v="040BGO0050"/>
    <s v="Concessão Federal"/>
    <m/>
    <m/>
    <m/>
    <s v="Federal"/>
    <s v="PAV"/>
    <s v="Goiânia"/>
  </r>
  <r>
    <x v="0"/>
    <s v="050BGO0070"/>
    <n v="0"/>
    <x v="25"/>
    <s v="0070"/>
    <n v="-47.604500769694702"/>
    <n v="-16.7542418301962"/>
    <n v="-47.673719279920803"/>
    <n v="-16.822045380389898"/>
    <s v="050"/>
    <s v="GO"/>
    <s v="Eixo Principal"/>
    <s v="-"/>
    <s v="050BGO0070"/>
    <s v="ENTR BR-040(B)/354/457(A)/GO-309(A) (CRISTALINA)"/>
    <s v="ENTR GO-309(B)"/>
    <n v="95.7"/>
    <n v="106.7"/>
    <n v="11"/>
    <x v="2"/>
    <m/>
    <s v="457BGO0010"/>
    <s v="Concessão Federal"/>
    <m/>
    <m/>
    <m/>
    <s v="Federal"/>
    <s v="PAV"/>
    <s v="Goiânia"/>
  </r>
  <r>
    <x v="0"/>
    <s v="050BGO0075"/>
    <n v="0"/>
    <x v="25"/>
    <s v="0075"/>
    <n v="-47.673719279920803"/>
    <n v="-16.822045380389898"/>
    <n v="-47.7058623295828"/>
    <n v="-16.9266606298841"/>
    <s v="050"/>
    <s v="GO"/>
    <s v="Eixo Principal"/>
    <s v="-"/>
    <s v="050BGO0075"/>
    <s v="ENTR GO-309(B)"/>
    <s v="ENTR GO-519 (DOMICIANO RIBEIRO)"/>
    <n v="106.7"/>
    <n v="119.2"/>
    <n v="12.5"/>
    <x v="2"/>
    <m/>
    <s v="457BGO0012"/>
    <s v="Concessão Federal"/>
    <m/>
    <m/>
    <m/>
    <s v="Federal"/>
    <s v="PAV"/>
    <s v="Goiânia"/>
  </r>
  <r>
    <x v="0"/>
    <s v="050BGO0080"/>
    <n v="0"/>
    <x v="25"/>
    <s v="0080"/>
    <n v="-47.7058623295828"/>
    <n v="-16.9266606298841"/>
    <n v="-47.740883330301401"/>
    <n v="-16.968250789642099"/>
    <s v="050"/>
    <s v="GO"/>
    <s v="Eixo Principal"/>
    <s v="-"/>
    <s v="050BGO0080"/>
    <s v="ENTR GO-519 (DOMICIANO RIBEIRO)"/>
    <s v="ENTR BR-457(B)/GO-219"/>
    <n v="119.2"/>
    <n v="125.2"/>
    <n v="6"/>
    <x v="2"/>
    <m/>
    <s v="457BGO0013"/>
    <s v="Concessão Federal"/>
    <m/>
    <m/>
    <m/>
    <s v="Federal"/>
    <s v="PAV"/>
    <s v="Goiânia"/>
  </r>
  <r>
    <x v="0"/>
    <s v="050BGO0090"/>
    <n v="0"/>
    <x v="25"/>
    <s v="0090"/>
    <n v="-47.740883330301401"/>
    <n v="-16.968250789642099"/>
    <n v="-47.746161329981298"/>
    <n v="-17.208832180360702"/>
    <s v="050"/>
    <s v="GO"/>
    <s v="Eixo Principal"/>
    <s v="-"/>
    <s v="050BGO0090"/>
    <s v="ENTR BR-457(B)/GO-219"/>
    <s v="ENTR GO-020(A)"/>
    <n v="125.2"/>
    <n v="154.5"/>
    <n v="29.3"/>
    <x v="2"/>
    <m/>
    <m/>
    <s v="Concessão Federal"/>
    <m/>
    <m/>
    <m/>
    <s v="Federal"/>
    <s v="PAV"/>
    <s v="Goiânia"/>
  </r>
  <r>
    <x v="0"/>
    <s v="050BGO0095"/>
    <n v="0"/>
    <x v="25"/>
    <s v="0095"/>
    <n v="-47.746161329981298"/>
    <n v="-17.208832180360702"/>
    <n v="-47.760699930257502"/>
    <n v="-17.2805742197244"/>
    <s v="050"/>
    <s v="GO"/>
    <s v="Eixo Principal"/>
    <s v="-"/>
    <s v="050BGO0095"/>
    <s v="ENTR GO-020(A)"/>
    <s v="ENTR GO-020(B)"/>
    <n v="154.5"/>
    <n v="163.5"/>
    <n v="9"/>
    <x v="2"/>
    <m/>
    <m/>
    <s v="Concessão Federal"/>
    <m/>
    <m/>
    <m/>
    <s v="Federal"/>
    <s v="PAV"/>
    <s v="Goiânia"/>
  </r>
  <r>
    <x v="0"/>
    <s v="050BGO0110"/>
    <n v="0"/>
    <x v="25"/>
    <s v="0110"/>
    <n v="-47.760699930257502"/>
    <n v="-17.2805742197244"/>
    <n v="-47.772143029876801"/>
    <n v="-17.6273236302812"/>
    <s v="050"/>
    <s v="GO"/>
    <s v="Eixo Principal"/>
    <s v="-"/>
    <s v="050BGO0110"/>
    <s v="ENTR GO-020(B)"/>
    <s v="ENTR GO-213(A) (CAMPO ALEGRE DE GOIÁS)"/>
    <n v="163.5"/>
    <n v="207.6"/>
    <n v="44.1"/>
    <x v="2"/>
    <m/>
    <m/>
    <s v="Concessão Federal"/>
    <m/>
    <m/>
    <m/>
    <s v="Federal"/>
    <s v="PAV"/>
    <s v="Goiânia"/>
  </r>
  <r>
    <x v="0"/>
    <s v="050BGO0120"/>
    <n v="0"/>
    <x v="25"/>
    <s v="0120"/>
    <n v="-47.772143029876801"/>
    <n v="-17.6273236302812"/>
    <n v="-47.759237299861397"/>
    <n v="-17.6453158799238"/>
    <s v="050"/>
    <s v="GO"/>
    <s v="Eixo Principal"/>
    <s v="-"/>
    <s v="050BGO0120"/>
    <s v="ENTR GO-213(A) (CAMPO ALEGRE DE GOIÁS)"/>
    <s v="ENTR BR-490/GO-213(B)"/>
    <n v="207.6"/>
    <n v="209.8"/>
    <n v="2.2000000000000002"/>
    <x v="2"/>
    <m/>
    <m/>
    <s v="Concessão Federal"/>
    <m/>
    <m/>
    <m/>
    <s v="Federal"/>
    <s v="PAV"/>
    <s v="Goiânia"/>
  </r>
  <r>
    <x v="0"/>
    <s v="050BGO0130"/>
    <n v="0"/>
    <x v="25"/>
    <s v="0130"/>
    <n v="-47.759237299861397"/>
    <n v="-17.6453158799238"/>
    <n v="-47.787533610087998"/>
    <n v="-17.921930409760499"/>
    <s v="050"/>
    <s v="GO"/>
    <s v="Eixo Principal"/>
    <s v="-"/>
    <s v="050BGO0130"/>
    <s v="ENTR BR-490/GO-213(B)"/>
    <s v="ENTR GO-506"/>
    <n v="209.8"/>
    <n v="245.4"/>
    <n v="35.6"/>
    <x v="2"/>
    <m/>
    <m/>
    <s v="Concessão Federal"/>
    <m/>
    <m/>
    <m/>
    <s v="Federal"/>
    <s v="PAV"/>
    <s v="Goiânia"/>
  </r>
  <r>
    <x v="0"/>
    <s v="050BGO0135"/>
    <n v="0"/>
    <x v="25"/>
    <s v="0135"/>
    <n v="-47.787533610087998"/>
    <n v="-17.921930409760499"/>
    <n v="-47.8643947398253"/>
    <n v="-18.0711530399807"/>
    <s v="050"/>
    <s v="GO"/>
    <s v="Eixo Principal"/>
    <s v="-"/>
    <s v="050BGO0135"/>
    <s v="ENTR GO-506"/>
    <s v="ENTR BR-352(A)/GO-210(A)"/>
    <n v="245.4"/>
    <n v="265.10000000000002"/>
    <n v="19.7"/>
    <x v="2"/>
    <m/>
    <m/>
    <s v="Concessão Federal"/>
    <m/>
    <m/>
    <m/>
    <s v="Federal"/>
    <s v="PAV"/>
    <s v="Goiânia"/>
  </r>
  <r>
    <x v="0"/>
    <s v="050BGO0140"/>
    <n v="0"/>
    <x v="25"/>
    <s v="0140"/>
    <n v="-47.8643947398253"/>
    <n v="-18.0711530399807"/>
    <n v="-47.889623129803503"/>
    <n v="-18.110937899764199"/>
    <s v="050"/>
    <s v="GO"/>
    <s v="Eixo Principal"/>
    <s v="-"/>
    <s v="050BGO0140"/>
    <s v="ENTR BR-352(A)/GO-210(A)"/>
    <s v="ENTR GO-504"/>
    <n v="265.10000000000002"/>
    <n v="270.10000000000002"/>
    <n v="5"/>
    <x v="2"/>
    <m/>
    <s v="352BGO0100"/>
    <s v="Concessão Federal"/>
    <m/>
    <m/>
    <m/>
    <s v="Federal"/>
    <s v="PAV"/>
    <s v="Goiânia"/>
  </r>
  <r>
    <x v="0"/>
    <s v="050BGO0150"/>
    <n v="0"/>
    <x v="25"/>
    <s v="0150"/>
    <n v="-47.889623129803503"/>
    <n v="-18.110937899764199"/>
    <n v="-47.941166569581398"/>
    <n v="-18.181630540017299"/>
    <s v="050"/>
    <s v="GO"/>
    <s v="Eixo Principal"/>
    <s v="-"/>
    <s v="050BGO0150"/>
    <s v="ENTR GO-504"/>
    <s v="ENTR BR-352(B)/GO-210(B)/330 (CATALÃO)"/>
    <n v="270.10000000000002"/>
    <n v="280.5"/>
    <n v="10.4"/>
    <x v="2"/>
    <m/>
    <s v="352BGO0095"/>
    <s v="Concessão Federal"/>
    <m/>
    <m/>
    <m/>
    <s v="Federal"/>
    <s v="PAV"/>
    <s v="Goiânia"/>
  </r>
  <r>
    <x v="0"/>
    <s v="050BGO0152"/>
    <n v="0"/>
    <x v="25"/>
    <s v="0152"/>
    <n v="-47.941166569581398"/>
    <n v="-18.181630540017299"/>
    <n v="-48.082489730316702"/>
    <n v="-18.411554299891002"/>
    <s v="050"/>
    <s v="GO"/>
    <s v="Eixo Principal"/>
    <s v="-"/>
    <s v="050BGO0152"/>
    <s v="ENTR BR-352(B)/GO-210(B)/330 (CATALÃO)"/>
    <s v="ENTR GO-402"/>
    <n v="280.5"/>
    <n v="311.7"/>
    <n v="31.2"/>
    <x v="2"/>
    <m/>
    <m/>
    <s v="Concessão Federal"/>
    <m/>
    <m/>
    <m/>
    <s v="Federal"/>
    <s v="PAV"/>
    <s v="Goiânia"/>
  </r>
  <r>
    <x v="0"/>
    <s v="050BGO0154"/>
    <n v="0"/>
    <x v="25"/>
    <s v="0154"/>
    <n v="-48.082489730316702"/>
    <n v="-18.411554299891002"/>
    <n v="-48.068235480383002"/>
    <n v="-18.424315689617298"/>
    <s v="050"/>
    <s v="GO"/>
    <s v="Eixo Principal"/>
    <s v="-"/>
    <s v="050BGO0154"/>
    <s v="ENTR GO-402"/>
    <s v="DIV GO/MG"/>
    <n v="311.7"/>
    <n v="314.2"/>
    <n v="2.5"/>
    <x v="2"/>
    <m/>
    <m/>
    <s v="Concessão Federal"/>
    <m/>
    <m/>
    <m/>
    <s v="Federal"/>
    <s v="PAV"/>
    <s v="Goiânia"/>
  </r>
  <r>
    <x v="0"/>
    <s v="050BMG0170"/>
    <n v="0"/>
    <x v="26"/>
    <s v="0170"/>
    <n v="-48.068235480383002"/>
    <n v="-18.424315689617298"/>
    <n v="-48.051437089749797"/>
    <n v="-18.604740399849501"/>
    <s v="050"/>
    <s v="MG"/>
    <s v="Eixo Principal"/>
    <s v="-"/>
    <s v="050BMG0170"/>
    <s v="DIV GO/MG"/>
    <s v="ENTR MG-223(A) (P/ ESTRELA DO SUL)"/>
    <n v="0"/>
    <n v="22"/>
    <n v="22"/>
    <x v="0"/>
    <m/>
    <m/>
    <s v="Concessão Federal"/>
    <m/>
    <m/>
    <m/>
    <s v="Federal"/>
    <s v="PAV"/>
    <s v="Goiânia"/>
  </r>
  <r>
    <x v="0"/>
    <s v="050BMG0190"/>
    <n v="0"/>
    <x v="26"/>
    <s v="0190"/>
    <n v="-48.051437089749797"/>
    <n v="-18.604740399849501"/>
    <n v="-48.149362990309697"/>
    <n v="-18.655450810206599"/>
    <s v="050"/>
    <s v="MG"/>
    <s v="Eixo Principal"/>
    <s v="-"/>
    <s v="050BMG0190"/>
    <s v="ENTR MG-223(A) (P/ ESTRELA DO SUL)"/>
    <s v="ENTR MG-223(B)/414 (ARAGUARI)"/>
    <n v="22"/>
    <n v="36.1"/>
    <n v="14.1"/>
    <x v="0"/>
    <m/>
    <m/>
    <s v="Concessão Federal"/>
    <m/>
    <m/>
    <m/>
    <s v="Federal"/>
    <s v="PAV"/>
    <s v="Uberlândia"/>
  </r>
  <r>
    <x v="0"/>
    <s v="050BMG0210"/>
    <n v="0"/>
    <x v="26"/>
    <s v="0210"/>
    <n v="-48.149362990309697"/>
    <n v="-18.655450810206599"/>
    <n v="-48.253857969869301"/>
    <n v="-18.858584010043899"/>
    <s v="050"/>
    <s v="MG"/>
    <s v="Eixo Principal"/>
    <s v="-"/>
    <s v="050BMG0210"/>
    <s v="ENTR MG-223(B)/414 (ARAGUARI)"/>
    <s v="ENTR CONTORNO NORTE DE UBERLÂNDIA"/>
    <n v="36.1"/>
    <n v="65.8"/>
    <n v="29.7"/>
    <x v="0"/>
    <m/>
    <m/>
    <s v="Concessão Federal"/>
    <m/>
    <m/>
    <m/>
    <s v="Federal"/>
    <s v="PAV"/>
    <s v="Uberlândia"/>
  </r>
  <r>
    <x v="0"/>
    <s v="050BMG0220"/>
    <n v="0"/>
    <x v="26"/>
    <s v="0220"/>
    <n v="-48.253857969869301"/>
    <n v="-18.858584010043899"/>
    <n v="-48.265762470261699"/>
    <n v="-18.884343759956401"/>
    <s v="050"/>
    <s v="MG"/>
    <s v="Eixo Principal"/>
    <s v="-"/>
    <s v="050BMG0220"/>
    <s v="ENTR CONTORNO NORTE DE UBERLÂNDIA"/>
    <s v="ENTR BR-365(A)/452(A)(UBERLÂNDIA)"/>
    <n v="65.8"/>
    <n v="68.900000000000006"/>
    <n v="3.1"/>
    <x v="0"/>
    <m/>
    <m/>
    <s v="Federal"/>
    <m/>
    <m/>
    <m/>
    <s v="Federal"/>
    <s v="PAV"/>
    <s v="Uberlândia"/>
  </r>
  <r>
    <x v="0"/>
    <s v="050BMG0240"/>
    <n v="0"/>
    <x v="26"/>
    <s v="0240"/>
    <n v="-48.265762470261699"/>
    <n v="-18.884343759956401"/>
    <n v="-48.22402913034"/>
    <n v="-18.909865769589501"/>
    <s v="050"/>
    <s v="MG"/>
    <s v="Eixo Principal"/>
    <s v="-"/>
    <s v="050BMG0240"/>
    <s v="ENTR BR-365(A)/452(A)(UBERLÂNDIA)"/>
    <s v="ENTR BR-365(B)/452(B)/455/497 (UBERLÂNDIA)"/>
    <n v="68.900000000000006"/>
    <n v="74"/>
    <n v="5.0999999999999996"/>
    <x v="0"/>
    <m/>
    <s v="452BMG0180;497BMG0010;365BMG0290"/>
    <s v="Federal"/>
    <m/>
    <m/>
    <m/>
    <s v="Federal"/>
    <s v="PAV"/>
    <s v="Uberlândia"/>
  </r>
  <r>
    <x v="0"/>
    <s v="050BMG0245"/>
    <n v="0"/>
    <x v="26"/>
    <s v="0245"/>
    <n v="-48.22402913034"/>
    <n v="-18.909865769589501"/>
    <n v="-48.219316729583298"/>
    <n v="-18.9386550297057"/>
    <s v="050"/>
    <s v="MG"/>
    <s v="Eixo Principal"/>
    <s v="-"/>
    <s v="050BMG0245"/>
    <s v="ENTR BR-365(B)/452(B)/455/497 (UBERLÂNDIA)"/>
    <s v="ENTR CONTORNO LESTE DE UBERLÂNDIA"/>
    <n v="74"/>
    <n v="77.2"/>
    <n v="3.2"/>
    <x v="0"/>
    <m/>
    <s v="455BMG0005"/>
    <s v="Federal"/>
    <m/>
    <m/>
    <m/>
    <s v="Federal"/>
    <s v="PAV"/>
    <s v="Uberlândia"/>
  </r>
  <r>
    <x v="0"/>
    <s v="050BMG0250"/>
    <n v="0"/>
    <x v="26"/>
    <s v="0250"/>
    <n v="-48.219316729583298"/>
    <n v="-18.9386550297057"/>
    <n v="-48.214300509960502"/>
    <n v="-18.971085130374401"/>
    <s v="050"/>
    <s v="MG"/>
    <s v="Eixo Principal"/>
    <s v="Coinc"/>
    <s v="050BMG0250"/>
    <s v="ENTR CONTORNO LESTE DE UBERLÂNDIA"/>
    <s v="ENTR CONTORNO SUL DE UBERLÂNDIA"/>
    <n v="77.2"/>
    <n v="80.8"/>
    <n v="3.6"/>
    <x v="0"/>
    <m/>
    <s v="455BMG0007"/>
    <s v="Concessão Federal"/>
    <m/>
    <m/>
    <m/>
    <s v="Federal"/>
    <s v="PAV"/>
    <s v="Uberlândia"/>
  </r>
  <r>
    <x v="0"/>
    <s v="050BMG0255"/>
    <n v="0"/>
    <x v="26"/>
    <s v="0255"/>
    <n v="-48.214300509960502"/>
    <n v="-18.971085130374401"/>
    <n v="-48.071002259946198"/>
    <n v="-19.418385540060498"/>
    <s v="050"/>
    <s v="MG"/>
    <s v="Eixo Principal"/>
    <s v="-"/>
    <s v="050BMG0255"/>
    <s v="ENTR CONTORNO SUL DE UBERLÂNDIA"/>
    <s v="RIO TIJUCO"/>
    <n v="80.8"/>
    <n v="133.30000000000001"/>
    <n v="52.5"/>
    <x v="0"/>
    <m/>
    <m/>
    <s v="Concessão Federal"/>
    <m/>
    <m/>
    <m/>
    <s v="Federal"/>
    <s v="PAV"/>
    <s v="Uberlândia"/>
  </r>
  <r>
    <x v="0"/>
    <s v="050BMG0260"/>
    <n v="0"/>
    <x v="26"/>
    <s v="0260"/>
    <n v="-48.071002259946198"/>
    <n v="-19.418385540060498"/>
    <n v="-47.973433199582402"/>
    <n v="-19.770816489589201"/>
    <s v="050"/>
    <s v="MG"/>
    <s v="Eixo Principal"/>
    <s v="-"/>
    <s v="050BMG0260"/>
    <s v="RIO TIJUCO"/>
    <s v="ENTR BR-262(A)/464(A) (UBERABA)"/>
    <n v="133.30000000000001"/>
    <n v="174"/>
    <n v="40.700000000000003"/>
    <x v="0"/>
    <m/>
    <m/>
    <s v="Concessão Federal"/>
    <m/>
    <m/>
    <m/>
    <s v="Federal"/>
    <s v="PAV"/>
    <s v="Uberlândia"/>
  </r>
  <r>
    <x v="0"/>
    <s v="050BMG0265"/>
    <n v="0"/>
    <x v="26"/>
    <s v="0265"/>
    <n v="-47.973433199582402"/>
    <n v="-19.770816489589201"/>
    <n v="-47.923785869722003"/>
    <n v="-19.777893520069799"/>
    <s v="050"/>
    <s v="MG"/>
    <s v="Eixo Principal"/>
    <s v="-"/>
    <s v="050BMG0265"/>
    <s v="ENTR BR-262(A)/464(A) (UBERABA)"/>
    <s v="ENTR BR-262(B)"/>
    <n v="174"/>
    <n v="179.8"/>
    <n v="5.8"/>
    <x v="0"/>
    <m/>
    <s v="464BMG0055;262BMG1000"/>
    <s v="Concessão Federal"/>
    <m/>
    <m/>
    <m/>
    <s v="Federal"/>
    <s v="PAV"/>
    <s v="Uberlândia"/>
  </r>
  <r>
    <x v="0"/>
    <s v="050BMG0270"/>
    <n v="0"/>
    <x v="26"/>
    <s v="0270"/>
    <n v="-47.923785869722003"/>
    <n v="-19.777893520069799"/>
    <n v="-47.821348440078303"/>
    <n v="-19.927024229684399"/>
    <s v="050"/>
    <s v="MG"/>
    <s v="Eixo Principal"/>
    <s v="-"/>
    <s v="050BMG0270"/>
    <s v="ENTR BR-262(B)"/>
    <s v="ENTR BR-464(B) (P/CONQUISTA)"/>
    <n v="179.8"/>
    <n v="199.1"/>
    <n v="19.3"/>
    <x v="0"/>
    <m/>
    <s v="464BMG0060"/>
    <s v="Concessão Federal"/>
    <m/>
    <m/>
    <m/>
    <s v="Federal"/>
    <s v="PAV"/>
    <s v="Uberlândia"/>
  </r>
  <r>
    <x v="0"/>
    <s v="050BMG0285"/>
    <n v="0"/>
    <x v="26"/>
    <s v="0285"/>
    <n v="-47.821348440078303"/>
    <n v="-19.927024229684399"/>
    <n v="-47.788321120323403"/>
    <n v="-19.983764409999399"/>
    <s v="050"/>
    <s v="MG"/>
    <s v="Eixo Principal"/>
    <s v="-"/>
    <s v="050BMG0285"/>
    <s v="ENTR BR-464(B) (P/CONQUISTA)"/>
    <s v="DIV MG/SP (DELTA)"/>
    <n v="199.1"/>
    <n v="206.8"/>
    <n v="7.7"/>
    <x v="0"/>
    <m/>
    <m/>
    <s v="Concessão Federal"/>
    <m/>
    <m/>
    <m/>
    <s v="Federal"/>
    <s v="PAV"/>
    <s v="Uberlândia"/>
  </r>
  <r>
    <x v="0"/>
    <s v="050BSP0290"/>
    <n v="0"/>
    <x v="27"/>
    <s v="0290"/>
    <n v="-47.788321120323403"/>
    <n v="-19.983764409999399"/>
    <n v="-47.780896859802098"/>
    <n v="-20.0446367898559"/>
    <s v="050"/>
    <s v="SP"/>
    <s v="Eixo Principal"/>
    <s v="-"/>
    <s v="050BSP0290"/>
    <s v="ENTR BR-464(B) (DIV MG/SP)"/>
    <s v="ACESSO IGARAPAVA"/>
    <n v="0"/>
    <n v="11.4"/>
    <n v="11.4"/>
    <x v="1"/>
    <m/>
    <m/>
    <s v="Estadual"/>
    <m/>
    <s v="SP-330"/>
    <s v="DUP"/>
    <s v="Estadual"/>
    <s v="PLA"/>
    <s v="Uberlândia"/>
  </r>
  <r>
    <x v="0"/>
    <s v="050BSP0293"/>
    <n v="0"/>
    <x v="27"/>
    <s v="0293"/>
    <n v="-47.780896859802098"/>
    <n v="-20.0446367898559"/>
    <n v="-47.788723350202403"/>
    <n v="-20.078599189600801"/>
    <s v="050"/>
    <s v="SP"/>
    <s v="Eixo Principal"/>
    <s v="-"/>
    <s v="050BSP0293"/>
    <s v="ACESSO IGARAPAVA"/>
    <s v="ACESSO ARAMINA"/>
    <n v="11.4"/>
    <n v="16.100000000000001"/>
    <n v="4.7"/>
    <x v="1"/>
    <m/>
    <m/>
    <s v="Estadual"/>
    <m/>
    <s v="SP-330"/>
    <s v="DUP"/>
    <s v="Estadual"/>
    <s v="PLA"/>
    <s v="São José do Rio Preto"/>
  </r>
  <r>
    <x v="0"/>
    <s v="050BSP0297"/>
    <n v="0"/>
    <x v="27"/>
    <s v="0297"/>
    <n v="-47.788723350202403"/>
    <n v="-20.078599189600801"/>
    <n v="-47.785661110072098"/>
    <n v="-20.198380380350201"/>
    <s v="050"/>
    <s v="SP"/>
    <s v="Eixo Principal"/>
    <s v="-"/>
    <s v="050BSP0297"/>
    <s v="ACESSO ARAMINA"/>
    <s v="ENTR SP-330 (P/ BURITIZAL)"/>
    <n v="16.100000000000001"/>
    <n v="28.5"/>
    <n v="12.4"/>
    <x v="1"/>
    <m/>
    <m/>
    <s v="Estadual"/>
    <m/>
    <s v="SP-330"/>
    <s v="DUP"/>
    <s v="Estadual"/>
    <s v="PLA"/>
    <s v="São José do Rio Preto"/>
  </r>
  <r>
    <x v="0"/>
    <s v="050BSP0303"/>
    <n v="0"/>
    <x v="27"/>
    <s v="0303"/>
    <n v="-47.785661110072098"/>
    <n v="-20.198380380350201"/>
    <n v="-47.8057058698299"/>
    <n v="-20.335671560194299"/>
    <s v="050"/>
    <s v="SP"/>
    <s v="Eixo Principal"/>
    <s v="-"/>
    <s v="050BSP0303"/>
    <s v="ENTR SP-330 (P/ BURITIZAL)"/>
    <s v="ENTR SP-385 (ITUVERAVA)"/>
    <n v="28.5"/>
    <n v="43.4"/>
    <n v="14.9"/>
    <x v="1"/>
    <m/>
    <m/>
    <s v="Estadual"/>
    <m/>
    <s v="SP-330"/>
    <s v="DUP"/>
    <s v="Estadual"/>
    <s v="PLA"/>
    <s v="São José do Rio Preto"/>
  </r>
  <r>
    <x v="0"/>
    <s v="050BSP0310"/>
    <n v="0"/>
    <x v="27"/>
    <s v="0310"/>
    <n v="-47.8057058698299"/>
    <n v="-20.335671560194299"/>
    <n v="-47.8410609399103"/>
    <n v="-20.524304380042999"/>
    <s v="050"/>
    <s v="SP"/>
    <s v="Eixo Principal"/>
    <s v="-"/>
    <s v="050BSP0310"/>
    <s v="ENTR SP-385 (ITUVERAVA)"/>
    <s v="ENTR SP-345 (P/ FRANCA)"/>
    <n v="43.4"/>
    <n v="65.5"/>
    <n v="22.1"/>
    <x v="1"/>
    <m/>
    <m/>
    <s v="Estadual"/>
    <m/>
    <s v="SP-330"/>
    <s v="DUP"/>
    <s v="Estadual"/>
    <s v="PLA"/>
    <s v="São José do Rio Preto"/>
  </r>
  <r>
    <x v="0"/>
    <s v="050BSP0330"/>
    <n v="0"/>
    <x v="27"/>
    <s v="0330"/>
    <n v="-47.8410609399103"/>
    <n v="-20.524304380042999"/>
    <n v="-47.873226719937101"/>
    <n v="-20.576120180401901"/>
    <s v="050"/>
    <s v="SP"/>
    <s v="Eixo Principal"/>
    <s v="-"/>
    <s v="050BSP0330"/>
    <s v="ENTR SP-345 (P/ FRANCA)"/>
    <s v="SÃO JOAQUIM DA BARRA"/>
    <n v="65.5"/>
    <n v="72.099999999999994"/>
    <n v="6.6"/>
    <x v="1"/>
    <m/>
    <m/>
    <s v="Estadual"/>
    <m/>
    <s v="SP-330"/>
    <s v="DUP"/>
    <s v="Estadual"/>
    <s v="PLA"/>
    <s v="São José do Rio Preto"/>
  </r>
  <r>
    <x v="0"/>
    <s v="050BSP0335"/>
    <n v="0"/>
    <x v="27"/>
    <s v="0335"/>
    <n v="-47.873226719937101"/>
    <n v="-20.576120180401901"/>
    <n v="-47.893013560427399"/>
    <n v="-20.719676009739899"/>
    <s v="050"/>
    <s v="SP"/>
    <s v="Eixo Principal"/>
    <s v="-"/>
    <s v="050BSP0335"/>
    <s v="SÃO JOAQUIM DA BARRA"/>
    <s v="ENTR SP-328 (ORLÂNDIA)"/>
    <n v="72.099999999999994"/>
    <n v="85.7"/>
    <n v="13.6"/>
    <x v="1"/>
    <m/>
    <m/>
    <s v="Estadual"/>
    <m/>
    <s v="SP-330"/>
    <s v="DUP"/>
    <s v="Estadual"/>
    <s v="PLA"/>
    <s v="São José do Rio Preto"/>
  </r>
  <r>
    <x v="0"/>
    <s v="050BSP0345"/>
    <n v="0"/>
    <x v="27"/>
    <s v="0345"/>
    <n v="-47.893013560427399"/>
    <n v="-20.719676009739899"/>
    <n v="-47.892959369978797"/>
    <n v="-20.752030829958802"/>
    <s v="050"/>
    <s v="SP"/>
    <s v="Eixo Principal"/>
    <s v="-"/>
    <s v="050BSP0345"/>
    <s v="ENTR SP-328 (ORLÂNDIA)"/>
    <s v="ENTR SP-351"/>
    <n v="85.7"/>
    <n v="88.9"/>
    <n v="3.2"/>
    <x v="1"/>
    <m/>
    <m/>
    <s v="Estadual"/>
    <m/>
    <s v="SP-330"/>
    <s v="DUP"/>
    <s v="Estadual"/>
    <s v="PLA"/>
    <s v="São José do Rio Preto"/>
  </r>
  <r>
    <x v="0"/>
    <s v="050BSP0350"/>
    <n v="0"/>
    <x v="27"/>
    <s v="0350"/>
    <n v="-47.892959369978797"/>
    <n v="-20.752030829958802"/>
    <n v="-47.891885020077503"/>
    <n v="-20.8022967800723"/>
    <s v="050"/>
    <s v="SP"/>
    <s v="Eixo Principal"/>
    <s v="-"/>
    <s v="050BSP0350"/>
    <s v="ENTR SP-351"/>
    <s v="ACESSO SALES OLIVEIRA"/>
    <n v="88.9"/>
    <n v="94.7"/>
    <n v="5.8"/>
    <x v="1"/>
    <m/>
    <m/>
    <s v="Estadual"/>
    <m/>
    <s v="SP-330"/>
    <s v="DUP"/>
    <s v="Estadual"/>
    <s v="PLA"/>
    <s v="São José do Rio Preto"/>
  </r>
  <r>
    <x v="0"/>
    <s v="050BSP0355"/>
    <n v="0"/>
    <x v="27"/>
    <s v="0355"/>
    <n v="-47.891885020077503"/>
    <n v="-20.8022967800723"/>
    <n v="-47.889843809943798"/>
    <n v="-20.908485950166401"/>
    <s v="050"/>
    <s v="SP"/>
    <s v="Eixo Principal"/>
    <s v="-"/>
    <s v="050BSP0355"/>
    <s v="ACESSO SALES OLIVEIRA"/>
    <s v="ENTR BR-265"/>
    <n v="94.7"/>
    <n v="106.3"/>
    <n v="11.6"/>
    <x v="1"/>
    <m/>
    <m/>
    <s v="Estadual"/>
    <m/>
    <s v="SP-330"/>
    <s v="DUP"/>
    <s v="Estadual"/>
    <s v="PLA"/>
    <s v="São José do Rio Preto"/>
  </r>
  <r>
    <x v="0"/>
    <s v="050BSP0370"/>
    <n v="0"/>
    <x v="27"/>
    <s v="0370"/>
    <n v="-47.889843809943798"/>
    <n v="-20.908485950166401"/>
    <n v="-47.825962740088301"/>
    <n v="-21.0500189901841"/>
    <s v="050"/>
    <s v="SP"/>
    <s v="Eixo Principal"/>
    <s v="-"/>
    <s v="050BSP0370"/>
    <s v="ENTR BR-265"/>
    <s v="ACESSO JARDINÓPOLIS"/>
    <n v="106.3"/>
    <n v="123.6"/>
    <n v="17.3"/>
    <x v="1"/>
    <m/>
    <m/>
    <s v="Estadual"/>
    <m/>
    <s v="SP-330"/>
    <s v="DUP"/>
    <s v="Estadual"/>
    <s v="PLA"/>
    <s v="São José do Rio Preto"/>
  </r>
  <r>
    <x v="0"/>
    <s v="050BSP0380"/>
    <n v="0"/>
    <x v="27"/>
    <s v="0380"/>
    <n v="-47.825962740088301"/>
    <n v="-21.0500189901841"/>
    <n v="-47.794676149884303"/>
    <n v="-21.092621889988202"/>
    <s v="050"/>
    <s v="SP"/>
    <s v="Eixo Principal"/>
    <s v="-"/>
    <s v="050BSP0380"/>
    <s v="ACESSO JARDINÓPOLIS"/>
    <s v="ENTR SP-328"/>
    <n v="123.6"/>
    <n v="129.6"/>
    <n v="6"/>
    <x v="1"/>
    <m/>
    <m/>
    <s v="Estadual"/>
    <m/>
    <s v="SP-330"/>
    <s v="DUP"/>
    <s v="Estadual"/>
    <s v="PLA"/>
    <s v="São José do Rio Preto"/>
  </r>
  <r>
    <x v="0"/>
    <s v="050BSP0387"/>
    <n v="0"/>
    <x v="27"/>
    <s v="0387"/>
    <n v="-47.794676149884303"/>
    <n v="-21.092621889988202"/>
    <n v="-47.780580749901603"/>
    <n v="-21.1127987997247"/>
    <s v="050"/>
    <s v="SP"/>
    <s v="Eixo Principal"/>
    <s v="-"/>
    <s v="050BSP0387"/>
    <s v="ENTR SP-328"/>
    <s v="ENTR SP-334"/>
    <n v="129.6"/>
    <n v="132.1"/>
    <n v="2.5"/>
    <x v="1"/>
    <m/>
    <m/>
    <s v="Estadual"/>
    <m/>
    <s v="SP-330"/>
    <s v="DUP"/>
    <s v="Estadual"/>
    <s v="PLA"/>
    <s v="São José do Rio Preto"/>
  </r>
  <r>
    <x v="0"/>
    <s v="050BSP0390"/>
    <n v="0"/>
    <x v="27"/>
    <s v="0390"/>
    <n v="-47.780580749901603"/>
    <n v="-21.1127987997247"/>
    <n v="-47.758834050151201"/>
    <n v="-21.208112319927501"/>
    <s v="050"/>
    <s v="SP"/>
    <s v="Eixo Principal"/>
    <s v="-"/>
    <s v="050BSP0390"/>
    <s v="ENTR SP-334"/>
    <s v="ENTR SP-255/333 (RIBEIRÃO PRETO)"/>
    <n v="132.1"/>
    <n v="145.5"/>
    <n v="13.4"/>
    <x v="1"/>
    <m/>
    <m/>
    <s v="Estadual"/>
    <m/>
    <s v="SP-330"/>
    <s v="DUP"/>
    <s v="Estadual"/>
    <s v="PLA"/>
    <s v="São José do Rio Preto"/>
  </r>
  <r>
    <x v="0"/>
    <s v="050BSP0410"/>
    <n v="0"/>
    <x v="27"/>
    <s v="0410"/>
    <n v="-47.758834050151201"/>
    <n v="-21.208112319927501"/>
    <n v="-47.726060639586798"/>
    <n v="-21.335398800114401"/>
    <s v="050"/>
    <s v="SP"/>
    <s v="Eixo Principal"/>
    <s v="-"/>
    <s v="050BSP0410"/>
    <s v="ENTR SP-255/333 (RIBEIRÃO PRETO)"/>
    <s v="ENTR SP-271 (CRAVINHOS)"/>
    <n v="145.5"/>
    <n v="160.6"/>
    <n v="15.1"/>
    <x v="1"/>
    <m/>
    <m/>
    <s v="Estadual"/>
    <m/>
    <s v="SP-330"/>
    <s v="DUP"/>
    <s v="Estadual"/>
    <s v="PLA"/>
    <s v="São José do Rio Preto"/>
  </r>
  <r>
    <x v="0"/>
    <s v="050BSP0430"/>
    <n v="0"/>
    <x v="27"/>
    <s v="0430"/>
    <n v="-47.726060639586798"/>
    <n v="-21.335398800114401"/>
    <n v="-47.641463160296503"/>
    <n v="-21.466152750449002"/>
    <s v="050"/>
    <s v="SP"/>
    <s v="Eixo Principal"/>
    <s v="-"/>
    <s v="050BSP0430"/>
    <s v="ENTR SP-271 (CRAVINHOS)"/>
    <s v="ENTR SP-253 (P/SÃO SIMÃO)"/>
    <n v="160.6"/>
    <n v="178.8"/>
    <n v="18.2"/>
    <x v="1"/>
    <m/>
    <m/>
    <s v="Estadual"/>
    <m/>
    <s v="SP-330"/>
    <s v="DUP"/>
    <s v="Estadual"/>
    <s v="PLA"/>
    <s v="São José do Rio Preto"/>
  </r>
  <r>
    <x v="0"/>
    <s v="050BSP0450"/>
    <n v="0"/>
    <x v="27"/>
    <s v="0450"/>
    <n v="-47.641463160296503"/>
    <n v="-21.466152750449002"/>
    <n v="-47.6426865296595"/>
    <n v="-21.5278800896943"/>
    <s v="050"/>
    <s v="SP"/>
    <s v="Eixo Principal"/>
    <s v="-"/>
    <s v="050BSP0450"/>
    <s v="ENTR SP-253 (P/SÃO SIMÃO)"/>
    <s v="ENTR SP-253 (P/LUÍS ANTÔNIO)"/>
    <n v="178.8"/>
    <n v="185.3"/>
    <n v="6.5"/>
    <x v="1"/>
    <m/>
    <m/>
    <s v="Estadual"/>
    <m/>
    <s v="SP-330"/>
    <s v="DUP"/>
    <s v="Estadual"/>
    <s v="PLA"/>
    <s v="São José do Rio Preto"/>
  </r>
  <r>
    <x v="0"/>
    <s v="050BSP0470"/>
    <n v="0"/>
    <x v="27"/>
    <s v="0470"/>
    <n v="-47.6426865296595"/>
    <n v="-21.5278800896943"/>
    <n v="-47.607752309921104"/>
    <n v="-21.6654434097854"/>
    <s v="050"/>
    <s v="SP"/>
    <s v="Eixo Principal"/>
    <s v="-"/>
    <s v="050BSP0470"/>
    <s v="ENTR SP-253 (P/LUÍS ANTÔNIO)"/>
    <s v="ENTR SP-328"/>
    <n v="185.3"/>
    <n v="200.8"/>
    <n v="15.5"/>
    <x v="1"/>
    <m/>
    <m/>
    <s v="Estadual"/>
    <m/>
    <s v="SP-330"/>
    <s v="DUP"/>
    <s v="Estadual"/>
    <s v="PLA"/>
    <s v="São José do Rio Preto"/>
  </r>
  <r>
    <x v="0"/>
    <s v="050BSP0475"/>
    <n v="0"/>
    <x v="27"/>
    <s v="0475"/>
    <n v="-47.607752309921104"/>
    <n v="-21.6654434097854"/>
    <n v="-47.5639550798629"/>
    <n v="-21.755989919699001"/>
    <s v="050"/>
    <s v="SP"/>
    <s v="Eixo Principal"/>
    <s v="-"/>
    <s v="050BSP0475"/>
    <s v="ENTR SP-328"/>
    <s v="ACESSO SANTA RITA DO PASSA QUATRO"/>
    <n v="200.8"/>
    <n v="212"/>
    <n v="11.2"/>
    <x v="1"/>
    <m/>
    <m/>
    <s v="Estadual"/>
    <m/>
    <s v="SP-330"/>
    <s v="DUP"/>
    <s v="Estadual"/>
    <s v="PLA"/>
    <s v="São José do Rio Preto"/>
  </r>
  <r>
    <x v="0"/>
    <s v="050BSP0483"/>
    <n v="0"/>
    <x v="27"/>
    <s v="0483"/>
    <n v="-47.5639550798629"/>
    <n v="-21.755989919699001"/>
    <n v="-47.495078580012397"/>
    <n v="-21.835047669614099"/>
    <s v="050"/>
    <s v="SP"/>
    <s v="Eixo Principal"/>
    <s v="-"/>
    <s v="050BSP0483"/>
    <s v="ACESSO SANTA RITA DO PASSA QUATRO"/>
    <s v="ENTR BR-267(A)"/>
    <n v="212"/>
    <n v="223.3"/>
    <n v="11.3"/>
    <x v="1"/>
    <m/>
    <m/>
    <s v="Estadual"/>
    <m/>
    <s v="SP-330"/>
    <s v="DUP"/>
    <s v="Estadual"/>
    <s v="PLA"/>
    <s v="São José do Rio Preto"/>
  </r>
  <r>
    <x v="0"/>
    <s v="050BSP0487"/>
    <n v="0"/>
    <x v="27"/>
    <s v="0487"/>
    <n v="-47.495078580012397"/>
    <n v="-21.835047669614099"/>
    <n v="-47.495024500180399"/>
    <n v="-21.850593610406701"/>
    <s v="050"/>
    <s v="SP"/>
    <s v="Eixo Principal"/>
    <s v="-"/>
    <s v="050BSP0487"/>
    <s v="ENTR BR-267(A)"/>
    <s v="ENTR BR-267(B) (PORTO FERREIRA)"/>
    <n v="223.3"/>
    <n v="225.5"/>
    <n v="2.2000000000000002"/>
    <x v="1"/>
    <m/>
    <s v="267BSP0540"/>
    <s v="Estadual"/>
    <m/>
    <s v="SP-330"/>
    <s v="DUP"/>
    <s v="Estadual"/>
    <s v="PLA"/>
    <s v="São José do Rio Preto"/>
  </r>
  <r>
    <x v="0"/>
    <s v="050BSP0490"/>
    <n v="0"/>
    <x v="27"/>
    <s v="0490"/>
    <n v="-47.495024500180399"/>
    <n v="-21.850593610406701"/>
    <n v="-47.432559199747203"/>
    <n v="-22.0379164498842"/>
    <s v="050"/>
    <s v="SP"/>
    <s v="Eixo Principal"/>
    <s v="-"/>
    <s v="050BSP0490"/>
    <s v="ENTR BR-267(B) (PORTO FERREIRA)"/>
    <s v="ENTR BR-369 (P/PIRASSUNUNGA)"/>
    <n v="225.5"/>
    <n v="247.3"/>
    <n v="21.8"/>
    <x v="1"/>
    <m/>
    <m/>
    <s v="Estadual"/>
    <m/>
    <s v="SP-330"/>
    <s v="DUP"/>
    <s v="Estadual"/>
    <s v="PLA"/>
    <s v="São José do Rio Preto"/>
  </r>
  <r>
    <x v="0"/>
    <s v="050BSP0510"/>
    <n v="0"/>
    <x v="27"/>
    <s v="0510"/>
    <n v="-47.432559199747203"/>
    <n v="-22.0379164498842"/>
    <n v="-47.398057120439702"/>
    <n v="-22.189226769899399"/>
    <s v="050"/>
    <s v="SP"/>
    <s v="Eixo Principal"/>
    <s v="-"/>
    <s v="050BSP0510"/>
    <s v="ENTR BR-369 (P/PIRASSUNUNGA)"/>
    <s v="ACESSO LEME"/>
    <n v="247.3"/>
    <n v="264.3"/>
    <n v="17"/>
    <x v="1"/>
    <m/>
    <m/>
    <s v="Estadual"/>
    <m/>
    <s v="SP-330"/>
    <s v="DUP"/>
    <s v="Estadual"/>
    <s v="PLA"/>
    <s v="São José do Rio Preto"/>
  </r>
  <r>
    <x v="0"/>
    <s v="050BSP0530"/>
    <n v="0"/>
    <x v="27"/>
    <s v="0530"/>
    <n v="-47.398057120439702"/>
    <n v="-22.189226769899399"/>
    <n v="-47.394629529828798"/>
    <n v="-22.376822800032102"/>
    <s v="050"/>
    <s v="SP"/>
    <s v="Eixo Principal"/>
    <s v="-"/>
    <s v="050BSP0530"/>
    <s v="ACESSO LEME"/>
    <s v="ENTR SP-191 (ARARAS)"/>
    <n v="264.3"/>
    <n v="285.39999999999998"/>
    <n v="21.1"/>
    <x v="1"/>
    <m/>
    <m/>
    <s v="Estadual"/>
    <m/>
    <s v="SP-330"/>
    <s v="DUP"/>
    <s v="Estadual"/>
    <s v="PLA"/>
    <s v="Taubaté"/>
  </r>
  <r>
    <x v="0"/>
    <s v="050BSP0550"/>
    <n v="0"/>
    <x v="27"/>
    <s v="0550"/>
    <n v="-47.394629529828798"/>
    <n v="-22.376822800032102"/>
    <n v="-47.398855339801997"/>
    <n v="-22.470243939805901"/>
    <s v="050"/>
    <s v="SP"/>
    <s v="Eixo Principal"/>
    <s v="-"/>
    <s v="050BSP0550"/>
    <s v="ENTR SP-191 (ARARAS)"/>
    <s v="ENTR SP-316 (P/CORDEIRÓPOLIS)"/>
    <n v="285.39999999999998"/>
    <n v="294.60000000000002"/>
    <n v="9.1999999999999993"/>
    <x v="1"/>
    <m/>
    <m/>
    <s v="Estadual"/>
    <m/>
    <s v="SP-330"/>
    <s v="DUP"/>
    <s v="Estadual"/>
    <s v="PLA"/>
    <s v="Taubaté"/>
  </r>
  <r>
    <x v="0"/>
    <s v="050BSP0565"/>
    <n v="0"/>
    <x v="27"/>
    <s v="0565"/>
    <n v="-47.398855339801997"/>
    <n v="-22.470243939805901"/>
    <n v="-47.3994040395647"/>
    <n v="-22.502899710053502"/>
    <s v="050"/>
    <s v="SP"/>
    <s v="Eixo Principal"/>
    <s v="-"/>
    <s v="050BSP0565"/>
    <s v="ENTR SP-316 (P/CORDEIRÓPOLIS)"/>
    <s v="ENTR BR-364 (P/RIO CLARO)"/>
    <n v="294.60000000000002"/>
    <n v="297.7"/>
    <n v="3.1"/>
    <x v="1"/>
    <m/>
    <m/>
    <s v="Estadual"/>
    <m/>
    <s v="SP-330"/>
    <s v="DUP"/>
    <s v="Estadual"/>
    <s v="PLA"/>
    <s v="Taubaté"/>
  </r>
  <r>
    <x v="0"/>
    <s v="050BSP0570"/>
    <n v="0"/>
    <x v="27"/>
    <s v="0570"/>
    <n v="-47.3994040395647"/>
    <n v="-22.502899710053502"/>
    <n v="-47.3757730802634"/>
    <n v="-22.545735199719601"/>
    <s v="050"/>
    <s v="SP"/>
    <s v="Eixo Principal"/>
    <s v="-"/>
    <s v="050BSP0570"/>
    <s v="ENTR BR-364 (P/RIO CLARO)"/>
    <s v="ENTR BR-373/478 (LIMEIRA)"/>
    <n v="297.7"/>
    <n v="302.5"/>
    <n v="4.8"/>
    <x v="1"/>
    <m/>
    <m/>
    <s v="Estadual"/>
    <m/>
    <s v="SP-330"/>
    <s v="DUP"/>
    <s v="Estadual"/>
    <s v="PLA"/>
    <s v="Taubaté"/>
  </r>
  <r>
    <x v="0"/>
    <s v="050BSP0590"/>
    <n v="0"/>
    <x v="27"/>
    <s v="0590"/>
    <n v="-47.3757730802634"/>
    <n v="-22.545735199719601"/>
    <n v="-47.328768650153002"/>
    <n v="-22.639376999848501"/>
    <s v="050"/>
    <s v="SP"/>
    <s v="Eixo Principal"/>
    <s v="-"/>
    <s v="050BSP0590"/>
    <s v="ENTR BR-373/478 (LIMEIRA)"/>
    <s v="ENTR SP-133"/>
    <n v="302.5"/>
    <n v="315.10000000000002"/>
    <n v="12.6"/>
    <x v="1"/>
    <m/>
    <m/>
    <s v="Estadual"/>
    <m/>
    <s v="SP-330"/>
    <s v="DUP"/>
    <s v="Estadual"/>
    <s v="PLA"/>
    <s v="Taubaté"/>
  </r>
  <r>
    <x v="0"/>
    <s v="050BSP0610"/>
    <n v="0"/>
    <x v="27"/>
    <s v="0610"/>
    <n v="-47.328768650153002"/>
    <n v="-22.639376999848501"/>
    <n v="-47.257275210382602"/>
    <n v="-22.754299569969099"/>
    <s v="050"/>
    <s v="SP"/>
    <s v="Eixo Principal"/>
    <s v="-"/>
    <s v="050BSP0610"/>
    <s v="ENTR SP-133"/>
    <s v="ENTR SP-304"/>
    <n v="315.10000000000002"/>
    <n v="329.9"/>
    <n v="14.8"/>
    <x v="1"/>
    <m/>
    <m/>
    <s v="Estadual"/>
    <m/>
    <s v="SP-330"/>
    <s v="DUP"/>
    <s v="Estadual"/>
    <s v="PLA"/>
    <s v="Taubaté"/>
  </r>
  <r>
    <x v="0"/>
    <s v="050BSP0630"/>
    <n v="0"/>
    <x v="27"/>
    <s v="0630"/>
    <n v="-47.257275210382602"/>
    <n v="-22.754299569969099"/>
    <n v="-47.2505546999394"/>
    <n v="-22.7607014901815"/>
    <s v="050"/>
    <s v="SP"/>
    <s v="Eixo Principal"/>
    <s v="-"/>
    <s v="050BSP0630"/>
    <s v="ENTR SP-304"/>
    <s v="ACESSO NOVA ODESSA"/>
    <n v="329.9"/>
    <n v="331.9"/>
    <n v="2"/>
    <x v="1"/>
    <m/>
    <m/>
    <s v="Estadual"/>
    <m/>
    <s v="SP-330"/>
    <s v="DUP"/>
    <s v="Estadual"/>
    <s v="PLA"/>
    <s v="Taubaté"/>
  </r>
  <r>
    <x v="0"/>
    <s v="050BSP0633"/>
    <n v="0"/>
    <x v="27"/>
    <s v="0633"/>
    <n v="-47.2505546999394"/>
    <n v="-22.7607014901815"/>
    <n v="-47.226045350312603"/>
    <n v="-22.792395609969301"/>
    <s v="050"/>
    <s v="SP"/>
    <s v="Eixo Principal"/>
    <s v="-"/>
    <s v="050BSP0633"/>
    <s v="ACESSO NOVA ODESSA"/>
    <s v="ACESSO SUMARÉ"/>
    <n v="331.9"/>
    <n v="335.2"/>
    <n v="3.3"/>
    <x v="1"/>
    <m/>
    <m/>
    <s v="Estadual"/>
    <m/>
    <s v="SP-330"/>
    <s v="DUP"/>
    <s v="Estadual"/>
    <s v="PLA"/>
    <s v="Taubaté"/>
  </r>
  <r>
    <x v="0"/>
    <s v="050BSP0635"/>
    <n v="0"/>
    <x v="27"/>
    <s v="0635"/>
    <n v="-47.226045350312603"/>
    <n v="-22.792395609969301"/>
    <n v="-47.196431939782101"/>
    <n v="-22.820612900364999"/>
    <s v="050"/>
    <s v="SP"/>
    <s v="Eixo Principal"/>
    <s v="-"/>
    <s v="050BSP0635"/>
    <s v="ACESSO SUMARÉ"/>
    <s v="ACESSO PAULÍNIA"/>
    <n v="335.2"/>
    <n v="340.5"/>
    <n v="5.3"/>
    <x v="1"/>
    <m/>
    <m/>
    <s v="Estadual"/>
    <m/>
    <s v="SP-330"/>
    <s v="DUP"/>
    <s v="Estadual"/>
    <s v="PLA"/>
    <s v="Taubaté"/>
  </r>
  <r>
    <x v="0"/>
    <s v="050BSP0637"/>
    <n v="0"/>
    <x v="27"/>
    <s v="0637"/>
    <n v="-47.196431939782101"/>
    <n v="-22.820612900364999"/>
    <n v="-47.144709829894602"/>
    <n v="-22.859025839870501"/>
    <s v="050"/>
    <s v="SP"/>
    <s v="Eixo Principal"/>
    <s v="-"/>
    <s v="050BSP0637"/>
    <s v="ACESSO PAULÍNIA"/>
    <s v="ENTR SP-065"/>
    <n v="340.5"/>
    <n v="347.2"/>
    <n v="6.7"/>
    <x v="1"/>
    <m/>
    <m/>
    <s v="Estadual"/>
    <m/>
    <s v="SP-330"/>
    <s v="DUP"/>
    <s v="Estadual"/>
    <s v="PLA"/>
    <s v="Taubaté"/>
  </r>
  <r>
    <x v="0"/>
    <s v="050BSP0641"/>
    <n v="0"/>
    <x v="27"/>
    <s v="0641"/>
    <n v="-47.144709829894602"/>
    <n v="-22.859025839870501"/>
    <n v="-47.110401630031099"/>
    <n v="-22.896248069792499"/>
    <s v="050"/>
    <s v="SP"/>
    <s v="Eixo Principal"/>
    <s v="-"/>
    <s v="050BSP0641"/>
    <s v="ENTR SP-065"/>
    <s v="ENTR SP-101"/>
    <n v="347.2"/>
    <n v="352.6"/>
    <n v="5.4"/>
    <x v="1"/>
    <m/>
    <m/>
    <s v="Estadual"/>
    <m/>
    <s v="SP-330"/>
    <s v="DUP"/>
    <s v="Estadual"/>
    <s v="PLA"/>
    <s v="Taubaté"/>
  </r>
  <r>
    <x v="0"/>
    <s v="050BSP0645"/>
    <n v="0"/>
    <x v="27"/>
    <s v="0645"/>
    <n v="-47.110401630031099"/>
    <n v="-22.896248069792499"/>
    <n v="-47.073406460039998"/>
    <n v="-22.933160950017701"/>
    <s v="050"/>
    <s v="SP"/>
    <s v="Eixo Principal"/>
    <s v="-"/>
    <s v="050BSP0645"/>
    <s v="ENTR SP-101"/>
    <s v="ENTR SP-073/075 (CAMPINAS)"/>
    <n v="352.6"/>
    <n v="358.2"/>
    <n v="5.6"/>
    <x v="1"/>
    <m/>
    <m/>
    <s v="Estadual"/>
    <m/>
    <s v="SP-330"/>
    <s v="DUP"/>
    <s v="Estadual"/>
    <s v="PLA"/>
    <s v="Taubaté"/>
  </r>
  <r>
    <x v="0"/>
    <s v="050BSP0650"/>
    <n v="0"/>
    <x v="27"/>
    <s v="0650"/>
    <n v="-47.073406460039998"/>
    <n v="-22.933160950017701"/>
    <n v="-47.024361360288403"/>
    <n v="-23.010697940057799"/>
    <s v="050"/>
    <s v="SP"/>
    <s v="Eixo Principal"/>
    <s v="-"/>
    <s v="050BSP0650"/>
    <s v="ENTR SP-073/075 (CAMPINAS)"/>
    <s v="ACESSO VALINHOS"/>
    <n v="358.2"/>
    <n v="367.9"/>
    <n v="9.6999999999999993"/>
    <x v="1"/>
    <m/>
    <m/>
    <s v="Estadual"/>
    <m/>
    <s v="SP-330"/>
    <s v="DUP"/>
    <s v="Estadual"/>
    <s v="PLA"/>
    <s v="Taubaté"/>
  </r>
  <r>
    <x v="0"/>
    <s v="050BSP0665"/>
    <n v="0"/>
    <x v="27"/>
    <s v="0665"/>
    <n v="-47.024361360288403"/>
    <n v="-23.010697940057799"/>
    <n v="-46.993819280135597"/>
    <n v="-23.061380369808099"/>
    <s v="050"/>
    <s v="SP"/>
    <s v="Eixo Principal"/>
    <s v="-"/>
    <s v="050BSP0665"/>
    <s v="ACESSO VALINHOS"/>
    <s v="ENTR SP-324 (VINHEDO)"/>
    <n v="367.9"/>
    <n v="374.6"/>
    <n v="6.7"/>
    <x v="1"/>
    <m/>
    <m/>
    <s v="Estadual"/>
    <m/>
    <s v="SP-330"/>
    <s v="DUP"/>
    <s v="Estadual"/>
    <s v="PLA"/>
    <s v="Taubaté"/>
  </r>
  <r>
    <x v="0"/>
    <s v="050BSP0670"/>
    <n v="0"/>
    <x v="27"/>
    <s v="0670"/>
    <n v="-46.993819280135597"/>
    <n v="-23.061380369808099"/>
    <n v="-46.968342879620103"/>
    <n v="-23.096291809719201"/>
    <s v="050"/>
    <s v="SP"/>
    <s v="Eixo Principal"/>
    <s v="-"/>
    <s v="050BSP0670"/>
    <s v="ENTR SP-324 (VINHEDO)"/>
    <s v="ENTR SP-063 (LOUVEIRA)"/>
    <n v="374.6"/>
    <n v="379.3"/>
    <n v="4.7"/>
    <x v="1"/>
    <m/>
    <m/>
    <s v="Estadual"/>
    <m/>
    <s v="SP-330"/>
    <s v="DUP"/>
    <s v="Estadual"/>
    <s v="PLA"/>
    <s v="Taubaté"/>
  </r>
  <r>
    <x v="0"/>
    <s v="050BSP0690"/>
    <n v="0"/>
    <x v="27"/>
    <s v="0690"/>
    <n v="-46.968342879620103"/>
    <n v="-23.096291809719201"/>
    <n v="-46.923891710234201"/>
    <n v="-23.170985870101699"/>
    <s v="050"/>
    <s v="SP"/>
    <s v="Eixo Principal"/>
    <s v="-"/>
    <s v="050BSP0690"/>
    <s v="ENTR SP-063 (LOUVEIRA)"/>
    <s v="ENTR SP-300/360 (JUNDIAÍ)"/>
    <n v="379.3"/>
    <n v="389"/>
    <n v="9.6999999999999993"/>
    <x v="1"/>
    <m/>
    <m/>
    <s v="Estadual"/>
    <m/>
    <s v="SP-330"/>
    <s v="DUP"/>
    <s v="Estadual"/>
    <s v="PLA"/>
    <s v="Taubaté"/>
  </r>
  <r>
    <x v="0"/>
    <s v="050BSP0710"/>
    <n v="0"/>
    <x v="27"/>
    <s v="0710"/>
    <n v="-46.923891710234201"/>
    <n v="-23.170985870101699"/>
    <n v="-46.838904620351897"/>
    <n v="-23.344026040169499"/>
    <s v="050"/>
    <s v="SP"/>
    <s v="Eixo Principal"/>
    <s v="-"/>
    <s v="050BSP0710"/>
    <s v="ENTR SP-300/360 (JUNDIAÍ)"/>
    <s v="ENTR SP-354"/>
    <n v="389"/>
    <n v="412.3"/>
    <n v="23.3"/>
    <x v="1"/>
    <m/>
    <m/>
    <s v="Estadual"/>
    <m/>
    <s v="SP-330"/>
    <s v="DUP"/>
    <s v="Estadual"/>
    <s v="PLA"/>
    <s v="Taubaté"/>
  </r>
  <r>
    <x v="0"/>
    <s v="050BSP0730"/>
    <n v="0"/>
    <x v="27"/>
    <s v="0730"/>
    <n v="-46.838904620351897"/>
    <n v="-23.344026040169499"/>
    <n v="-46.726631190376999"/>
    <n v="-23.5142620800309"/>
    <s v="050"/>
    <s v="SP"/>
    <s v="Eixo Principal"/>
    <s v="-"/>
    <s v="050BSP0730"/>
    <s v="ENTR SP-354"/>
    <s v="ENTR BR-116/SP- 015/MARGINAL TIETÊ (SÃO PAULO)"/>
    <n v="412.3"/>
    <n v="438.8"/>
    <n v="26.5"/>
    <x v="1"/>
    <m/>
    <m/>
    <s v="Estadual"/>
    <m/>
    <s v="SP-330"/>
    <s v="DUP"/>
    <s v="Estadual"/>
    <s v="PLA"/>
    <s v="Taubaté"/>
  </r>
  <r>
    <x v="0"/>
    <s v="050BSP0750"/>
    <n v="0"/>
    <x v="27"/>
    <s v="0750"/>
    <n v="-46.726631190376999"/>
    <n v="-23.5142620800309"/>
    <n v="-46.600915770046598"/>
    <n v="-23.613936939837799"/>
    <s v="050"/>
    <s v="SP"/>
    <s v="Eixo Principal"/>
    <s v="-"/>
    <s v="050BSP0750"/>
    <s v="ENTR BR-116/SP- 015/MARGINAL TIETÊ (SÃO PAULO)"/>
    <s v="ENTR R. REGINO ARAGÃO/SP-150"/>
    <n v="438.8"/>
    <n v="439.8"/>
    <n v="1"/>
    <x v="1"/>
    <m/>
    <m/>
    <s v="Federal"/>
    <m/>
    <m/>
    <m/>
    <s v="Federal"/>
    <s v="PLA"/>
    <s v="Taubaté"/>
  </r>
  <r>
    <x v="0"/>
    <s v="050BSP0760"/>
    <n v="0"/>
    <x v="27"/>
    <s v="0760"/>
    <n v="-46.600915770046598"/>
    <n v="-23.613936939837799"/>
    <n v="-46.528098539915597"/>
    <n v="-23.776815459665599"/>
    <s v="050"/>
    <s v="SP"/>
    <s v="Eixo Principal"/>
    <s v="-"/>
    <s v="050BSP0760"/>
    <s v="ENTR R. REGINO ARAGÃO/SP-150"/>
    <s v="ENTR SP-148 (KM 29)"/>
    <n v="439.8"/>
    <n v="459.5"/>
    <n v="19.7"/>
    <x v="1"/>
    <m/>
    <m/>
    <s v="Estadual"/>
    <m/>
    <s v="SP-150"/>
    <s v="DUP"/>
    <s v="Estadual"/>
    <s v="PLA"/>
    <s v="Taubaté"/>
  </r>
  <r>
    <x v="0"/>
    <s v="050BSP0770"/>
    <n v="0"/>
    <x v="27"/>
    <s v="0770"/>
    <n v="-46.528098539915597"/>
    <n v="-23.776815459665599"/>
    <n v="-46.497498850091802"/>
    <n v="-23.863477949647599"/>
    <s v="050"/>
    <s v="SP"/>
    <s v="Eixo Principal"/>
    <s v="-"/>
    <s v="050BSP0770"/>
    <s v="ENTR SP-148 (KM 29)"/>
    <s v="ENTR SP-160 (ENTR PISTA INVERSA (A))"/>
    <n v="459.5"/>
    <n v="470.1"/>
    <n v="10.6"/>
    <x v="1"/>
    <m/>
    <m/>
    <s v="Estadual"/>
    <m/>
    <s v="SP-150"/>
    <s v="DUP"/>
    <s v="Estadual"/>
    <s v="PLA"/>
    <s v="Taubaté"/>
  </r>
  <r>
    <x v="0"/>
    <s v="050BSP0790"/>
    <n v="0"/>
    <x v="27"/>
    <s v="0790"/>
    <n v="-46.497498850091802"/>
    <n v="-23.863477949647599"/>
    <n v="-46.457129420186497"/>
    <n v="-23.880808200238199"/>
    <s v="050"/>
    <s v="SP"/>
    <s v="Eixo Principal"/>
    <s v="-"/>
    <s v="050BSP0790"/>
    <s v="ENTR SP-160 (ENTR PISTA INVERSA (A))"/>
    <s v="ENTR PISTA INVERSA (B)"/>
    <n v="470.1"/>
    <n v="482.7"/>
    <n v="12.6"/>
    <x v="1"/>
    <m/>
    <m/>
    <s v="Estadual"/>
    <m/>
    <s v="SP-150"/>
    <s v="DUP"/>
    <s v="Estadual"/>
    <s v="PLA"/>
    <s v="Taubaté"/>
  </r>
  <r>
    <x v="0"/>
    <s v="050BSP0810"/>
    <n v="0"/>
    <x v="27"/>
    <s v="0810"/>
    <n v="-46.457129420186497"/>
    <n v="-23.880808200238199"/>
    <n v="-46.4406802803706"/>
    <n v="-23.888475130223"/>
    <s v="050"/>
    <s v="SP"/>
    <s v="Eixo Principal"/>
    <s v="-"/>
    <s v="050BSP0810"/>
    <s v="ENTR PISTA INVERSA (B)"/>
    <s v="ENTR BR-101"/>
    <n v="482.7"/>
    <n v="484.9"/>
    <n v="2.2000000000000002"/>
    <x v="1"/>
    <m/>
    <m/>
    <s v="Estadual"/>
    <m/>
    <s v="SP-150"/>
    <s v="DUP"/>
    <s v="Estadual"/>
    <s v="PLA"/>
    <s v="Taubaté"/>
  </r>
  <r>
    <x v="0"/>
    <s v="050BSP0830"/>
    <n v="0"/>
    <x v="27"/>
    <s v="0830"/>
    <n v="-46.4406802803706"/>
    <n v="-23.888475130223"/>
    <n v="-46.348609719962496"/>
    <n v="-23.9306687503624"/>
    <s v="050"/>
    <s v="SP"/>
    <s v="Eixo Principal"/>
    <s v="-"/>
    <s v="050BSP0830"/>
    <s v="ENTR BR-101"/>
    <s v="SANTOS"/>
    <n v="484.9"/>
    <n v="495.7"/>
    <n v="10.8"/>
    <x v="1"/>
    <m/>
    <m/>
    <s v="Estadual"/>
    <m/>
    <s v="SP-150"/>
    <s v="DUP"/>
    <s v="Estadual"/>
    <s v="PLA"/>
    <s v="Taubaté"/>
  </r>
  <r>
    <x v="0"/>
    <s v="050NMG1005"/>
    <n v="0"/>
    <x v="28"/>
    <s v="1005"/>
    <n v="-48.253857969869301"/>
    <n v="-18.858584010043899"/>
    <n v="-48.172408499952198"/>
    <n v="-18.912431949974401"/>
    <s v="050"/>
    <s v="MG"/>
    <s v="Anel"/>
    <s v="-"/>
    <s v="050NMG1005"/>
    <s v="ENTR BR-050 (KM 65,8)"/>
    <s v="ENTR BR-365 (KM 609,7)(CONTORNO NORTE DE UBERLÂNDIA)"/>
    <n v="0"/>
    <n v="13.4"/>
    <n v="13.4"/>
    <x v="0"/>
    <m/>
    <m/>
    <s v="Concessão Federal"/>
    <m/>
    <m/>
    <m/>
    <s v="Federal"/>
    <s v="PAV"/>
    <s v="Taubaté"/>
  </r>
  <r>
    <x v="0"/>
    <s v="050NMG1010"/>
    <n v="0"/>
    <x v="28"/>
    <s v="1010"/>
    <n v="-48.172408499952198"/>
    <n v="-18.912431949974401"/>
    <n v="-48.192451759640903"/>
    <n v="-18.9287047696093"/>
    <s v="050"/>
    <s v="MG"/>
    <s v="Anel"/>
    <s v="-"/>
    <s v="050NMG1010"/>
    <s v="ENTR BR-365 (KM 609,7)(CONTORNO NORTE DE UBERLÂNDIA)"/>
    <s v="ENTR BR-452(A) (KM 613,2) (CONTORNO LESTE DE UBERLÂNDIA)"/>
    <n v="13.4"/>
    <n v="16.2"/>
    <n v="2.8"/>
    <x v="0"/>
    <m/>
    <s v="365BMG0260"/>
    <s v="Concessão Federal"/>
    <m/>
    <m/>
    <m/>
    <s v="Federal"/>
    <s v="PAV"/>
    <s v="Uberlândia"/>
  </r>
  <r>
    <x v="0"/>
    <s v="050NMG1015"/>
    <n v="0"/>
    <x v="28"/>
    <s v="1015"/>
    <n v="-48.192451759640903"/>
    <n v="-18.9287047696093"/>
    <n v="-48.219316729583298"/>
    <n v="-18.9386550297057"/>
    <s v="050"/>
    <s v="MG"/>
    <s v="Anel"/>
    <s v="-"/>
    <s v="050NMG1015"/>
    <s v="ENTR BR-452(A) (KM 613,2) (CONTORNO LESTE DE UBERLÂNDIA)"/>
    <s v="ENTR BR-050(A)/365(B)/452(B) (KM 74,2) (CONTORNO LESTE DE_x000d__x000a_UBERLÂNDIA)"/>
    <n v="16.2"/>
    <n v="19.3"/>
    <n v="3.1"/>
    <x v="0"/>
    <m/>
    <m/>
    <s v="Concessão Federal"/>
    <m/>
    <m/>
    <m/>
    <s v="Federal"/>
    <s v="PAV"/>
    <s v="Uberlândia"/>
  </r>
  <r>
    <x v="0"/>
    <s v="050NMG1020"/>
    <n v="0"/>
    <x v="28"/>
    <s v="1020"/>
    <n v="-48.219316729583298"/>
    <n v="-18.9386550297057"/>
    <n v="-48.214300509960502"/>
    <n v="-18.971085130374401"/>
    <s v="050"/>
    <s v="MG"/>
    <s v="Anel"/>
    <s v="-"/>
    <s v="050NMG1020"/>
    <s v="ENTR BR-050(A)/365(B)/452(B) (KM 74,2) (CONTORNO LESTE DE UBERLÂNDIA)"/>
    <s v="ENTR BR-050 (B) (KM 77,2)"/>
    <n v="19.3"/>
    <n v="22.9"/>
    <n v="3.6"/>
    <x v="0"/>
    <m/>
    <s v="455BMG0007"/>
    <s v="Concessão Federal"/>
    <m/>
    <m/>
    <m/>
    <s v="Federal"/>
    <s v="PAV"/>
    <s v="Uberlândia"/>
  </r>
  <r>
    <x v="0"/>
    <s v="050NMG1025"/>
    <n v="0"/>
    <x v="28"/>
    <s v="1025"/>
    <n v="-48.214300509960502"/>
    <n v="-18.971085130374401"/>
    <n v="-48.308517799756601"/>
    <n v="-18.9755520800644"/>
    <s v="050"/>
    <s v="MG"/>
    <s v="Anel"/>
    <s v="-"/>
    <s v="050NMG1025"/>
    <s v="ENTR BR-050 (B) (KM 77,2)"/>
    <s v="ENTR BR-455/MG-455 (CONTORNO SUL DE UBERLÂNDIA)"/>
    <n v="22.9"/>
    <n v="33.5"/>
    <n v="10.6"/>
    <x v="2"/>
    <m/>
    <s v="455BMG0008"/>
    <s v="Convênio de Administração"/>
    <m/>
    <m/>
    <m/>
    <s v="Federal"/>
    <s v="PAV"/>
    <s v="Uberlândia"/>
  </r>
  <r>
    <x v="0"/>
    <s v="050NMG1030"/>
    <n v="0"/>
    <x v="28"/>
    <s v="1030"/>
    <n v="-48.308517799756601"/>
    <n v="-18.9755520800644"/>
    <n v="-48.375521000093997"/>
    <n v="-18.963917119979001"/>
    <s v="050"/>
    <s v="MG"/>
    <s v="Anel"/>
    <s v="-"/>
    <s v="050NMG1030"/>
    <s v="ENTR BR-455/MG-455 (CONTORNO SUL DE UBERLÂNDIA)"/>
    <s v="ENTR BR-497 (CONTORNO SUL DE UBERLÂNDIA)"/>
    <n v="33.5"/>
    <n v="41.6"/>
    <n v="8.1"/>
    <x v="5"/>
    <s v="EOP"/>
    <m/>
    <s v="Convênio de Administração"/>
    <m/>
    <m/>
    <m/>
    <s v="Federal"/>
    <s v="N_PAV"/>
    <s v="Uberlândia"/>
  </r>
  <r>
    <x v="0"/>
    <s v="050NMG1035"/>
    <n v="0"/>
    <x v="28"/>
    <s v="1035"/>
    <n v="-48.375521000093997"/>
    <n v="-18.963917119979001"/>
    <n v="-48.355888739573601"/>
    <n v="-18.952922259554601"/>
    <s v="050"/>
    <s v="MG"/>
    <s v="Anel"/>
    <s v="-"/>
    <s v="050NMG1035"/>
    <s v="ENTR BR-497 (CONTORNO SUL DE UBERLÂNDIA)"/>
    <s v="ENTR BR-497(B)/MG-497(B)"/>
    <n v="41.6"/>
    <n v="44"/>
    <n v="2.4"/>
    <x v="2"/>
    <m/>
    <s v="497BMG0015"/>
    <s v="Convênio de Administração"/>
    <m/>
    <m/>
    <m/>
    <s v="Federal"/>
    <s v="PAV"/>
    <s v="Uberlândia"/>
  </r>
  <r>
    <x v="0"/>
    <s v="050NMG1040"/>
    <n v="0"/>
    <x v="28"/>
    <s v="1040"/>
    <n v="-48.355888739573601"/>
    <n v="-18.952922259554601"/>
    <n v="-48.330909590405199"/>
    <n v="-18.906439629585101"/>
    <s v="050"/>
    <s v="MG"/>
    <s v="Anel"/>
    <s v="-"/>
    <s v="050NMG1040"/>
    <s v="ENTR BR-497(B)/MG-497(B)"/>
    <s v="ENTR BR-365 (CONTORNO OESTE DE UBERLÂNDIA)"/>
    <n v="44"/>
    <n v="50.2"/>
    <n v="6.2"/>
    <x v="2"/>
    <m/>
    <s v="497BMG0013"/>
    <s v="Convênio de Administração"/>
    <m/>
    <m/>
    <m/>
    <s v="Federal"/>
    <s v="PAV"/>
    <s v="Uberlândia"/>
  </r>
  <r>
    <x v="0"/>
    <s v="050NMG1050"/>
    <n v="0"/>
    <x v="28"/>
    <s v="1050"/>
    <n v="-48.330909590405199"/>
    <n v="-18.906439629585101"/>
    <n v="-48.253857969869301"/>
    <n v="-18.858584010043899"/>
    <s v="050"/>
    <s v="MG"/>
    <s v="Anel"/>
    <s v="-"/>
    <s v="050NMG1050"/>
    <s v="ENTR BR-365 (CONTORNO OESTE DE UBERLÂNDIA)"/>
    <s v="ENTR BR-050 (CONTORNO OESTE DE UBERLÂNDIA)"/>
    <n v="50.2"/>
    <n v="61.7"/>
    <n v="11.5"/>
    <x v="2"/>
    <m/>
    <m/>
    <s v="Convênio de Administração"/>
    <m/>
    <m/>
    <m/>
    <s v="Federal"/>
    <s v="PAV"/>
    <s v="Uberlândia"/>
  </r>
  <r>
    <x v="0"/>
    <s v="050VSP1005"/>
    <n v="0"/>
    <x v="29"/>
    <s v="1005"/>
    <n v="-46.426228130124002"/>
    <n v="-23.902950189799299"/>
    <n v="-46.355535110357003"/>
    <n v="-23.929856099579201"/>
    <s v="050"/>
    <s v="SP"/>
    <s v="Variante"/>
    <s v="-"/>
    <s v="050VSP1005"/>
    <s v="ENTR PISTA DIRETA (A)"/>
    <s v="ENTR PISTA DIRETA (B)"/>
    <n v="0"/>
    <n v="10.7"/>
    <n v="10.7"/>
    <x v="1"/>
    <m/>
    <m/>
    <s v="Estadual"/>
    <m/>
    <s v="SP-148"/>
    <s v="PAV"/>
    <s v="Estadual"/>
    <s v="PLA"/>
    <s v="Uberlândia"/>
  </r>
  <r>
    <x v="0"/>
    <s v="060AGO1005"/>
    <n v="0"/>
    <x v="30"/>
    <s v="1005"/>
    <n v="-49.325183559973198"/>
    <n v="-16.695021510334399"/>
    <n v="-49.321423338016501"/>
    <n v="-16.6931487234347"/>
    <s v="060"/>
    <s v="GO"/>
    <s v="Acesso"/>
    <s v="-"/>
    <s v="060AGO1005"/>
    <s v="ENTR BR-060 (AV PEDRO LUDOVICO) (KM 168,2)"/>
    <s v="FINAL PISTA DUPLA (GOIÂNIA)"/>
    <n v="0"/>
    <n v="0.4"/>
    <n v="0.4"/>
    <x v="0"/>
    <m/>
    <m/>
    <s v="Federal"/>
    <m/>
    <m/>
    <m/>
    <s v="Federal"/>
    <s v="PAV"/>
    <s v="Taubaté"/>
  </r>
  <r>
    <x v="0"/>
    <s v="060AGO1010"/>
    <n v="0"/>
    <x v="30"/>
    <s v="1010"/>
    <n v="-49.321423338016501"/>
    <n v="-16.6931487234347"/>
    <n v="-49.319367350222898"/>
    <n v="-16.692614279725198"/>
    <s v="060"/>
    <s v="GO"/>
    <s v="Acesso"/>
    <s v="-"/>
    <s v="060AGO1010"/>
    <s v="FINAL PISTA DUPLA (GOIÂNIA)"/>
    <s v="ENTR AV PEDRO LUDOVICO C/ AV CONSOLAÇÃO"/>
    <n v="0.4"/>
    <n v="0.6"/>
    <n v="0.2"/>
    <x v="2"/>
    <m/>
    <m/>
    <s v="Federal"/>
    <m/>
    <m/>
    <m/>
    <s v="Federal"/>
    <s v="PAV"/>
    <s v="Goiânia"/>
  </r>
  <r>
    <x v="2"/>
    <s v="060BDF0010"/>
    <s v="BR-060/153/262/DF/GO/MG (Concebra)"/>
    <x v="31"/>
    <s v="0010"/>
    <n v="-48.060354720394002"/>
    <n v="-15.882538099953299"/>
    <n v="-48.083981510438299"/>
    <n v="-15.889637379661201"/>
    <s v="060"/>
    <s v="DF"/>
    <s v="Eixo Principal"/>
    <s v="-"/>
    <s v="060BDF0010"/>
    <s v="ENTR BR-251/DF-001 (BRASÍLIA)"/>
    <s v="ACESSO I RECANTO DAS EMAS"/>
    <n v="0"/>
    <n v="3"/>
    <n v="3"/>
    <x v="0"/>
    <m/>
    <m/>
    <s v="Concessão Federal"/>
    <m/>
    <m/>
    <m/>
    <s v="Federal"/>
    <s v="PAV"/>
    <s v="Goiânia"/>
  </r>
  <r>
    <x v="2"/>
    <s v="060BDF0011"/>
    <s v="BR-060/153/262/DF/GO/MG (Concebra)"/>
    <x v="31"/>
    <s v="0011"/>
    <n v="-48.083981510438299"/>
    <n v="-15.889637379661201"/>
    <n v="-48.099682440392201"/>
    <n v="-15.8943779202048"/>
    <s v="060"/>
    <s v="DF"/>
    <s v="Eixo Principal"/>
    <s v="-"/>
    <s v="060BDF0011"/>
    <s v="ACESSO I RECANTO DAS EMAS"/>
    <s v="ACESSO II RECANTO DAS EMAS"/>
    <n v="3"/>
    <n v="4.4000000000000004"/>
    <n v="1.4"/>
    <x v="0"/>
    <m/>
    <m/>
    <s v="Concessão Federal"/>
    <m/>
    <m/>
    <m/>
    <s v="Federal"/>
    <s v="PAV"/>
    <s v="Brasília"/>
  </r>
  <r>
    <x v="2"/>
    <s v="060BDF0012"/>
    <s v="BR-060/153/262/DF/GO/MG (Concebra)"/>
    <x v="31"/>
    <s v="0012"/>
    <n v="-48.099682440392201"/>
    <n v="-15.8943779202048"/>
    <n v="-48.144710929565598"/>
    <n v="-15.907968519931201"/>
    <s v="060"/>
    <s v="DF"/>
    <s v="Eixo Principal"/>
    <s v="-"/>
    <s v="060BDF0012"/>
    <s v="ACESSO II RECANTO DAS EMAS"/>
    <s v="ENTR DF-180"/>
    <n v="4.4000000000000004"/>
    <n v="9.4"/>
    <n v="5"/>
    <x v="0"/>
    <m/>
    <m/>
    <s v="Concessão Federal"/>
    <m/>
    <m/>
    <m/>
    <s v="Federal"/>
    <s v="PAV"/>
    <s v="Brasília"/>
  </r>
  <r>
    <x v="2"/>
    <s v="060BDF0014"/>
    <s v="BR-060/153/262/DF/GO/MG (Concebra)"/>
    <x v="31"/>
    <s v="0014"/>
    <n v="-48.144710929565598"/>
    <n v="-15.907968519931201"/>
    <n v="-48.166174840196597"/>
    <n v="-15.9236416401495"/>
    <s v="060"/>
    <s v="DF"/>
    <s v="Eixo Principal"/>
    <s v="-"/>
    <s v="060BDF0014"/>
    <s v="ENTR DF-180"/>
    <s v="ENTR DF-280"/>
    <n v="9.4"/>
    <n v="12.4"/>
    <n v="3"/>
    <x v="0"/>
    <m/>
    <m/>
    <s v="Concessão Federal"/>
    <m/>
    <m/>
    <m/>
    <s v="Federal"/>
    <s v="PAV"/>
    <s v="Brasília"/>
  </r>
  <r>
    <x v="2"/>
    <s v="060BDF0030"/>
    <s v="BR-060/153/262/DF/GO/MG (Concebra)"/>
    <x v="31"/>
    <s v="0030"/>
    <n v="-48.166174840196597"/>
    <n v="-15.9236416401495"/>
    <n v="-48.219317180143697"/>
    <n v="-15.9863124095899"/>
    <s v="060"/>
    <s v="DF"/>
    <s v="Eixo Principal"/>
    <s v="-"/>
    <s v="060BDF0030"/>
    <s v="ENTR DF-280"/>
    <s v="ENTR DF-190"/>
    <n v="12.4"/>
    <n v="22.4"/>
    <n v="10"/>
    <x v="0"/>
    <m/>
    <m/>
    <s v="Concessão Federal"/>
    <m/>
    <m/>
    <m/>
    <s v="Federal"/>
    <s v="PAV"/>
    <s v="Brasília"/>
  </r>
  <r>
    <x v="2"/>
    <s v="060BDF0050"/>
    <s v="BR-060/153/262/DF/GO/MG (Concebra)"/>
    <x v="31"/>
    <s v="0050"/>
    <n v="-48.219317180143697"/>
    <n v="-15.9863124095899"/>
    <n v="-48.255839449730701"/>
    <n v="-16.038198529738299"/>
    <s v="060"/>
    <s v="DF"/>
    <s v="Eixo Principal"/>
    <s v="-"/>
    <s v="060BDF0050"/>
    <s v="ENTR DF-190"/>
    <s v="ENTR DF-290"/>
    <n v="22.4"/>
    <n v="29.9"/>
    <n v="7.5"/>
    <x v="0"/>
    <m/>
    <m/>
    <s v="Concessão Federal"/>
    <m/>
    <m/>
    <m/>
    <s v="Federal"/>
    <s v="PAV"/>
    <s v="Brasília"/>
  </r>
  <r>
    <x v="2"/>
    <s v="060BDF0070"/>
    <s v="BR-060/153/262/DF/GO/MG (Concebra)"/>
    <x v="31"/>
    <s v="0070"/>
    <n v="-48.255839449730701"/>
    <n v="-16.038198529738299"/>
    <n v="-48.259631950154301"/>
    <n v="-16.052172239756899"/>
    <s v="060"/>
    <s v="DF"/>
    <s v="Eixo Principal"/>
    <s v="-"/>
    <s v="060BDF0070"/>
    <s v="ENTR DF-290"/>
    <s v="DIV DF/GO"/>
    <n v="29.9"/>
    <n v="31.3"/>
    <n v="1.4"/>
    <x v="0"/>
    <m/>
    <m/>
    <s v="Concessão Federal"/>
    <m/>
    <m/>
    <m/>
    <s v="Federal"/>
    <s v="PAV"/>
    <s v="Brasília"/>
  </r>
  <r>
    <x v="2"/>
    <s v="060BGO0090"/>
    <s v="BR-060/153/262/DF/GO/MG (Concebra)"/>
    <x v="32"/>
    <s v="0090"/>
    <n v="-48.259631950154301"/>
    <n v="-16.052172239756899"/>
    <n v="-48.276694920434103"/>
    <n v="-16.090772249939299"/>
    <s v="060"/>
    <s v="GO"/>
    <s v="Eixo Principal"/>
    <s v="-"/>
    <s v="060BGO0090"/>
    <s v="DIV DF/GO"/>
    <s v="ENTR GO-425"/>
    <n v="0"/>
    <n v="4.8"/>
    <n v="4.8"/>
    <x v="0"/>
    <m/>
    <m/>
    <s v="Concessão Federal"/>
    <m/>
    <m/>
    <m/>
    <s v="Federal"/>
    <s v="PAV"/>
    <s v="Brasília"/>
  </r>
  <r>
    <x v="2"/>
    <s v="060BGO0092"/>
    <s v="BR-060/153/262/DF/GO/MG (Concebra)"/>
    <x v="32"/>
    <s v="0092"/>
    <n v="-48.276694920434103"/>
    <n v="-16.090772249939299"/>
    <n v="-48.487839159649397"/>
    <n v="-16.095400029887401"/>
    <s v="060"/>
    <s v="GO"/>
    <s v="Eixo Principal"/>
    <s v="-"/>
    <s v="060BGO0092"/>
    <s v="ENTR GO-425"/>
    <s v="ENTR GO-139 (INÍCIO TRAVESSIA URBANA ALEXÂNIA)"/>
    <n v="4.8"/>
    <n v="30.4"/>
    <n v="25.6"/>
    <x v="0"/>
    <m/>
    <m/>
    <s v="Concessão Federal"/>
    <m/>
    <m/>
    <m/>
    <s v="Federal"/>
    <s v="PAV"/>
    <s v="Goiânia"/>
  </r>
  <r>
    <x v="2"/>
    <s v="060BGO0100"/>
    <s v="BR-060/153/262/DF/GO/MG (Concebra)"/>
    <x v="32"/>
    <s v="0100"/>
    <n v="-48.487839159649397"/>
    <n v="-16.095400029887401"/>
    <n v="-48.515938909552901"/>
    <n v="-16.093189659974701"/>
    <s v="060"/>
    <s v="GO"/>
    <s v="Eixo Principal"/>
    <s v="-"/>
    <s v="060BGO0100"/>
    <s v="ENTR GO-139 (INÍCIO TRAVESSIA URBANA ALEXÂNIA)"/>
    <s v="ALEXÂNIA (FIM TRAVESSIA URBANA) *TRECHO URBANO*"/>
    <n v="30.4"/>
    <n v="32.4"/>
    <n v="2"/>
    <x v="0"/>
    <m/>
    <m/>
    <s v="Concessão Federal"/>
    <m/>
    <m/>
    <m/>
    <s v="Federal"/>
    <s v="PAV"/>
    <s v="Goiânia"/>
  </r>
  <r>
    <x v="2"/>
    <s v="060BGO0110"/>
    <s v="BR-060/153/262/DF/GO/MG (Concebra)"/>
    <x v="32"/>
    <s v="0110"/>
    <n v="-48.515938909552901"/>
    <n v="-16.093189659974701"/>
    <n v="-48.702764940149798"/>
    <n v="-16.190611559775601"/>
    <s v="060"/>
    <s v="GO"/>
    <s v="Eixo Principal"/>
    <s v="-"/>
    <s v="060BGO0110"/>
    <s v="ALEXÂNIA (FIM TRAVESSIA URBANA)"/>
    <s v="INÍCIO TRAVESSIA URBANA ABADIÂNIA"/>
    <n v="32.4"/>
    <n v="60.4"/>
    <n v="28"/>
    <x v="0"/>
    <m/>
    <m/>
    <s v="Concessão Federal"/>
    <m/>
    <m/>
    <m/>
    <s v="Federal"/>
    <s v="PAV"/>
    <s v="Goiânia"/>
  </r>
  <r>
    <x v="2"/>
    <s v="060BGO0111"/>
    <s v="BR-060/153/262/DF/GO/MG (Concebra)"/>
    <x v="32"/>
    <s v="0111"/>
    <n v="-48.702764940149798"/>
    <n v="-16.190611559775601"/>
    <n v="-48.714299329950002"/>
    <n v="-16.189291030356699"/>
    <s v="060"/>
    <s v="GO"/>
    <s v="Eixo Principal"/>
    <s v="-"/>
    <s v="060BGO0111"/>
    <s v="INÍCIO TRAVESSIA URBANA ABADIÂNIA"/>
    <s v="ENTR GO-338 (ABADIÂNIA - FIM TRAVESSIA URBANA) *TRECHO URBANO*"/>
    <n v="60.4"/>
    <n v="61.8"/>
    <n v="1.4"/>
    <x v="0"/>
    <m/>
    <m/>
    <s v="Concessão Federal"/>
    <m/>
    <m/>
    <m/>
    <s v="Federal"/>
    <s v="PAV"/>
    <s v="Goiânia"/>
  </r>
  <r>
    <x v="2"/>
    <s v="060BGO0112"/>
    <s v="BR-060/153/262/DF/GO/MG (Concebra)"/>
    <x v="32"/>
    <s v="0112"/>
    <n v="-48.714299329950002"/>
    <n v="-16.189291030356699"/>
    <n v="-48.928585769817403"/>
    <n v="-16.354054629917101"/>
    <s v="060"/>
    <s v="GO"/>
    <s v="Eixo Principal"/>
    <s v="-"/>
    <s v="060BGO0112"/>
    <s v="ENTR GO-338 (ABADIÂNIA - FIM TRAVESSIA URBANA)"/>
    <s v="ENTR BR-153(A) (P/ANÁPOLIS)"/>
    <n v="61.8"/>
    <n v="94.2"/>
    <n v="32.4"/>
    <x v="0"/>
    <m/>
    <m/>
    <s v="Concessão Federal"/>
    <m/>
    <m/>
    <m/>
    <s v="Federal"/>
    <s v="PAV"/>
    <s v="Goiânia"/>
  </r>
  <r>
    <x v="2"/>
    <s v="060BGO0114"/>
    <s v="BR-060/153/262/DF/GO/MG (Concebra)"/>
    <x v="32"/>
    <s v="0114"/>
    <n v="-48.928585769817403"/>
    <n v="-16.354054629917101"/>
    <n v="-48.9622426401856"/>
    <n v="-16.395686139603601"/>
    <s v="060"/>
    <s v="GO"/>
    <s v="Eixo Principal"/>
    <s v="-"/>
    <s v="060BGO0114"/>
    <s v="ENTR BR-153(A) (P/ANÁPOLIS)"/>
    <s v="ENTR GO-330 (P/ANÁPOLIS/DAIA)"/>
    <n v="94.2"/>
    <n v="100.1"/>
    <n v="5.9"/>
    <x v="0"/>
    <m/>
    <s v="153BGO0574"/>
    <s v="Concessão Federal"/>
    <m/>
    <m/>
    <m/>
    <s v="Federal"/>
    <s v="PAV"/>
    <s v="Goiânia"/>
  </r>
  <r>
    <x v="2"/>
    <s v="060BGO0116"/>
    <s v="BR-060/153/262/DF/GO/MG (Concebra)"/>
    <x v="32"/>
    <s v="0116"/>
    <n v="-48.9622426401856"/>
    <n v="-16.395686139603601"/>
    <n v="-49.020715600044802"/>
    <n v="-16.446741340140701"/>
    <s v="060"/>
    <s v="GO"/>
    <s v="Eixo Principal"/>
    <s v="-"/>
    <s v="060BGO0116"/>
    <s v="ENTR GO-330 (P/ANÁPOLIS/DAIA)"/>
    <s v="ENTR GO-415 (P/GOIANÁPOLIS)"/>
    <n v="100.1"/>
    <n v="109.2"/>
    <n v="9.1"/>
    <x v="0"/>
    <m/>
    <s v="153BGO0576"/>
    <s v="Concessão Federal"/>
    <m/>
    <m/>
    <m/>
    <s v="Federal"/>
    <s v="PAV"/>
    <s v="Goiânia"/>
  </r>
  <r>
    <x v="2"/>
    <s v="060BGO0118"/>
    <s v="BR-060/153/262/DF/GO/MG (Concebra)"/>
    <x v="32"/>
    <s v="0118"/>
    <n v="-49.020715600044802"/>
    <n v="-16.446741340140701"/>
    <n v="-49.206325890227603"/>
    <n v="-16.619322829884599"/>
    <s v="060"/>
    <s v="GO"/>
    <s v="Eixo Principal"/>
    <s v="-"/>
    <s v="060BGO0118"/>
    <s v="ENTR GO-415 (P/GOIANÁPOLIS)"/>
    <s v="ENTR BR-153(B) (VIADUTO ALDEIA DO VALE)"/>
    <n v="109.2"/>
    <n v="139.4"/>
    <n v="30.2"/>
    <x v="0"/>
    <m/>
    <s v="153BGO0578"/>
    <s v="Concessão Federal"/>
    <m/>
    <m/>
    <m/>
    <s v="Federal"/>
    <s v="PAV"/>
    <s v="Goiânia"/>
  </r>
  <r>
    <x v="0"/>
    <s v="060BGO0130"/>
    <n v="0"/>
    <x v="32"/>
    <s v="0130"/>
    <n v="-49.206325890227603"/>
    <n v="-16.619322829884599"/>
    <n v="-49.243942409914197"/>
    <n v="-16.622762279855198"/>
    <s v="060"/>
    <s v="GO"/>
    <s v="Eixo Principal"/>
    <s v="-"/>
    <s v="060BGO0130"/>
    <s v="ENTR BR-153(B) (VIADUTO ALDEIA DO VALE)"/>
    <s v="ENTR GO-080 (P/ NERÓPOLIS)(GOIÂNIA) *TRECHO MUNICIPAL*"/>
    <n v="139.4"/>
    <n v="143.69999999999999"/>
    <n v="4.3"/>
    <x v="0"/>
    <m/>
    <m/>
    <s v="Federal"/>
    <m/>
    <m/>
    <m/>
    <s v="Federal"/>
    <s v="PAV"/>
    <s v="Goiânia"/>
  </r>
  <r>
    <x v="0"/>
    <s v="060BGO0132"/>
    <n v="0"/>
    <x v="32"/>
    <s v="0132"/>
    <n v="-49.243942409914197"/>
    <n v="-16.622762279855198"/>
    <n v="-49.331810200080596"/>
    <n v="-16.6537071195878"/>
    <s v="060"/>
    <s v="GO"/>
    <s v="Eixo Principal"/>
    <s v="-"/>
    <s v="060BGO0132"/>
    <s v="ENTR GO-080 (P/ NERÓPOLIS)(GOIÂNIA)"/>
    <s v="ENTR GO-070 (P/INHUMAS)(GOIÂNIA) *TRECHO MUNICIPAL*"/>
    <n v="143.69999999999999"/>
    <n v="154.5"/>
    <n v="10.8"/>
    <x v="0"/>
    <m/>
    <m/>
    <s v="Federal"/>
    <m/>
    <m/>
    <m/>
    <s v="Federal"/>
    <s v="PAV"/>
    <s v="Goiânia"/>
  </r>
  <r>
    <x v="0"/>
    <s v="060BGO0140"/>
    <n v="0"/>
    <x v="32"/>
    <s v="0140"/>
    <n v="-49.331810200080596"/>
    <n v="-16.6537071195878"/>
    <n v="-49.325183559973198"/>
    <n v="-16.695021510334399"/>
    <s v="060"/>
    <s v="GO"/>
    <s v="Eixo Principal"/>
    <s v="-"/>
    <s v="060BGO0140"/>
    <s v="ENTR GO-070 (P/INHUMAS)(GOIÂNIA)"/>
    <s v="ENTR. AV. PEDRO LUDOVICO (A) (GOIÂNIA) *TRECHO MUNICIPAL*"/>
    <n v="154.5"/>
    <n v="160.19999999999999"/>
    <n v="5.7"/>
    <x v="0"/>
    <m/>
    <m/>
    <s v="Federal"/>
    <m/>
    <m/>
    <m/>
    <s v="Federal"/>
    <s v="PAV"/>
    <s v="Goiânia"/>
  </r>
  <r>
    <x v="0"/>
    <s v="060BGO0150"/>
    <n v="0"/>
    <x v="32"/>
    <s v="0150"/>
    <n v="-49.325183559973198"/>
    <n v="-16.695021510334399"/>
    <n v="-49.342086180232897"/>
    <n v="-16.703767759874101"/>
    <s v="060"/>
    <s v="GO"/>
    <s v="Eixo Principal"/>
    <s v="-"/>
    <s v="060BGO0150"/>
    <s v="ENTR. AV. PEDRO LUDOVICO (A) (GOIÂNIA)"/>
    <s v="ENTR. AV. PEDRO LUDOVICO (B) (GOIÂNIA) *TRECHO MUNICIPAL*"/>
    <n v="160.19999999999999"/>
    <n v="162.1"/>
    <n v="1.9"/>
    <x v="0"/>
    <m/>
    <m/>
    <s v="Federal"/>
    <m/>
    <m/>
    <m/>
    <s v="Federal"/>
    <s v="PAV"/>
    <s v="Goiânia"/>
  </r>
  <r>
    <x v="0"/>
    <s v="060BGO0152"/>
    <n v="0"/>
    <x v="32"/>
    <s v="0152"/>
    <n v="-49.342086180232897"/>
    <n v="-16.703767759874101"/>
    <n v="-49.544306720178902"/>
    <n v="-16.839312119958301"/>
    <s v="060"/>
    <s v="GO"/>
    <s v="Eixo Principal"/>
    <s v="-"/>
    <s v="060BGO0152"/>
    <s v="ENTR. AV. PEDRO LUDOVICO (B) (GOIÂNIA)"/>
    <s v="ENTR GO-219 (GUAPÓ)"/>
    <n v="162.1"/>
    <n v="189.3"/>
    <n v="27.2"/>
    <x v="0"/>
    <m/>
    <m/>
    <s v="Federal"/>
    <m/>
    <m/>
    <m/>
    <s v="Federal"/>
    <s v="PAV"/>
    <s v="Goiânia"/>
  </r>
  <r>
    <x v="0"/>
    <s v="060BGO0170"/>
    <n v="0"/>
    <x v="32"/>
    <s v="0170"/>
    <n v="-49.544306720178902"/>
    <n v="-16.839312119958301"/>
    <n v="-49.683504809898999"/>
    <n v="-16.952346180331901"/>
    <s v="060"/>
    <s v="GO"/>
    <s v="Eixo Principal"/>
    <s v="-"/>
    <s v="060BGO0170"/>
    <s v="ENTR GO-219 (GUAPÓ)"/>
    <s v="ENTR GO-413 (P/VARJÃO)"/>
    <n v="189.3"/>
    <n v="210.8"/>
    <n v="21.5"/>
    <x v="0"/>
    <m/>
    <m/>
    <s v="Federal"/>
    <m/>
    <m/>
    <m/>
    <s v="Federal"/>
    <s v="PAV"/>
    <s v="Goiânia"/>
  </r>
  <r>
    <x v="0"/>
    <s v="060BGO0172"/>
    <n v="0"/>
    <x v="32"/>
    <s v="0172"/>
    <n v="-49.683504809898999"/>
    <n v="-16.952346180331901"/>
    <n v="-49.750317130031398"/>
    <n v="-16.983185749922299"/>
    <s v="060"/>
    <s v="GO"/>
    <s v="Eixo Principal"/>
    <s v="-"/>
    <s v="060BGO0172"/>
    <s v="ENTR GO-413 (P/VARJÃO)"/>
    <s v="ENTR GO-156 (CEZARINA)"/>
    <n v="210.8"/>
    <n v="219.3"/>
    <n v="8.5"/>
    <x v="0"/>
    <m/>
    <m/>
    <s v="Federal"/>
    <m/>
    <m/>
    <m/>
    <s v="Federal"/>
    <s v="PAV"/>
    <s v="Rio Verde"/>
  </r>
  <r>
    <x v="0"/>
    <s v="060BGO0190"/>
    <n v="0"/>
    <x v="32"/>
    <s v="0190"/>
    <n v="-49.750317130031398"/>
    <n v="-16.983185749922299"/>
    <n v="-49.7796255795568"/>
    <n v="-17.0407899296114"/>
    <s v="060"/>
    <s v="GO"/>
    <s v="Eixo Principal"/>
    <s v="-"/>
    <s v="060BGO0190"/>
    <s v="ENTR GO-156 (CEZARINA)"/>
    <s v="ENTR GO-217 (P/MAIRIPOTABA)"/>
    <n v="219.3"/>
    <n v="226.6"/>
    <n v="7.3"/>
    <x v="0"/>
    <m/>
    <m/>
    <s v="Federal"/>
    <m/>
    <m/>
    <m/>
    <s v="Federal"/>
    <s v="PAV"/>
    <s v="Rio Verde"/>
  </r>
  <r>
    <x v="0"/>
    <s v="060BGO0210"/>
    <n v="0"/>
    <x v="32"/>
    <s v="0210"/>
    <n v="-49.7796255795568"/>
    <n v="-17.0407899296114"/>
    <n v="-49.992417900165798"/>
    <n v="-17.1376254498545"/>
    <s v="060"/>
    <s v="GO"/>
    <s v="Eixo Principal"/>
    <s v="-"/>
    <s v="060BGO0210"/>
    <s v="ENTR GO-217 (P/MAIRIPOTABA)"/>
    <s v="ENTR GO-320 (INDIARA)"/>
    <n v="226.6"/>
    <n v="252.7"/>
    <n v="26.1"/>
    <x v="0"/>
    <m/>
    <m/>
    <s v="Federal"/>
    <m/>
    <m/>
    <m/>
    <s v="Federal"/>
    <s v="PAV"/>
    <s v="Rio Verde"/>
  </r>
  <r>
    <x v="0"/>
    <s v="060BGO0230"/>
    <n v="0"/>
    <x v="32"/>
    <s v="0230"/>
    <n v="-49.992417900165798"/>
    <n v="-17.1376254498545"/>
    <n v="-50.381627200334997"/>
    <n v="-17.392996679952699"/>
    <s v="060"/>
    <s v="GO"/>
    <s v="Eixo Principal"/>
    <s v="-"/>
    <s v="060BGO0230"/>
    <s v="ENTR GO-320 (INDIARA)"/>
    <s v="ENTR GO-164(A)/513 (ACREÚNA)"/>
    <n v="252.7"/>
    <n v="304.39999999999998"/>
    <n v="51.7"/>
    <x v="0"/>
    <m/>
    <m/>
    <s v="Federal"/>
    <m/>
    <m/>
    <m/>
    <s v="Federal"/>
    <s v="PAV"/>
    <s v="Rio Verde"/>
  </r>
  <r>
    <x v="0"/>
    <s v="060BGO0235"/>
    <n v="0"/>
    <x v="32"/>
    <s v="0235"/>
    <n v="-50.381627200334997"/>
    <n v="-17.392996679952699"/>
    <n v="-50.518505440273799"/>
    <n v="-17.553474910138899"/>
    <s v="060"/>
    <s v="GO"/>
    <s v="Eixo Principal"/>
    <s v="-"/>
    <s v="060BGO0235"/>
    <s v="ENTR GO-164(A)/513 (ACREÚNA)"/>
    <s v="ENTR GO-164(B)"/>
    <n v="304.39999999999998"/>
    <n v="328"/>
    <n v="23.6"/>
    <x v="0"/>
    <m/>
    <m/>
    <s v="Federal"/>
    <m/>
    <m/>
    <m/>
    <s v="Federal"/>
    <s v="PAV"/>
    <s v="Rio Verde"/>
  </r>
  <r>
    <x v="0"/>
    <s v="060BGO0250"/>
    <n v="0"/>
    <x v="32"/>
    <s v="0250"/>
    <n v="-50.518505440273799"/>
    <n v="-17.553474910138899"/>
    <n v="-50.7075250999034"/>
    <n v="-17.590494670292699"/>
    <s v="060"/>
    <s v="GO"/>
    <s v="Eixo Principal"/>
    <s v="-"/>
    <s v="060BGO0250"/>
    <s v="ENTR GO-164(B)"/>
    <s v="ENTR GO-407"/>
    <n v="328"/>
    <n v="349.9"/>
    <n v="21.9"/>
    <x v="0"/>
    <m/>
    <m/>
    <s v="Federal"/>
    <m/>
    <m/>
    <m/>
    <s v="Federal"/>
    <s v="PAV"/>
    <s v="Rio Verde"/>
  </r>
  <r>
    <x v="0"/>
    <s v="060BGO0255"/>
    <n v="0"/>
    <x v="32"/>
    <s v="0255"/>
    <n v="-50.7075250999034"/>
    <n v="-17.590494670292699"/>
    <n v="-50.901512149566003"/>
    <n v="-17.7863304796678"/>
    <s v="060"/>
    <s v="GO"/>
    <s v="Eixo Principal"/>
    <s v="-"/>
    <s v="060BGO0255"/>
    <s v="ENTR GO-407"/>
    <s v="ENTR BR-452/GO-174(A) (RIO VERDE)"/>
    <n v="349.9"/>
    <n v="381.1"/>
    <n v="31.2"/>
    <x v="0"/>
    <m/>
    <m/>
    <s v="Federal"/>
    <m/>
    <m/>
    <m/>
    <s v="Federal"/>
    <s v="PAV"/>
    <s v="Rio Verde"/>
  </r>
  <r>
    <x v="0"/>
    <s v="060BGO0260"/>
    <n v="0"/>
    <x v="32"/>
    <s v="0260"/>
    <n v="-50.901512149566003"/>
    <n v="-17.7863304796678"/>
    <n v="-50.951159910201604"/>
    <n v="-17.822857069598001"/>
    <s v="060"/>
    <s v="GO"/>
    <s v="Eixo Principal"/>
    <s v="-"/>
    <s v="060BGO0260"/>
    <s v="ENTR BR-452/GO-174(A) (RIO VERDE)"/>
    <s v="ENTR GO-174(B)"/>
    <n v="381.1"/>
    <n v="387.9"/>
    <n v="6.8"/>
    <x v="0"/>
    <m/>
    <m/>
    <s v="Federal"/>
    <m/>
    <m/>
    <m/>
    <s v="Federal"/>
    <s v="PAV"/>
    <s v="Rio Verde"/>
  </r>
  <r>
    <x v="0"/>
    <s v="060BGO0265"/>
    <n v="0"/>
    <x v="32"/>
    <s v="0265"/>
    <n v="-50.951159910201604"/>
    <n v="-17.822857069598001"/>
    <n v="-51.000879069813102"/>
    <n v="-17.822301640208401"/>
    <s v="060"/>
    <s v="GO"/>
    <s v="Eixo Principal"/>
    <s v="-"/>
    <s v="060BGO0265"/>
    <s v="ENTR GO-174(B)"/>
    <s v="ENTR GO-412 (ACESSO IND PERDIGÃO)"/>
    <n v="387.9"/>
    <n v="393.1"/>
    <n v="5.2"/>
    <x v="0"/>
    <m/>
    <m/>
    <s v="Federal"/>
    <m/>
    <m/>
    <m/>
    <s v="Federal"/>
    <s v="PAV"/>
    <s v="Rio Verde"/>
  </r>
  <r>
    <x v="0"/>
    <s v="060BGO0270"/>
    <n v="0"/>
    <x v="32"/>
    <s v="0270"/>
    <n v="-51.000879069813102"/>
    <n v="-17.822301640208401"/>
    <n v="-51.650447194282499"/>
    <n v="-17.885279877064601"/>
    <s v="060"/>
    <s v="GO"/>
    <s v="Eixo Principal"/>
    <s v="-"/>
    <s v="060BGO0270"/>
    <s v="ENTR GO-412 (ACESSO IND PERDIGÃO)"/>
    <s v="INICIO PISTA DUPLA"/>
    <n v="393.1"/>
    <n v="464.3"/>
    <n v="71.2"/>
    <x v="0"/>
    <m/>
    <m/>
    <s v="Federal"/>
    <m/>
    <m/>
    <m/>
    <s v="Federal"/>
    <s v="PAV"/>
    <s v="Rio Verde"/>
  </r>
  <r>
    <x v="0"/>
    <s v="060BGO0275"/>
    <n v="0"/>
    <x v="32"/>
    <s v="0275"/>
    <n v="-51.650447194282499"/>
    <n v="-17.885279877064601"/>
    <n v="-51.657212449594802"/>
    <n v="-17.8903229297593"/>
    <s v="060"/>
    <s v="GO"/>
    <s v="Eixo Principal"/>
    <s v="-"/>
    <s v="060BGO0275"/>
    <s v="INICIO PISTA DUPLA"/>
    <s v="ACESSO P/JATAI"/>
    <n v="464.3"/>
    <n v="465.2"/>
    <n v="0.9"/>
    <x v="0"/>
    <m/>
    <m/>
    <s v="Federal"/>
    <m/>
    <m/>
    <m/>
    <s v="Federal"/>
    <s v="PAV"/>
    <s v="Rio Verde"/>
  </r>
  <r>
    <x v="0"/>
    <s v="060BGO0280"/>
    <n v="0"/>
    <x v="32"/>
    <s v="0280"/>
    <n v="-51.657212449594802"/>
    <n v="-17.8903229297593"/>
    <n v="-51.694084589631998"/>
    <n v="-17.916241070069301"/>
    <s v="060"/>
    <s v="GO"/>
    <s v="Eixo Principal"/>
    <s v="-"/>
    <s v="060BGO0280"/>
    <s v="ACESSO P/JATAI"/>
    <s v="ENTR BR-364(A)"/>
    <n v="465.2"/>
    <n v="470"/>
    <n v="4.8"/>
    <x v="0"/>
    <m/>
    <m/>
    <s v="Federal"/>
    <m/>
    <m/>
    <m/>
    <s v="Federal"/>
    <s v="PAV"/>
    <s v="Rio Verde"/>
  </r>
  <r>
    <x v="0"/>
    <s v="060BGO0290"/>
    <n v="0"/>
    <x v="32"/>
    <s v="0290"/>
    <n v="-51.694084589631998"/>
    <n v="-17.916241070069301"/>
    <n v="-51.718763220446199"/>
    <n v="-17.917219920063101"/>
    <s v="060"/>
    <s v="GO"/>
    <s v="Eixo Principal"/>
    <s v="-"/>
    <s v="060BGO0290"/>
    <s v="ENTR BR-364(A)"/>
    <s v="ENTR BR-158(A)/GO-050(A)/184(A) (P/JATAÍ)"/>
    <n v="470"/>
    <n v="473.1"/>
    <n v="3.1"/>
    <x v="0"/>
    <m/>
    <s v="364BGO0485"/>
    <s v="Federal"/>
    <m/>
    <m/>
    <m/>
    <s v="Federal"/>
    <s v="PAV"/>
    <s v="Rio Verde"/>
  </r>
  <r>
    <x v="0"/>
    <s v="060BGO0292"/>
    <n v="0"/>
    <x v="32"/>
    <s v="0292"/>
    <n v="-51.718763220446199"/>
    <n v="-17.917219920063101"/>
    <n v="-51.7656037500129"/>
    <n v="-17.914806989550801"/>
    <s v="060"/>
    <s v="GO"/>
    <s v="Eixo Principal"/>
    <s v="-"/>
    <s v="060BGO0292"/>
    <s v="ENTR BR-158(A)/GO-050(A)/184(A) (P/JATAÍ)"/>
    <s v="ENTR  BR-158(B)/GO-184(B) (P/SERRANÓPOLIS)"/>
    <n v="473.1"/>
    <n v="478.3"/>
    <n v="5.2"/>
    <x v="0"/>
    <m/>
    <s v="158BGO0390;364BGO0490"/>
    <s v="Federal"/>
    <m/>
    <m/>
    <m/>
    <s v="Federal"/>
    <s v="PAV"/>
    <s v="Rio Verde"/>
  </r>
  <r>
    <x v="0"/>
    <s v="060BGO0295"/>
    <n v="0"/>
    <x v="32"/>
    <s v="0295"/>
    <n v="-51.7656037500129"/>
    <n v="-17.914806989550801"/>
    <n v="-52.0474239002926"/>
    <n v="-17.800593329818199"/>
    <s v="060"/>
    <s v="GO"/>
    <s v="Eixo Principal"/>
    <s v="-"/>
    <s v="060BGO0295"/>
    <s v="ENTR  BR-158(B)/GO-184(B) (P/SERRANÓPOLIS)"/>
    <s v="ENTR BR-364(B)"/>
    <n v="478.3"/>
    <n v="512.79999999999995"/>
    <n v="34.5"/>
    <x v="2"/>
    <m/>
    <s v="364BGO0510"/>
    <s v="Federal"/>
    <m/>
    <m/>
    <m/>
    <s v="Federal"/>
    <s v="PAV"/>
    <s v="Jataí"/>
  </r>
  <r>
    <x v="0"/>
    <s v="060BGO0300"/>
    <n v="0"/>
    <x v="32"/>
    <s v="0300"/>
    <n v="-52.0474239002926"/>
    <n v="-17.800593329818199"/>
    <n v="-52.669070349616902"/>
    <n v="-18.0599264602379"/>
    <s v="060"/>
    <s v="GO"/>
    <s v="Eixo Principal"/>
    <s v="-"/>
    <s v="060BGO0300"/>
    <s v="ENTR BR-364(B)"/>
    <s v="ENTR GO-306"/>
    <n v="512.79999999999995"/>
    <n v="592.20000000000005"/>
    <n v="79.400000000000006"/>
    <x v="1"/>
    <m/>
    <m/>
    <s v="Estadual"/>
    <m/>
    <s v="GO-050"/>
    <s v="PAV"/>
    <s v="Estadual"/>
    <s v="PLA"/>
    <s v="Jataí"/>
  </r>
  <r>
    <x v="0"/>
    <s v="060BGO0325"/>
    <n v="0"/>
    <x v="32"/>
    <s v="0325"/>
    <n v="-52.669070349616902"/>
    <n v="-18.0599264602379"/>
    <n v="-52.666472069730197"/>
    <n v="-18.393016029565999"/>
    <s v="060"/>
    <s v="GO"/>
    <s v="Eixo Principal"/>
    <s v="-"/>
    <s v="060BGO0325"/>
    <s v="ENTR GO-306"/>
    <s v="ENTR GO-206(A)(CHAPADÃO DO CÉU)"/>
    <n v="592.20000000000005"/>
    <n v="631.5"/>
    <n v="39.299999999999997"/>
    <x v="1"/>
    <m/>
    <m/>
    <s v="Estadual"/>
    <m/>
    <s v="GO-050"/>
    <s v="PAV"/>
    <s v="Estadual"/>
    <s v="PLA"/>
    <s v="Jataí"/>
  </r>
  <r>
    <x v="0"/>
    <s v="060BGO0330"/>
    <n v="0"/>
    <x v="32"/>
    <s v="0330"/>
    <n v="-52.666472069730197"/>
    <n v="-18.393016029565999"/>
    <n v="-52.5987941404371"/>
    <n v="-18.430832179861099"/>
    <s v="060"/>
    <s v="GO"/>
    <s v="Eixo Principal"/>
    <s v="-"/>
    <s v="060BGO0330"/>
    <s v="ENTR GO-206(A)(CHAPADÃO DO CÉU)"/>
    <s v="ENTR GO-206(B)"/>
    <n v="631.5"/>
    <n v="639.79999999999995"/>
    <n v="8.3000000000000007"/>
    <x v="1"/>
    <m/>
    <m/>
    <s v="Estadual"/>
    <m/>
    <s v="GO-050"/>
    <s v="PAV"/>
    <s v="Estadual"/>
    <s v="PLA"/>
    <s v="Jataí"/>
  </r>
  <r>
    <x v="0"/>
    <s v="060BGO0340"/>
    <n v="0"/>
    <x v="32"/>
    <s v="0340"/>
    <n v="-52.5987941404371"/>
    <n v="-18.430832179861099"/>
    <n v="-52.621765339998298"/>
    <n v="-18.688563839849198"/>
    <s v="060"/>
    <s v="GO"/>
    <s v="Eixo Principal"/>
    <s v="-"/>
    <s v="060BGO0340"/>
    <s v="ENTR GO-206(B)"/>
    <s v="ENTR GO-050 (DIV GO/MS)"/>
    <n v="639.79999999999995"/>
    <n v="668.9"/>
    <n v="29.1"/>
    <x v="1"/>
    <m/>
    <m/>
    <s v="Estadual"/>
    <m/>
    <s v="GO-050"/>
    <s v="PAV"/>
    <s v="Estadual"/>
    <s v="PLA"/>
    <s v="Jataí"/>
  </r>
  <r>
    <x v="0"/>
    <s v="060BMS0370"/>
    <n v="0"/>
    <x v="33"/>
    <s v="0370"/>
    <n v="-52.621765339998298"/>
    <n v="-18.688563839849198"/>
    <n v="-52.643260510164303"/>
    <n v="-18.783723829590901"/>
    <s v="060"/>
    <s v="MS"/>
    <s v="Eixo Principal"/>
    <s v="-"/>
    <s v="060BMS0370"/>
    <s v="DIV GO/MS"/>
    <s v="ENTR MS-306 (P/CHAPADÃO DO SUL)"/>
    <n v="0"/>
    <n v="10.9"/>
    <n v="10.9"/>
    <x v="2"/>
    <m/>
    <m/>
    <s v="Federal"/>
    <m/>
    <m/>
    <m/>
    <s v="Federal"/>
    <s v="PAV"/>
    <s v="Jataí"/>
  </r>
  <r>
    <x v="0"/>
    <s v="060BMS0380"/>
    <n v="0"/>
    <x v="33"/>
    <s v="0380"/>
    <n v="-52.643260510164303"/>
    <n v="-18.783723829590901"/>
    <n v="-52.805136960402301"/>
    <n v="-18.955955429999001"/>
    <s v="060"/>
    <s v="MS"/>
    <s v="Eixo Principal"/>
    <s v="-"/>
    <s v="060BMS0380"/>
    <s v="ENTR MS-306 (P/CHAPADÃO DO SUL)"/>
    <s v="ENTR MS-425(A)"/>
    <n v="10.9"/>
    <n v="38.1"/>
    <n v="27.2"/>
    <x v="2"/>
    <m/>
    <m/>
    <s v="Federal"/>
    <m/>
    <m/>
    <m/>
    <s v="Federal"/>
    <s v="PAV"/>
    <s v="Coxim"/>
  </r>
  <r>
    <x v="0"/>
    <s v="060BMS0384"/>
    <n v="0"/>
    <x v="33"/>
    <s v="0384"/>
    <n v="-52.805136960402301"/>
    <n v="-18.955955429999001"/>
    <n v="-52.834437049829901"/>
    <n v="-18.9619116201251"/>
    <s v="060"/>
    <s v="MS"/>
    <s v="Eixo Principal"/>
    <s v="-"/>
    <s v="060BMS0384"/>
    <s v="ENTR MS-425(A)"/>
    <s v="ENTR MS-425(B)"/>
    <n v="38.1"/>
    <n v="41.2"/>
    <n v="3.1"/>
    <x v="2"/>
    <m/>
    <m/>
    <s v="Federal"/>
    <m/>
    <m/>
    <m/>
    <s v="Federal"/>
    <s v="PAV"/>
    <s v="Coxim"/>
  </r>
  <r>
    <x v="0"/>
    <s v="060BMS0386"/>
    <n v="0"/>
    <x v="33"/>
    <s v="0386"/>
    <n v="-52.834437049829901"/>
    <n v="-18.9619116201251"/>
    <n v="-53.010119259895802"/>
    <n v="-19.026738970127301"/>
    <s v="060"/>
    <s v="MS"/>
    <s v="Eixo Principal"/>
    <s v="-"/>
    <s v="060BMS0386"/>
    <s v="ENTR MS-425(B)"/>
    <s v="ENTR MS-316 (PARAÍSO DAS ÁGUAS)"/>
    <n v="41.2"/>
    <n v="61.7"/>
    <n v="20.5"/>
    <x v="2"/>
    <m/>
    <m/>
    <s v="Federal"/>
    <m/>
    <m/>
    <m/>
    <s v="Federal"/>
    <s v="PAV"/>
    <s v="Coxim"/>
  </r>
  <r>
    <x v="0"/>
    <s v="060BMS0390"/>
    <n v="0"/>
    <x v="33"/>
    <s v="0390"/>
    <n v="-53.010119259895802"/>
    <n v="-19.026738970127301"/>
    <n v="-53.1446096702999"/>
    <n v="-19.236615759709402"/>
    <s v="060"/>
    <s v="MS"/>
    <s v="Eixo Principal"/>
    <s v="-"/>
    <s v="060BMS0390"/>
    <s v="ENTR MS-316 (PARAÍSO DAS ÁGUAS)"/>
    <s v="ENTR MS-324(A)"/>
    <n v="61.7"/>
    <n v="90.8"/>
    <n v="29.1"/>
    <x v="2"/>
    <m/>
    <m/>
    <s v="Federal"/>
    <m/>
    <m/>
    <m/>
    <s v="Federal"/>
    <s v="PAV"/>
    <s v="Coxim"/>
  </r>
  <r>
    <x v="0"/>
    <s v="060BMS0395"/>
    <n v="0"/>
    <x v="33"/>
    <s v="0395"/>
    <n v="-53.1446096702999"/>
    <n v="-19.236615759709402"/>
    <n v="-53.216291900250901"/>
    <n v="-19.254046389928899"/>
    <s v="060"/>
    <s v="MS"/>
    <s v="Eixo Principal"/>
    <s v="-"/>
    <s v="060BMS0395"/>
    <s v="ENTR MS-324(A)"/>
    <s v="ENTR MS-324(B)"/>
    <n v="90.8"/>
    <n v="98.6"/>
    <n v="7.8"/>
    <x v="2"/>
    <m/>
    <m/>
    <s v="Federal"/>
    <m/>
    <m/>
    <m/>
    <s v="Federal"/>
    <s v="PAV"/>
    <s v="Coxim"/>
  </r>
  <r>
    <x v="0"/>
    <s v="060BMS0400"/>
    <n v="0"/>
    <x v="33"/>
    <s v="0400"/>
    <n v="-53.216291900250901"/>
    <n v="-19.254046389928899"/>
    <n v="-53.810187739872198"/>
    <n v="-19.482474230101602"/>
    <s v="060"/>
    <s v="MS"/>
    <s v="Eixo Principal"/>
    <s v="-"/>
    <s v="060BMS0400"/>
    <s v="ENTR MS-324(B)"/>
    <s v="ENTR MS-438"/>
    <n v="98.6"/>
    <n v="168.7"/>
    <n v="70.099999999999994"/>
    <x v="2"/>
    <m/>
    <m/>
    <s v="Federal"/>
    <m/>
    <m/>
    <m/>
    <s v="Federal"/>
    <s v="PAV"/>
    <s v="Coxim"/>
  </r>
  <r>
    <x v="0"/>
    <s v="060BMS0402"/>
    <n v="0"/>
    <x v="33"/>
    <s v="0402"/>
    <n v="-53.810187739872198"/>
    <n v="-19.482474230101602"/>
    <n v="-54.0029040303966"/>
    <n v="-19.4990756898911"/>
    <s v="060"/>
    <s v="MS"/>
    <s v="Eixo Principal"/>
    <s v="-"/>
    <s v="060BMS0402"/>
    <s v="ENTR MS-438"/>
    <s v="ENTR MS-436"/>
    <n v="168.7"/>
    <n v="191.2"/>
    <n v="22.5"/>
    <x v="2"/>
    <m/>
    <m/>
    <s v="Federal"/>
    <m/>
    <m/>
    <m/>
    <s v="Federal"/>
    <s v="PAV"/>
    <s v="Coxim"/>
  </r>
  <r>
    <x v="0"/>
    <s v="060BMS0405"/>
    <n v="0"/>
    <x v="33"/>
    <s v="0405"/>
    <n v="-54.0029040303966"/>
    <n v="-19.4990756898911"/>
    <n v="-54.044491260163497"/>
    <n v="-19.525738619941301"/>
    <s v="060"/>
    <s v="MS"/>
    <s v="Eixo Principal"/>
    <s v="-"/>
    <s v="060BMS0405"/>
    <s v="ENTR MS-436"/>
    <s v="ENTR MS-142 (CAMAPUÃ)"/>
    <n v="191.2"/>
    <n v="196.8"/>
    <n v="5.6"/>
    <x v="2"/>
    <m/>
    <m/>
    <s v="Federal"/>
    <m/>
    <m/>
    <m/>
    <s v="Federal"/>
    <s v="PAV"/>
    <s v="Coxim"/>
  </r>
  <r>
    <x v="0"/>
    <s v="060BMS0410"/>
    <n v="0"/>
    <x v="33"/>
    <s v="0410"/>
    <n v="-54.044491260163497"/>
    <n v="-19.525738619941301"/>
    <n v="-54.035270760337198"/>
    <n v="-19.593514380184399"/>
    <s v="060"/>
    <s v="MS"/>
    <s v="Eixo Principal"/>
    <s v="-"/>
    <s v="060BMS0410"/>
    <s v="ENTR MS-142 (CAMAPUÃ)"/>
    <s v="ENTR MS-338"/>
    <n v="196.8"/>
    <n v="204.6"/>
    <n v="7.8"/>
    <x v="2"/>
    <m/>
    <m/>
    <s v="Federal"/>
    <m/>
    <m/>
    <m/>
    <s v="Federal"/>
    <s v="PAV"/>
    <s v="Coxim"/>
  </r>
  <r>
    <x v="0"/>
    <s v="060BMS0420"/>
    <n v="0"/>
    <x v="33"/>
    <s v="0420"/>
    <n v="-54.035270760337198"/>
    <n v="-19.593514380184399"/>
    <n v="-54.098294150354697"/>
    <n v="-19.651883620332701"/>
    <s v="060"/>
    <s v="MS"/>
    <s v="Eixo Principal"/>
    <s v="-"/>
    <s v="060BMS0420"/>
    <s v="ENTR MS-338"/>
    <s v="ENTR MS-441(A)"/>
    <n v="204.6"/>
    <n v="213.8"/>
    <n v="9.1999999999999993"/>
    <x v="2"/>
    <m/>
    <m/>
    <s v="Federal"/>
    <m/>
    <m/>
    <m/>
    <s v="Federal"/>
    <s v="PAV"/>
    <s v="Coxim"/>
  </r>
  <r>
    <x v="0"/>
    <s v="060BMS0425"/>
    <n v="0"/>
    <x v="33"/>
    <s v="0425"/>
    <n v="-54.098294150354697"/>
    <n v="-19.651883620332701"/>
    <n v="-54.3502812199023"/>
    <n v="-19.679591339568599"/>
    <s v="060"/>
    <s v="MS"/>
    <s v="Eixo Principal"/>
    <s v="-"/>
    <s v="060BMS0425"/>
    <s v="ENTR MS-441(A)"/>
    <s v="ENTR BR-163(A) (CONGONHA)"/>
    <n v="213.8"/>
    <n v="241.6"/>
    <n v="27.8"/>
    <x v="2"/>
    <m/>
    <m/>
    <s v="Federal"/>
    <m/>
    <m/>
    <m/>
    <s v="Federal"/>
    <s v="PAV"/>
    <s v="Coxim"/>
  </r>
  <r>
    <x v="0"/>
    <s v="060BMS0430"/>
    <n v="0"/>
    <x v="33"/>
    <s v="0430"/>
    <n v="-54.3502812199023"/>
    <n v="-19.679591339568599"/>
    <n v="-54.372813089852102"/>
    <n v="-19.9044486796627"/>
    <s v="060"/>
    <s v="MS"/>
    <s v="Eixo Principal"/>
    <s v="-"/>
    <s v="060BMS0430"/>
    <s v="ENTR BR-163(A) (CONGONHA)"/>
    <s v="ENTR MS-340 (P/RIO NEGRO)"/>
    <n v="241.6"/>
    <n v="266.89999999999998"/>
    <n v="25.3"/>
    <x v="2"/>
    <m/>
    <s v="163BMS0450"/>
    <s v="Concessão Federal"/>
    <m/>
    <m/>
    <m/>
    <s v="Federal"/>
    <s v="PAV"/>
    <s v="Coxim"/>
  </r>
  <r>
    <x v="0"/>
    <s v="060BMS0440"/>
    <n v="0"/>
    <x v="33"/>
    <s v="0440"/>
    <n v="-54.372813089852102"/>
    <n v="-19.9044486796627"/>
    <n v="-54.371326690374403"/>
    <n v="-19.909567639634801"/>
    <s v="060"/>
    <s v="MS"/>
    <s v="Eixo Principal"/>
    <s v="-"/>
    <s v="060BMS0440"/>
    <s v="ENTR MS-340 (P/RIO NEGRO)"/>
    <s v="ENTR MS-441(B) (P/BANDEIRANTES)"/>
    <n v="266.89999999999998"/>
    <n v="268.39999999999998"/>
    <n v="1.5"/>
    <x v="2"/>
    <m/>
    <s v="163BMS0440"/>
    <s v="Concessão Federal"/>
    <m/>
    <m/>
    <m/>
    <s v="Federal"/>
    <s v="PAV"/>
    <s v="Coxim"/>
  </r>
  <r>
    <x v="0"/>
    <s v="060BMS0450"/>
    <n v="0"/>
    <x v="33"/>
    <s v="0450"/>
    <n v="-54.371326690374403"/>
    <n v="-19.909567639634801"/>
    <n v="-54.430391489575499"/>
    <n v="-20.080572480235698"/>
    <s v="060"/>
    <s v="MS"/>
    <s v="Eixo Principal"/>
    <s v="-"/>
    <s v="060BMS0450"/>
    <s v="ENTR MS-441(B) (P/BANDEIRANTES)"/>
    <s v="ENTR MS-244(A) (P/BONFIM)"/>
    <n v="268.39999999999998"/>
    <n v="287.8"/>
    <n v="19.399999999999999"/>
    <x v="2"/>
    <m/>
    <s v="163BMS0430"/>
    <s v="Concessão Federal"/>
    <m/>
    <m/>
    <m/>
    <s v="Federal"/>
    <s v="PAV"/>
    <s v="Coxim"/>
  </r>
  <r>
    <x v="0"/>
    <s v="060BMS0452"/>
    <n v="0"/>
    <x v="33"/>
    <s v="0452"/>
    <n v="-54.430391489575499"/>
    <n v="-20.080572480235698"/>
    <n v="-54.439202160251398"/>
    <n v="-20.1005012697177"/>
    <s v="060"/>
    <s v="MS"/>
    <s v="Eixo Principal"/>
    <s v="-"/>
    <s v="060BMS0452"/>
    <s v="ENTR MS-244(A) (P/BONFIM)"/>
    <s v="ENTR MS-244(B) (JARAGUARI)"/>
    <n v="287.8"/>
    <n v="290.39999999999998"/>
    <n v="2.6"/>
    <x v="2"/>
    <m/>
    <s v="163BMS0425"/>
    <s v="Concessão Federal"/>
    <m/>
    <m/>
    <m/>
    <s v="Federal"/>
    <s v="PAV"/>
    <s v="Coxim"/>
  </r>
  <r>
    <x v="0"/>
    <s v="060BMS0454"/>
    <n v="0"/>
    <x v="33"/>
    <s v="0454"/>
    <n v="-54.439202160251398"/>
    <n v="-20.1005012697177"/>
    <n v="-54.477925329889999"/>
    <n v="-20.231412409854698"/>
    <s v="060"/>
    <s v="MS"/>
    <s v="Eixo Principal"/>
    <s v="-"/>
    <s v="060BMS0454"/>
    <s v="ENTR MS-244(B) (JARAGUARI)"/>
    <s v="ENTR MS-445"/>
    <n v="290.39999999999998"/>
    <n v="305.8"/>
    <n v="15.4"/>
    <x v="2"/>
    <m/>
    <s v="163BMS0420"/>
    <s v="Concessão Federal"/>
    <m/>
    <m/>
    <m/>
    <s v="Federal"/>
    <s v="PAV"/>
    <s v="Coxim"/>
  </r>
  <r>
    <x v="0"/>
    <s v="060BMS0470"/>
    <n v="0"/>
    <x v="33"/>
    <s v="0470"/>
    <n v="-54.477925329889999"/>
    <n v="-20.231412409854698"/>
    <n v="-54.5275414595706"/>
    <n v="-20.362866870009999"/>
    <s v="060"/>
    <s v="MS"/>
    <s v="Eixo Principal"/>
    <s v="-"/>
    <s v="060BMS0470"/>
    <s v="ENTR MS-445"/>
    <s v="ENTR BR-163(B) (CONTORNO NORTE DE CAMPO GRANDE)"/>
    <n v="305.8"/>
    <n v="321.8"/>
    <n v="16"/>
    <x v="2"/>
    <m/>
    <s v="163BMS0410"/>
    <s v="Concessão Federal"/>
    <m/>
    <m/>
    <m/>
    <s v="Federal"/>
    <s v="PAV"/>
    <s v="Coxim"/>
  </r>
  <r>
    <x v="0"/>
    <s v="060BMS0480"/>
    <n v="0"/>
    <x v="33"/>
    <s v="0480"/>
    <n v="-54.5275414595706"/>
    <n v="-20.362866870009999"/>
    <n v="-54.6903121102157"/>
    <n v="-20.4159706803026"/>
    <s v="060"/>
    <s v="MS"/>
    <s v="Eixo Principal"/>
    <s v="-"/>
    <s v="060BMS0480"/>
    <s v="ENTR BR-163(B) (CONTORNO NORTE DE CAMPO GRANDE)"/>
    <s v="ENTR MS-080(A) (CONTORNO DE CAMPO GRANDE)"/>
    <n v="321.8"/>
    <n v="343.6"/>
    <n v="21.8"/>
    <x v="5"/>
    <s v="EOP"/>
    <m/>
    <s v="Federal"/>
    <m/>
    <m/>
    <m/>
    <s v="Federal"/>
    <s v="N_PAV"/>
    <s v="Coxim"/>
  </r>
  <r>
    <x v="0"/>
    <s v="060BMS0490"/>
    <n v="0"/>
    <x v="33"/>
    <s v="0490"/>
    <n v="-54.6903121102157"/>
    <n v="-20.4159706803026"/>
    <n v="-54.749948989754003"/>
    <n v="-20.477676229874"/>
    <s v="060"/>
    <s v="MS"/>
    <s v="Eixo Principal"/>
    <s v="-"/>
    <s v="060BMS0490"/>
    <s v="ENTR MS-080(A) (CONTORNO DE CAMPO GRANDE)"/>
    <s v="ENTR BR-262(A) (INDUBRASIL)"/>
    <n v="343.6"/>
    <n v="355.7"/>
    <n v="12.1"/>
    <x v="2"/>
    <m/>
    <m/>
    <s v="Federal"/>
    <m/>
    <m/>
    <m/>
    <s v="Federal"/>
    <s v="PAV"/>
    <s v="Campo Grande"/>
  </r>
  <r>
    <x v="0"/>
    <s v="060BMS0500"/>
    <n v="0"/>
    <x v="33"/>
    <s v="0500"/>
    <n v="-54.749948989754003"/>
    <n v="-20.477676229874"/>
    <n v="-54.668951410279298"/>
    <n v="-20.551872539785801"/>
    <s v="060"/>
    <s v="MS"/>
    <s v="Eixo Principal"/>
    <s v="-"/>
    <s v="060BMS0500"/>
    <s v="ENTR BR-262(A) (INDUBRASIL)"/>
    <s v="ENTR BR-262(B) (SAÍDA P/ SIDROLÂNDIA)"/>
    <n v="355.7"/>
    <n v="367.9"/>
    <n v="12.2"/>
    <x v="2"/>
    <m/>
    <s v="262BMS1335"/>
    <s v="Federal"/>
    <m/>
    <m/>
    <m/>
    <s v="Federal"/>
    <s v="PAV"/>
    <s v="Campo Grande"/>
  </r>
  <r>
    <x v="0"/>
    <s v="060BMS0510"/>
    <n v="0"/>
    <x v="33"/>
    <s v="0510"/>
    <n v="-54.668951410279298"/>
    <n v="-20.551872539785801"/>
    <n v="-54.869319210113403"/>
    <n v="-20.896685260316399"/>
    <s v="060"/>
    <s v="MS"/>
    <s v="Eixo Principal"/>
    <s v="-"/>
    <s v="060BMS0510"/>
    <s v="ENTR BR-262(B) (SAÍDA P/ SIDROLÂNDIA)"/>
    <s v="ENTR MS-258"/>
    <n v="367.9"/>
    <n v="414.4"/>
    <n v="46.5"/>
    <x v="2"/>
    <m/>
    <m/>
    <m/>
    <s v="MP082/2003"/>
    <m/>
    <m/>
    <m/>
    <s v="PAV"/>
    <s v="Campo Grande"/>
  </r>
  <r>
    <x v="0"/>
    <s v="060BMS0520"/>
    <n v="0"/>
    <x v="33"/>
    <s v="0520"/>
    <n v="-54.869319210113403"/>
    <n v="-20.896685260316399"/>
    <n v="-54.954291210271002"/>
    <n v="-20.9246012103774"/>
    <s v="060"/>
    <s v="MS"/>
    <s v="Eixo Principal"/>
    <s v="-"/>
    <s v="060BMS0520"/>
    <s v="ENTR MS-258"/>
    <s v="INÍCIO PISTA DUPLA (SIDROLÂNDIA)"/>
    <n v="414.4"/>
    <n v="424.4"/>
    <n v="10"/>
    <x v="2"/>
    <m/>
    <m/>
    <m/>
    <s v="MP082/2003"/>
    <m/>
    <m/>
    <m/>
    <s v="PAV"/>
    <s v="Campo Grande"/>
  </r>
  <r>
    <x v="0"/>
    <s v="060BMS0530"/>
    <n v="0"/>
    <x v="33"/>
    <s v="0530"/>
    <n v="-54.954291210271002"/>
    <n v="-20.9246012103774"/>
    <n v="-54.964944060320001"/>
    <n v="-20.941232899978299"/>
    <s v="060"/>
    <s v="MS"/>
    <s v="Eixo Principal"/>
    <s v="-"/>
    <s v="060BMS0530"/>
    <s v="INÍCIO PISTA DUPLA (SIDROLÂNDIA)"/>
    <s v="ENTR MS-162(A)"/>
    <n v="424.4"/>
    <n v="426.7"/>
    <n v="2.2999999999999998"/>
    <x v="0"/>
    <m/>
    <m/>
    <m/>
    <s v="MP082/2003"/>
    <m/>
    <m/>
    <m/>
    <s v="PAV"/>
    <s v="Campo Grande"/>
  </r>
  <r>
    <x v="0"/>
    <s v="060BMS0532"/>
    <n v="0"/>
    <x v="33"/>
    <s v="0532"/>
    <n v="-54.964944060320001"/>
    <n v="-20.941232899978299"/>
    <n v="-54.967432229913399"/>
    <n v="-20.9450547596694"/>
    <s v="060"/>
    <s v="MS"/>
    <s v="Eixo Principal"/>
    <s v="-"/>
    <s v="060BMS0532"/>
    <s v="ENTR MS-162(A)"/>
    <s v="FIM PISTA DUPLA"/>
    <n v="426.7"/>
    <n v="427.2"/>
    <n v="0.5"/>
    <x v="0"/>
    <m/>
    <m/>
    <m/>
    <s v="MP082/2003"/>
    <m/>
    <m/>
    <m/>
    <s v="PAV"/>
    <s v="Campo Grande"/>
  </r>
  <r>
    <x v="0"/>
    <s v="060BMS0541"/>
    <n v="0"/>
    <x v="33"/>
    <s v="0541"/>
    <n v="-54.967432229913399"/>
    <n v="-20.9450547596694"/>
    <n v="-54.972269759641598"/>
    <n v="-20.9796408599377"/>
    <s v="060"/>
    <s v="MS"/>
    <s v="Eixo Principal"/>
    <s v="-"/>
    <s v="060BMS0541"/>
    <s v="FIM PISTA DUPLA"/>
    <s v="ENTR MS-162(B)"/>
    <n v="427.2"/>
    <n v="431.4"/>
    <n v="4.2"/>
    <x v="2"/>
    <m/>
    <m/>
    <m/>
    <s v="MP082/2003"/>
    <m/>
    <m/>
    <m/>
    <s v="PAV"/>
    <s v="Campo Grande"/>
  </r>
  <r>
    <x v="0"/>
    <s v="060BMS0550"/>
    <n v="0"/>
    <x v="33"/>
    <s v="0550"/>
    <n v="-54.972269759641598"/>
    <n v="-20.9796408599377"/>
    <n v="-55.35609600043"/>
    <n v="-21.106035843978901"/>
    <s v="060"/>
    <s v="MS"/>
    <s v="Eixo Principal"/>
    <s v="-"/>
    <s v="060BMS0550"/>
    <s v="ENTR MS-162(B)"/>
    <s v="ESPERANÇA"/>
    <n v="431.4"/>
    <n v="479.6"/>
    <n v="48.2"/>
    <x v="2"/>
    <m/>
    <m/>
    <m/>
    <s v="MP082/2003"/>
    <m/>
    <m/>
    <m/>
    <s v="PAV"/>
    <s v="Campo Grande"/>
  </r>
  <r>
    <x v="0"/>
    <s v="060BMS0560"/>
    <n v="0"/>
    <x v="33"/>
    <s v="0560"/>
    <n v="-55.35609600043"/>
    <n v="-21.106035843978901"/>
    <n v="-55.539009900086697"/>
    <n v="-21.2215883496226"/>
    <s v="060"/>
    <s v="MS"/>
    <s v="Eixo Principal"/>
    <s v="-"/>
    <s v="060BMS0560"/>
    <s v="ESPERANÇA"/>
    <s v="ENTR MS-166 (PEDRA)"/>
    <n v="479.6"/>
    <n v="503.3"/>
    <n v="23.7"/>
    <x v="2"/>
    <m/>
    <m/>
    <m/>
    <s v="MP082/2003"/>
    <m/>
    <m/>
    <m/>
    <s v="PAV"/>
    <s v="Campo Grande"/>
  </r>
  <r>
    <x v="0"/>
    <s v="060BMS0570"/>
    <n v="0"/>
    <x v="33"/>
    <s v="0570"/>
    <n v="-55.539009900086697"/>
    <n v="-21.2215883496226"/>
    <n v="-55.825207000402699"/>
    <n v="-21.1491923898169"/>
    <s v="060"/>
    <s v="MS"/>
    <s v="Eixo Principal"/>
    <s v="-"/>
    <s v="060BMS0570"/>
    <s v="ENTR MS-166 (PEDRA)"/>
    <s v="NIOAQUE"/>
    <n v="503.3"/>
    <n v="538.5"/>
    <n v="35.200000000000003"/>
    <x v="2"/>
    <m/>
    <m/>
    <m/>
    <s v="MP082/2003"/>
    <m/>
    <m/>
    <m/>
    <s v="PAV"/>
    <s v="Campo Grande"/>
  </r>
  <r>
    <x v="0"/>
    <s v="060BMS0590"/>
    <n v="0"/>
    <x v="33"/>
    <s v="0590"/>
    <n v="-55.825207000402699"/>
    <n v="-21.1491923898169"/>
    <n v="-55.822929880109797"/>
    <n v="-21.1413384296247"/>
    <s v="060"/>
    <s v="MS"/>
    <s v="Eixo Principal"/>
    <s v="-"/>
    <s v="060BMS0590"/>
    <s v="NIOAQUE"/>
    <s v="ENTR BR-419(A) (ACESSO NORTE NIOAQUE)"/>
    <n v="538.5"/>
    <n v="539.4"/>
    <n v="0.9"/>
    <x v="2"/>
    <m/>
    <m/>
    <m/>
    <s v="MP082/2003"/>
    <m/>
    <m/>
    <m/>
    <s v="PAV"/>
    <s v="Jardim"/>
  </r>
  <r>
    <x v="0"/>
    <s v="060BMS0600"/>
    <n v="0"/>
    <x v="33"/>
    <s v="0600"/>
    <n v="-55.822929880109797"/>
    <n v="-21.1413384296247"/>
    <n v="-55.848427930004902"/>
    <n v="-21.155491739652"/>
    <s v="060"/>
    <s v="MS"/>
    <s v="Eixo Principal"/>
    <s v="-"/>
    <s v="060BMS0600"/>
    <s v="ENTR BR-419(A) (ACESSO NORTE NIOAQUE)"/>
    <s v="ACESSO SUL NIOAQUE"/>
    <n v="539.4"/>
    <n v="542.79999999999995"/>
    <n v="3.4"/>
    <x v="2"/>
    <m/>
    <s v="419BMS0120"/>
    <m/>
    <s v="MP082/2003"/>
    <m/>
    <m/>
    <m/>
    <s v="PAV"/>
    <s v="Jardim"/>
  </r>
  <r>
    <x v="0"/>
    <s v="060BMS0610"/>
    <n v="0"/>
    <x v="33"/>
    <s v="0610"/>
    <n v="-55.848427930004902"/>
    <n v="-21.155491739652"/>
    <n v="-56.056998629682901"/>
    <n v="-21.419359990171301"/>
    <s v="060"/>
    <s v="MS"/>
    <s v="Eixo Principal"/>
    <s v="-"/>
    <s v="060BMS0610"/>
    <s v="ACESSO SUL NIOAQUE"/>
    <s v="ENTR BR-267(A)"/>
    <n v="542.79999999999995"/>
    <n v="580.70000000000005"/>
    <n v="37.9"/>
    <x v="2"/>
    <m/>
    <s v="419BMS0150"/>
    <m/>
    <s v="MP082/2003"/>
    <m/>
    <m/>
    <m/>
    <s v="PAV"/>
    <s v="Jardim"/>
  </r>
  <r>
    <x v="0"/>
    <s v="060BMS0612"/>
    <n v="0"/>
    <x v="33"/>
    <s v="0612"/>
    <n v="-56.056998629682901"/>
    <n v="-21.419359990171301"/>
    <n v="-56.0913491399508"/>
    <n v="-21.440520379611701"/>
    <s v="060"/>
    <s v="MS"/>
    <s v="Eixo Principal"/>
    <s v="-"/>
    <s v="060BMS0612"/>
    <s v="ENTR BR-267(A)"/>
    <s v="INÍCIO DUPLICAÇÃO"/>
    <n v="580.70000000000005"/>
    <n v="584.70000000000005"/>
    <n v="4"/>
    <x v="2"/>
    <m/>
    <s v="419BMS0152;267BMS1052"/>
    <s v="Federal"/>
    <m/>
    <m/>
    <m/>
    <s v="Federal"/>
    <s v="PAV"/>
    <s v="Jardim"/>
  </r>
  <r>
    <x v="0"/>
    <s v="060BMS0620"/>
    <n v="0"/>
    <x v="33"/>
    <s v="0620"/>
    <n v="-56.0913491399508"/>
    <n v="-21.440520379611701"/>
    <n v="-56.120499850187898"/>
    <n v="-21.458202599670098"/>
    <s v="060"/>
    <s v="MS"/>
    <s v="Eixo Principal"/>
    <s v="-"/>
    <s v="060BMS0620"/>
    <s v="INÍCIO DUPLICAÇÃO"/>
    <s v="ENTR MS-382 (GUIA LOPES DA LAGUNA)(FIM DA DUPLICAÇÃO)"/>
    <n v="584.70000000000005"/>
    <n v="588.29999999999995"/>
    <n v="3.6"/>
    <x v="0"/>
    <m/>
    <s v="419BMS0160;267BMS1060"/>
    <s v="Federal"/>
    <m/>
    <m/>
    <m/>
    <s v="Federal"/>
    <s v="PAV"/>
    <s v="Jardim"/>
  </r>
  <r>
    <x v="0"/>
    <s v="060BMS0630"/>
    <n v="0"/>
    <x v="33"/>
    <s v="0630"/>
    <n v="-56.120499850187898"/>
    <n v="-21.458202599670098"/>
    <n v="-56.143425349799898"/>
    <n v="-21.482694909842099"/>
    <s v="060"/>
    <s v="MS"/>
    <s v="Eixo Principal"/>
    <s v="-"/>
    <s v="060BMS0630"/>
    <s v="ENTR MS-382 (GUIA LOPES DA LAGUNA)(FIM DA DUPLICAÇÃO)"/>
    <s v="ENTR BR-267(B)/419(B) (JARDIM)"/>
    <n v="588.29999999999995"/>
    <n v="592.20000000000005"/>
    <n v="3.9"/>
    <x v="2"/>
    <m/>
    <s v="267BMS1070;419BMS0170"/>
    <s v="Federal"/>
    <m/>
    <m/>
    <m/>
    <s v="Federal"/>
    <s v="PAV"/>
    <s v="Jardim"/>
  </r>
  <r>
    <x v="0"/>
    <s v="060BMS0632"/>
    <n v="0"/>
    <x v="33"/>
    <s v="0632"/>
    <n v="-56.143425349799898"/>
    <n v="-21.482694909842099"/>
    <n v="-56.251146759615203"/>
    <n v="-21.7814548196841"/>
    <s v="060"/>
    <s v="MS"/>
    <s v="Eixo Principal"/>
    <s v="-"/>
    <s v="060BMS0632"/>
    <s v="ENTR BR-267(B)/419(B) (JARDIM)"/>
    <s v="ENTR MS-270"/>
    <n v="592.20000000000005"/>
    <n v="632"/>
    <n v="39.799999999999997"/>
    <x v="2"/>
    <m/>
    <m/>
    <m/>
    <s v="MP082/2003"/>
    <m/>
    <m/>
    <m/>
    <s v="PAV"/>
    <s v="Jardim"/>
  </r>
  <r>
    <x v="0"/>
    <s v="060BMS0635"/>
    <n v="0"/>
    <x v="33"/>
    <s v="0635"/>
    <n v="-56.251146759615203"/>
    <n v="-21.7814548196841"/>
    <n v="-56.515797489562402"/>
    <n v="-22.030227230202399"/>
    <s v="060"/>
    <s v="MS"/>
    <s v="Eixo Principal"/>
    <s v="-"/>
    <s v="060BMS0635"/>
    <s v="ENTR MS-270"/>
    <s v="ENTR MS-472"/>
    <n v="632"/>
    <n v="672.4"/>
    <n v="40.4"/>
    <x v="2"/>
    <m/>
    <m/>
    <m/>
    <s v="MP082/2003"/>
    <m/>
    <m/>
    <m/>
    <s v="PAV"/>
    <s v="Jardim"/>
  </r>
  <r>
    <x v="0"/>
    <s v="060BMS0636"/>
    <n v="0"/>
    <x v="33"/>
    <s v="0636"/>
    <n v="-56.515797489562402"/>
    <n v="-22.030227230202399"/>
    <n v="-56.517172910001698"/>
    <n v="-22.0702809504055"/>
    <s v="060"/>
    <s v="MS"/>
    <s v="Eixo Principal"/>
    <s v="-"/>
    <s v="060BMS0636"/>
    <s v="ENTR MS-472"/>
    <s v="ENTR MS-384 (P/ANTÔNIO JOÃO)"/>
    <n v="672.4"/>
    <n v="677.1"/>
    <n v="4.7"/>
    <x v="2"/>
    <m/>
    <m/>
    <m/>
    <s v="MP082/2003"/>
    <m/>
    <m/>
    <m/>
    <s v="PAV"/>
    <s v="Jardim"/>
  </r>
  <r>
    <x v="0"/>
    <s v="060BMS0645"/>
    <n v="0"/>
    <x v="33"/>
    <s v="0645"/>
    <n v="-56.517172910001698"/>
    <n v="-22.0702809504055"/>
    <n v="-56.525857779912499"/>
    <n v="-22.102829560136001"/>
    <s v="060"/>
    <s v="MS"/>
    <s v="Eixo Principal"/>
    <s v="-"/>
    <s v="060BMS0645"/>
    <s v="ENTR MS-384 (P/ANTÔNIO JOÃO)"/>
    <s v="INÍCIO PISTA DUPLA"/>
    <n v="677.1"/>
    <n v="680.9"/>
    <n v="3.8"/>
    <x v="2"/>
    <m/>
    <m/>
    <m/>
    <s v="MP082/2003"/>
    <m/>
    <m/>
    <m/>
    <s v="PAV"/>
    <s v="Jardim"/>
  </r>
  <r>
    <x v="0"/>
    <s v="060BMS0655"/>
    <n v="0"/>
    <x v="33"/>
    <s v="0655"/>
    <n v="-56.525857779912499"/>
    <n v="-22.102829560136001"/>
    <n v="-56.527845439914998"/>
    <n v="-22.1137877498047"/>
    <s v="060"/>
    <s v="MS"/>
    <s v="Eixo Principal"/>
    <s v="-"/>
    <s v="060BMS0655"/>
    <s v="INÍCIO PISTA DUPLA"/>
    <s v="FIM PISTA DUPLA"/>
    <n v="680.9"/>
    <n v="682.1"/>
    <n v="1.2"/>
    <x v="0"/>
    <m/>
    <m/>
    <m/>
    <s v="MP082/2003"/>
    <m/>
    <m/>
    <m/>
    <s v="PAV"/>
    <s v="Jardim"/>
  </r>
  <r>
    <x v="0"/>
    <s v="060BMS0660"/>
    <n v="0"/>
    <x v="33"/>
    <s v="0660"/>
    <n v="-56.527845439914998"/>
    <n v="-22.1137877498047"/>
    <n v="-56.519624270343698"/>
    <n v="-22.115222209837"/>
    <s v="060"/>
    <s v="MS"/>
    <s v="Eixo Principal"/>
    <s v="-"/>
    <s v="060BMS0660"/>
    <s v="FIM PISTA DUPLA"/>
    <s v="FIM DA PONTE S/ RIO APA (FRONT BRASIL/PARAGUAI) (BELA VISTA)"/>
    <n v="682.1"/>
    <n v="682.9"/>
    <n v="0.8"/>
    <x v="2"/>
    <m/>
    <m/>
    <m/>
    <s v="MP082/2003"/>
    <m/>
    <m/>
    <m/>
    <s v="PAV"/>
    <s v="Jardim"/>
  </r>
  <r>
    <x v="0"/>
    <s v="060CGO1005"/>
    <n v="0"/>
    <x v="34"/>
    <s v="1005"/>
    <n v="-50.867300619627798"/>
    <n v="-17.7293614902405"/>
    <n v="-50.937941948162297"/>
    <n v="-17.723346447580401"/>
    <s v="060"/>
    <s v="GO"/>
    <s v="Contorno"/>
    <s v="-"/>
    <s v="060CGO1005"/>
    <s v="ENTR BR-060 (KM 380,1)"/>
    <s v="ENTR GO-174 (CONTORNO NORDESTE DE RIO VERDE)"/>
    <n v="0"/>
    <n v="4.4000000000000004"/>
    <n v="4.4000000000000004"/>
    <x v="1"/>
    <m/>
    <m/>
    <s v="Federal"/>
    <m/>
    <m/>
    <m/>
    <s v="Federal"/>
    <s v="PLA"/>
    <s v="Jardim"/>
  </r>
  <r>
    <x v="0"/>
    <s v="060CGO1010"/>
    <n v="0"/>
    <x v="34"/>
    <s v="1010"/>
    <n v="-50.937941948162297"/>
    <n v="-17.723346447580401"/>
    <n v="-51.025885097019497"/>
    <n v="-17.764101539154598"/>
    <s v="060"/>
    <s v="GO"/>
    <s v="Contorno"/>
    <s v="-"/>
    <s v="060CGO1010"/>
    <s v="ENTR GO-174 (CONTORNO NORDESTE DE RIO VERDE)"/>
    <s v="PROLONG AV UNIVERSITÁRIA (C N RIO VERDE)"/>
    <n v="4.4000000000000004"/>
    <n v="10.7"/>
    <n v="6.3"/>
    <x v="1"/>
    <m/>
    <m/>
    <s v="Federal"/>
    <m/>
    <m/>
    <m/>
    <s v="Federal"/>
    <s v="PLA"/>
    <s v="Rio Verde"/>
  </r>
  <r>
    <x v="0"/>
    <s v="060CGO1015"/>
    <n v="0"/>
    <x v="34"/>
    <s v="1015"/>
    <n v="-51.025885097019497"/>
    <n v="-17.764101539154598"/>
    <n v="-51.000879069813102"/>
    <n v="-17.822301640208401"/>
    <s v="060"/>
    <s v="GO"/>
    <s v="Contorno"/>
    <s v="-"/>
    <s v="060CGO1015"/>
    <s v="PROLONG AV UNIVERSITÁRIA (C N RIO VERDE)"/>
    <s v="ENTR BR-060 (KM 392,0 (CONT NORDESTE DE RIO VERDE))"/>
    <n v="10.7"/>
    <n v="15.6"/>
    <n v="4.9000000000000004"/>
    <x v="1"/>
    <m/>
    <m/>
    <s v="Federal"/>
    <m/>
    <m/>
    <m/>
    <s v="Federal"/>
    <s v="PLA"/>
    <s v="Rio Verde"/>
  </r>
  <r>
    <x v="0"/>
    <s v="060CGO2005"/>
    <n v="0"/>
    <x v="34"/>
    <s v="2005"/>
    <n v="-51.619027849755398"/>
    <n v="-17.8721696403165"/>
    <n v="-51.730298145343099"/>
    <n v="-17.846865342161699"/>
    <s v="060"/>
    <s v="GO"/>
    <s v="Contorno"/>
    <s v="-"/>
    <s v="060CGO2005"/>
    <s v="ENTR BR-060"/>
    <s v="ENTR GO-184 (CONTORNO DE JATAÍ)"/>
    <n v="0"/>
    <n v="12.9"/>
    <n v="12.9"/>
    <x v="1"/>
    <m/>
    <m/>
    <s v="Federal"/>
    <m/>
    <m/>
    <m/>
    <s v="Federal"/>
    <s v="PLA"/>
    <s v="Rio Verde"/>
  </r>
  <r>
    <x v="0"/>
    <s v="060CGO2010"/>
    <n v="0"/>
    <x v="34"/>
    <s v="2010"/>
    <n v="-51.730298145343099"/>
    <n v="-17.846865342161699"/>
    <n v="-51.734010339905197"/>
    <n v="-17.849504759736799"/>
    <s v="060"/>
    <s v="GO"/>
    <s v="Contorno"/>
    <s v="-"/>
    <s v="060CGO2010"/>
    <s v="ENTR GO-184 (CONTORNO DE JATAÍ)"/>
    <s v="ENTR BR-158 (CONTORNO DE JATAÍ)"/>
    <n v="12.9"/>
    <n v="13.4"/>
    <n v="0.5"/>
    <x v="1"/>
    <m/>
    <m/>
    <s v="Federal"/>
    <m/>
    <m/>
    <m/>
    <s v="Federal"/>
    <s v="PLA"/>
    <s v="Jataí"/>
  </r>
  <r>
    <x v="0"/>
    <s v="060CGO2015"/>
    <n v="0"/>
    <x v="34"/>
    <s v="2015"/>
    <n v="-51.734010339905197"/>
    <n v="-17.849504759736799"/>
    <n v="-51.7656037500129"/>
    <n v="-17.914806989550801"/>
    <s v="060"/>
    <s v="GO"/>
    <s v="Contorno"/>
    <s v="-"/>
    <s v="060CGO2015"/>
    <s v="ENTR BR-158 (CONTORNO DE JATAÍ)"/>
    <s v="ENTR BR-364 (CONTORNO DE JATAÍ)"/>
    <n v="13.4"/>
    <n v="23.6"/>
    <n v="10.199999999999999"/>
    <x v="1"/>
    <m/>
    <m/>
    <s v="Federal"/>
    <m/>
    <m/>
    <m/>
    <s v="Federal"/>
    <s v="PLA"/>
    <s v="Jataí"/>
  </r>
  <r>
    <x v="0"/>
    <s v="060NGO1005"/>
    <n v="0"/>
    <x v="35"/>
    <s v="1005"/>
    <n v="-49.200363150339001"/>
    <n v="-16.600840449726899"/>
    <n v="-49.238757867781302"/>
    <n v="-16.590903353007199"/>
    <s v="060"/>
    <s v="GO"/>
    <s v="Anel"/>
    <s v="-"/>
    <s v="060NGO1005"/>
    <s v="ENTR BR-153/GO-060"/>
    <s v="ENTR GO-080 (ANEL VIÁRIO DE GOIÂNIA)"/>
    <n v="0"/>
    <n v="5"/>
    <n v="5"/>
    <x v="1"/>
    <m/>
    <m/>
    <s v="Federal"/>
    <m/>
    <m/>
    <m/>
    <s v="Federal"/>
    <s v="PLA"/>
    <s v="Jataí"/>
  </r>
  <r>
    <x v="0"/>
    <s v="060NGO1010"/>
    <n v="0"/>
    <x v="35"/>
    <s v="1010"/>
    <n v="-49.238757867781302"/>
    <n v="-16.590903353007199"/>
    <n v="-49.262306692000202"/>
    <n v="-16.587287068443398"/>
    <s v="060"/>
    <s v="GO"/>
    <s v="Anel"/>
    <s v="-"/>
    <s v="060NGO1010"/>
    <s v="ENTR GO-080 (ANEL VIÁRIO DE GOIÂNIA)"/>
    <s v="ENTR GO-462 (ANEL VIÁRIO DE GOIÂNIA)"/>
    <n v="5"/>
    <n v="8"/>
    <n v="3"/>
    <x v="1"/>
    <m/>
    <m/>
    <s v="Federal"/>
    <m/>
    <m/>
    <m/>
    <s v="Federal"/>
    <s v="PLA"/>
    <s v="Goiânia"/>
  </r>
  <r>
    <x v="0"/>
    <s v="060NGO1015"/>
    <n v="0"/>
    <x v="35"/>
    <s v="1015"/>
    <n v="-49.262306692000202"/>
    <n v="-16.587287068443398"/>
    <n v="-49.361450162195098"/>
    <n v="-16.618121180048298"/>
    <s v="060"/>
    <s v="GO"/>
    <s v="Anel"/>
    <s v="-"/>
    <s v="060NGO1015"/>
    <s v="ENTR GO-462 (ANEL VIÁRIO DE GOIÂNIA)"/>
    <s v="ENTR GO-070 (ANEL VIÁRIO DE GOIÂNIA)"/>
    <n v="8"/>
    <n v="21.5"/>
    <n v="13.5"/>
    <x v="1"/>
    <m/>
    <m/>
    <s v="Federal"/>
    <m/>
    <m/>
    <m/>
    <s v="Federal"/>
    <s v="PLA"/>
    <s v="Goiânia"/>
  </r>
  <r>
    <x v="0"/>
    <s v="060NGO1020"/>
    <n v="0"/>
    <x v="35"/>
    <s v="1020"/>
    <n v="-49.361450162195098"/>
    <n v="-16.618121180048298"/>
    <n v="-49.370152762240103"/>
    <n v="-16.665267262374101"/>
    <s v="060"/>
    <s v="GO"/>
    <s v="Anel"/>
    <s v="-"/>
    <s v="060NGO1020"/>
    <s v="ENTR GO-070 (ANEL VIÁRIO DE GOIÂNIA)"/>
    <s v="ENTR GO-060 (ANEL VIÁRIO DE GOIÂNIA)"/>
    <n v="21.5"/>
    <n v="27.8"/>
    <n v="6.3"/>
    <x v="1"/>
    <m/>
    <m/>
    <s v="Federal"/>
    <m/>
    <m/>
    <m/>
    <s v="Federal"/>
    <s v="PLA"/>
    <s v="Goiânia"/>
  </r>
  <r>
    <x v="0"/>
    <s v="060NGO1025"/>
    <n v="0"/>
    <x v="35"/>
    <s v="1025"/>
    <n v="-49.370152762240103"/>
    <n v="-16.665267262374101"/>
    <n v="-49.357129329854601"/>
    <n v="-16.712400899881501"/>
    <s v="060"/>
    <s v="GO"/>
    <s v="Anel"/>
    <s v="-"/>
    <s v="060NGO1025"/>
    <s v="ENTR GO-060 (ANEL VIÁRIO DE GOIÂNIA)"/>
    <s v="ENTR BR-060 (ANEL VIÁRIO DE GOIÂNIA)"/>
    <n v="27.8"/>
    <n v="34"/>
    <n v="6.2"/>
    <x v="1"/>
    <m/>
    <m/>
    <s v="Federal"/>
    <m/>
    <m/>
    <m/>
    <s v="Federal"/>
    <s v="PLA"/>
    <s v="Goiânia"/>
  </r>
  <r>
    <x v="0"/>
    <s v="060NGO1030"/>
    <n v="0"/>
    <x v="35"/>
    <s v="1030"/>
    <n v="-49.357129329854601"/>
    <n v="-16.712400899881501"/>
    <n v="-49.340391463595097"/>
    <n v="-16.751202794373299"/>
    <s v="060"/>
    <s v="GO"/>
    <s v="Anel"/>
    <s v="-"/>
    <s v="060NGO1030"/>
    <s v="ENTR BR-060 (ANEL VIÁRIO DE GOIÂNIA)"/>
    <s v="ENTR GO-040 (ANEL VIÁRIO DE GOIÂNIA)"/>
    <n v="34"/>
    <n v="38.700000000000003"/>
    <n v="4.7"/>
    <x v="0"/>
    <m/>
    <m/>
    <s v="Federal"/>
    <m/>
    <m/>
    <m/>
    <s v="Federal"/>
    <s v="PAV"/>
    <s v="Goiânia"/>
  </r>
  <r>
    <x v="0"/>
    <s v="060NGO1035"/>
    <n v="0"/>
    <x v="35"/>
    <s v="1035"/>
    <n v="-49.340391463595097"/>
    <n v="-16.751202794373299"/>
    <n v="-49.237609910169098"/>
    <n v="-16.787488949655199"/>
    <s v="060"/>
    <s v="GO"/>
    <s v="Anel"/>
    <s v="-"/>
    <s v="060NGO1035"/>
    <s v="ENTR GO-040 (ANEL VIÁRIO DE GOIÂNIA)"/>
    <s v="ENTR BR-153 (ANEL VIÁRIO DE GOIÂNIA)"/>
    <n v="38.700000000000003"/>
    <n v="50.9"/>
    <n v="12.2"/>
    <x v="0"/>
    <m/>
    <m/>
    <s v="Federal"/>
    <m/>
    <m/>
    <m/>
    <s v="Federal"/>
    <s v="PAV"/>
    <s v="Goiânia"/>
  </r>
  <r>
    <x v="0"/>
    <s v="060NGO1040"/>
    <n v="0"/>
    <x v="35"/>
    <s v="1040"/>
    <n v="-49.237609910169098"/>
    <n v="-16.787488949655199"/>
    <n v="-49.174442880434498"/>
    <n v="-16.732558229578601"/>
    <s v="060"/>
    <s v="GO"/>
    <s v="Anel"/>
    <s v="-"/>
    <s v="060NGO1040"/>
    <s v="ENTR BR-153 (ANEL VIÁRIO DE GOIÂNIA)"/>
    <s v="ENTR BR-352/GO-020 (ANEL VIÁRIO DE GOIÂNIA)"/>
    <n v="50.9"/>
    <n v="61.5"/>
    <n v="10.6"/>
    <x v="1"/>
    <m/>
    <m/>
    <s v="Federal"/>
    <m/>
    <m/>
    <m/>
    <s v="Federal"/>
    <s v="PLA"/>
    <s v="Goiânia"/>
  </r>
  <r>
    <x v="0"/>
    <s v="060NGO1045"/>
    <n v="0"/>
    <x v="35"/>
    <s v="1045"/>
    <n v="-49.174442880434498"/>
    <n v="-16.732558229578601"/>
    <n v="-49.155923208089497"/>
    <n v="-16.6930408299703"/>
    <s v="060"/>
    <s v="GO"/>
    <s v="Anel"/>
    <s v="-"/>
    <s v="060NGO1045"/>
    <s v="ENTR BR-352/GO-020 (ANEL VIÁRIO DE GOIÂNIA)"/>
    <s v="ENTR GO-403 (ANEL VIÁRIO DE GOIÂNIA)"/>
    <n v="61.5"/>
    <n v="66.400000000000006"/>
    <n v="4.9000000000000004"/>
    <x v="1"/>
    <m/>
    <m/>
    <s v="Federal"/>
    <m/>
    <m/>
    <m/>
    <s v="Federal"/>
    <s v="PLA"/>
    <s v="Goiânia"/>
  </r>
  <r>
    <x v="0"/>
    <s v="060NGO1050"/>
    <n v="0"/>
    <x v="35"/>
    <s v="1050"/>
    <n v="-49.155923208089497"/>
    <n v="-16.6930408299703"/>
    <n v="-49.144935550335298"/>
    <n v="-16.6454703296919"/>
    <s v="060"/>
    <s v="GO"/>
    <s v="Anel"/>
    <s v="-"/>
    <s v="060NGO1050"/>
    <s v="ENTR GO-403 (ANEL VIÁRIO DE GOIÂNIA)"/>
    <s v="ENTR BR-457/GO-010 (ANEL VIÁRIO DE GOIÂNIA)"/>
    <n v="66.400000000000006"/>
    <n v="71.900000000000006"/>
    <n v="5.5"/>
    <x v="1"/>
    <m/>
    <m/>
    <s v="Federal"/>
    <m/>
    <m/>
    <m/>
    <s v="Federal"/>
    <s v="PLA"/>
    <s v="Goiânia"/>
  </r>
  <r>
    <x v="0"/>
    <s v="060NGO1055"/>
    <n v="0"/>
    <x v="35"/>
    <s v="1055"/>
    <n v="-49.144935550335298"/>
    <n v="-16.6454703296919"/>
    <n v="-49.200363150339001"/>
    <n v="-16.600840449726899"/>
    <s v="060"/>
    <s v="GO"/>
    <s v="Anel"/>
    <s v="-"/>
    <s v="060NGO1055"/>
    <s v="ENTR BR-457/GO-010 (ANEL VIÁRIO DE GOIÂNIA)"/>
    <s v="ENTR BR-153/GO-060 (ANEL VIÁRIO DE GOIÂNIA)"/>
    <n v="71.900000000000006"/>
    <n v="80.8"/>
    <n v="8.9"/>
    <x v="1"/>
    <m/>
    <m/>
    <s v="Federal"/>
    <m/>
    <m/>
    <m/>
    <s v="Federal"/>
    <s v="PLA"/>
    <s v="Goiânia"/>
  </r>
  <r>
    <x v="0"/>
    <s v="070BDF0010"/>
    <n v="0"/>
    <x v="36"/>
    <s v="0010"/>
    <n v="-48.0533578096151"/>
    <n v="-15.792156669594499"/>
    <n v="-48.128696500442999"/>
    <n v="-15.7836337001351"/>
    <s v="070"/>
    <s v="DF"/>
    <s v="Eixo Principal"/>
    <s v="-"/>
    <s v="070BDF0010"/>
    <s v="ENTR DF-001/095 (BRASÍLIA )"/>
    <s v="ENTR DF-450"/>
    <n v="0"/>
    <n v="8.1999999999999993"/>
    <n v="8.1999999999999993"/>
    <x v="0"/>
    <m/>
    <m/>
    <s v="Federal"/>
    <m/>
    <m/>
    <m/>
    <s v="Federal"/>
    <s v="PAV"/>
    <s v="Goiânia"/>
  </r>
  <r>
    <x v="0"/>
    <s v="070BDF0012"/>
    <n v="0"/>
    <x v="36"/>
    <s v="0012"/>
    <n v="-48.128696500442999"/>
    <n v="-15.7836337001351"/>
    <n v="-48.1722644600367"/>
    <n v="-15.7959649297376"/>
    <s v="070"/>
    <s v="DF"/>
    <s v="Eixo Principal"/>
    <s v="-"/>
    <s v="070BDF0012"/>
    <s v="ENTR DF-450"/>
    <s v="ENTR BR-251(A)"/>
    <n v="8.1999999999999993"/>
    <n v="13.2"/>
    <n v="5"/>
    <x v="0"/>
    <m/>
    <m/>
    <s v="Federal"/>
    <m/>
    <m/>
    <m/>
    <s v="Federal"/>
    <s v="PAV"/>
    <s v="Brasília"/>
  </r>
  <r>
    <x v="0"/>
    <s v="070BDF0030"/>
    <n v="0"/>
    <x v="36"/>
    <s v="0030"/>
    <n v="-48.1722644600367"/>
    <n v="-15.7959649297376"/>
    <n v="-48.196478850018799"/>
    <n v="-15.7953247500371"/>
    <s v="070"/>
    <s v="DF"/>
    <s v="Eixo Principal"/>
    <s v="-"/>
    <s v="070BDF0030"/>
    <s v="ENTR BR-251(A)"/>
    <s v="ENTR BR-251(B)"/>
    <n v="13.2"/>
    <n v="15.8"/>
    <n v="2.6"/>
    <x v="0"/>
    <m/>
    <s v="251BDF0680"/>
    <s v="Federal"/>
    <m/>
    <m/>
    <m/>
    <s v="Federal"/>
    <s v="PAV"/>
    <s v="Brasília"/>
  </r>
  <r>
    <x v="0"/>
    <s v="070BDF0050"/>
    <n v="0"/>
    <x v="36"/>
    <s v="0050"/>
    <n v="-48.196478850018799"/>
    <n v="-15.7953247500371"/>
    <n v="-48.232533369619198"/>
    <n v="-15.7836287601591"/>
    <s v="070"/>
    <s v="DF"/>
    <s v="Eixo Principal"/>
    <s v="-"/>
    <s v="070BDF0050"/>
    <s v="ENTR DF-180"/>
    <s v="DIV DF/GO"/>
    <n v="15.8"/>
    <n v="19.8"/>
    <n v="4"/>
    <x v="0"/>
    <m/>
    <m/>
    <s v="Federal"/>
    <m/>
    <m/>
    <m/>
    <s v="Federal"/>
    <s v="PAV"/>
    <s v="Brasília"/>
  </r>
  <r>
    <x v="0"/>
    <s v="070BGO0070"/>
    <n v="0"/>
    <x v="37"/>
    <s v="0070"/>
    <n v="-48.232533369619198"/>
    <n v="-15.7836287601591"/>
    <n v="-48.256848780446802"/>
    <n v="-15.755028759669401"/>
    <s v="070"/>
    <s v="GO"/>
    <s v="Eixo Principal"/>
    <s v="-"/>
    <s v="070BGO0070"/>
    <s v="DIV DF/GO"/>
    <s v="ENTR GO-547 (ÁGUAS LINDAS DE GOIÁS)"/>
    <n v="0"/>
    <n v="4"/>
    <n v="4"/>
    <x v="0"/>
    <m/>
    <m/>
    <s v="Federal"/>
    <m/>
    <m/>
    <m/>
    <s v="Federal"/>
    <s v="PAV"/>
    <s v="Brasília"/>
  </r>
  <r>
    <x v="0"/>
    <s v="070BGO0072"/>
    <n v="0"/>
    <x v="37"/>
    <s v="0072"/>
    <n v="-48.256848780446802"/>
    <n v="-15.755028759669401"/>
    <n v="-48.340236550176499"/>
    <n v="-15.754978209676599"/>
    <s v="070"/>
    <s v="GO"/>
    <s v="Eixo Principal"/>
    <s v="-"/>
    <s v="070BGO0072"/>
    <s v="ENTR GO-547 (ÁGUAS LINDAS DE GOIÁS)"/>
    <s v="FIM DAS OBRAS DE DUPLICAÇÃO"/>
    <n v="4"/>
    <n v="16"/>
    <n v="12"/>
    <x v="0"/>
    <m/>
    <m/>
    <s v="Federal"/>
    <m/>
    <m/>
    <m/>
    <s v="Federal"/>
    <s v="PAV"/>
    <s v="Brasília"/>
  </r>
  <r>
    <x v="0"/>
    <s v="070BGO0075"/>
    <n v="0"/>
    <x v="37"/>
    <s v="0075"/>
    <n v="-48.340236550176499"/>
    <n v="-15.754978209676599"/>
    <n v="-48.750609819987098"/>
    <n v="-15.754426409950799"/>
    <s v="070"/>
    <s v="GO"/>
    <s v="Eixo Principal"/>
    <s v="-"/>
    <s v="070BGO0075"/>
    <s v="FIM DAS OBRAS DE DUPLICAÇÃO"/>
    <s v="ENTR BR-414(A)"/>
    <n v="16"/>
    <n v="65.5"/>
    <n v="49.5"/>
    <x v="2"/>
    <m/>
    <m/>
    <s v="Federal"/>
    <m/>
    <m/>
    <m/>
    <s v="Federal"/>
    <s v="PAV"/>
    <s v="Brasília"/>
  </r>
  <r>
    <x v="0"/>
    <s v="070BGO0080"/>
    <n v="0"/>
    <x v="37"/>
    <s v="0080"/>
    <n v="-48.750609819987098"/>
    <n v="-15.754426409950799"/>
    <n v="-48.772651109760801"/>
    <n v="-15.7908510302507"/>
    <s v="070"/>
    <s v="GO"/>
    <s v="Eixo Principal"/>
    <s v="-"/>
    <s v="070BGO0080"/>
    <s v="ENTR BR-414(A)"/>
    <s v="ENTR BR-414(B) (COCALZINHO DE GOIAS)"/>
    <n v="65.5"/>
    <n v="67.3"/>
    <n v="1.8"/>
    <x v="2"/>
    <m/>
    <s v="414BGO0120"/>
    <s v="Federal"/>
    <m/>
    <m/>
    <m/>
    <s v="Federal"/>
    <s v="PAV"/>
    <s v="Brasília"/>
  </r>
  <r>
    <x v="0"/>
    <s v="070BGO0085"/>
    <n v="0"/>
    <x v="37"/>
    <s v="0085"/>
    <n v="-48.772651109760801"/>
    <n v="-15.7908510302507"/>
    <n v="-49.048646319671803"/>
    <n v="-15.7803105801691"/>
    <s v="070"/>
    <s v="GO"/>
    <s v="Eixo Principal"/>
    <s v="-"/>
    <s v="070BGO0085"/>
    <s v="ENTR BR-414(B) (COCALZINHO DE GOIAS)"/>
    <s v="ENTR GO-338"/>
    <n v="67.3"/>
    <n v="98.8"/>
    <n v="31.5"/>
    <x v="3"/>
    <m/>
    <m/>
    <s v="Federal"/>
    <m/>
    <m/>
    <m/>
    <s v="Federal"/>
    <s v="N_PAV"/>
    <s v="Anápolis"/>
  </r>
  <r>
    <x v="0"/>
    <s v="070BGO0090"/>
    <n v="0"/>
    <x v="37"/>
    <s v="0090"/>
    <n v="-49.048646319671803"/>
    <n v="-15.7803105801691"/>
    <n v="-49.275373200113002"/>
    <n v="-15.8357382799975"/>
    <s v="070"/>
    <s v="GO"/>
    <s v="Eixo Principal"/>
    <s v="-"/>
    <s v="070BGO0090"/>
    <s v="ENTR GO-338"/>
    <s v="ENTR BR-153"/>
    <n v="98.8"/>
    <n v="129"/>
    <n v="30.2"/>
    <x v="3"/>
    <m/>
    <m/>
    <s v="Federal"/>
    <m/>
    <m/>
    <m/>
    <s v="Federal"/>
    <s v="N_PAV"/>
    <s v="Anápolis"/>
  </r>
  <r>
    <x v="0"/>
    <s v="070BGO0110"/>
    <n v="0"/>
    <x v="37"/>
    <s v="0110"/>
    <n v="-49.275373200113002"/>
    <n v="-15.8357382799975"/>
    <n v="-49.605806639764502"/>
    <n v="-15.924540349757301"/>
    <s v="070"/>
    <s v="GO"/>
    <s v="Eixo Principal"/>
    <s v="-"/>
    <s v="070BGO0110"/>
    <s v="ENTR BR-153"/>
    <s v="ENTR GO-154 (ITAGUARI)"/>
    <n v="129"/>
    <n v="167.7"/>
    <n v="38.700000000000003"/>
    <x v="5"/>
    <s v="EOP"/>
    <m/>
    <s v="Federal"/>
    <m/>
    <m/>
    <m/>
    <s v="Federal"/>
    <s v="N_PAV"/>
    <s v="Anápolis"/>
  </r>
  <r>
    <x v="0"/>
    <s v="070BGO0115"/>
    <n v="0"/>
    <x v="37"/>
    <s v="0115"/>
    <n v="-49.605806639764502"/>
    <n v="-15.924540349757301"/>
    <n v="-49.776757160414597"/>
    <n v="-16.024151720125701"/>
    <s v="070"/>
    <s v="GO"/>
    <s v="Eixo Principal"/>
    <s v="-"/>
    <s v="070BGO0115"/>
    <s v="ENTR GO-154 (ITAGUARI)"/>
    <s v="KM 187,7"/>
    <n v="167.7"/>
    <n v="187.7"/>
    <n v="20"/>
    <x v="2"/>
    <m/>
    <m/>
    <s v="Federal"/>
    <m/>
    <m/>
    <m/>
    <s v="Federal"/>
    <s v="PAV"/>
    <s v="Anápolis"/>
  </r>
  <r>
    <x v="0"/>
    <s v="070BGO0120"/>
    <n v="0"/>
    <x v="37"/>
    <s v="0120"/>
    <n v="-49.776757160414597"/>
    <n v="-16.024151720125701"/>
    <n v="-49.786366750125303"/>
    <n v="-16.039107089620401"/>
    <s v="070"/>
    <s v="GO"/>
    <s v="Eixo Principal"/>
    <s v="-"/>
    <s v="070BGO0120"/>
    <s v="KM 187,7"/>
    <s v="INÍCIO PISTA DUPLA"/>
    <n v="187.7"/>
    <n v="190.8"/>
    <n v="3.1"/>
    <x v="2"/>
    <m/>
    <m/>
    <s v="Federal"/>
    <m/>
    <m/>
    <m/>
    <s v="Federal"/>
    <s v="PAV"/>
    <s v="Anápolis"/>
  </r>
  <r>
    <x v="0"/>
    <s v="070BGO0125"/>
    <n v="0"/>
    <x v="37"/>
    <s v="0125"/>
    <n v="-49.786366750125303"/>
    <n v="-16.039107089620401"/>
    <n v="-49.791396609765599"/>
    <n v="-16.041959589863101"/>
    <s v="070"/>
    <s v="GO"/>
    <s v="Eixo Principal"/>
    <s v="-"/>
    <s v="070BGO0125"/>
    <s v="INÍCIO PISTA DUPLA"/>
    <s v="ENTR GO-070(A)"/>
    <n v="190.8"/>
    <n v="191.2"/>
    <n v="0.4"/>
    <x v="0"/>
    <m/>
    <m/>
    <s v="Federal"/>
    <m/>
    <m/>
    <m/>
    <s v="Federal"/>
    <s v="PAV"/>
    <s v="Anápolis"/>
  </r>
  <r>
    <x v="0"/>
    <s v="070BGO0130"/>
    <n v="0"/>
    <x v="37"/>
    <s v="0130"/>
    <n v="-49.791396609765599"/>
    <n v="-16.041959589863101"/>
    <n v="-49.799089829631797"/>
    <n v="-16.028049430436699"/>
    <s v="070"/>
    <s v="GO"/>
    <s v="Eixo Principal"/>
    <s v="-"/>
    <s v="070BGO0130"/>
    <s v="ENTR GO-070(A)"/>
    <s v="ENTR GO-156(A)/522 (ITABERAI)"/>
    <n v="191.2"/>
    <n v="192.9"/>
    <n v="1.7"/>
    <x v="1"/>
    <m/>
    <m/>
    <s v="Estadual"/>
    <m/>
    <s v="GOT-070"/>
    <s v="DUP"/>
    <s v="Estadual"/>
    <s v="PLA"/>
    <s v="Anápolis"/>
  </r>
  <r>
    <x v="0"/>
    <s v="070BGO0140"/>
    <n v="0"/>
    <x v="37"/>
    <s v="0140"/>
    <n v="-49.799089829631797"/>
    <n v="-16.028049430436699"/>
    <n v="-49.814131089777902"/>
    <n v="-16.023584059956299"/>
    <s v="070"/>
    <s v="GO"/>
    <s v="Eixo Principal"/>
    <s v="-"/>
    <s v="070BGO0140"/>
    <s v="ENTR GO-156(A)/522 (ITABERAI)"/>
    <s v="FIM PISTA DUPLA"/>
    <n v="192.9"/>
    <n v="194.5"/>
    <n v="1.6"/>
    <x v="1"/>
    <m/>
    <m/>
    <s v="Estadual"/>
    <m/>
    <s v="GOT-070"/>
    <s v="DUP"/>
    <s v="Estadual"/>
    <s v="PLA"/>
    <s v="Anápolis"/>
  </r>
  <r>
    <x v="0"/>
    <s v="070BGO0150"/>
    <n v="0"/>
    <x v="37"/>
    <s v="0150"/>
    <n v="-49.814131089777902"/>
    <n v="-16.023584059956299"/>
    <n v="-49.829108929733202"/>
    <n v="-16.021325720205699"/>
    <s v="070"/>
    <s v="GO"/>
    <s v="Eixo Principal"/>
    <s v="-"/>
    <s v="070BGO0150"/>
    <s v="FIM PISTA DUPLA"/>
    <s v="ENTR GO-156(B)"/>
    <n v="194.5"/>
    <n v="196.4"/>
    <n v="1.9"/>
    <x v="1"/>
    <m/>
    <m/>
    <s v="Estadual"/>
    <m/>
    <s v="GOT-070"/>
    <s v="PAV"/>
    <s v="Estadual"/>
    <s v="PLA"/>
    <s v="Anápolis"/>
  </r>
  <r>
    <x v="0"/>
    <s v="070BGO0160"/>
    <n v="0"/>
    <x v="37"/>
    <s v="0160"/>
    <n v="-49.829108929733202"/>
    <n v="-16.021325720205699"/>
    <n v="-50.034050079847198"/>
    <n v="-16.003608369930301"/>
    <s v="070"/>
    <s v="GO"/>
    <s v="Eixo Principal"/>
    <s v="-"/>
    <s v="070BGO0160"/>
    <s v="ENTR GO-156(B)"/>
    <s v="ENTR GO-164(A)"/>
    <n v="196.4"/>
    <n v="218.9"/>
    <n v="22.5"/>
    <x v="1"/>
    <m/>
    <m/>
    <s v="Estadual"/>
    <m/>
    <s v="GOT-070"/>
    <s v="PAV"/>
    <s v="Estadual"/>
    <s v="PLA"/>
    <s v="Anápolis"/>
  </r>
  <r>
    <x v="0"/>
    <s v="070BGO0170"/>
    <n v="0"/>
    <x v="37"/>
    <s v="0170"/>
    <n v="-50.034050079847198"/>
    <n v="-16.003608369930301"/>
    <n v="-50.130704380402697"/>
    <n v="-15.959705590040899"/>
    <s v="070"/>
    <s v="GO"/>
    <s v="Eixo Principal"/>
    <s v="-"/>
    <s v="070BGO0170"/>
    <s v="ENTR GO-164(A)"/>
    <s v="ENTR GO-164(B) (CIDADE DE GOIÁS)"/>
    <n v="218.9"/>
    <n v="231.5"/>
    <n v="12.6"/>
    <x v="1"/>
    <m/>
    <m/>
    <s v="Estadual"/>
    <m/>
    <s v="GOT-070"/>
    <s v="PAV"/>
    <s v="Estadual"/>
    <s v="PLA"/>
    <s v="Anápolis"/>
  </r>
  <r>
    <x v="0"/>
    <s v="070BGO0180"/>
    <n v="0"/>
    <x v="37"/>
    <s v="0180"/>
    <n v="-50.130704380402697"/>
    <n v="-15.959705590040899"/>
    <n v="-50.443476029894804"/>
    <n v="-15.894966469826601"/>
    <s v="070"/>
    <s v="GO"/>
    <s v="Eixo Principal"/>
    <s v="-"/>
    <s v="070BGO0180"/>
    <s v="ENTR GO-164(B) (CIDADE DE GOIÁS)"/>
    <s v="UVÁ"/>
    <n v="231.5"/>
    <n v="268.89999999999998"/>
    <n v="37.4"/>
    <x v="1"/>
    <m/>
    <m/>
    <s v="Estadual"/>
    <m/>
    <s v="GOT-070"/>
    <s v="PAV"/>
    <s v="Estadual"/>
    <s v="PLA"/>
    <s v="Anápolis"/>
  </r>
  <r>
    <x v="0"/>
    <s v="070BGO0190"/>
    <n v="0"/>
    <x v="37"/>
    <s v="0190"/>
    <n v="-50.443476029894804"/>
    <n v="-15.894966469826601"/>
    <n v="-50.613340469886701"/>
    <n v="-15.8163330101602"/>
    <s v="070"/>
    <s v="GO"/>
    <s v="Eixo Principal"/>
    <s v="-"/>
    <s v="070BGO0190"/>
    <s v="UVÁ"/>
    <s v="ENTR GO-070(B)/432 (ITAPIRAPUÃ)"/>
    <n v="268.89999999999998"/>
    <n v="290.10000000000002"/>
    <n v="21.2"/>
    <x v="1"/>
    <m/>
    <m/>
    <s v="Estadual"/>
    <m/>
    <s v="GOT-070"/>
    <s v="PAV"/>
    <s v="Estadual"/>
    <s v="PLA"/>
    <s v="Anápolis"/>
  </r>
  <r>
    <x v="0"/>
    <s v="070BGO0210"/>
    <n v="0"/>
    <x v="37"/>
    <s v="0210"/>
    <n v="-50.613340469886701"/>
    <n v="-15.8163330101602"/>
    <n v="-50.849821229965698"/>
    <n v="-15.8726513104095"/>
    <s v="070"/>
    <s v="GO"/>
    <s v="Eixo Principal"/>
    <s v="-"/>
    <s v="070BGO0210"/>
    <s v="ENTR GO-070(B)/432 (ITAPIRAPUÃ)"/>
    <s v="ENTR GO-324(A)"/>
    <n v="290.10000000000002"/>
    <n v="316.5"/>
    <n v="26.4"/>
    <x v="2"/>
    <m/>
    <m/>
    <s v="Federal"/>
    <m/>
    <m/>
    <m/>
    <s v="Federal"/>
    <s v="PAV"/>
    <s v="Anápolis"/>
  </r>
  <r>
    <x v="0"/>
    <s v="070BGO0215"/>
    <n v="0"/>
    <x v="37"/>
    <s v="0215"/>
    <n v="-50.849821229965698"/>
    <n v="-15.8726513104095"/>
    <n v="-50.862615230008799"/>
    <n v="-15.874453880042401"/>
    <s v="070"/>
    <s v="GO"/>
    <s v="Eixo Principal"/>
    <s v="-"/>
    <s v="070BGO0215"/>
    <s v="ENTR GO-324(A)"/>
    <s v="ENTR GO-324(B) (INÍCIO DA TRAVESSIA URB DE JUSSARA)"/>
    <n v="316.5"/>
    <n v="318.7"/>
    <n v="2.2000000000000002"/>
    <x v="0"/>
    <m/>
    <m/>
    <s v="Federal"/>
    <m/>
    <m/>
    <m/>
    <s v="Federal"/>
    <s v="PAV"/>
    <s v="Aragarças"/>
  </r>
  <r>
    <x v="0"/>
    <s v="070BGO0220"/>
    <n v="0"/>
    <x v="37"/>
    <s v="0220"/>
    <n v="-50.862615230008799"/>
    <n v="-15.874453880042401"/>
    <n v="-50.873022969834103"/>
    <n v="-15.876602610421999"/>
    <s v="070"/>
    <s v="GO"/>
    <s v="Eixo Principal"/>
    <s v="-"/>
    <s v="070BGO0220"/>
    <s v="ENTR GO-324(B) (INÍCIO DA TRAVESSIA URB DE JUSSARA)"/>
    <s v="FIM DA TRAVESSIA URBANA DE JUSSARA"/>
    <n v="318.7"/>
    <n v="320"/>
    <n v="1.3"/>
    <x v="0"/>
    <m/>
    <m/>
    <s v="Federal"/>
    <m/>
    <m/>
    <m/>
    <s v="Federal"/>
    <s v="PAV"/>
    <s v="Aragarças"/>
  </r>
  <r>
    <x v="0"/>
    <s v="070BGO0230"/>
    <n v="0"/>
    <x v="37"/>
    <s v="0230"/>
    <n v="-50.873022969834103"/>
    <n v="-15.876602610421999"/>
    <n v="-51.063921469699999"/>
    <n v="-15.8845971400459"/>
    <s v="070"/>
    <s v="GO"/>
    <s v="Eixo Principal"/>
    <s v="-"/>
    <s v="070BGO0230"/>
    <s v="FIM DA TRAVESSIA URBANA DE JUSSARA"/>
    <s v="ENTR GO-173(A) (NOVA TRINDADE)"/>
    <n v="320"/>
    <n v="340.1"/>
    <n v="20.100000000000001"/>
    <x v="2"/>
    <m/>
    <m/>
    <s v="Federal"/>
    <m/>
    <m/>
    <m/>
    <s v="Federal"/>
    <s v="PAV"/>
    <s v="Aragarças"/>
  </r>
  <r>
    <x v="0"/>
    <s v="070BGO0250"/>
    <n v="0"/>
    <x v="37"/>
    <s v="0250"/>
    <n v="-51.063921469699999"/>
    <n v="-15.8845971400459"/>
    <n v="-51.198420650292697"/>
    <n v="-15.9401743197889"/>
    <s v="070"/>
    <s v="GO"/>
    <s v="Eixo Principal"/>
    <s v="-"/>
    <s v="070BGO0250"/>
    <s v="ENTR GO-173(A) (NOVA TRINDADE)"/>
    <s v="ENTR GO-173(B) (MARECHAL RONDON)"/>
    <n v="340.1"/>
    <n v="356.5"/>
    <n v="16.399999999999999"/>
    <x v="2"/>
    <m/>
    <m/>
    <s v="Federal"/>
    <m/>
    <m/>
    <m/>
    <s v="Federal"/>
    <s v="PAV"/>
    <s v="Aragarças"/>
  </r>
  <r>
    <x v="0"/>
    <s v="070BGO0255"/>
    <n v="0"/>
    <x v="37"/>
    <s v="0255"/>
    <n v="-51.198420650292697"/>
    <n v="-15.9401743197889"/>
    <n v="-51.358057050292501"/>
    <n v="-15.941856720211399"/>
    <s v="070"/>
    <s v="GO"/>
    <s v="Eixo Principal"/>
    <s v="-"/>
    <s v="070BGO0255"/>
    <s v="ENTR GO-173(B) (MARECHAL RONDON)"/>
    <s v="ENTR GO-174 (APARECIDA DO RIO CLARO)"/>
    <n v="356.5"/>
    <n v="374.5"/>
    <n v="18"/>
    <x v="2"/>
    <m/>
    <m/>
    <s v="Federal"/>
    <m/>
    <m/>
    <m/>
    <s v="Federal"/>
    <s v="PAV"/>
    <s v="Aragarças"/>
  </r>
  <r>
    <x v="0"/>
    <s v="070BGO0260"/>
    <n v="0"/>
    <x v="37"/>
    <s v="0260"/>
    <n v="-51.358057050292501"/>
    <n v="-15.941856720211399"/>
    <n v="-51.784431500413298"/>
    <n v="-15.8911038501624"/>
    <s v="070"/>
    <s v="GO"/>
    <s v="Eixo Principal"/>
    <s v="-"/>
    <s v="070BGO0260"/>
    <s v="ENTR GO-174 (APARECIDA DO RIO CLARO)"/>
    <s v="ENTR GO-188"/>
    <n v="374.5"/>
    <n v="424"/>
    <n v="49.5"/>
    <x v="2"/>
    <m/>
    <m/>
    <s v="Federal"/>
    <m/>
    <m/>
    <m/>
    <s v="Federal"/>
    <s v="PAV"/>
    <s v="Aragarças"/>
  </r>
  <r>
    <x v="0"/>
    <s v="070BGO0265"/>
    <n v="0"/>
    <x v="37"/>
    <s v="0265"/>
    <n v="-51.784431500413298"/>
    <n v="-15.8911038501624"/>
    <n v="-52.221897259650703"/>
    <n v="-15.898176660124699"/>
    <s v="070"/>
    <s v="GO"/>
    <s v="Eixo Principal"/>
    <s v="-"/>
    <s v="070BGO0265"/>
    <s v="ENTR GO-188"/>
    <s v="ENTR BR-158(A)"/>
    <n v="424"/>
    <n v="472.1"/>
    <n v="48.1"/>
    <x v="2"/>
    <m/>
    <m/>
    <s v="Federal"/>
    <m/>
    <m/>
    <m/>
    <s v="Federal"/>
    <s v="PAV"/>
    <s v="Aragarças"/>
  </r>
  <r>
    <x v="0"/>
    <s v="070BGO0270"/>
    <n v="0"/>
    <x v="37"/>
    <s v="0270"/>
    <n v="-52.221897259650703"/>
    <n v="-15.898176660124699"/>
    <n v="-52.2336660001857"/>
    <n v="-15.8972170799042"/>
    <s v="070"/>
    <s v="GO"/>
    <s v="Eixo Principal"/>
    <s v="-"/>
    <s v="070BGO0270"/>
    <s v="ENTR BR-158(A)"/>
    <s v="INÍCIO DA DUPLICAÇÃO"/>
    <n v="472.1"/>
    <n v="473.4"/>
    <n v="1.3"/>
    <x v="2"/>
    <m/>
    <s v="158BGO0305"/>
    <s v="Federal"/>
    <m/>
    <m/>
    <m/>
    <s v="Federal"/>
    <s v="PAV"/>
    <s v="Aragarças"/>
  </r>
  <r>
    <x v="0"/>
    <s v="070BGO0275"/>
    <n v="0"/>
    <x v="37"/>
    <s v="0275"/>
    <n v="-52.2336660001857"/>
    <n v="-15.8972170799042"/>
    <n v="-52.2537098597222"/>
    <n v="-15.8956466198955"/>
    <s v="070"/>
    <s v="GO"/>
    <s v="Eixo Principal"/>
    <s v="-"/>
    <s v="070BGO0275"/>
    <s v="INÍCIO DA DUPLICAÇÃO"/>
    <s v="ENTR BR-158(B) (DIV GO/MT) (ARAGARÇAS)"/>
    <n v="473.4"/>
    <n v="475.6"/>
    <n v="2.2000000000000002"/>
    <x v="0"/>
    <m/>
    <s v="158BGO0300"/>
    <s v="Federal"/>
    <m/>
    <m/>
    <m/>
    <s v="Federal"/>
    <s v="PAV"/>
    <s v="Aragarças"/>
  </r>
  <r>
    <x v="0"/>
    <s v="070BMT0290"/>
    <n v="0"/>
    <x v="38"/>
    <s v="0290"/>
    <n v="-52.2537098597222"/>
    <n v="-15.8956466198955"/>
    <n v="-52.273076439825701"/>
    <n v="-15.8842195596848"/>
    <s v="070"/>
    <s v="MT"/>
    <s v="Eixo Principal"/>
    <s v="-"/>
    <s v="070BMT0290"/>
    <s v="ENTR BR-158(A) (DIV GO/MT) (ARAGARÇAS)"/>
    <s v="INÍCIO DA DUPLICAÇÃO (BARRA DO GARÇAS) *TRECHO URBANO*"/>
    <n v="0"/>
    <n v="2.7"/>
    <n v="2.7"/>
    <x v="2"/>
    <m/>
    <s v="158BMT0292"/>
    <s v="Federal"/>
    <m/>
    <m/>
    <m/>
    <s v="Federal"/>
    <s v="PAV"/>
    <s v="Aragarças"/>
  </r>
  <r>
    <x v="0"/>
    <s v="070BMT0295"/>
    <n v="0"/>
    <x v="38"/>
    <s v="0295"/>
    <n v="-52.273076439825701"/>
    <n v="-15.8842195596848"/>
    <n v="-52.314053279934797"/>
    <n v="-15.878559279786799"/>
    <s v="070"/>
    <s v="MT"/>
    <s v="Eixo Principal"/>
    <s v="-"/>
    <s v="070BMT0295"/>
    <s v="INÍCIO DA DUPLICAÇÃO (BARRA DO GARÇAS)"/>
    <s v="ENTR BR-158(B) (FIM DA DUPLICAÇÃO) *TRECHO URBANO*"/>
    <n v="2.7"/>
    <n v="6.7"/>
    <n v="4"/>
    <x v="0"/>
    <m/>
    <s v="158BMT0288"/>
    <s v="Federal"/>
    <m/>
    <m/>
    <m/>
    <s v="Federal"/>
    <s v="PAV"/>
    <s v="Campo Verde"/>
  </r>
  <r>
    <x v="0"/>
    <s v="070BMT0300"/>
    <n v="0"/>
    <x v="38"/>
    <s v="0300"/>
    <n v="-52.314053279934797"/>
    <n v="-15.878559279786799"/>
    <n v="-52.737661519763201"/>
    <n v="-15.704607959789399"/>
    <s v="070"/>
    <s v="MT"/>
    <s v="Eixo Principal"/>
    <s v="-"/>
    <s v="070BMT0300"/>
    <s v="ENTR BR-158(B) (FIM DA DUPLICAÇÃO)"/>
    <s v="PONTE S/RIO PASSA-VINTE (GENERAL CARNEIRO)"/>
    <n v="6.7"/>
    <n v="65.7"/>
    <n v="59"/>
    <x v="2"/>
    <m/>
    <m/>
    <s v="Federal"/>
    <m/>
    <m/>
    <m/>
    <s v="Federal"/>
    <s v="PAV"/>
    <s v="Campo Verde"/>
  </r>
  <r>
    <x v="0"/>
    <s v="070BMT0310"/>
    <n v="0"/>
    <x v="38"/>
    <s v="0310"/>
    <n v="-52.737661519763201"/>
    <n v="-15.704607959789399"/>
    <n v="-53.059034559597102"/>
    <n v="-15.594448430350701"/>
    <s v="070"/>
    <s v="MT"/>
    <s v="Eixo Principal"/>
    <s v="-"/>
    <s v="070BMT0310"/>
    <s v="PONTE S/RIO PASSA-VINTE (GENERAL CARNEIRO)"/>
    <s v="ACESSO TERRA INDÍGENA MERURE"/>
    <n v="65.7"/>
    <n v="112.2"/>
    <n v="46.5"/>
    <x v="2"/>
    <m/>
    <m/>
    <s v="Federal"/>
    <m/>
    <m/>
    <m/>
    <s v="Federal"/>
    <s v="PAV"/>
    <s v="Campo Verde"/>
  </r>
  <r>
    <x v="0"/>
    <s v="070BMT0320"/>
    <n v="0"/>
    <x v="38"/>
    <s v="0320"/>
    <n v="-53.059034559597102"/>
    <n v="-15.594448430350701"/>
    <n v="-53.244138019753699"/>
    <n v="-15.5935798399376"/>
    <s v="070"/>
    <s v="MT"/>
    <s v="Eixo Principal"/>
    <s v="-"/>
    <s v="070BMT0320"/>
    <s v="ACESSO TERRA INDÍGENA MERURE"/>
    <s v="ENTR MT-110(A) (P/NOVO SÃO JOAQUIM)"/>
    <n v="112.2"/>
    <n v="135.69999999999999"/>
    <n v="23.5"/>
    <x v="2"/>
    <m/>
    <m/>
    <s v="Federal"/>
    <m/>
    <m/>
    <m/>
    <s v="Federal"/>
    <s v="PAV"/>
    <s v="Campo Verde"/>
  </r>
  <r>
    <x v="0"/>
    <s v="070BMT0321"/>
    <n v="0"/>
    <x v="38"/>
    <s v="0321"/>
    <n v="-53.244138019753699"/>
    <n v="-15.5935798399376"/>
    <n v="-53.466204640331803"/>
    <n v="-15.560973980264899"/>
    <s v="070"/>
    <s v="MT"/>
    <s v="Eixo Principal"/>
    <s v="-"/>
    <s v="070BMT0321"/>
    <s v="ENTR MT-110(A) (P/NOVO SÃO JOAQUIM)"/>
    <s v="ENTR MT-474"/>
    <n v="135.69999999999999"/>
    <n v="161.4"/>
    <n v="25.7"/>
    <x v="2"/>
    <m/>
    <m/>
    <s v="Federal"/>
    <m/>
    <m/>
    <m/>
    <s v="Federal"/>
    <s v="PAV"/>
    <s v="Campo Verde"/>
  </r>
  <r>
    <x v="0"/>
    <s v="070BMT0322"/>
    <n v="0"/>
    <x v="38"/>
    <s v="0322"/>
    <n v="-53.466204640331803"/>
    <n v="-15.560973980264899"/>
    <n v="-53.6886317496554"/>
    <n v="-15.7235005297256"/>
    <s v="070"/>
    <s v="MT"/>
    <s v="Eixo Principal"/>
    <s v="-"/>
    <s v="070BMT0322"/>
    <s v="ENTR MT-474"/>
    <s v="ENTR MT-110(B) (P/TESOURO)"/>
    <n v="161.4"/>
    <n v="193.3"/>
    <n v="31.9"/>
    <x v="2"/>
    <m/>
    <m/>
    <s v="Federal"/>
    <m/>
    <m/>
    <m/>
    <s v="Federal"/>
    <s v="PAV"/>
    <s v="Campo Verde"/>
  </r>
  <r>
    <x v="0"/>
    <s v="070BMT0324"/>
    <n v="0"/>
    <x v="38"/>
    <s v="0324"/>
    <n v="-53.6886317496554"/>
    <n v="-15.7235005297256"/>
    <n v="-53.804540730370299"/>
    <n v="-15.732982510134599"/>
    <s v="070"/>
    <s v="MT"/>
    <s v="Eixo Principal"/>
    <s v="-"/>
    <s v="070BMT0324"/>
    <s v="ENTR MT-110(B) (P/TESOURO)"/>
    <s v="ENTR MT-383"/>
    <n v="193.3"/>
    <n v="209.3"/>
    <n v="16"/>
    <x v="2"/>
    <m/>
    <m/>
    <s v="Federal"/>
    <m/>
    <m/>
    <m/>
    <s v="Federal"/>
    <s v="PAV"/>
    <s v="Campo Verde"/>
  </r>
  <r>
    <x v="0"/>
    <s v="070BMT0326"/>
    <n v="0"/>
    <x v="38"/>
    <s v="0326"/>
    <n v="-53.804540730370299"/>
    <n v="-15.732982510134599"/>
    <n v="-53.904009849574798"/>
    <n v="-15.656784320140201"/>
    <s v="070"/>
    <s v="MT"/>
    <s v="Eixo Principal"/>
    <s v="-"/>
    <s v="070BMT0326"/>
    <s v="ENTR MT-383"/>
    <s v="PONTE S/RIBEIRÃO SANGRADOURO GRANDE"/>
    <n v="209.3"/>
    <n v="225"/>
    <n v="15.7"/>
    <x v="2"/>
    <m/>
    <m/>
    <s v="Federal"/>
    <m/>
    <m/>
    <m/>
    <s v="Federal"/>
    <s v="PAV"/>
    <s v="Campo Verde"/>
  </r>
  <r>
    <x v="0"/>
    <s v="070BMT0328"/>
    <n v="0"/>
    <x v="38"/>
    <s v="0328"/>
    <n v="-53.904009849574798"/>
    <n v="-15.656784320140201"/>
    <n v="-54.174675759778403"/>
    <n v="-15.6296664095771"/>
    <s v="070"/>
    <s v="MT"/>
    <s v="Eixo Principal"/>
    <s v="-"/>
    <s v="070BMT0328"/>
    <s v="PONTE S/RIBEIRÃO SANGRADOURO GRANDE"/>
    <s v="ENTR MT-373"/>
    <n v="225"/>
    <n v="256.8"/>
    <n v="31.8"/>
    <x v="2"/>
    <m/>
    <m/>
    <s v="Federal"/>
    <m/>
    <m/>
    <m/>
    <s v="Federal"/>
    <s v="PAV"/>
    <s v="Campo Verde"/>
  </r>
  <r>
    <x v="0"/>
    <s v="070BMT0330"/>
    <n v="0"/>
    <x v="38"/>
    <s v="0330"/>
    <n v="-54.174675759778403"/>
    <n v="-15.6296664095771"/>
    <n v="-54.296205430436203"/>
    <n v="-15.5623882298328"/>
    <s v="070"/>
    <s v="MT"/>
    <s v="Eixo Principal"/>
    <s v="-"/>
    <s v="070BMT0330"/>
    <s v="ENTR MT-373"/>
    <s v="ENTR MT-130(A) (PRIMAVERA DO LESTE)"/>
    <n v="256.8"/>
    <n v="279.89999999999998"/>
    <n v="23.1"/>
    <x v="2"/>
    <m/>
    <m/>
    <s v="Federal"/>
    <m/>
    <m/>
    <m/>
    <s v="Federal"/>
    <s v="PAV"/>
    <s v="Campo Verde"/>
  </r>
  <r>
    <x v="0"/>
    <s v="070BMT0350"/>
    <n v="0"/>
    <x v="38"/>
    <s v="0350"/>
    <n v="-54.296205430436203"/>
    <n v="-15.5623882298328"/>
    <n v="-54.394493919658601"/>
    <n v="-15.578307720225"/>
    <s v="070"/>
    <s v="MT"/>
    <s v="Eixo Principal"/>
    <s v="-"/>
    <s v="070BMT0350"/>
    <s v="ENTR MT-130(A) (PRIMAVERA DO LESTE)"/>
    <s v="ENTR MT-130(B) (P/ALTO COITÉ - POXORÉU)"/>
    <n v="279.89999999999998"/>
    <n v="290.89999999999998"/>
    <n v="11"/>
    <x v="2"/>
    <m/>
    <m/>
    <s v="Federal"/>
    <m/>
    <m/>
    <m/>
    <s v="Federal"/>
    <s v="PAV"/>
    <s v="Campo Verde"/>
  </r>
  <r>
    <x v="0"/>
    <s v="070BMT0370"/>
    <n v="0"/>
    <x v="38"/>
    <s v="0370"/>
    <n v="-54.394493919658601"/>
    <n v="-15.578307720225"/>
    <n v="-54.578704960065799"/>
    <n v="-15.5624884403891"/>
    <s v="070"/>
    <s v="MT"/>
    <s v="Eixo Principal"/>
    <s v="-"/>
    <s v="070BMT0370"/>
    <s v="ENTR MT-130(B) (P/ALTO COITÉ - POXORÉU)"/>
    <s v="ENTR MT-454 (P/ASSENTAMENTO DE PRIMAVERA)"/>
    <n v="290.89999999999998"/>
    <n v="312.7"/>
    <n v="21.8"/>
    <x v="2"/>
    <m/>
    <m/>
    <s v="Federal"/>
    <m/>
    <m/>
    <m/>
    <s v="Federal"/>
    <s v="PAV"/>
    <s v="Campo Verde"/>
  </r>
  <r>
    <x v="0"/>
    <s v="070BMT0372"/>
    <n v="0"/>
    <x v="38"/>
    <s v="0372"/>
    <n v="-54.578704960065799"/>
    <n v="-15.5624884403891"/>
    <n v="-54.861035179729598"/>
    <n v="-15.513047420402"/>
    <s v="070"/>
    <s v="MT"/>
    <s v="Eixo Principal"/>
    <s v="-"/>
    <s v="070BMT0372"/>
    <s v="ENTR MT-454 (P/ASSENTAMENTO DE PRIMAVERA)"/>
    <s v="ENTR MT-453"/>
    <n v="312.7"/>
    <n v="348.1"/>
    <n v="35.4"/>
    <x v="2"/>
    <m/>
    <m/>
    <s v="Federal"/>
    <m/>
    <m/>
    <m/>
    <s v="Federal"/>
    <s v="PAV"/>
    <s v="Campo Verde"/>
  </r>
  <r>
    <x v="0"/>
    <s v="070BMT0373"/>
    <n v="0"/>
    <x v="38"/>
    <s v="0373"/>
    <n v="-54.861035179729598"/>
    <n v="-15.513047420402"/>
    <n v="-55.090675139645903"/>
    <n v="-15.493053559573999"/>
    <s v="070"/>
    <s v="MT"/>
    <s v="Eixo Principal"/>
    <s v="-"/>
    <s v="070BMT0373"/>
    <s v="ENTR MT-453"/>
    <s v="ENTR MT-244 (P/ASSENTAMENTO DOM OSÓRIO)"/>
    <n v="348.1"/>
    <n v="376.1"/>
    <n v="28"/>
    <x v="2"/>
    <m/>
    <m/>
    <s v="Federal"/>
    <m/>
    <m/>
    <m/>
    <s v="Federal"/>
    <s v="PAV"/>
    <s v="Campo Verde"/>
  </r>
  <r>
    <x v="0"/>
    <s v="070BMT0374"/>
    <n v="0"/>
    <x v="38"/>
    <s v="0374"/>
    <n v="-55.090675139645903"/>
    <n v="-15.493053559573999"/>
    <n v="-55.170852440287803"/>
    <n v="-15.5565538600725"/>
    <s v="070"/>
    <s v="MT"/>
    <s v="Eixo Principal"/>
    <s v="-"/>
    <s v="070BMT0374"/>
    <s v="ENTR MT-244 (P/ASSENTAMENTO DOM OSÓRIO)"/>
    <s v="ENTR MT-140(A) (P/ CHAPADA DOS GUIMARÃES)"/>
    <n v="376.1"/>
    <n v="387.7"/>
    <n v="11.6"/>
    <x v="2"/>
    <m/>
    <m/>
    <s v="Federal"/>
    <m/>
    <m/>
    <m/>
    <s v="Federal"/>
    <s v="PAV"/>
    <s v="Campo Verde"/>
  </r>
  <r>
    <x v="0"/>
    <s v="070BMT0375"/>
    <n v="0"/>
    <x v="38"/>
    <s v="0375"/>
    <n v="-55.170852440287803"/>
    <n v="-15.5565538600725"/>
    <n v="-55.175059760199701"/>
    <n v="-15.567605289652301"/>
    <s v="070"/>
    <s v="MT"/>
    <s v="Eixo Principal"/>
    <s v="-"/>
    <s v="070BMT0375"/>
    <s v="ENTR MT-140(A) (P/ CHAPADA DOS GUIMARÃES)"/>
    <s v="ENTR MT-344 (FIM TRECHO URBANO DE CAMPO VERDE)"/>
    <n v="387.7"/>
    <n v="389"/>
    <n v="1.3"/>
    <x v="2"/>
    <m/>
    <m/>
    <s v="Federal"/>
    <m/>
    <m/>
    <m/>
    <s v="Federal"/>
    <s v="PAV"/>
    <s v="Campo Verde"/>
  </r>
  <r>
    <x v="0"/>
    <s v="070BMT0376"/>
    <n v="0"/>
    <x v="38"/>
    <s v="0376"/>
    <n v="-55.175059760199701"/>
    <n v="-15.567605289652301"/>
    <n v="-55.212057540023402"/>
    <n v="-15.658444810379599"/>
    <s v="070"/>
    <s v="MT"/>
    <s v="Eixo Principal"/>
    <s v="-"/>
    <s v="070BMT0376"/>
    <s v="ENTR MT-344 (FIM TRECHO URBANO DE CAMPO VERDE)"/>
    <s v="ENTR MT-450"/>
    <n v="389"/>
    <n v="400"/>
    <n v="11"/>
    <x v="2"/>
    <m/>
    <m/>
    <s v="Federal"/>
    <m/>
    <m/>
    <m/>
    <s v="Federal"/>
    <s v="PAV"/>
    <s v="Campo Verde"/>
  </r>
  <r>
    <x v="0"/>
    <s v="070BMT0378"/>
    <n v="0"/>
    <x v="38"/>
    <s v="0378"/>
    <n v="-55.212057540023402"/>
    <n v="-15.658444810379599"/>
    <n v="-55.261648469801003"/>
    <n v="-15.6758351698571"/>
    <s v="070"/>
    <s v="MT"/>
    <s v="Eixo Principal"/>
    <s v="-"/>
    <s v="070BMT0378"/>
    <s v="ENTR MT-450"/>
    <s v="ENTR MT-140(B) (P/ BR-163/364)"/>
    <n v="400"/>
    <n v="406.4"/>
    <n v="6.4"/>
    <x v="2"/>
    <m/>
    <m/>
    <s v="Federal"/>
    <m/>
    <m/>
    <m/>
    <s v="Federal"/>
    <s v="PAV"/>
    <s v="Campo Verde"/>
  </r>
  <r>
    <x v="0"/>
    <s v="070BMT0384"/>
    <n v="0"/>
    <x v="38"/>
    <s v="0384"/>
    <n v="-55.261648469801003"/>
    <n v="-15.6758351698571"/>
    <n v="-55.306624370218401"/>
    <n v="-15.675212820115499"/>
    <s v="070"/>
    <s v="MT"/>
    <s v="Eixo Principal"/>
    <s v="-"/>
    <s v="070BMT0384"/>
    <s v="ENTR MT-140(B) (P/ BR-163/364)"/>
    <s v="ENTR MT-403"/>
    <n v="406.4"/>
    <n v="411.5"/>
    <n v="5.0999999999999996"/>
    <x v="2"/>
    <m/>
    <m/>
    <s v="Federal"/>
    <m/>
    <m/>
    <m/>
    <s v="Federal"/>
    <s v="PAV"/>
    <s v="Campo Verde"/>
  </r>
  <r>
    <x v="0"/>
    <s v="070BMT0390"/>
    <n v="0"/>
    <x v="38"/>
    <s v="0390"/>
    <n v="-55.306624370218401"/>
    <n v="-15.675212820115499"/>
    <n v="-55.410493859603797"/>
    <n v="-15.819893050224"/>
    <s v="070"/>
    <s v="MT"/>
    <s v="Eixo Principal"/>
    <s v="-"/>
    <s v="070BMT0390"/>
    <s v="ENTR MT-403"/>
    <s v="ENTR BR-163(A)/364(A) (SÃO VICENTE)"/>
    <n v="411.5"/>
    <n v="431.7"/>
    <n v="20.2"/>
    <x v="2"/>
    <m/>
    <m/>
    <s v="Federal"/>
    <m/>
    <m/>
    <m/>
    <s v="Federal"/>
    <s v="PAV"/>
    <s v="Campo Verde"/>
  </r>
  <r>
    <x v="0"/>
    <s v="070BMT0410"/>
    <n v="0"/>
    <x v="38"/>
    <s v="0410"/>
    <n v="-55.410493859603797"/>
    <n v="-15.819893050224"/>
    <n v="-55.513269869608699"/>
    <n v="-15.8235573396994"/>
    <s v="070"/>
    <s v="MT"/>
    <s v="Eixo Principal"/>
    <s v="-"/>
    <s v="070BMT0410"/>
    <s v="ENTR BR-163(A)/364(A) (SÃO VICENTE)"/>
    <s v="ENTR MT-455"/>
    <n v="431.7"/>
    <n v="444.4"/>
    <n v="12.7"/>
    <x v="2"/>
    <s v="EOD"/>
    <s v="364BMT0740;163BMT0655"/>
    <s v="Concessão Federal"/>
    <m/>
    <m/>
    <m/>
    <s v="Federal"/>
    <s v="PAV"/>
    <s v="Campo Verde"/>
  </r>
  <r>
    <x v="0"/>
    <s v="070BMT0415"/>
    <n v="0"/>
    <x v="38"/>
    <s v="0415"/>
    <n v="-55.513269869608699"/>
    <n v="-15.8235573396994"/>
    <n v="-55.541225530134"/>
    <n v="-15.809694380291299"/>
    <s v="070"/>
    <s v="MT"/>
    <s v="Eixo Principal"/>
    <s v="-"/>
    <s v="070BMT0415"/>
    <s v="ENTR MT-455"/>
    <s v="INÍCIO VARIANTE I SERRA DE SÃO VICENTE"/>
    <n v="444.4"/>
    <n v="448.1"/>
    <n v="3.7"/>
    <x v="2"/>
    <s v="EOD"/>
    <s v="163BMT0660;364BMT0745"/>
    <s v="Concessão Federal"/>
    <m/>
    <m/>
    <m/>
    <s v="Federal"/>
    <s v="PAV"/>
    <s v="Cuiabá"/>
  </r>
  <r>
    <x v="0"/>
    <s v="070BMT0420"/>
    <n v="0"/>
    <x v="38"/>
    <s v="0420"/>
    <n v="-55.541225530134"/>
    <n v="-15.809694380291299"/>
    <n v="-55.594080950375499"/>
    <n v="-15.7968226599377"/>
    <s v="070"/>
    <s v="MT"/>
    <s v="Eixo Principal"/>
    <s v="-"/>
    <s v="070BMT0420"/>
    <s v="INÍCIO VARIANTE I SERRA DE SÃO VICENTE"/>
    <s v="FIM VARIANTE I SERRA DE SÃO VICENTE"/>
    <n v="448.1"/>
    <n v="456.1"/>
    <n v="8"/>
    <x v="0"/>
    <m/>
    <s v="163BMT0665;364BMT0750"/>
    <s v="Concessão Federal"/>
    <m/>
    <m/>
    <m/>
    <s v="Federal"/>
    <s v="PAV"/>
    <s v="Cuiabá"/>
  </r>
  <r>
    <x v="0"/>
    <s v="070BMT0425"/>
    <n v="0"/>
    <x v="38"/>
    <s v="0425"/>
    <n v="-55.594080950375499"/>
    <n v="-15.7968226599377"/>
    <n v="-55.603444599788403"/>
    <n v="-15.7969890596972"/>
    <s v="070"/>
    <s v="MT"/>
    <s v="Eixo Principal"/>
    <s v="-"/>
    <s v="070BMT0425"/>
    <s v="FIM VARIANTE I SERRA DE SÃO VICENTE"/>
    <s v="INÍCIO VARIANTE II SERRA DE SÃO VICENTE"/>
    <n v="456.1"/>
    <n v="457.1"/>
    <n v="1"/>
    <x v="0"/>
    <m/>
    <s v="163BMT0670;364BMT0755"/>
    <s v="Concessão Federal"/>
    <m/>
    <m/>
    <m/>
    <s v="Federal"/>
    <s v="PAV"/>
    <s v="Cuiabá"/>
  </r>
  <r>
    <x v="0"/>
    <s v="070BMT0430"/>
    <n v="0"/>
    <x v="38"/>
    <s v="0430"/>
    <n v="-55.603444599788403"/>
    <n v="-15.7969890596972"/>
    <n v="-55.6539620597012"/>
    <n v="-15.7710792498074"/>
    <s v="070"/>
    <s v="MT"/>
    <s v="Eixo Principal"/>
    <s v="-"/>
    <s v="070BMT0430"/>
    <s v="INÍCIO VARIANTE II SERRA DE SÃO VICENTE"/>
    <s v="FIM VARIANTE II SERRA DE SÃO VICENTE"/>
    <n v="457.1"/>
    <n v="465.3"/>
    <n v="8.1999999999999993"/>
    <x v="0"/>
    <m/>
    <s v="163BMT0675;364BMT0760"/>
    <s v="Concessão Federal"/>
    <m/>
    <m/>
    <m/>
    <s v="Federal"/>
    <s v="PAV"/>
    <s v="Cuiabá"/>
  </r>
  <r>
    <x v="0"/>
    <s v="070BMT0435"/>
    <n v="0"/>
    <x v="38"/>
    <s v="0435"/>
    <n v="-55.6539620597012"/>
    <n v="-15.7710792498074"/>
    <n v="-55.961380560364503"/>
    <n v="-15.6657154702926"/>
    <s v="070"/>
    <s v="MT"/>
    <s v="Eixo Principal"/>
    <s v="-"/>
    <s v="070BMT0435"/>
    <s v="FIM VARIANTE II SERRA DE SÃO VICENTE"/>
    <s v="ACESSO DISTRITO INDUSTRIAL"/>
    <n v="465.3"/>
    <n v="504.6"/>
    <n v="39.299999999999997"/>
    <x v="2"/>
    <s v="EOD"/>
    <s v="364BMT0765;163BMT0680"/>
    <s v="Concessão Federal"/>
    <m/>
    <m/>
    <m/>
    <s v="Federal"/>
    <s v="PAV"/>
    <s v="Cuiabá"/>
  </r>
  <r>
    <x v="0"/>
    <s v="070BMT0440"/>
    <n v="0"/>
    <x v="38"/>
    <s v="0440"/>
    <n v="-55.961380560364503"/>
    <n v="-15.6657154702926"/>
    <n v="-56.000741219831397"/>
    <n v="-15.6494602395983"/>
    <s v="070"/>
    <s v="MT"/>
    <s v="Eixo Principal"/>
    <s v="-"/>
    <s v="070BMT0440"/>
    <s v="ACESSO DISTRITO INDUSTRIAL"/>
    <s v="ENTR BR-163(B)/364(B)/MT-407(A)"/>
    <n v="504.6"/>
    <n v="509.3"/>
    <n v="4.7"/>
    <x v="0"/>
    <m/>
    <s v="364BMT0770;163BMT0685"/>
    <s v="Concessão Federal"/>
    <m/>
    <m/>
    <m/>
    <s v="Federal"/>
    <s v="PAV"/>
    <s v="Cuiabá"/>
  </r>
  <r>
    <x v="0"/>
    <s v="070BMT0500"/>
    <n v="0"/>
    <x v="38"/>
    <s v="0500"/>
    <n v="-56.000741219831397"/>
    <n v="-15.6494602395983"/>
    <n v="-56.194845659799299"/>
    <n v="-15.649205750345001"/>
    <s v="070"/>
    <s v="MT"/>
    <s v="Eixo Principal"/>
    <s v="-"/>
    <s v="070BMT0500"/>
    <s v="ENTR BR-163(B)/364(B)/MT-407(A)"/>
    <s v="ENTR BR-163/364/MT-407(B) (TREVO LAGARTO) *TRECHO URBANO*"/>
    <n v="509.3"/>
    <n v="537.4"/>
    <n v="28.1"/>
    <x v="2"/>
    <m/>
    <m/>
    <s v="Concessão Federal"/>
    <m/>
    <m/>
    <m/>
    <s v="Federal"/>
    <s v="PAV"/>
    <s v="Cuiabá"/>
  </r>
  <r>
    <x v="0"/>
    <s v="070BMT0550"/>
    <n v="0"/>
    <x v="38"/>
    <s v="0550"/>
    <n v="-56.194845659799299"/>
    <n v="-15.649205750345001"/>
    <n v="-56.295490690243099"/>
    <n v="-15.679244790214801"/>
    <s v="070"/>
    <s v="MT"/>
    <s v="Eixo Principal"/>
    <s v="-"/>
    <s v="070BMT0550"/>
    <s v="ENTR BR-163/364/MT-407(B) (TREVO LAGARTO)"/>
    <s v="ENTR MT-060(B) (TARUMÃ) (P/POCONÉ)"/>
    <n v="537.4"/>
    <n v="548.6"/>
    <n v="11.2"/>
    <x v="2"/>
    <m/>
    <m/>
    <s v="Federal"/>
    <m/>
    <m/>
    <m/>
    <s v="Federal"/>
    <s v="PAV"/>
    <s v="Cuiabá"/>
  </r>
  <r>
    <x v="0"/>
    <s v="070BMT0555"/>
    <n v="0"/>
    <x v="38"/>
    <s v="0555"/>
    <n v="-56.295490690243099"/>
    <n v="-15.679244790214801"/>
    <n v="-56.534817350440299"/>
    <n v="-15.738409229802"/>
    <s v="070"/>
    <s v="MT"/>
    <s v="Eixo Principal"/>
    <s v="-"/>
    <s v="070BMT0555"/>
    <s v="ENTR MT-060(B) (TARUMÃ) (P/POCONÉ)"/>
    <s v="ENTR MT-476"/>
    <n v="548.6"/>
    <n v="576.1"/>
    <n v="27.5"/>
    <x v="2"/>
    <m/>
    <m/>
    <s v="Federal"/>
    <m/>
    <m/>
    <m/>
    <s v="Federal"/>
    <s v="PAV"/>
    <s v="Cuiabá"/>
  </r>
  <r>
    <x v="0"/>
    <s v="070BMT0562"/>
    <n v="0"/>
    <x v="38"/>
    <s v="0562"/>
    <n v="-56.534817350440299"/>
    <n v="-15.738409229802"/>
    <n v="-56.932246079992503"/>
    <n v="-15.9364675598299"/>
    <s v="070"/>
    <s v="MT"/>
    <s v="Eixo Principal"/>
    <s v="-"/>
    <s v="070BMT0562"/>
    <s v="ENTR MT-476"/>
    <s v="ENTR MT-451 (SETE PORCOS)"/>
    <n v="576.1"/>
    <n v="627.9"/>
    <n v="51.8"/>
    <x v="2"/>
    <m/>
    <m/>
    <s v="Federal"/>
    <m/>
    <m/>
    <m/>
    <s v="Federal"/>
    <s v="PAV"/>
    <s v="Cuiabá"/>
  </r>
  <r>
    <x v="0"/>
    <s v="070BMT0570"/>
    <n v="0"/>
    <x v="38"/>
    <s v="0570"/>
    <n v="-56.932246079992503"/>
    <n v="-15.9364675598299"/>
    <n v="-57.6164705795535"/>
    <n v="-16.156874889864199"/>
    <s v="070"/>
    <s v="MT"/>
    <s v="Eixo Principal"/>
    <s v="-"/>
    <s v="070BMT0570"/>
    <s v="ENTR MT-451 (SETE PORCOS)"/>
    <s v="ENTR BR-174(A)"/>
    <n v="627.9"/>
    <n v="729.7"/>
    <n v="101.8"/>
    <x v="2"/>
    <m/>
    <m/>
    <s v="Federal"/>
    <m/>
    <m/>
    <m/>
    <s v="Federal"/>
    <s v="PAV"/>
    <s v="Cuiabá"/>
  </r>
  <r>
    <x v="0"/>
    <s v="070BMT0575"/>
    <n v="0"/>
    <x v="38"/>
    <s v="0575"/>
    <n v="-57.6164705795535"/>
    <n v="-16.156874889864199"/>
    <n v="-57.670590649838502"/>
    <n v="-16.111871130248399"/>
    <s v="070"/>
    <s v="MT"/>
    <s v="Eixo Principal"/>
    <s v="-"/>
    <s v="070BMT0575"/>
    <s v="ENTR BR-174(A)"/>
    <s v="INÍCIO DA TRAVESSIA URBANA DE CÁCERES"/>
    <n v="729.7"/>
    <n v="738.2"/>
    <n v="8.5"/>
    <x v="2"/>
    <m/>
    <s v="174BMT0020"/>
    <s v="Federal"/>
    <m/>
    <m/>
    <m/>
    <s v="Federal"/>
    <s v="PAV"/>
    <s v="Cáceres"/>
  </r>
  <r>
    <x v="0"/>
    <s v="070BMT0580"/>
    <n v="0"/>
    <x v="38"/>
    <s v="0580"/>
    <n v="-57.670590649838502"/>
    <n v="-16.111871130248399"/>
    <n v="-57.7023482096021"/>
    <n v="-16.076158499615001"/>
    <s v="070"/>
    <s v="MT"/>
    <s v="Eixo Principal"/>
    <s v="-"/>
    <s v="070BMT0580"/>
    <s v="INÍCIO DA TRAVESSIA URBANA DE CÁCERES"/>
    <s v="PONTE S/RIO PARAGUAI (FIM DA TRAVESSIA URBANA DE CÁCERES) *TRECHO URBANO*"/>
    <n v="738.2"/>
    <n v="744.1"/>
    <n v="5.9"/>
    <x v="2"/>
    <m/>
    <s v="174BMT0022"/>
    <s v="Federal"/>
    <m/>
    <m/>
    <m/>
    <s v="Federal"/>
    <s v="PAV"/>
    <s v="Cáceres"/>
  </r>
  <r>
    <x v="0"/>
    <s v="070BMT0585"/>
    <n v="0"/>
    <x v="38"/>
    <s v="0585"/>
    <n v="-57.7023482096021"/>
    <n v="-16.076158499615001"/>
    <n v="-57.738482730193802"/>
    <n v="-16.013068440156299"/>
    <s v="070"/>
    <s v="MT"/>
    <s v="Eixo Principal"/>
    <s v="-"/>
    <s v="070BMT0585"/>
    <s v="PONTE S/RIO PARAGUAI (FIM DA TRAVESSIA URBANA DE CÁCERES) *TRECHO URBANO*"/>
    <s v="ENTR BR-174(B)"/>
    <n v="744.1"/>
    <n v="752.3"/>
    <n v="8.1999999999999993"/>
    <x v="2"/>
    <m/>
    <s v="174BMT0025"/>
    <s v="Federal"/>
    <m/>
    <m/>
    <m/>
    <s v="Federal"/>
    <s v="PAV"/>
    <s v="Cáceres"/>
  </r>
  <r>
    <x v="0"/>
    <s v="070BMT0592"/>
    <n v="0"/>
    <x v="38"/>
    <s v="0592"/>
    <n v="-57.738482730193802"/>
    <n v="-16.013068440156299"/>
    <n v="-57.9795806798044"/>
    <n v="-16.133847739881201"/>
    <s v="070"/>
    <s v="MT"/>
    <s v="Eixo Principal"/>
    <s v="-"/>
    <s v="070BMT0592"/>
    <s v="ENTR BR-174(B)"/>
    <s v="ENTR MT-175"/>
    <n v="752.3"/>
    <n v="784.1"/>
    <n v="31.8"/>
    <x v="2"/>
    <m/>
    <m/>
    <s v="Federal"/>
    <m/>
    <m/>
    <m/>
    <s v="Federal"/>
    <s v="PAV"/>
    <s v="Cáceres"/>
  </r>
  <r>
    <x v="0"/>
    <s v="070BMT0595"/>
    <n v="0"/>
    <x v="38"/>
    <s v="0595"/>
    <n v="-57.9795806798044"/>
    <n v="-16.133847739881201"/>
    <n v="-58.016452470005397"/>
    <n v="-16.147917769989"/>
    <s v="070"/>
    <s v="MT"/>
    <s v="Eixo Principal"/>
    <s v="-"/>
    <s v="070BMT0595"/>
    <s v="ENTR MT-175"/>
    <s v="PONTE S/RIO JAURU"/>
    <n v="784.1"/>
    <n v="788.6"/>
    <n v="4.5"/>
    <x v="2"/>
    <m/>
    <m/>
    <s v="Federal"/>
    <m/>
    <m/>
    <m/>
    <s v="Federal"/>
    <s v="PAV"/>
    <s v="Cáceres"/>
  </r>
  <r>
    <x v="0"/>
    <s v="070BMT0600"/>
    <n v="0"/>
    <x v="38"/>
    <s v="0600"/>
    <n v="-58.016452470005397"/>
    <n v="-16.147917769989"/>
    <n v="-58.035866750150298"/>
    <n v="-16.1509488396172"/>
    <s v="070"/>
    <s v="MT"/>
    <s v="Eixo Principal"/>
    <s v="-"/>
    <s v="070BMT0600"/>
    <s v="PONTE S/RIO JAURU"/>
    <s v="ENTR MT-388"/>
    <n v="788.6"/>
    <n v="790.8"/>
    <n v="2.2000000000000002"/>
    <x v="2"/>
    <m/>
    <m/>
    <s v="Federal"/>
    <m/>
    <m/>
    <m/>
    <s v="Federal"/>
    <s v="PAV"/>
    <s v="Cáceres"/>
  </r>
  <r>
    <x v="0"/>
    <s v="070BMT0610"/>
    <n v="0"/>
    <x v="38"/>
    <s v="0610"/>
    <n v="-58.035866750150298"/>
    <n v="-16.1509488396172"/>
    <n v="-58.336309990313701"/>
    <n v="-16.3896551303799"/>
    <s v="070"/>
    <s v="MT"/>
    <s v="Eixo Principal"/>
    <s v="-"/>
    <s v="070BMT0610"/>
    <s v="ENTR MT-388"/>
    <s v="FRONT BRASIL/BOLIVIA (DESTAC. CORIXA)"/>
    <n v="790.8"/>
    <n v="834.2"/>
    <n v="43.4"/>
    <x v="2"/>
    <m/>
    <m/>
    <s v="Federal"/>
    <m/>
    <m/>
    <m/>
    <s v="Federal"/>
    <s v="PAV"/>
    <s v="Cáceres"/>
  </r>
  <r>
    <x v="0"/>
    <s v="070CGO1005"/>
    <n v="0"/>
    <x v="39"/>
    <s v="1005"/>
    <n v="-52.189647599856798"/>
    <n v="-15.901190880054999"/>
    <n v="-52.217364649558803"/>
    <n v="-15.9155879504235"/>
    <s v="070"/>
    <s v="GO"/>
    <s v="Contorno"/>
    <s v="-"/>
    <s v="070CGO1005"/>
    <s v="ENTR BR-070"/>
    <s v="ENTR BR-158 (KM 5,5)"/>
    <n v="0"/>
    <n v="4"/>
    <n v="4"/>
    <x v="1"/>
    <m/>
    <m/>
    <s v="Federal"/>
    <m/>
    <m/>
    <m/>
    <s v="Federal"/>
    <s v="PLA"/>
    <s v="Cáceres"/>
  </r>
  <r>
    <x v="0"/>
    <s v="070CGO1010"/>
    <n v="0"/>
    <x v="39"/>
    <s v="1010"/>
    <n v="-52.217364649558803"/>
    <n v="-15.9155879504235"/>
    <n v="-52.211026449910698"/>
    <n v="-15.9518021797267"/>
    <s v="070"/>
    <s v="GO"/>
    <s v="Contorno"/>
    <s v="-"/>
    <s v="070CGO1010"/>
    <s v="ENTR BR-158 (KM 5,5)"/>
    <s v="ENTR BR-158 (KM 9,8)"/>
    <n v="4"/>
    <n v="8.3000000000000007"/>
    <n v="4.3"/>
    <x v="2"/>
    <m/>
    <s v="158BGO0312"/>
    <s v="Federal"/>
    <m/>
    <m/>
    <m/>
    <s v="Federal"/>
    <s v="PAV"/>
    <s v="Aragarças"/>
  </r>
  <r>
    <x v="0"/>
    <s v="070CGO1015"/>
    <n v="0"/>
    <x v="39"/>
    <s v="1015"/>
    <n v="-52.211026449910698"/>
    <n v="-15.9518021797267"/>
    <n v="-52.2630376001051"/>
    <n v="-15.9357209597544"/>
    <s v="070"/>
    <s v="GO"/>
    <s v="Contorno"/>
    <s v="-"/>
    <s v="070CGO1015"/>
    <s v="ENTR BR-158 (KM 9,8)"/>
    <s v="DIV GO/MT (RIO ARAGUAIA)"/>
    <n v="8.3000000000000007"/>
    <n v="14.6"/>
    <n v="6.3"/>
    <x v="1"/>
    <m/>
    <m/>
    <s v="Federal"/>
    <m/>
    <m/>
    <m/>
    <s v="Federal"/>
    <s v="PLA"/>
    <s v="Aragarças"/>
  </r>
  <r>
    <x v="0"/>
    <s v="070CMT1005"/>
    <n v="0"/>
    <x v="40"/>
    <s v="1005"/>
    <n v="-52.314053279934797"/>
    <n v="-15.878559279786799"/>
    <n v="-52.2630376001051"/>
    <n v="-15.9357209597544"/>
    <s v="070"/>
    <s v="MT"/>
    <s v="Contorno"/>
    <s v="-"/>
    <s v="070CMT1005"/>
    <s v="ENTR BR-070 (KM 12,2)(C ARAGARÇAS/BARRA DO GARÇAS)"/>
    <s v="DIV GO/MT (RIO ARAGUAIA)"/>
    <n v="0"/>
    <n v="10.199999999999999"/>
    <n v="10.199999999999999"/>
    <x v="5"/>
    <s v="EOP"/>
    <m/>
    <s v="Federal"/>
    <m/>
    <m/>
    <m/>
    <s v="Federal"/>
    <s v="N_PAV"/>
    <s v="Aragarças"/>
  </r>
  <r>
    <x v="0"/>
    <s v="070VMT1005"/>
    <n v="0"/>
    <x v="41"/>
    <s v="1005"/>
    <n v="-55.541225530134"/>
    <n v="-15.809694380291299"/>
    <n v="-55.594080950375499"/>
    <n v="-15.7968226599377"/>
    <s v="070"/>
    <s v="MT"/>
    <s v="Variante"/>
    <s v="-"/>
    <s v="070VMT1005"/>
    <s v="INÍCIO PISTA INVERSA I SERRA SÃO VICENTE"/>
    <s v="FIM PISTA INVERSA I SERRA SÃO VICENTE"/>
    <n v="0"/>
    <n v="7.6"/>
    <n v="7.6"/>
    <x v="2"/>
    <m/>
    <s v="364VMT1005;163VMT1005"/>
    <s v="Concessão Federal"/>
    <m/>
    <m/>
    <m/>
    <s v="Federal"/>
    <s v="PAV"/>
    <s v="Campo Verde"/>
  </r>
  <r>
    <x v="0"/>
    <s v="070VMT2005"/>
    <n v="0"/>
    <x v="41"/>
    <s v="2005"/>
    <n v="-55.603444599788403"/>
    <n v="-15.7969890596972"/>
    <n v="-55.6539620597012"/>
    <n v="-15.7710792498074"/>
    <s v="070"/>
    <s v="MT"/>
    <s v="Variante"/>
    <s v="-"/>
    <s v="070VMT2005"/>
    <s v="INÍC PISTA INVERSA II SERRA SÃO VICENTE"/>
    <s v="FIM PISTA INVERSA II SERRA SÃO VICENTE"/>
    <n v="0"/>
    <n v="10.5"/>
    <n v="10.5"/>
    <x v="2"/>
    <m/>
    <s v="364VMT2005;163VMT2005"/>
    <s v="Concessão Federal"/>
    <m/>
    <m/>
    <m/>
    <s v="Federal"/>
    <s v="PAV"/>
    <s v="Cuiabá"/>
  </r>
  <r>
    <x v="0"/>
    <s v="080BDF0010"/>
    <n v="0"/>
    <x v="42"/>
    <s v="0010"/>
    <n v="-48.074791559682602"/>
    <n v="-15.735852569640301"/>
    <n v="-48.1239585598396"/>
    <n v="-15.7292730800885"/>
    <s v="080"/>
    <s v="DF"/>
    <s v="Eixo Principal"/>
    <s v="-"/>
    <s v="080BDF0010"/>
    <s v="ENTR DF-001/240(A) (BRASILIA)"/>
    <s v="ENTR DF-451"/>
    <n v="0"/>
    <n v="5"/>
    <n v="5"/>
    <x v="2"/>
    <m/>
    <m/>
    <s v="Federal"/>
    <m/>
    <m/>
    <m/>
    <s v="Federal"/>
    <s v="PAV"/>
    <s v="Cuiabá"/>
  </r>
  <r>
    <x v="0"/>
    <s v="080BDF0012"/>
    <n v="0"/>
    <x v="42"/>
    <s v="0012"/>
    <n v="-48.1239585598396"/>
    <n v="-15.7292730800885"/>
    <n v="-48.167884019731602"/>
    <n v="-15.7307695699596"/>
    <s v="080"/>
    <s v="DF"/>
    <s v="Eixo Principal"/>
    <s v="-"/>
    <s v="080BDF0012"/>
    <s v="ENTR DF-451"/>
    <s v="ENTR BR-251/DF-180(A)/240(B)/445"/>
    <n v="5"/>
    <n v="9.6999999999999993"/>
    <n v="4.7"/>
    <x v="2"/>
    <m/>
    <m/>
    <s v="Federal"/>
    <m/>
    <m/>
    <m/>
    <s v="Federal"/>
    <s v="PAV"/>
    <s v="Brasília"/>
  </r>
  <r>
    <x v="0"/>
    <s v="080BDF0030"/>
    <n v="0"/>
    <x v="42"/>
    <s v="0030"/>
    <n v="-48.167884019731602"/>
    <n v="-15.7307695699596"/>
    <n v="-48.1987498099557"/>
    <n v="-15.7122719103203"/>
    <s v="080"/>
    <s v="DF"/>
    <s v="Eixo Principal"/>
    <s v="-"/>
    <s v="080BDF0030"/>
    <s v="ENTR BR-251/DF-180(A)/240(B)/445"/>
    <s v="ENTR DF-435"/>
    <n v="9.6999999999999993"/>
    <n v="14.4"/>
    <n v="4.7"/>
    <x v="2"/>
    <m/>
    <s v="251BDF0710"/>
    <s v="Federal"/>
    <m/>
    <m/>
    <m/>
    <s v="Federal"/>
    <s v="PAV"/>
    <s v="Brasília"/>
  </r>
  <r>
    <x v="0"/>
    <s v="080BDF0032"/>
    <n v="0"/>
    <x v="42"/>
    <s v="0032"/>
    <n v="-48.1987498099557"/>
    <n v="-15.7122719103203"/>
    <n v="-48.205832810136002"/>
    <n v="-15.6877861301257"/>
    <s v="080"/>
    <s v="DF"/>
    <s v="Eixo Principal"/>
    <s v="-"/>
    <s v="080BDF0032"/>
    <s v="ENTR DF-435"/>
    <s v="ENTR VICINAL-541 BRAZLÂNDIA"/>
    <n v="14.4"/>
    <n v="17.2"/>
    <n v="2.8"/>
    <x v="2"/>
    <m/>
    <s v="251BDF0712"/>
    <s v="Federal"/>
    <m/>
    <m/>
    <m/>
    <s v="Federal"/>
    <s v="PAV"/>
    <s v="Brasília"/>
  </r>
  <r>
    <x v="0"/>
    <s v="080BDF0040"/>
    <n v="0"/>
    <x v="42"/>
    <s v="0040"/>
    <n v="-48.205832810136002"/>
    <n v="-15.6877861301257"/>
    <n v="-48.204694690207702"/>
    <n v="-15.676269170086"/>
    <s v="080"/>
    <s v="DF"/>
    <s v="Eixo Principal"/>
    <s v="-"/>
    <s v="080BDF0040"/>
    <s v="ENTR VICINAL-541 BRAZLÂNDIA"/>
    <s v="FIM TRECHO DUPLICADO"/>
    <n v="17.2"/>
    <n v="20.6"/>
    <n v="3.4"/>
    <x v="0"/>
    <m/>
    <s v="251BDF0716"/>
    <s v="Federal"/>
    <m/>
    <m/>
    <m/>
    <s v="Federal"/>
    <s v="PAV"/>
    <s v="Brasília"/>
  </r>
  <r>
    <x v="0"/>
    <s v="080BDF0050"/>
    <n v="0"/>
    <x v="42"/>
    <s v="0050"/>
    <n v="-48.204694690207702"/>
    <n v="-15.676269170086"/>
    <n v="-48.201758410022499"/>
    <n v="-15.6480720397927"/>
    <s v="080"/>
    <s v="DF"/>
    <s v="Eixo Principal"/>
    <s v="-"/>
    <s v="080BDF0050"/>
    <s v="FIM TRECHO DUPLICADO"/>
    <s v="ENTR DF-415"/>
    <n v="20.6"/>
    <n v="22.6"/>
    <n v="2"/>
    <x v="2"/>
    <m/>
    <s v="251BDF0720"/>
    <s v="Federal"/>
    <m/>
    <m/>
    <m/>
    <s v="Federal"/>
    <s v="PAV"/>
    <s v="Brasília"/>
  </r>
  <r>
    <x v="0"/>
    <s v="080BDF0051"/>
    <n v="0"/>
    <x v="42"/>
    <s v="0051"/>
    <n v="-48.201758410022499"/>
    <n v="-15.6480720397927"/>
    <n v="-48.1984291297005"/>
    <n v="-15.6164001503466"/>
    <s v="080"/>
    <s v="DF"/>
    <s v="Eixo Principal"/>
    <s v="-"/>
    <s v="080BDF0051"/>
    <s v="ENTR DF-415"/>
    <s v="ENTR DF-220"/>
    <n v="22.6"/>
    <n v="25.2"/>
    <n v="2.6"/>
    <x v="2"/>
    <m/>
    <s v="251BDF0730"/>
    <s v="Federal"/>
    <m/>
    <m/>
    <m/>
    <s v="Federal"/>
    <s v="PAV"/>
    <s v="Brasília"/>
  </r>
  <r>
    <x v="0"/>
    <s v="080BDF0052"/>
    <n v="0"/>
    <x v="42"/>
    <s v="0052"/>
    <n v="-48.1984291297005"/>
    <n v="-15.6164001503466"/>
    <n v="-48.186252400028103"/>
    <n v="-15.585328079926899"/>
    <s v="080"/>
    <s v="DF"/>
    <s v="Eixo Principal"/>
    <s v="-"/>
    <s v="080BDF0052"/>
    <s v="ENTR DF-220"/>
    <s v="ENTR VICINAL-511"/>
    <n v="25.2"/>
    <n v="30"/>
    <n v="4.8"/>
    <x v="2"/>
    <m/>
    <s v="251BDF0732"/>
    <s v="Federal"/>
    <m/>
    <m/>
    <m/>
    <s v="Federal"/>
    <s v="PAV"/>
    <s v="Brasília"/>
  </r>
  <r>
    <x v="0"/>
    <s v="080BDF0070"/>
    <n v="0"/>
    <x v="42"/>
    <s v="0070"/>
    <n v="-48.186252400028103"/>
    <n v="-15.585328079926899"/>
    <n v="-48.190920000157803"/>
    <n v="-15.5264825498297"/>
    <s v="080"/>
    <s v="DF"/>
    <s v="Eixo Principal"/>
    <s v="-"/>
    <s v="080BDF0070"/>
    <s v="ENTR VICINAL-511"/>
    <s v="ENTR DF-206"/>
    <n v="30"/>
    <n v="37.5"/>
    <n v="7.5"/>
    <x v="2"/>
    <m/>
    <s v="251BDF0750"/>
    <s v="Federal"/>
    <m/>
    <m/>
    <m/>
    <s v="Federal"/>
    <s v="PAV"/>
    <s v="Brasília"/>
  </r>
  <r>
    <x v="0"/>
    <s v="080BDF0072"/>
    <n v="0"/>
    <x v="42"/>
    <s v="0072"/>
    <n v="-48.190920000157803"/>
    <n v="-15.5264825498297"/>
    <n v="-48.196555279802197"/>
    <n v="-15.5101427702725"/>
    <s v="080"/>
    <s v="DF"/>
    <s v="Eixo Principal"/>
    <s v="-"/>
    <s v="080BDF0072"/>
    <s v="ENTR DF-206"/>
    <s v="ENTR DF-180(B) (DIV DF/GO)"/>
    <n v="37.5"/>
    <n v="40.299999999999997"/>
    <n v="2.8"/>
    <x v="2"/>
    <m/>
    <s v="251BDF0752"/>
    <s v="Federal"/>
    <m/>
    <m/>
    <m/>
    <s v="Federal"/>
    <s v="PAV"/>
    <s v="Brasília"/>
  </r>
  <r>
    <x v="0"/>
    <s v="080BGO0090"/>
    <n v="0"/>
    <x v="43"/>
    <s v="0090"/>
    <n v="-48.196555279802197"/>
    <n v="-15.5101427702725"/>
    <n v="-48.219227130127898"/>
    <n v="-15.5009680099656"/>
    <s v="080"/>
    <s v="GO"/>
    <s v="Eixo Principal"/>
    <s v="-"/>
    <s v="080BGO0090"/>
    <s v="ENTR BR-251(A) (DIV DF/GO)"/>
    <s v="ENTR BR-251(B)"/>
    <n v="0"/>
    <n v="2.1"/>
    <n v="2.1"/>
    <x v="2"/>
    <m/>
    <s v="251BGO0770"/>
    <m/>
    <s v="MP082/2003"/>
    <m/>
    <m/>
    <m/>
    <s v="PAV"/>
    <s v="Brasília"/>
  </r>
  <r>
    <x v="0"/>
    <s v="080BGO0095"/>
    <n v="0"/>
    <x v="43"/>
    <s v="0095"/>
    <n v="-48.219227130127898"/>
    <n v="-15.5009680099656"/>
    <n v="-48.284537690362001"/>
    <n v="-15.1680004498608"/>
    <s v="080"/>
    <s v="GO"/>
    <s v="Eixo Principal"/>
    <s v="-"/>
    <s v="080BGO0095"/>
    <s v="ENTR BR-251(B)"/>
    <s v="ENTR GO-230(A)/435 (PADRE BERNARDO)"/>
    <n v="2.1"/>
    <n v="46"/>
    <n v="43.9"/>
    <x v="2"/>
    <m/>
    <m/>
    <m/>
    <s v="MP082/2003"/>
    <m/>
    <m/>
    <m/>
    <s v="PAV"/>
    <s v="Brasília"/>
  </r>
  <r>
    <x v="0"/>
    <s v="080BGO0110"/>
    <n v="0"/>
    <x v="43"/>
    <s v="0110"/>
    <n v="-48.284537690362001"/>
    <n v="-15.1680004498608"/>
    <n v="-48.6997950702862"/>
    <n v="-15.2082902897649"/>
    <s v="080"/>
    <s v="GO"/>
    <s v="Eixo Principal"/>
    <s v="-"/>
    <s v="080BGO0110"/>
    <s v="ENTR GO-230(A)/435 (PADRE BERNARDO)"/>
    <s v="ENTR BR-414/GO-230(B) (ASSUNÇÃO DE GOIAS)"/>
    <n v="46"/>
    <n v="94.3"/>
    <n v="48.3"/>
    <x v="2"/>
    <m/>
    <m/>
    <m/>
    <s v="MP082/2003"/>
    <m/>
    <m/>
    <m/>
    <s v="PAV"/>
    <s v="Uruaçu"/>
  </r>
  <r>
    <x v="0"/>
    <s v="080BGO0130"/>
    <n v="0"/>
    <x v="43"/>
    <s v="0130"/>
    <n v="-48.6997950702862"/>
    <n v="-15.2082902897649"/>
    <n v="-48.896376799849399"/>
    <n v="-15.0233396001423"/>
    <s v="080"/>
    <s v="GO"/>
    <s v="Eixo Principal"/>
    <s v="-"/>
    <s v="080BGO0130"/>
    <s v="ENTR BR-414/GO-230(B) (ASSUNÇÃO DE GOIAS)"/>
    <s v="ENTR GO-080(A)"/>
    <n v="94.3"/>
    <n v="130"/>
    <n v="35.700000000000003"/>
    <x v="2"/>
    <m/>
    <m/>
    <s v="Federal"/>
    <m/>
    <m/>
    <m/>
    <s v="Federal"/>
    <s v="PAV"/>
    <s v="Uruaçu"/>
  </r>
  <r>
    <x v="0"/>
    <s v="080BGO0135"/>
    <n v="0"/>
    <x v="43"/>
    <s v="0135"/>
    <n v="-48.896376799849399"/>
    <n v="-15.0233396001423"/>
    <n v="-48.909747119633799"/>
    <n v="-14.988815660114501"/>
    <s v="080"/>
    <s v="GO"/>
    <s v="Eixo Principal"/>
    <s v="-"/>
    <s v="080BGO0135"/>
    <s v="ENTR GO-080(A)"/>
    <s v="ENTR GO-080(B) (BARRO ALTO)"/>
    <n v="130"/>
    <n v="135"/>
    <n v="5"/>
    <x v="2"/>
    <m/>
    <m/>
    <s v="Federal"/>
    <m/>
    <m/>
    <m/>
    <s v="Federal"/>
    <s v="PAV"/>
    <s v="Uruaçu"/>
  </r>
  <r>
    <x v="0"/>
    <s v="080BGO0140"/>
    <n v="0"/>
    <x v="43"/>
    <s v="0140"/>
    <n v="-48.909747119633799"/>
    <n v="-14.988815660114501"/>
    <n v="-49.031608700381099"/>
    <n v="-14.837134340077601"/>
    <s v="080"/>
    <s v="GO"/>
    <s v="Eixo Principal"/>
    <s v="-"/>
    <s v="080BGO0140"/>
    <s v="ENTR GO-080(B) (BARRO ALTO)"/>
    <s v="ENTR GO-438"/>
    <n v="135"/>
    <n v="153"/>
    <n v="18"/>
    <x v="2"/>
    <m/>
    <m/>
    <s v="Federal"/>
    <m/>
    <m/>
    <m/>
    <s v="Federal"/>
    <s v="PAV"/>
    <s v="Uruaçu"/>
  </r>
  <r>
    <x v="0"/>
    <s v="080BGO0150"/>
    <n v="0"/>
    <x v="43"/>
    <s v="0150"/>
    <n v="-49.031608700381099"/>
    <n v="-14.837134340077601"/>
    <n v="-49.175986609893997"/>
    <n v="-14.6345781200841"/>
    <s v="080"/>
    <s v="GO"/>
    <s v="Eixo Principal"/>
    <s v="-"/>
    <s v="080BGO0150"/>
    <s v="ENTR GO-438"/>
    <s v="ENTR BR-153(A)/GO-342(B)"/>
    <n v="153"/>
    <n v="181.3"/>
    <n v="28.3"/>
    <x v="2"/>
    <m/>
    <m/>
    <s v="Federal"/>
    <m/>
    <m/>
    <m/>
    <s v="Federal"/>
    <s v="PAV"/>
    <s v="Uruaçu"/>
  </r>
  <r>
    <x v="0"/>
    <s v="080BGO0190"/>
    <n v="0"/>
    <x v="43"/>
    <s v="0190"/>
    <n v="-49.175986609893997"/>
    <n v="-14.6345781200841"/>
    <n v="-49.1608411596916"/>
    <n v="-14.533037030334601"/>
    <s v="080"/>
    <s v="GO"/>
    <s v="Eixo Principal"/>
    <s v="-"/>
    <s v="080BGO0190"/>
    <s v="ENTR BR-153(A)/GO-342(B)"/>
    <s v="ENTR BR-153(B)/GO-237 (URUAÇÚ)"/>
    <n v="181.3"/>
    <n v="191.6"/>
    <n v="10.3"/>
    <x v="2"/>
    <m/>
    <s v="153BGO0412"/>
    <s v="Federal"/>
    <m/>
    <m/>
    <m/>
    <s v="Federal"/>
    <s v="PAV"/>
    <s v="Uruaçu"/>
  </r>
  <r>
    <x v="0"/>
    <s v="080BGO0210"/>
    <n v="0"/>
    <x v="43"/>
    <s v="0210"/>
    <n v="-49.1608411596916"/>
    <n v="-14.533037030334601"/>
    <n v="-49.3857709095997"/>
    <n v="-14.288536789840901"/>
    <s v="080"/>
    <s v="GO"/>
    <s v="Eixo Principal"/>
    <s v="-"/>
    <s v="080BGO0210"/>
    <s v="ENTR BR-153(B)/GO-237 (URUAÇÚ)"/>
    <s v="ENTR GO-347/428 (NOVA IGUAÇÚ DE GOIÁS)"/>
    <n v="191.6"/>
    <n v="223"/>
    <n v="31.4"/>
    <x v="1"/>
    <m/>
    <m/>
    <s v="Federal"/>
    <m/>
    <m/>
    <m/>
    <s v="Federal"/>
    <s v="PLA"/>
    <s v="Uruaçu"/>
  </r>
  <r>
    <x v="0"/>
    <s v="080BGO0220"/>
    <n v="0"/>
    <x v="43"/>
    <s v="0220"/>
    <n v="-49.3857709095997"/>
    <n v="-14.288536789840901"/>
    <n v="-49.738721725726997"/>
    <n v="-13.8942773143465"/>
    <s v="080"/>
    <s v="GO"/>
    <s v="Eixo Principal"/>
    <s v="-"/>
    <s v="080BGO0220"/>
    <s v="ENTR GO-347/428 (NOVA IGUAÇÚ DE GOIÁS)"/>
    <s v="CÓRREGO CAJÚ"/>
    <n v="223"/>
    <n v="282.3"/>
    <n v="59.3"/>
    <x v="5"/>
    <s v="EOP"/>
    <m/>
    <s v="Federal"/>
    <m/>
    <m/>
    <m/>
    <s v="Federal"/>
    <s v="N_PAV"/>
    <s v="Uruaçu"/>
  </r>
  <r>
    <x v="0"/>
    <s v="080BGO0230"/>
    <n v="0"/>
    <x v="43"/>
    <s v="0230"/>
    <n v="-49.738721725726997"/>
    <n v="-13.8942773143465"/>
    <n v="-49.913160591587904"/>
    <n v="-13.7189985338551"/>
    <s v="080"/>
    <s v="GO"/>
    <s v="Eixo Principal"/>
    <s v="-"/>
    <s v="080BGO0230"/>
    <s v="CÓRREGO CAJÚ"/>
    <s v="RIO GREGÓRIO"/>
    <n v="282.3"/>
    <n v="306.39999999999998"/>
    <n v="24.1"/>
    <x v="5"/>
    <s v="EOP"/>
    <m/>
    <s v="Federal"/>
    <m/>
    <m/>
    <m/>
    <s v="Federal"/>
    <s v="N_PAV"/>
    <s v="Uruaçu"/>
  </r>
  <r>
    <x v="0"/>
    <s v="080BGO0232"/>
    <n v="0"/>
    <x v="43"/>
    <s v="0232"/>
    <n v="-49.913160591587904"/>
    <n v="-13.7189985338551"/>
    <n v="-50.100532788557302"/>
    <n v="-13.5305555653869"/>
    <s v="080"/>
    <s v="GO"/>
    <s v="Eixo Principal"/>
    <s v="-"/>
    <s v="080BGO0232"/>
    <s v="RIO GREGÓRIO"/>
    <s v="RIO PINTADO"/>
    <n v="306.39999999999998"/>
    <n v="335.8"/>
    <n v="29.4"/>
    <x v="5"/>
    <s v="EOP"/>
    <m/>
    <s v="Federal"/>
    <m/>
    <m/>
    <m/>
    <s v="Federal"/>
    <s v="N_PAV"/>
    <s v="Uruaçu"/>
  </r>
  <r>
    <x v="0"/>
    <s v="080BGO0240"/>
    <n v="0"/>
    <x v="43"/>
    <s v="0240"/>
    <n v="-50.100532788557302"/>
    <n v="-13.5305555653869"/>
    <n v="-50.167953490161302"/>
    <n v="-13.275380409977901"/>
    <s v="080"/>
    <s v="GO"/>
    <s v="Eixo Principal"/>
    <s v="-"/>
    <s v="080BGO0240"/>
    <s v="RIO PINTADO"/>
    <s v="ENTR GO-164(A)/241(B)/244(A) (SÃO MIGUEL DO ARAGUAIA)"/>
    <n v="335.8"/>
    <n v="363"/>
    <n v="27.2"/>
    <x v="5"/>
    <s v="EOP"/>
    <m/>
    <s v="Federal"/>
    <m/>
    <m/>
    <m/>
    <s v="Federal"/>
    <s v="N_PAV"/>
    <s v="Uruaçu"/>
  </r>
  <r>
    <x v="0"/>
    <s v="080BGO0250"/>
    <n v="0"/>
    <x v="43"/>
    <s v="0250"/>
    <n v="-50.167953490161302"/>
    <n v="-13.275380409977901"/>
    <n v="-50.584268880204597"/>
    <n v="-13.2109014402492"/>
    <s v="080"/>
    <s v="GO"/>
    <s v="Eixo Principal"/>
    <s v="-"/>
    <s v="080BGO0250"/>
    <s v="ENTR GO-164(A)/241(B)/244(A) (SÃO MIGUEL DO ARAGUAIA)"/>
    <s v="ENTR GO-244(B) (DIV GO/MT) (LUIZ ALVES)"/>
    <n v="363"/>
    <n v="411.4"/>
    <n v="48.4"/>
    <x v="2"/>
    <m/>
    <m/>
    <s v="Federal"/>
    <m/>
    <m/>
    <m/>
    <s v="Federal"/>
    <s v="PAV"/>
    <s v="Uruaçu"/>
  </r>
  <r>
    <x v="0"/>
    <s v="080BMT0270"/>
    <n v="0"/>
    <x v="44"/>
    <s v="0270"/>
    <n v="-50.584268880204597"/>
    <n v="-13.2109014402492"/>
    <n v="-51.135851020408197"/>
    <n v="-13.0933876103499"/>
    <s v="080"/>
    <s v="MT"/>
    <s v="Eixo Principal"/>
    <s v="-"/>
    <s v="080BMT0270"/>
    <s v="DIV GO/MT"/>
    <s v="RIO DAS MORTES"/>
    <n v="0"/>
    <n v="90"/>
    <n v="90"/>
    <x v="1"/>
    <m/>
    <m/>
    <s v="Federal"/>
    <m/>
    <m/>
    <m/>
    <s v="Federal"/>
    <s v="PLA"/>
    <s v="Uruaçu"/>
  </r>
  <r>
    <x v="0"/>
    <s v="080BMT0280"/>
    <n v="0"/>
    <x v="44"/>
    <s v="0280"/>
    <n v="-51.135851020408197"/>
    <n v="-13.0933876103499"/>
    <n v="-51.853766230027396"/>
    <n v="-12.954271849965799"/>
    <s v="080"/>
    <s v="MT"/>
    <s v="Eixo Principal"/>
    <s v="-"/>
    <s v="080BMT0280"/>
    <s v="RIO DAS MORTES"/>
    <s v="ENTR BR-158/242 (VILA RIBEIRÃO BONITO)"/>
    <n v="90"/>
    <n v="170"/>
    <n v="80"/>
    <x v="1"/>
    <m/>
    <m/>
    <s v="Federal"/>
    <m/>
    <m/>
    <m/>
    <s v="Federal"/>
    <s v="PLA"/>
    <s v="Água Boa"/>
  </r>
  <r>
    <x v="0"/>
    <s v="080CGO1005"/>
    <n v="0"/>
    <x v="45"/>
    <s v="1005"/>
    <n v="-48.281895010046597"/>
    <n v="-15.2101377904266"/>
    <n v="-48.311786320082497"/>
    <n v="-15.1602392601337"/>
    <s v="080"/>
    <s v="GO"/>
    <s v="Contorno"/>
    <s v="-"/>
    <s v="080CGO1005"/>
    <s v="ENTR (A) BR--080/GO"/>
    <s v="ENTR (B) BR-080/GO"/>
    <n v="0"/>
    <n v="7.7"/>
    <n v="7.7"/>
    <x v="1"/>
    <m/>
    <m/>
    <s v="Federal"/>
    <m/>
    <m/>
    <m/>
    <s v="Federal"/>
    <s v="PLA"/>
    <s v="Água Boa"/>
  </r>
  <r>
    <x v="0"/>
    <s v="101AES1005"/>
    <n v="0"/>
    <x v="46"/>
    <s v="1005"/>
    <n v="-40.275729599641203"/>
    <n v="-20.233082340277701"/>
    <n v="-40.289928099702003"/>
    <n v="-20.256062269558001"/>
    <s v="101"/>
    <s v="ES"/>
    <s v="Acesso"/>
    <s v="-"/>
    <s v="101AES1005"/>
    <s v="ENTR BR-101/ES-010 (CARAPINA/AEROP.VITORIA)"/>
    <s v="ACS NORTE A VITÓRIA"/>
    <n v="0"/>
    <n v="2.9"/>
    <n v="2.9"/>
    <x v="0"/>
    <m/>
    <m/>
    <s v="Federal"/>
    <m/>
    <m/>
    <m/>
    <s v="Federal"/>
    <s v="PAV"/>
    <s v="Uruaçu"/>
  </r>
  <r>
    <x v="0"/>
    <s v="101AES2005"/>
    <n v="0"/>
    <x v="46"/>
    <s v="2005"/>
    <n v="-40.405141380170498"/>
    <n v="-20.3434174704398"/>
    <n v="-40.398772660230001"/>
    <n v="-20.342166080000499"/>
    <s v="101"/>
    <s v="ES"/>
    <s v="Acesso"/>
    <s v="-"/>
    <s v="101AES2005"/>
    <s v="ENTR BR-262(A) (COMPLEXO RODOVIÁRIO)"/>
    <s v="ENTR BR-262(B)/ES-471"/>
    <n v="0"/>
    <n v="0.7"/>
    <n v="0.7"/>
    <x v="0"/>
    <m/>
    <s v="262BES0040"/>
    <s v="Concessão Federal"/>
    <m/>
    <m/>
    <m/>
    <s v="Federal"/>
    <s v="PAV"/>
    <s v="Santa Isabel"/>
  </r>
  <r>
    <x v="0"/>
    <s v="101ARJ1005"/>
    <n v="0"/>
    <x v="47"/>
    <s v="1005"/>
    <n v="-43.114699550243898"/>
    <n v="-22.878685720369599"/>
    <n v="-43.109050969626402"/>
    <n v="-22.880794490273399"/>
    <s v="101"/>
    <s v="RJ"/>
    <s v="Acesso"/>
    <s v="-"/>
    <s v="101ARJ1005"/>
    <s v="AVENIDA SÃO BOAVENTURA (NITERÓI)"/>
    <s v="ACESSO PONTE PRESIDENTE COSTA E SILVA"/>
    <n v="0"/>
    <n v="0.7"/>
    <n v="0.7"/>
    <x v="2"/>
    <m/>
    <m/>
    <s v="Concessão Federal"/>
    <m/>
    <m/>
    <m/>
    <s v="Federal"/>
    <s v="PAV"/>
    <s v="Santa Isabel"/>
  </r>
  <r>
    <x v="0"/>
    <s v="101ARJ1505"/>
    <n v="0"/>
    <x v="47"/>
    <s v="1505"/>
    <n v="-43.113873299912797"/>
    <n v="-22.879646910376501"/>
    <n v="-43.109158540234297"/>
    <n v="-22.880885339786499"/>
    <s v="101"/>
    <s v="RJ"/>
    <s v="Acesso"/>
    <s v="-"/>
    <s v="101ARJ1505"/>
    <s v="ACESSO PONTE PRESIDENTE COSTA E SILVA"/>
    <s v="ACESSO AVENIDA SÃO BOAVENTURA (NITERÓI)"/>
    <n v="0"/>
    <n v="0.7"/>
    <n v="0.7"/>
    <x v="2"/>
    <m/>
    <m/>
    <s v="Concessão Federal"/>
    <m/>
    <m/>
    <m/>
    <s v="Federal"/>
    <s v="PAV"/>
    <s v="Seropédica"/>
  </r>
  <r>
    <x v="0"/>
    <s v="101ARJ2005"/>
    <n v="0"/>
    <x v="47"/>
    <s v="2005"/>
    <n v="-43.114699550243898"/>
    <n v="-22.878685720369599"/>
    <n v="-43.115222960171401"/>
    <n v="-22.885960429929799"/>
    <s v="101"/>
    <s v="RJ"/>
    <s v="Acesso"/>
    <s v="-"/>
    <s v="101ARJ2005"/>
    <s v="AVENIDA JANSEN DE MELO (NITERÓI)"/>
    <s v="ACESSO PONTE PRESIDENTE COSTA E SILVA"/>
    <n v="0"/>
    <n v="0.8"/>
    <n v="0.8"/>
    <x v="2"/>
    <m/>
    <m/>
    <s v="Concessão Federal"/>
    <m/>
    <m/>
    <m/>
    <s v="Federal"/>
    <s v="PAV"/>
    <s v="Seropédica"/>
  </r>
  <r>
    <x v="0"/>
    <s v="101ARJ2505"/>
    <n v="0"/>
    <x v="47"/>
    <s v="2505"/>
    <n v="-43.114699550243898"/>
    <n v="-22.878685720369599"/>
    <n v="-43.115671179581199"/>
    <n v="-22.884217819896399"/>
    <s v="101"/>
    <s v="RJ"/>
    <s v="Acesso"/>
    <s v="-"/>
    <s v="101ARJ2505"/>
    <s v="ACESSO PONTE PRESIDENTE COSTA E SILVA"/>
    <s v="ACESSO AVENIDA JANSEN DE MELO"/>
    <n v="0"/>
    <n v="0.8"/>
    <n v="0.8"/>
    <x v="2"/>
    <m/>
    <m/>
    <s v="Concessão Federal"/>
    <m/>
    <m/>
    <m/>
    <s v="Federal"/>
    <s v="PAV"/>
    <s v="Seropédica"/>
  </r>
  <r>
    <x v="0"/>
    <s v="101ARJ3005"/>
    <n v="0"/>
    <x v="47"/>
    <s v="3005"/>
    <n v="-43.114699550243898"/>
    <n v="-22.878685720369599"/>
    <n v="-43.116002860343698"/>
    <n v="-22.882848909649301"/>
    <s v="101"/>
    <s v="RJ"/>
    <s v="Acesso"/>
    <s v="-"/>
    <s v="101ARJ3005"/>
    <s v="PONTE PRESIDENTE COSTA E SILVA"/>
    <s v="ACESSO AVENIDA FELICIANO SODRÉ"/>
    <n v="0"/>
    <n v="0.3"/>
    <n v="0.3"/>
    <x v="2"/>
    <m/>
    <m/>
    <s v="Concessão Federal"/>
    <m/>
    <m/>
    <m/>
    <s v="Federal"/>
    <s v="PAV"/>
    <s v="Seropédica"/>
  </r>
  <r>
    <x v="0"/>
    <s v="101ARJ4005"/>
    <n v="0"/>
    <x v="47"/>
    <s v="4005"/>
    <n v="-43.217162790430301"/>
    <n v="-22.885337879639302"/>
    <n v="-43.209074600012698"/>
    <n v="-22.898160729933601"/>
    <s v="101"/>
    <s v="RJ"/>
    <s v="Acesso"/>
    <s v="-"/>
    <s v="101ARJ4005"/>
    <s v="AVENIDA RODRIGUES ALVES (RIO)"/>
    <s v="ACESSO PONTE PRESIDENTE COSTA E SILVA"/>
    <n v="0"/>
    <n v="0.6"/>
    <n v="0.6"/>
    <x v="2"/>
    <m/>
    <m/>
    <s v="Concessão Federal"/>
    <m/>
    <m/>
    <m/>
    <s v="Federal"/>
    <s v="PAV"/>
    <s v="Seropédica"/>
  </r>
  <r>
    <x v="0"/>
    <s v="101ARJ4505"/>
    <n v="0"/>
    <x v="47"/>
    <s v="4505"/>
    <n v="-43.217162790430301"/>
    <n v="-22.885337879639302"/>
    <n v="-43.2176065599946"/>
    <n v="-22.889838120432799"/>
    <s v="101"/>
    <s v="RJ"/>
    <s v="Acesso"/>
    <s v="-"/>
    <s v="101ARJ4505"/>
    <s v="ACESSO PONTE PRESIDENTE COSTA E SILVA"/>
    <s v="ACESSO ELEVADO DA PERIMETRAL"/>
    <n v="0"/>
    <n v="1"/>
    <n v="1"/>
    <x v="2"/>
    <m/>
    <m/>
    <s v="Concessão Federal"/>
    <m/>
    <m/>
    <m/>
    <s v="Federal"/>
    <s v="PAV"/>
    <s v="Seropédica"/>
  </r>
  <r>
    <x v="0"/>
    <s v="101ARN1005"/>
    <n v="0"/>
    <x v="48"/>
    <s v="1005"/>
    <n v="-35.226240230402198"/>
    <n v="-5.8833885602338096"/>
    <n v="-35.229586679681397"/>
    <n v="-5.8945276197537702"/>
    <s v="101"/>
    <s v="RN"/>
    <s v="Acesso"/>
    <s v="-"/>
    <s v="101ARN1005"/>
    <s v="ENTR BR-101 (KM 100,54)"/>
    <s v="GUARITA DA BASE AÉREA DE NATAL"/>
    <n v="0"/>
    <n v="1.3"/>
    <n v="1.3"/>
    <x v="2"/>
    <m/>
    <m/>
    <s v="Federal"/>
    <m/>
    <m/>
    <m/>
    <s v="Federal"/>
    <s v="PAV"/>
    <s v="Seropédica"/>
  </r>
  <r>
    <x v="0"/>
    <s v="101ASC1005"/>
    <n v="0"/>
    <x v="49"/>
    <s v="1005"/>
    <n v="-48.713868040277802"/>
    <n v="-26.908285960428699"/>
    <n v="-48.684395700101398"/>
    <n v="-26.889380319745801"/>
    <s v="101"/>
    <s v="SC"/>
    <s v="Acesso"/>
    <s v="-"/>
    <s v="101ASC1005"/>
    <s v="ENTR BR-101 (JUNTO AO CANAL ITAJAÍ MIRIM)"/>
    <s v="FIM OBRA IMPLANTAÇÃO"/>
    <n v="0"/>
    <n v="3.9"/>
    <n v="3.9"/>
    <x v="5"/>
    <s v="EOP"/>
    <m/>
    <s v="Federal"/>
    <m/>
    <m/>
    <m/>
    <s v="Federal"/>
    <s v="N_PAV"/>
    <s v="Macaíba"/>
  </r>
  <r>
    <x v="0"/>
    <s v="101ASC1010"/>
    <n v="0"/>
    <x v="49"/>
    <s v="1010"/>
    <n v="-48.684395700101398"/>
    <n v="-26.889380319745801"/>
    <n v="-48.663532249713498"/>
    <n v="-26.9021265001378"/>
    <s v="101"/>
    <s v="SC"/>
    <s v="Acesso"/>
    <s v="-"/>
    <s v="101ASC1010"/>
    <s v="FIM OBRA IMPLANTAÇÃO"/>
    <s v="PORTO DE ITAJAÍ *TRECHO URBANO*"/>
    <n v="3.9"/>
    <n v="6.3"/>
    <n v="2.4"/>
    <x v="5"/>
    <s v="EOP"/>
    <m/>
    <s v="Federal"/>
    <m/>
    <m/>
    <m/>
    <s v="Federal"/>
    <s v="N_PAV"/>
    <s v="São José"/>
  </r>
  <r>
    <x v="0"/>
    <s v="101ASC2005"/>
    <n v="0"/>
    <x v="49"/>
    <s v="2005"/>
    <n v="-48.699909140294501"/>
    <n v="-28.2148922696624"/>
    <n v="-48.661389880238701"/>
    <n v="-28.2374038796852"/>
    <s v="101"/>
    <s v="SC"/>
    <s v="Acesso"/>
    <s v="-"/>
    <s v="101ASC2005"/>
    <s v="ENTR BR-101"/>
    <s v="PORTO DE IMBITUBA - ACESSO"/>
    <n v="0"/>
    <n v="5"/>
    <n v="5"/>
    <x v="1"/>
    <m/>
    <m/>
    <s v="Federal"/>
    <m/>
    <m/>
    <m/>
    <s v="Federal"/>
    <s v="PLA"/>
    <s v="São José"/>
  </r>
  <r>
    <x v="0"/>
    <s v="101ASC3005"/>
    <n v="0"/>
    <x v="49"/>
    <s v="3005"/>
    <n v="-49.100490740055498"/>
    <n v="-28.6429139899885"/>
    <n v="-49.068346530268101"/>
    <n v="-28.677683329821701"/>
    <s v="101"/>
    <s v="SC"/>
    <s v="Acesso"/>
    <s v="-"/>
    <s v="101ASC3005"/>
    <s v="ENTR BR-101 (KM 359)"/>
    <s v="AEROPORTO REGIONAL SUL (JAGUARUNA)"/>
    <n v="0"/>
    <n v="4.8"/>
    <n v="4.8"/>
    <x v="2"/>
    <m/>
    <m/>
    <s v="Federal"/>
    <m/>
    <m/>
    <m/>
    <s v="Federal"/>
    <s v="PAV"/>
    <s v="São José"/>
  </r>
  <r>
    <x v="0"/>
    <s v="101BAL0590"/>
    <n v="0"/>
    <x v="50"/>
    <s v="0590"/>
    <n v="-35.628926259938901"/>
    <n v="-8.8795824902396703"/>
    <n v="-35.631022739707603"/>
    <n v="-8.8845263000486607"/>
    <s v="101"/>
    <s v="AL"/>
    <s v="Eixo Principal"/>
    <s v="-"/>
    <s v="101BAL0590"/>
    <s v="DIV PE/AL"/>
    <s v="ENTR AL-201 (P/CAMPESTRE)"/>
    <n v="0"/>
    <n v="1"/>
    <n v="1"/>
    <x v="0"/>
    <m/>
    <m/>
    <s v="Federal"/>
    <m/>
    <m/>
    <m/>
    <s v="Federal"/>
    <s v="PAV"/>
    <s v="Tubarão"/>
  </r>
  <r>
    <x v="0"/>
    <s v="101BAL0600"/>
    <n v="0"/>
    <x v="50"/>
    <s v="0600"/>
    <n v="-35.631022739707603"/>
    <n v="-8.8845263000486607"/>
    <n v="-35.636590300401998"/>
    <n v="-8.90172663997242"/>
    <s v="101"/>
    <s v="AL"/>
    <s v="Eixo Principal"/>
    <s v="-"/>
    <s v="101BAL0600"/>
    <s v="ENTR AL-201 (P/CAMPESTRE)"/>
    <s v="ENTR BR-416(A)/AL-110 (P/COLÔNIA LEOPOLDINA)"/>
    <n v="1"/>
    <n v="2.6"/>
    <n v="1.6"/>
    <x v="0"/>
    <m/>
    <m/>
    <s v="Federal"/>
    <m/>
    <m/>
    <m/>
    <s v="Federal"/>
    <s v="PAV"/>
    <s v="Maceió"/>
  </r>
  <r>
    <x v="0"/>
    <s v="101BAL0610"/>
    <n v="0"/>
    <x v="50"/>
    <s v="0610"/>
    <n v="-35.636590300401998"/>
    <n v="-8.90172663997242"/>
    <n v="-35.635726739897102"/>
    <n v="-8.9202813103341292"/>
    <s v="101"/>
    <s v="AL"/>
    <s v="Eixo Principal"/>
    <s v="-"/>
    <s v="101BAL0610"/>
    <s v="ENTR BR-416(A)/AL-110 (P/COLÔNIA LEOPOLDINA)"/>
    <s v="ENTR AL-480 (P/JUNDIÁ)"/>
    <n v="2.6"/>
    <n v="5.3"/>
    <n v="2.7"/>
    <x v="0"/>
    <m/>
    <s v="416BAL0020"/>
    <s v="Federal"/>
    <m/>
    <m/>
    <m/>
    <s v="Federal"/>
    <s v="PAV"/>
    <s v="Maceió"/>
  </r>
  <r>
    <x v="0"/>
    <s v="101BAL0615"/>
    <n v="0"/>
    <x v="50"/>
    <s v="0615"/>
    <n v="-35.635726739897102"/>
    <n v="-8.9202813103341292"/>
    <n v="-35.655192589865997"/>
    <n v="-8.9376455301170896"/>
    <s v="101"/>
    <s v="AL"/>
    <s v="Eixo Principal"/>
    <s v="-"/>
    <s v="101BAL0615"/>
    <s v="ENTR AL-480 (P/JUNDIÁ)"/>
    <s v="ENTR TRAVESSIA URBANA (NOVO LINO)"/>
    <n v="5.3"/>
    <n v="8.1"/>
    <n v="2.8"/>
    <x v="0"/>
    <m/>
    <s v="416BAL0015"/>
    <s v="Federal"/>
    <m/>
    <m/>
    <m/>
    <s v="Federal"/>
    <s v="PAV"/>
    <s v="Maceió"/>
  </r>
  <r>
    <x v="0"/>
    <s v="101BAL0617"/>
    <n v="0"/>
    <x v="50"/>
    <s v="0617"/>
    <n v="-35.655192589865997"/>
    <n v="-8.9376455301170896"/>
    <n v="-35.6683521796093"/>
    <n v="-8.9499139798462508"/>
    <s v="101"/>
    <s v="AL"/>
    <s v="Eixo Principal"/>
    <s v="-"/>
    <s v="101BAL0617"/>
    <s v="ENTR TRAVESSIA URBANA (NOVO LINO)"/>
    <s v="ENTR FIM TRAVESSIA URBANA (NOVO LINO)"/>
    <n v="8.1"/>
    <n v="10.3"/>
    <n v="2.2000000000000002"/>
    <x v="0"/>
    <m/>
    <s v="416BAL0010"/>
    <s v="Federal"/>
    <m/>
    <m/>
    <m/>
    <s v="Federal"/>
    <s v="PAV"/>
    <s v="Maceió"/>
  </r>
  <r>
    <x v="0"/>
    <s v="101BAL0620"/>
    <n v="0"/>
    <x v="50"/>
    <s v="0620"/>
    <n v="-35.6683521796093"/>
    <n v="-8.9499139798462508"/>
    <n v="-35.685034090051097"/>
    <n v="-9.03414657000814"/>
    <s v="101"/>
    <s v="AL"/>
    <s v="Eixo Principal"/>
    <s v="-"/>
    <s v="101BAL0620"/>
    <s v="ENTR FIM TRAVESSIA URBANA (NOVO LINO)"/>
    <s v="INÍCIO DA ÁREA INDÍGENA (FIM DA DUPLICAÇÃO)"/>
    <n v="10.3"/>
    <n v="20.6"/>
    <n v="10.3"/>
    <x v="0"/>
    <m/>
    <m/>
    <s v="Federal"/>
    <m/>
    <m/>
    <m/>
    <s v="Federal"/>
    <s v="PAV"/>
    <s v="Maceió"/>
  </r>
  <r>
    <x v="0"/>
    <s v="101BAL0622"/>
    <n v="0"/>
    <x v="50"/>
    <s v="0622"/>
    <n v="-35.685034090051097"/>
    <n v="-9.03414657000814"/>
    <n v="-35.7487368297408"/>
    <n v="-9.0888402099076799"/>
    <s v="101"/>
    <s v="AL"/>
    <s v="Eixo Principal"/>
    <s v="-"/>
    <s v="101BAL0622"/>
    <s v="INÍCIO DA ÁREA INDÍGENA (FIM DA DUPLICAÇÃO)"/>
    <s v="FIM DA ÁREA INDÍGENA"/>
    <n v="20.6"/>
    <n v="30.5"/>
    <n v="9.9"/>
    <x v="2"/>
    <s v="EOD"/>
    <m/>
    <s v="Federal"/>
    <m/>
    <m/>
    <m/>
    <s v="Federal"/>
    <s v="PAV"/>
    <s v="Maceió"/>
  </r>
  <r>
    <x v="0"/>
    <s v="101BAL0625"/>
    <n v="0"/>
    <x v="50"/>
    <s v="0625"/>
    <n v="-35.7487368297408"/>
    <n v="-9.0888402099076799"/>
    <n v="-35.769035860216697"/>
    <n v="-9.1437421103100807"/>
    <s v="101"/>
    <s v="AL"/>
    <s v="Eixo Principal"/>
    <s v="-"/>
    <s v="101BAL0625"/>
    <s v="FIM DA ÁREA INDÍGENA"/>
    <s v="ENTR AL-205 (P/JOAQUIM GOMES)"/>
    <n v="30.5"/>
    <n v="37.5"/>
    <n v="7"/>
    <x v="0"/>
    <m/>
    <m/>
    <s v="Federal"/>
    <m/>
    <m/>
    <m/>
    <s v="Federal"/>
    <s v="PAV"/>
    <s v="Maceió"/>
  </r>
  <r>
    <x v="0"/>
    <s v="101BAL0630"/>
    <n v="0"/>
    <x v="50"/>
    <s v="0630"/>
    <n v="-35.769035860216697"/>
    <n v="-9.1437421103100807"/>
    <n v="-35.757172469633701"/>
    <n v="-9.2485581604307097"/>
    <s v="101"/>
    <s v="AL"/>
    <s v="Eixo Principal"/>
    <s v="-"/>
    <s v="101BAL0630"/>
    <s v="ENTR AL-205 (P/JOAQUIM GOMES)"/>
    <s v="ENTR AL-430 (P/FLEXEIRAS)"/>
    <n v="37.5"/>
    <n v="51.9"/>
    <n v="14.4"/>
    <x v="0"/>
    <m/>
    <m/>
    <s v="Federal"/>
    <m/>
    <m/>
    <m/>
    <s v="Federal"/>
    <s v="PAV"/>
    <s v="Maceió"/>
  </r>
  <r>
    <x v="0"/>
    <s v="101BAL0650"/>
    <n v="0"/>
    <x v="50"/>
    <s v="0650"/>
    <n v="-35.757172469633701"/>
    <n v="-9.2485581604307097"/>
    <n v="-35.832135250141597"/>
    <n v="-9.3686194000651906"/>
    <s v="101"/>
    <s v="AL"/>
    <s v="Eixo Principal"/>
    <s v="-"/>
    <s v="101BAL0650"/>
    <s v="ENTR AL-430 (P/FLEXEIRAS)"/>
    <s v="ENTR BR-104(A)/INÍCIO TRAVESSIA URBANA DE MESSIAS"/>
    <n v="51.9"/>
    <n v="70.599999999999994"/>
    <n v="18.7"/>
    <x v="0"/>
    <m/>
    <m/>
    <s v="Federal"/>
    <m/>
    <m/>
    <m/>
    <s v="Federal"/>
    <s v="PAV"/>
    <s v="Maceió"/>
  </r>
  <r>
    <x v="0"/>
    <s v="101BAL0660"/>
    <n v="0"/>
    <x v="50"/>
    <s v="0660"/>
    <n v="-35.832135250141597"/>
    <n v="-9.3686194000651906"/>
    <n v="-35.840242689648299"/>
    <n v="-9.40613100034534"/>
    <s v="101"/>
    <s v="AL"/>
    <s v="Eixo Principal"/>
    <s v="-"/>
    <s v="101BAL0660"/>
    <s v="ENTR BR-104(A)/INÍCIO TRAVESSIA URBANA DE MESSIAS"/>
    <s v="ENTR. FIM TRAVESSIA URBANA DE MESSIAS"/>
    <n v="70.599999999999994"/>
    <n v="75.7"/>
    <n v="5.0999999999999996"/>
    <x v="0"/>
    <m/>
    <s v="104BAL0630"/>
    <s v="Federal"/>
    <m/>
    <m/>
    <m/>
    <s v="Federal"/>
    <s v="PAV"/>
    <s v="Maceió"/>
  </r>
  <r>
    <x v="0"/>
    <s v="101BAL0680"/>
    <n v="0"/>
    <x v="50"/>
    <s v="0680"/>
    <n v="-35.840242689648299"/>
    <n v="-9.40613100034534"/>
    <n v="-35.836446510098298"/>
    <n v="-9.4402605795620502"/>
    <s v="101"/>
    <s v="AL"/>
    <s v="Eixo Principal"/>
    <s v="-"/>
    <s v="101BAL0680"/>
    <s v="ENTR. FIM TRAVESSIA URBANA DE MESSIAS"/>
    <s v="ENTR BR-104(B)"/>
    <n v="75.7"/>
    <n v="79.5"/>
    <n v="3.8"/>
    <x v="0"/>
    <m/>
    <s v="104BAL0640"/>
    <s v="Federal"/>
    <m/>
    <m/>
    <m/>
    <s v="Federal"/>
    <s v="PAV"/>
    <s v="Maceió"/>
  </r>
  <r>
    <x v="0"/>
    <s v="101BAL0690"/>
    <n v="0"/>
    <x v="50"/>
    <s v="0690"/>
    <n v="-35.836446510098298"/>
    <n v="-9.4402605795620502"/>
    <n v="-35.884964049551201"/>
    <n v="-9.4793890601569597"/>
    <s v="101"/>
    <s v="AL"/>
    <s v="Eixo Principal"/>
    <s v="-"/>
    <s v="101BAL0690"/>
    <s v="ENTR BR-104(B)"/>
    <s v="ENTR AL-210 (RIO LARGO)"/>
    <n v="79.5"/>
    <n v="87.4"/>
    <n v="7.9"/>
    <x v="0"/>
    <m/>
    <m/>
    <s v="Federal"/>
    <m/>
    <m/>
    <m/>
    <s v="Federal"/>
    <s v="PAV"/>
    <s v="Maceió"/>
  </r>
  <r>
    <x v="0"/>
    <s v="101BAL0710"/>
    <n v="0"/>
    <x v="50"/>
    <s v="0710"/>
    <n v="-35.884964049551201"/>
    <n v="-9.4793890601569597"/>
    <n v="-35.969397380084899"/>
    <n v="-9.5668628798180109"/>
    <s v="101"/>
    <s v="AL"/>
    <s v="Eixo Principal"/>
    <s v="-"/>
    <s v="101BAL0710"/>
    <s v="ENTR AL-210 (RIO LARGO)"/>
    <s v="ENTR BR-316(A)/424"/>
    <n v="87.4"/>
    <n v="101.8"/>
    <n v="14.4"/>
    <x v="2"/>
    <s v="EOD"/>
    <m/>
    <s v="Federal"/>
    <m/>
    <m/>
    <m/>
    <s v="Federal"/>
    <s v="PAV"/>
    <s v="Maceió"/>
  </r>
  <r>
    <x v="0"/>
    <s v="101BAL0730"/>
    <n v="0"/>
    <x v="50"/>
    <s v="0730"/>
    <n v="-35.969397380084899"/>
    <n v="-9.5668628798180109"/>
    <n v="-35.982115290288299"/>
    <n v="-9.58713973031427"/>
    <s v="101"/>
    <s v="AL"/>
    <s v="Eixo Principal"/>
    <s v="-"/>
    <s v="101BAL0730"/>
    <s v="ENTR BR-316(A)/424"/>
    <s v="ENTR BR-316 (RODOVIA SECUNDÁRIA)"/>
    <n v="101.8"/>
    <n v="104.7"/>
    <n v="2.9"/>
    <x v="2"/>
    <s v="EOD"/>
    <m/>
    <s v="Federal"/>
    <m/>
    <m/>
    <m/>
    <s v="Federal"/>
    <s v="PAV"/>
    <s v="Maceió"/>
  </r>
  <r>
    <x v="0"/>
    <s v="101BAL0750"/>
    <n v="0"/>
    <x v="50"/>
    <s v="0750"/>
    <n v="-35.982115290288299"/>
    <n v="-9.58713973031427"/>
    <n v="-36.029957240134401"/>
    <n v="-9.6231412402759702"/>
    <s v="101"/>
    <s v="AL"/>
    <s v="Eixo Principal"/>
    <s v="-"/>
    <s v="101BAL0750"/>
    <s v="ENTR BR-316 (RODOVIA SECUNDÁRIA)"/>
    <s v="ENTR AL-215(A)"/>
    <n v="104.7"/>
    <n v="112.9"/>
    <n v="8.1999999999999993"/>
    <x v="2"/>
    <s v="EOD"/>
    <m/>
    <s v="Federal"/>
    <m/>
    <m/>
    <m/>
    <s v="Federal"/>
    <s v="PAV"/>
    <s v="Maceió"/>
  </r>
  <r>
    <x v="0"/>
    <s v="101BAL0770"/>
    <n v="0"/>
    <x v="50"/>
    <s v="0770"/>
    <n v="-36.029957240134401"/>
    <n v="-9.6231412402759702"/>
    <n v="-36.0331942104444"/>
    <n v="-9.6751043298009396"/>
    <s v="101"/>
    <s v="AL"/>
    <s v="Eixo Principal"/>
    <s v="-"/>
    <s v="101BAL0770"/>
    <s v="ENTR AL-215(A)"/>
    <s v="ENTR AL-215(B)"/>
    <n v="112.9"/>
    <n v="119.7"/>
    <n v="6.8"/>
    <x v="2"/>
    <s v="EOD"/>
    <m/>
    <s v="Federal"/>
    <m/>
    <m/>
    <m/>
    <s v="Federal"/>
    <s v="PAV"/>
    <s v="Maceió"/>
  </r>
  <r>
    <x v="0"/>
    <s v="101BAL0790"/>
    <n v="0"/>
    <x v="50"/>
    <s v="0790"/>
    <n v="-36.0331942104444"/>
    <n v="-9.6751043298009396"/>
    <n v="-36.0686891098145"/>
    <n v="-9.7560389801147895"/>
    <s v="101"/>
    <s v="AL"/>
    <s v="Eixo Principal"/>
    <s v="-"/>
    <s v="101BAL0790"/>
    <s v="ENTR AL-215(B)"/>
    <s v="ENTR AL-220(A) (P/BARRA DE SÃO MIGUEL)"/>
    <n v="119.7"/>
    <n v="130.30000000000001"/>
    <n v="10.6"/>
    <x v="2"/>
    <s v="EOD"/>
    <m/>
    <s v="Federal"/>
    <m/>
    <m/>
    <m/>
    <s v="Federal"/>
    <s v="PAV"/>
    <s v="Maceió"/>
  </r>
  <r>
    <x v="0"/>
    <s v="101BAL0810"/>
    <n v="0"/>
    <x v="50"/>
    <s v="0810"/>
    <n v="-36.0686891098145"/>
    <n v="-9.7560389801147895"/>
    <n v="-36.106200270326099"/>
    <n v="-9.7788995198968607"/>
    <s v="101"/>
    <s v="AL"/>
    <s v="Eixo Principal"/>
    <s v="-"/>
    <s v="101BAL0810"/>
    <s v="ENTR AL-220(A) (P/BARRA DE SÃO MIGUEL)"/>
    <s v="SÃO MIGUEL DOS CAMPOS"/>
    <n v="130.30000000000001"/>
    <n v="134.30000000000001"/>
    <n v="4"/>
    <x v="2"/>
    <s v="EOD"/>
    <m/>
    <s v="Federal"/>
    <m/>
    <m/>
    <m/>
    <s v="Federal"/>
    <s v="PAV"/>
    <s v="Maceió"/>
  </r>
  <r>
    <x v="0"/>
    <s v="101BAL0820"/>
    <n v="0"/>
    <x v="50"/>
    <s v="0820"/>
    <n v="-36.106200270326099"/>
    <n v="-9.7788995198968607"/>
    <n v="-36.1160897398495"/>
    <n v="-9.8081891196321092"/>
    <s v="101"/>
    <s v="AL"/>
    <s v="Eixo Principal"/>
    <s v="-"/>
    <s v="101BAL0820"/>
    <s v="SÃO MIGUEL DOS CAMPOS"/>
    <s v="ENTR AL-220"/>
    <n v="134.30000000000001"/>
    <n v="138.30000000000001"/>
    <n v="4"/>
    <x v="0"/>
    <m/>
    <m/>
    <s v="Federal"/>
    <m/>
    <m/>
    <m/>
    <s v="Federal"/>
    <s v="PAV"/>
    <s v="Maceió"/>
  </r>
  <r>
    <x v="0"/>
    <s v="101BAL0830"/>
    <n v="0"/>
    <x v="50"/>
    <s v="0830"/>
    <n v="-36.1160897398495"/>
    <n v="-9.8081891196321092"/>
    <n v="-36.276733549613503"/>
    <n v="-9.8999199098758996"/>
    <s v="101"/>
    <s v="AL"/>
    <s v="Eixo Principal"/>
    <s v="-"/>
    <s v="101BAL0830"/>
    <s v="ENTR AL-220"/>
    <s v="ENTR AL-105"/>
    <n v="138.30000000000001"/>
    <n v="164.8"/>
    <n v="26.5"/>
    <x v="0"/>
    <m/>
    <m/>
    <s v="Federal"/>
    <m/>
    <m/>
    <m/>
    <s v="Federal"/>
    <s v="PAV"/>
    <s v="Maceió"/>
  </r>
  <r>
    <x v="0"/>
    <s v="101BAL0850"/>
    <n v="0"/>
    <x v="50"/>
    <s v="0850"/>
    <n v="-36.276733549613503"/>
    <n v="-9.8999199098758996"/>
    <n v="-36.542058610116698"/>
    <n v="-9.9523579196821803"/>
    <s v="101"/>
    <s v="AL"/>
    <s v="Eixo Principal"/>
    <s v="-"/>
    <s v="101BAL0850"/>
    <s v="ENTR AL-105"/>
    <s v="ENTR AL-110 (P/ARAPIRACA)"/>
    <n v="164.8"/>
    <n v="200.7"/>
    <n v="35.9"/>
    <x v="2"/>
    <s v="EOD"/>
    <m/>
    <s v="Federal"/>
    <m/>
    <m/>
    <m/>
    <s v="Federal"/>
    <s v="PAV"/>
    <s v="Maceió"/>
  </r>
  <r>
    <x v="0"/>
    <s v="101BAL0870"/>
    <n v="0"/>
    <x v="50"/>
    <s v="0870"/>
    <n v="-36.542058610116698"/>
    <n v="-9.9523579196821803"/>
    <n v="-36.710157629670803"/>
    <n v="-10.102443909858399"/>
    <s v="101"/>
    <s v="AL"/>
    <s v="Eixo Principal"/>
    <s v="-"/>
    <s v="101BAL0870"/>
    <s v="ENTR AL-110 (P/ARAPIRACA)"/>
    <s v="ENTR AL-225(A)"/>
    <n v="200.7"/>
    <n v="227.2"/>
    <n v="26.5"/>
    <x v="0"/>
    <m/>
    <m/>
    <s v="Federal"/>
    <m/>
    <m/>
    <m/>
    <s v="Federal"/>
    <s v="PAV"/>
    <s v="Maceió"/>
  </r>
  <r>
    <x v="0"/>
    <s v="101BAL0890"/>
    <n v="0"/>
    <x v="50"/>
    <s v="0890"/>
    <n v="-36.710157629670803"/>
    <n v="-10.102443909858399"/>
    <n v="-36.828477819595598"/>
    <n v="-10.1817054101765"/>
    <s v="101"/>
    <s v="AL"/>
    <s v="Eixo Principal"/>
    <s v="-"/>
    <s v="101BAL0890"/>
    <s v="ENTR AL-225(A)"/>
    <s v="ENTR AL-225(B) (P/PORTO REAL DO COLÉGIO)"/>
    <n v="227.2"/>
    <n v="245.3"/>
    <n v="18.100000000000001"/>
    <x v="0"/>
    <m/>
    <m/>
    <s v="Federal"/>
    <m/>
    <m/>
    <m/>
    <s v="Federal"/>
    <s v="PAV"/>
    <s v="Maceió"/>
  </r>
  <r>
    <x v="0"/>
    <s v="101BAL0900"/>
    <n v="0"/>
    <x v="50"/>
    <s v="0900"/>
    <n v="-36.828477819595598"/>
    <n v="-10.1817054101765"/>
    <n v="-36.819894420191297"/>
    <n v="-10.207093119551701"/>
    <s v="101"/>
    <s v="AL"/>
    <s v="Eixo Principal"/>
    <s v="-"/>
    <s v="101BAL0900"/>
    <s v="ENTR AL-225(B) (P/PORTO REAL DO COLÉGIO)"/>
    <s v="DIV AL/SE"/>
    <n v="245.3"/>
    <n v="248.4"/>
    <n v="3.1"/>
    <x v="2"/>
    <s v="EOD"/>
    <m/>
    <s v="Federal"/>
    <m/>
    <m/>
    <m/>
    <s v="Federal"/>
    <s v="PAV"/>
    <s v="Maceió"/>
  </r>
  <r>
    <x v="0"/>
    <s v="101BBA1405"/>
    <n v="0"/>
    <x v="51"/>
    <s v="1405"/>
    <n v="-37.800738460211697"/>
    <n v="-11.520138310234699"/>
    <n v="-37.801038480341496"/>
    <n v="-11.5204481401694"/>
    <s v="101"/>
    <s v="BA"/>
    <s v="Eixo Principal"/>
    <s v="-"/>
    <s v="101BBA1405"/>
    <s v="DIV SE/BA (INÍCIO DA PONTE S/RIO REAL)"/>
    <s v="FIM DA PONTE S/RIO REAL"/>
    <n v="0"/>
    <n v="0.1"/>
    <n v="0.1"/>
    <x v="2"/>
    <s v="EOD"/>
    <m/>
    <s v="Federal"/>
    <m/>
    <m/>
    <m/>
    <s v="Federal"/>
    <s v="PAV"/>
    <s v="Maceió"/>
  </r>
  <r>
    <x v="0"/>
    <s v="101BBA1410"/>
    <n v="0"/>
    <x v="51"/>
    <s v="1410"/>
    <n v="-37.801038480341496"/>
    <n v="-11.5204481401694"/>
    <n v="-37.856997210053102"/>
    <n v="-11.5392287597993"/>
    <s v="101"/>
    <s v="BA"/>
    <s v="Eixo Principal"/>
    <s v="-"/>
    <s v="101BBA1410"/>
    <s v="FIM DA PONTE S/RIO REAL"/>
    <s v="ENTR BA-396 (LORETO) (P/JANDAÍRA)"/>
    <n v="0.1"/>
    <n v="6.7"/>
    <n v="6.6"/>
    <x v="2"/>
    <s v="EOD"/>
    <m/>
    <s v="Federal"/>
    <m/>
    <m/>
    <m/>
    <s v="Federal"/>
    <s v="PAV"/>
    <s v="Cruz das Almas"/>
  </r>
  <r>
    <x v="0"/>
    <s v="101BBA1412"/>
    <n v="0"/>
    <x v="51"/>
    <s v="1412"/>
    <n v="-37.856997210053102"/>
    <n v="-11.5392287597993"/>
    <n v="-37.945539980085897"/>
    <n v="-11.776427740048099"/>
    <s v="101"/>
    <s v="BA"/>
    <s v="Eixo Principal"/>
    <s v="-"/>
    <s v="101BBA1412"/>
    <s v="ENTR BA-396 (LORETO) (P/JANDAÍRA)"/>
    <s v="ENTR BA-233 (ESPLANADA) (P/ CONDE)"/>
    <n v="6.7"/>
    <n v="35.6"/>
    <n v="28.9"/>
    <x v="2"/>
    <s v="EOD"/>
    <m/>
    <s v="Federal"/>
    <m/>
    <m/>
    <m/>
    <s v="Federal"/>
    <s v="PAV"/>
    <s v="Cruz das Almas"/>
  </r>
  <r>
    <x v="0"/>
    <s v="101BBA1430"/>
    <n v="0"/>
    <x v="51"/>
    <s v="1430"/>
    <n v="-37.945539980085897"/>
    <n v="-11.776427740048099"/>
    <n v="-38.097447760205903"/>
    <n v="-11.966763300286001"/>
    <s v="101"/>
    <s v="BA"/>
    <s v="Eixo Principal"/>
    <s v="-"/>
    <s v="101BBA1430"/>
    <s v="ENTR BA-233 (ESPLANADA) (P/ CONDE)"/>
    <s v="ENTR BA-093 (ENTRE RIOS) (P/ ARAÇAS)"/>
    <n v="35.6"/>
    <n v="65.7"/>
    <n v="30.1"/>
    <x v="2"/>
    <s v="EOD"/>
    <m/>
    <s v="Federal"/>
    <m/>
    <m/>
    <m/>
    <s v="Federal"/>
    <s v="PAV"/>
    <s v="Cruz das Almas"/>
  </r>
  <r>
    <x v="0"/>
    <s v="101BBA1432"/>
    <n v="0"/>
    <x v="51"/>
    <s v="1432"/>
    <n v="-38.097447760205903"/>
    <n v="-11.966763300286001"/>
    <n v="-38.185555320421599"/>
    <n v="-11.9721436697944"/>
    <s v="101"/>
    <s v="BA"/>
    <s v="Eixo Principal"/>
    <s v="-"/>
    <s v="101BBA1432"/>
    <s v="ENTR BA-093 (ENTRE RIOS) (P/ ARAÇAS)"/>
    <s v="ENTR BA-401 (SÍTIO DO MEIO)"/>
    <n v="65.7"/>
    <n v="75.599999999999994"/>
    <n v="9.9"/>
    <x v="2"/>
    <s v="EOD"/>
    <m/>
    <s v="Federal"/>
    <m/>
    <m/>
    <m/>
    <s v="Federal"/>
    <s v="PAV"/>
    <s v="Cruz das Almas"/>
  </r>
  <r>
    <x v="0"/>
    <s v="101BBA1450"/>
    <n v="0"/>
    <x v="51"/>
    <s v="1450"/>
    <n v="-38.185555320421599"/>
    <n v="-11.9721436697944"/>
    <n v="-38.344391740186602"/>
    <n v="-12.0777310000855"/>
    <s v="101"/>
    <s v="BA"/>
    <s v="Eixo Principal"/>
    <s v="-"/>
    <s v="101BBA1450"/>
    <s v="ENTR BA-401 (SÍTIO DO MEIO)"/>
    <s v="ENTR BR-110(A)"/>
    <n v="75.599999999999994"/>
    <n v="97.3"/>
    <n v="21.7"/>
    <x v="2"/>
    <s v="EOD"/>
    <m/>
    <s v="Federal"/>
    <m/>
    <m/>
    <m/>
    <s v="Federal"/>
    <s v="PAV"/>
    <s v="Cruz das Almas"/>
  </r>
  <r>
    <x v="0"/>
    <s v="101BBA1470"/>
    <n v="0"/>
    <x v="51"/>
    <s v="1470"/>
    <n v="-38.344391740186602"/>
    <n v="-12.0777310000855"/>
    <n v="-38.416261539937999"/>
    <n v="-12.1628731798533"/>
    <s v="101"/>
    <s v="BA"/>
    <s v="Eixo Principal"/>
    <s v="-"/>
    <s v="101BBA1470"/>
    <s v="ENTR BR-110(A)"/>
    <s v="ENTR BR-110(B)/BA-504 (P/ALAGOINHAS)"/>
    <n v="97.3"/>
    <n v="110.3"/>
    <n v="13"/>
    <x v="2"/>
    <s v="EOD"/>
    <s v="110BBA0750"/>
    <s v="Federal"/>
    <m/>
    <m/>
    <m/>
    <s v="Federal"/>
    <s v="PAV"/>
    <s v="Cruz das Almas"/>
  </r>
  <r>
    <x v="0"/>
    <s v="101BBA1472"/>
    <n v="0"/>
    <x v="51"/>
    <s v="1472"/>
    <n v="-38.416261539937999"/>
    <n v="-12.1628731798533"/>
    <n v="-38.476217599662398"/>
    <n v="-12.1651397501992"/>
    <s v="101"/>
    <s v="BA"/>
    <s v="Eixo Principal"/>
    <s v="-"/>
    <s v="101BBA1472"/>
    <s v="ENTR BR-110(B)/BA-504 (P/ALAGOINHAS)"/>
    <s v="ENTR BA-503"/>
    <n v="110.3"/>
    <n v="117.2"/>
    <n v="6.9"/>
    <x v="2"/>
    <s v="EOD"/>
    <m/>
    <s v="Federal"/>
    <m/>
    <m/>
    <m/>
    <s v="Federal"/>
    <s v="PAV"/>
    <s v="Cruz das Almas"/>
  </r>
  <r>
    <x v="0"/>
    <s v="101BBA1490"/>
    <n v="0"/>
    <x v="51"/>
    <s v="1490"/>
    <n v="-38.476217599662398"/>
    <n v="-12.1651397501992"/>
    <n v="-38.634914450041698"/>
    <n v="-12.245244900032001"/>
    <s v="101"/>
    <s v="BA"/>
    <s v="Eixo Principal"/>
    <s v="-"/>
    <s v="101BBA1490"/>
    <s v="ENTR BA-503"/>
    <s v="ENTR BA-515 (TEODORO SAMPAIO)"/>
    <n v="117.2"/>
    <n v="140.4"/>
    <n v="23.2"/>
    <x v="2"/>
    <s v="EOD"/>
    <m/>
    <s v="Federal"/>
    <m/>
    <m/>
    <m/>
    <s v="Federal"/>
    <s v="PAV"/>
    <s v="Cruz das Almas"/>
  </r>
  <r>
    <x v="0"/>
    <s v="101BBA1510"/>
    <n v="0"/>
    <x v="51"/>
    <s v="1510"/>
    <n v="-38.634914450041698"/>
    <n v="-12.245244900032001"/>
    <n v="-38.789073190075598"/>
    <n v="-12.3550012499077"/>
    <s v="101"/>
    <s v="BA"/>
    <s v="Eixo Principal"/>
    <s v="-"/>
    <s v="101BBA1510"/>
    <s v="ENTR BA-515 (TEODORO SAMPAIO)"/>
    <s v="ENTR BA-084 (CONCEIÇÃO DO JACUÍPE)"/>
    <n v="140.4"/>
    <n v="162.1"/>
    <n v="21.7"/>
    <x v="2"/>
    <s v="EOD"/>
    <m/>
    <s v="Federal"/>
    <m/>
    <m/>
    <m/>
    <s v="Federal"/>
    <s v="PAV"/>
    <s v="Cruz das Almas"/>
  </r>
  <r>
    <x v="0"/>
    <s v="101BBA1530"/>
    <n v="0"/>
    <x v="51"/>
    <s v="1530"/>
    <n v="-38.789073190075598"/>
    <n v="-12.3550012499077"/>
    <n v="-38.825423410361999"/>
    <n v="-12.360192480298601"/>
    <s v="101"/>
    <s v="BA"/>
    <s v="Eixo Principal"/>
    <s v="-"/>
    <s v="101BBA1530"/>
    <s v="ENTR BA-084 (CONCEIÇÃO DO JACUÍPE)"/>
    <s v="ENTR BR-324"/>
    <n v="162.1"/>
    <n v="166.3"/>
    <n v="4.2"/>
    <x v="2"/>
    <s v="EOD"/>
    <m/>
    <s v="Federal"/>
    <m/>
    <m/>
    <m/>
    <s v="Federal"/>
    <s v="PAV"/>
    <s v="Cruz das Almas"/>
  </r>
  <r>
    <x v="0"/>
    <s v="101BBA1540"/>
    <n v="0"/>
    <x v="51"/>
    <s v="1540"/>
    <n v="-38.825423410361999"/>
    <n v="-12.360192480298601"/>
    <n v="-38.862210159770903"/>
    <n v="-12.358311430428101"/>
    <s v="101"/>
    <s v="BA"/>
    <s v="Eixo Principal"/>
    <s v="-"/>
    <s v="101BBA1540"/>
    <s v="ENTR BR-324"/>
    <s v="HUMILDES"/>
    <n v="166.3"/>
    <n v="170.8"/>
    <n v="4.5"/>
    <x v="2"/>
    <m/>
    <m/>
    <s v="Federal"/>
    <m/>
    <m/>
    <m/>
    <s v="Federal"/>
    <s v="PAV"/>
    <s v="Cruz das Almas"/>
  </r>
  <r>
    <x v="0"/>
    <s v="101BBA1550"/>
    <n v="0"/>
    <x v="51"/>
    <s v="1550"/>
    <n v="-38.862210159770903"/>
    <n v="-12.358311430428101"/>
    <n v="-38.912267059776902"/>
    <n v="-12.4296245003703"/>
    <s v="101"/>
    <s v="BA"/>
    <s v="Eixo Principal"/>
    <s v="-"/>
    <s v="101BBA1550"/>
    <s v="HUMILDES"/>
    <s v="ENTR BA-501 (P/SÃO GONÇALO DOS CAMPOS)"/>
    <n v="170.8"/>
    <n v="180.5"/>
    <n v="9.6999999999999993"/>
    <x v="2"/>
    <m/>
    <m/>
    <s v="Federal"/>
    <m/>
    <m/>
    <m/>
    <s v="Federal"/>
    <s v="PAV"/>
    <s v="Cruz das Almas"/>
  </r>
  <r>
    <x v="0"/>
    <s v="101BBA1570"/>
    <n v="0"/>
    <x v="51"/>
    <s v="1570"/>
    <n v="-38.912267059776902"/>
    <n v="-12.4296245003703"/>
    <n v="-38.970791389810699"/>
    <n v="-12.518987300123699"/>
    <s v="101"/>
    <s v="BA"/>
    <s v="Eixo Principal"/>
    <s v="-"/>
    <s v="101BBA1570"/>
    <s v="ENTR BA-501 (P/SÃO GONÇALO DOS CAMPOS)"/>
    <s v="ENTR BA-502 (P/CONCEIÇÃO DA FEIRA)"/>
    <n v="180.5"/>
    <n v="192.3"/>
    <n v="11.8"/>
    <x v="2"/>
    <m/>
    <m/>
    <s v="Federal"/>
    <m/>
    <m/>
    <m/>
    <s v="Federal"/>
    <s v="PAV"/>
    <s v="Cruz das Almas"/>
  </r>
  <r>
    <x v="0"/>
    <s v="101BBA1572"/>
    <n v="0"/>
    <x v="51"/>
    <s v="1572"/>
    <n v="-38.970791389810699"/>
    <n v="-12.518987300123699"/>
    <n v="-39.040868990011802"/>
    <n v="-12.596779710215401"/>
    <s v="101"/>
    <s v="BA"/>
    <s v="Eixo Principal"/>
    <s v="-"/>
    <s v="101BBA1572"/>
    <s v="ENTR BA-502 (P/CONCEIÇÃO DA FEIRA)"/>
    <s v="ENTR BA-492 (GOVERNADOR MANGABEIRA)"/>
    <n v="192.3"/>
    <n v="207.6"/>
    <n v="15.3"/>
    <x v="2"/>
    <m/>
    <m/>
    <s v="Federal"/>
    <m/>
    <m/>
    <m/>
    <s v="Federal"/>
    <s v="PAV"/>
    <s v="Cruz das Almas"/>
  </r>
  <r>
    <x v="0"/>
    <s v="101BBA1574"/>
    <n v="0"/>
    <x v="51"/>
    <s v="1574"/>
    <n v="-39.040868990011802"/>
    <n v="-12.596779710215401"/>
    <n v="-39.124816749593201"/>
    <n v="-12.657217730114001"/>
    <s v="101"/>
    <s v="BA"/>
    <s v="Eixo Principal"/>
    <s v="-"/>
    <s v="101BBA1574"/>
    <s v="ENTR BA-492 (GOVERNADOR MANGABEIRA)"/>
    <s v="ENTR BA-496 (CRUZ DAS ALMAS)"/>
    <n v="207.6"/>
    <n v="219.8"/>
    <n v="12.2"/>
    <x v="2"/>
    <m/>
    <m/>
    <s v="Federal"/>
    <m/>
    <m/>
    <m/>
    <s v="Federal"/>
    <s v="PAV"/>
    <s v="Cruz das Almas"/>
  </r>
  <r>
    <x v="0"/>
    <s v="101BBA1590"/>
    <n v="0"/>
    <x v="51"/>
    <s v="1590"/>
    <n v="-39.124816749593201"/>
    <n v="-12.657217730114001"/>
    <n v="-39.1844212301555"/>
    <n v="-12.7367068803182"/>
    <s v="101"/>
    <s v="BA"/>
    <s v="Eixo Principal"/>
    <s v="-"/>
    <s v="101BBA1590"/>
    <s v="ENTR BA-496 (CRUZ DAS ALMAS)"/>
    <s v="ENTR BR-242(A) (SAPEAÇÚ)"/>
    <n v="219.8"/>
    <n v="231.5"/>
    <n v="11.7"/>
    <x v="2"/>
    <m/>
    <m/>
    <s v="Federal"/>
    <m/>
    <m/>
    <m/>
    <s v="Federal"/>
    <s v="PAV"/>
    <s v="Cruz das Almas"/>
  </r>
  <r>
    <x v="0"/>
    <s v="101BBA1610"/>
    <n v="0"/>
    <x v="51"/>
    <s v="1610"/>
    <n v="-39.1844212301555"/>
    <n v="-12.7367068803182"/>
    <n v="-39.183512199928003"/>
    <n v="-12.766946809847299"/>
    <s v="101"/>
    <s v="BA"/>
    <s v="Eixo Principal"/>
    <s v="-"/>
    <s v="101BBA1610"/>
    <s v="ENTR BR-242(A) (SAPEAÇÚ)"/>
    <s v="ENTR BR-242(B) (CONCEIÇÃO DO ALMEIDA)"/>
    <n v="231.5"/>
    <n v="234.9"/>
    <n v="3.4"/>
    <x v="2"/>
    <m/>
    <m/>
    <s v="Federal"/>
    <m/>
    <m/>
    <m/>
    <s v="Federal"/>
    <s v="PAV"/>
    <s v="Cruz das Almas"/>
  </r>
  <r>
    <x v="0"/>
    <s v="101BBA1630"/>
    <n v="0"/>
    <x v="51"/>
    <s v="1630"/>
    <n v="-39.183512199928003"/>
    <n v="-12.766946809847299"/>
    <n v="-39.2219986104474"/>
    <n v="-12.8846937404237"/>
    <s v="101"/>
    <s v="BA"/>
    <s v="Eixo Principal"/>
    <s v="-"/>
    <s v="101BBA1630"/>
    <s v="ENTR BR-242(B) (CONCEIÇÃO DO ALMEIDA)"/>
    <s v="ENTR BA-026(A)"/>
    <n v="234.9"/>
    <n v="249.4"/>
    <n v="14.5"/>
    <x v="2"/>
    <m/>
    <m/>
    <s v="Federal"/>
    <m/>
    <m/>
    <m/>
    <s v="Federal"/>
    <s v="PAV"/>
    <s v="Cruz das Almas"/>
  </r>
  <r>
    <x v="0"/>
    <s v="101BBA1632"/>
    <n v="0"/>
    <x v="51"/>
    <s v="1632"/>
    <n v="-39.2219986104474"/>
    <n v="-12.8846937404237"/>
    <n v="-39.254125830242799"/>
    <n v="-12.950921240422799"/>
    <s v="101"/>
    <s v="BA"/>
    <s v="Eixo Principal"/>
    <s v="-"/>
    <s v="101BBA1632"/>
    <s v="ENTR BA-026(A)"/>
    <s v="ENTR BR-420(A)/BA-046(A) (SANTO ANTÔNIO DE JESUS)"/>
    <n v="249.4"/>
    <n v="258"/>
    <n v="8.6"/>
    <x v="2"/>
    <m/>
    <m/>
    <s v="Federal"/>
    <m/>
    <m/>
    <m/>
    <s v="Federal"/>
    <s v="PAV"/>
    <s v="Cruz das Almas"/>
  </r>
  <r>
    <x v="0"/>
    <s v="101BBA1650"/>
    <n v="0"/>
    <x v="51"/>
    <s v="1650"/>
    <n v="-39.254125830242799"/>
    <n v="-12.950921240422799"/>
    <n v="-39.291138219553098"/>
    <n v="-12.9849342198383"/>
    <s v="101"/>
    <s v="BA"/>
    <s v="Eixo Principal"/>
    <s v="-"/>
    <s v="101BBA1650"/>
    <s v="ENTR BR-420(A)/BA-046(A) (SANTO ANTÔNIO DE JESUS)"/>
    <s v="ENTR BA-026(B)/046(B)"/>
    <n v="258"/>
    <n v="264.39999999999998"/>
    <n v="6.4"/>
    <x v="2"/>
    <m/>
    <s v="420BBA0180"/>
    <s v="Federal"/>
    <m/>
    <m/>
    <m/>
    <s v="Federal"/>
    <s v="PAV"/>
    <s v="Cruz das Almas"/>
  </r>
  <r>
    <x v="0"/>
    <s v="101BBA1670"/>
    <n v="0"/>
    <x v="51"/>
    <s v="1670"/>
    <n v="-39.291138219553098"/>
    <n v="-12.9849342198383"/>
    <n v="-39.297112280107598"/>
    <n v="-13.145995309635699"/>
    <s v="101"/>
    <s v="BA"/>
    <s v="Eixo Principal"/>
    <s v="-"/>
    <s v="101BBA1670"/>
    <s v="ENTR BA-026(B)/046(B)"/>
    <s v="CAPÃO"/>
    <n v="264.39999999999998"/>
    <n v="284"/>
    <n v="19.600000000000001"/>
    <x v="2"/>
    <m/>
    <s v="420BBA0190"/>
    <s v="Federal"/>
    <m/>
    <m/>
    <m/>
    <s v="Federal"/>
    <s v="PAV"/>
    <s v="Cruz das Almas"/>
  </r>
  <r>
    <x v="0"/>
    <s v="101BBA1690"/>
    <n v="0"/>
    <x v="51"/>
    <s v="1690"/>
    <n v="-39.297112280107598"/>
    <n v="-13.145995309635699"/>
    <n v="-39.3174338197149"/>
    <n v="-13.1738177203114"/>
    <s v="101"/>
    <s v="BA"/>
    <s v="Eixo Principal"/>
    <s v="-"/>
    <s v="101BBA1690"/>
    <s v="CAPÃO"/>
    <s v="ENTR BR-420(B) (P/LAJE)"/>
    <n v="284"/>
    <n v="288.3"/>
    <n v="4.3"/>
    <x v="2"/>
    <m/>
    <s v="420BBA0200"/>
    <s v="Federal"/>
    <m/>
    <m/>
    <m/>
    <s v="Federal"/>
    <s v="PAV"/>
    <s v="Cruz das Almas"/>
  </r>
  <r>
    <x v="0"/>
    <s v="101BBA1695"/>
    <n v="0"/>
    <x v="51"/>
    <s v="1695"/>
    <n v="-39.3174338197149"/>
    <n v="-13.1738177203114"/>
    <n v="-39.321734709589101"/>
    <n v="-13.2841186195785"/>
    <s v="101"/>
    <s v="BA"/>
    <s v="Eixo Principal"/>
    <s v="-"/>
    <s v="101BBA1695"/>
    <s v="ENTR BR-420(B) (P/LAJE)"/>
    <s v="ENTR BA-542 (P/GUERÉM)"/>
    <n v="288.3"/>
    <n v="302.2"/>
    <n v="13.9"/>
    <x v="2"/>
    <m/>
    <m/>
    <s v="Federal"/>
    <m/>
    <m/>
    <m/>
    <s v="Federal"/>
    <s v="PAV"/>
    <s v="Cruz das Almas"/>
  </r>
  <r>
    <x v="0"/>
    <s v="101BBA1710"/>
    <n v="0"/>
    <x v="51"/>
    <s v="1710"/>
    <n v="-39.321734709589101"/>
    <n v="-13.2841186195785"/>
    <n v="-39.420529070160299"/>
    <n v="-13.453748910283901"/>
    <s v="101"/>
    <s v="BA"/>
    <s v="Eixo Principal"/>
    <s v="-"/>
    <s v="101BBA1710"/>
    <s v="ENTR BA-542 (P/GUERÉM)"/>
    <s v="PRESIDENTE TANCREDO NEVES"/>
    <n v="302.2"/>
    <n v="327.3"/>
    <n v="25.1"/>
    <x v="2"/>
    <m/>
    <m/>
    <s v="Federal"/>
    <m/>
    <m/>
    <m/>
    <s v="Federal"/>
    <s v="PAV"/>
    <s v="Cruz das Almas"/>
  </r>
  <r>
    <x v="0"/>
    <s v="101BBA1711"/>
    <n v="0"/>
    <x v="51"/>
    <s v="1711"/>
    <n v="-39.420529070160299"/>
    <n v="-13.453748910283901"/>
    <n v="-39.494346650377501"/>
    <n v="-13.604027779858001"/>
    <s v="101"/>
    <s v="BA"/>
    <s v="Eixo Principal"/>
    <s v="-"/>
    <s v="101BBA1711"/>
    <s v="PRESIDENTE TANCREDO NEVES"/>
    <s v="ENTR BA-120 (TEOLÂNDIA)"/>
    <n v="327.3"/>
    <n v="348.3"/>
    <n v="21"/>
    <x v="2"/>
    <m/>
    <m/>
    <s v="Federal"/>
    <m/>
    <m/>
    <m/>
    <s v="Federal"/>
    <s v="PAV"/>
    <s v="Cruz das Almas"/>
  </r>
  <r>
    <x v="0"/>
    <s v="101BBA1712"/>
    <n v="0"/>
    <x v="51"/>
    <s v="1712"/>
    <n v="-39.494346650377501"/>
    <n v="-13.604027779858001"/>
    <n v="-39.479361650020103"/>
    <n v="-13.736505149592899"/>
    <s v="101"/>
    <s v="BA"/>
    <s v="Eixo Principal"/>
    <s v="-"/>
    <s v="101BBA1712"/>
    <s v="ENTR BA-120 (TEOLÂNDIA)"/>
    <s v="ENTR BA-250(A) (P/ IRAÍ DO NORTE)"/>
    <n v="348.3"/>
    <n v="364.5"/>
    <n v="16.2"/>
    <x v="2"/>
    <m/>
    <m/>
    <s v="Federal"/>
    <m/>
    <m/>
    <m/>
    <s v="Federal"/>
    <s v="PAV"/>
    <s v="Cruz das Almas"/>
  </r>
  <r>
    <x v="0"/>
    <s v="101BBA1730"/>
    <n v="0"/>
    <x v="51"/>
    <s v="1730"/>
    <n v="-39.479361650020103"/>
    <n v="-13.736505149592899"/>
    <n v="-39.483946009800398"/>
    <n v="-13.746081770157501"/>
    <s v="101"/>
    <s v="BA"/>
    <s v="Eixo Principal"/>
    <s v="-"/>
    <s v="101BBA1730"/>
    <s v="ENTR BA-250(A) (P/ IRAÍ DO NORTE)"/>
    <s v="ENTR BA-120/250(B)/548 (GANDÚ)"/>
    <n v="364.5"/>
    <n v="365.7"/>
    <n v="1.2"/>
    <x v="2"/>
    <m/>
    <m/>
    <s v="Federal"/>
    <m/>
    <m/>
    <m/>
    <s v="Federal"/>
    <s v="PAV"/>
    <s v="Cruz das Almas"/>
  </r>
  <r>
    <x v="0"/>
    <s v="101BBA1732"/>
    <n v="0"/>
    <x v="51"/>
    <s v="1732"/>
    <n v="-39.483946009800398"/>
    <n v="-13.746081770157501"/>
    <n v="-39.473142099728001"/>
    <n v="-13.992166170032601"/>
    <s v="101"/>
    <s v="BA"/>
    <s v="Eixo Principal"/>
    <s v="-"/>
    <s v="101BBA1732"/>
    <s v="ENTR BA-120/250(B)/548 (GANDÚ)"/>
    <s v="ENTR BA-650(A)"/>
    <n v="365.7"/>
    <n v="396.4"/>
    <n v="30.7"/>
    <x v="2"/>
    <m/>
    <m/>
    <s v="Federal"/>
    <m/>
    <m/>
    <m/>
    <s v="Federal"/>
    <s v="PAV"/>
    <s v="Cruz das Almas"/>
  </r>
  <r>
    <x v="0"/>
    <s v="101BBA1734"/>
    <n v="0"/>
    <x v="51"/>
    <s v="1734"/>
    <n v="-39.473142099728001"/>
    <n v="-13.992166170032601"/>
    <n v="-39.348545030428703"/>
    <n v="-14.1488380996984"/>
    <s v="101"/>
    <s v="BA"/>
    <s v="Eixo Principal"/>
    <s v="-"/>
    <s v="101BBA1734"/>
    <s v="ENTR BA-650(A)"/>
    <s v="ENTR BA-650(B) (P/IBIRAPITANGA)"/>
    <n v="396.4"/>
    <n v="423.3"/>
    <n v="26.9"/>
    <x v="2"/>
    <m/>
    <m/>
    <s v="Federal"/>
    <m/>
    <m/>
    <m/>
    <s v="Federal"/>
    <s v="PAV"/>
    <s v="Cruz das Almas"/>
  </r>
  <r>
    <x v="0"/>
    <s v="101BBA1750"/>
    <n v="0"/>
    <x v="51"/>
    <s v="1750"/>
    <n v="-39.348545030428703"/>
    <n v="-14.1488380996984"/>
    <n v="-39.326385360196099"/>
    <n v="-14.2667068398487"/>
    <s v="101"/>
    <s v="BA"/>
    <s v="Eixo Principal"/>
    <s v="-"/>
    <s v="101BBA1750"/>
    <s v="ENTR BA-650(B) (P/IBIRAPITANGA)"/>
    <s v="ENTR BR-330 (P/UBATÃ)"/>
    <n v="423.3"/>
    <n v="439.1"/>
    <n v="15.8"/>
    <x v="2"/>
    <m/>
    <m/>
    <s v="Federal"/>
    <m/>
    <m/>
    <m/>
    <s v="Federal"/>
    <s v="PAV"/>
    <s v="Cruz das Almas"/>
  </r>
  <r>
    <x v="0"/>
    <s v="101BBA1751"/>
    <n v="0"/>
    <x v="51"/>
    <s v="1751"/>
    <n v="-39.326385360196099"/>
    <n v="-14.2667068398487"/>
    <n v="-39.322384039891404"/>
    <n v="-14.308185450398099"/>
    <s v="101"/>
    <s v="BA"/>
    <s v="Eixo Principal"/>
    <s v="-"/>
    <s v="101BBA1751"/>
    <s v="ENTR BR-330 (P/UBATÃ)"/>
    <s v="ENTR BR-030(A) (UBAITABA)"/>
    <n v="439.1"/>
    <n v="443.8"/>
    <n v="4.7"/>
    <x v="2"/>
    <m/>
    <m/>
    <s v="Federal"/>
    <m/>
    <m/>
    <m/>
    <s v="Federal"/>
    <s v="PAV"/>
    <s v="Cruz das Almas"/>
  </r>
  <r>
    <x v="0"/>
    <s v="101BBA1752"/>
    <n v="0"/>
    <x v="51"/>
    <s v="1752"/>
    <n v="-39.322384039891404"/>
    <n v="-14.308185450398099"/>
    <n v="-39.3144967903945"/>
    <n v="-14.317689789751901"/>
    <s v="101"/>
    <s v="BA"/>
    <s v="Eixo Principal"/>
    <s v="Coinc"/>
    <s v="101BBA1752"/>
    <s v="ENTR BR-030(A) (UBAITABA)"/>
    <s v="ENTR BR-030(B) (AURELINO LEAL)"/>
    <n v="443.8"/>
    <n v="445.4"/>
    <n v="1.6"/>
    <x v="2"/>
    <m/>
    <s v="030BBA0440"/>
    <s v="Federal"/>
    <m/>
    <m/>
    <m/>
    <s v="Federal"/>
    <s v="PAV"/>
    <s v="Cruz das Almas"/>
  </r>
  <r>
    <x v="0"/>
    <s v="101BBA1760"/>
    <n v="0"/>
    <x v="51"/>
    <s v="1760"/>
    <n v="-39.3144967903945"/>
    <n v="-14.317689789751901"/>
    <n v="-39.334780359725698"/>
    <n v="-14.565949950030101"/>
    <s v="101"/>
    <s v="BA"/>
    <s v="Eixo Principal"/>
    <s v="-"/>
    <s v="101BBA1760"/>
    <s v="ENTR BR-030(B) (AURELINO LEAL)"/>
    <s v="ENTR BA-969 (P/PONTO DO ZINCO)"/>
    <n v="445.4"/>
    <n v="474.5"/>
    <n v="29.1"/>
    <x v="2"/>
    <m/>
    <m/>
    <s v="Federal"/>
    <m/>
    <m/>
    <m/>
    <s v="Federal"/>
    <s v="PAV"/>
    <s v="Itabuna"/>
  </r>
  <r>
    <x v="0"/>
    <s v="101BBA1770"/>
    <n v="0"/>
    <x v="51"/>
    <s v="1770"/>
    <n v="-39.334780359725698"/>
    <n v="-14.565949950030101"/>
    <n v="-39.331567580279497"/>
    <n v="-14.6240515996016"/>
    <s v="101"/>
    <s v="BA"/>
    <s v="Eixo Principal"/>
    <s v="-"/>
    <s v="101BBA1770"/>
    <s v="ENTR BA-969 (P/PONTO DO ZINCO)"/>
    <s v="ENTR BA-262(A) (P/URUCUCA)"/>
    <n v="474.5"/>
    <n v="481.2"/>
    <n v="6.7"/>
    <x v="2"/>
    <m/>
    <m/>
    <s v="Federal"/>
    <m/>
    <m/>
    <m/>
    <s v="Federal"/>
    <s v="PAV"/>
    <s v="Itabuna"/>
  </r>
  <r>
    <x v="0"/>
    <s v="101BBA1790"/>
    <n v="0"/>
    <x v="51"/>
    <s v="1790"/>
    <n v="-39.331567580279497"/>
    <n v="-14.6240515996016"/>
    <n v="-39.365245150343299"/>
    <n v="-14.6952480400649"/>
    <s v="101"/>
    <s v="BA"/>
    <s v="Eixo Principal"/>
    <s v="-"/>
    <s v="101BBA1790"/>
    <s v="ENTR BA-262(A) (P/URUCUCA)"/>
    <s v="ENTR BA-120(A)/262(B) (P/ITAJUÍPE)"/>
    <n v="481.2"/>
    <n v="490.4"/>
    <n v="9.1999999999999993"/>
    <x v="2"/>
    <m/>
    <m/>
    <s v="Federal"/>
    <m/>
    <m/>
    <m/>
    <s v="Federal"/>
    <s v="PAV"/>
    <s v="Itabuna"/>
  </r>
  <r>
    <x v="0"/>
    <s v="101BBA1810"/>
    <n v="0"/>
    <x v="51"/>
    <s v="1810"/>
    <n v="-39.365245150343299"/>
    <n v="-14.6952480400649"/>
    <n v="-39.2971688096927"/>
    <n v="-14.8136507400895"/>
    <s v="101"/>
    <s v="BA"/>
    <s v="Eixo Principal"/>
    <s v="-"/>
    <s v="101BBA1810"/>
    <s v="ENTR BA-120(A)/262(B) (P/ITAJUÍPE)"/>
    <s v="ENTR BR-415(A)/BA-120(B) (ITABUNA)"/>
    <n v="490.4"/>
    <n v="507.5"/>
    <n v="17.100000000000001"/>
    <x v="2"/>
    <m/>
    <m/>
    <s v="Federal"/>
    <m/>
    <m/>
    <m/>
    <s v="Federal"/>
    <s v="PAV"/>
    <s v="Itabuna"/>
  </r>
  <r>
    <x v="0"/>
    <s v="101BBA1820"/>
    <n v="0"/>
    <x v="51"/>
    <s v="1820"/>
    <n v="-39.2971688096927"/>
    <n v="-14.8136507400895"/>
    <n v="-39.281952789689399"/>
    <n v="-14.8483117098174"/>
    <s v="101"/>
    <s v="BA"/>
    <s v="Eixo Principal"/>
    <s v="-"/>
    <s v="101BBA1820"/>
    <s v="ENTR BR-415(A)/BA-120(B) (ITABUNA)"/>
    <s v="ENTR BR-415(B)"/>
    <n v="507.5"/>
    <n v="512.4"/>
    <n v="4.9000000000000004"/>
    <x v="2"/>
    <m/>
    <s v="415BBA0030"/>
    <s v="Federal"/>
    <m/>
    <m/>
    <m/>
    <s v="Federal"/>
    <s v="PAV"/>
    <s v="Itabuna"/>
  </r>
  <r>
    <x v="0"/>
    <s v="101BBA1830"/>
    <n v="0"/>
    <x v="51"/>
    <s v="1830"/>
    <n v="-39.281952789689399"/>
    <n v="-14.8483117098174"/>
    <n v="-39.307801510431297"/>
    <n v="-14.9592687904223"/>
    <s v="101"/>
    <s v="BA"/>
    <s v="Eixo Principal"/>
    <s v="-"/>
    <s v="101BBA1830"/>
    <s v="ENTR BR-415(B)"/>
    <s v="ENTR BR-251(A) (BUERAREMA)"/>
    <n v="512.4"/>
    <n v="525"/>
    <n v="12.6"/>
    <x v="2"/>
    <m/>
    <m/>
    <s v="Federal"/>
    <m/>
    <m/>
    <m/>
    <s v="Federal"/>
    <s v="PAV"/>
    <s v="Itabuna"/>
  </r>
  <r>
    <x v="0"/>
    <s v="101BBA1832"/>
    <n v="0"/>
    <x v="51"/>
    <s v="1832"/>
    <n v="-39.307801510431297"/>
    <n v="-14.9592687904223"/>
    <n v="-39.338893349748197"/>
    <n v="-15.0795238798231"/>
    <s v="101"/>
    <s v="BA"/>
    <s v="Eixo Principal"/>
    <s v="-"/>
    <s v="101BBA1832"/>
    <s v="ENTR BR-251(A) (BUERAREMA)"/>
    <s v="SÃO JOSÉ"/>
    <n v="525"/>
    <n v="540.79999999999995"/>
    <n v="15.8"/>
    <x v="2"/>
    <m/>
    <s v="251BBA0030"/>
    <s v="Federal"/>
    <m/>
    <m/>
    <m/>
    <s v="Federal"/>
    <s v="PAV"/>
    <s v="Itabuna"/>
  </r>
  <r>
    <x v="0"/>
    <s v="101BBA1834"/>
    <n v="0"/>
    <x v="51"/>
    <s v="1834"/>
    <n v="-39.338893349748197"/>
    <n v="-15.0795238798231"/>
    <n v="-39.4427435900445"/>
    <n v="-15.195892549901201"/>
    <s v="101"/>
    <s v="BA"/>
    <s v="Eixo Principal"/>
    <s v="-"/>
    <s v="101BBA1834"/>
    <s v="SÃO JOSÉ"/>
    <s v="ENTR BA-671 (ITATINGUÍ)"/>
    <n v="540.79999999999995"/>
    <n v="559.79999999999995"/>
    <n v="19"/>
    <x v="2"/>
    <m/>
    <s v="251BBA0032"/>
    <s v="Federal"/>
    <m/>
    <m/>
    <m/>
    <s v="Federal"/>
    <s v="PAV"/>
    <s v="Itabuna"/>
  </r>
  <r>
    <x v="0"/>
    <s v="101BBA1836"/>
    <n v="0"/>
    <x v="51"/>
    <s v="1836"/>
    <n v="-39.4427435900445"/>
    <n v="-15.195892549901201"/>
    <n v="-39.4528033497946"/>
    <n v="-15.2554054300165"/>
    <s v="101"/>
    <s v="BA"/>
    <s v="Eixo Principal"/>
    <s v="-"/>
    <s v="101BBA1836"/>
    <s v="ENTR BA-671 (ITATINGUÍ)"/>
    <s v="ENTR BA-676 (P/ARATACA)"/>
    <n v="559.79999999999995"/>
    <n v="566.9"/>
    <n v="7.1"/>
    <x v="2"/>
    <m/>
    <s v="251BBA0034"/>
    <s v="Federal"/>
    <m/>
    <m/>
    <m/>
    <s v="Federal"/>
    <s v="PAV"/>
    <s v="Itabuna"/>
  </r>
  <r>
    <x v="0"/>
    <s v="101BBA1850"/>
    <n v="0"/>
    <x v="51"/>
    <s v="1850"/>
    <n v="-39.4528033497946"/>
    <n v="-15.2554054300165"/>
    <n v="-39.483771480169601"/>
    <n v="-15.3864184003888"/>
    <s v="101"/>
    <s v="BA"/>
    <s v="Eixo Principal"/>
    <s v="-"/>
    <s v="101BBA1850"/>
    <s v="ENTR BA-676 (P/ARATACA)"/>
    <s v="ENTR BR-251(B) (P/CAMACAN)"/>
    <n v="566.9"/>
    <n v="584.20000000000005"/>
    <n v="17.3"/>
    <x v="2"/>
    <m/>
    <s v="251BBA0036"/>
    <s v="Federal"/>
    <m/>
    <m/>
    <m/>
    <s v="Federal"/>
    <s v="PAV"/>
    <s v="Itabuna"/>
  </r>
  <r>
    <x v="0"/>
    <s v="101BBA1870"/>
    <n v="0"/>
    <x v="51"/>
    <s v="1870"/>
    <n v="-39.483771480169601"/>
    <n v="-15.3864184003888"/>
    <n v="-39.446903149660599"/>
    <n v="-15.4294426496584"/>
    <s v="101"/>
    <s v="BA"/>
    <s v="Eixo Principal"/>
    <s v="-"/>
    <s v="101BBA1870"/>
    <s v="ENTR BR-251(B) (P/CAMACAN)"/>
    <s v="ENTR BA-270 (P/ CANAVIEIRAS)"/>
    <n v="584.20000000000005"/>
    <n v="590.5"/>
    <n v="6.3"/>
    <x v="2"/>
    <m/>
    <m/>
    <s v="Federal"/>
    <m/>
    <m/>
    <m/>
    <s v="Federal"/>
    <s v="PAV"/>
    <s v="Itabuna"/>
  </r>
  <r>
    <x v="0"/>
    <s v="101BBA1890"/>
    <n v="0"/>
    <x v="51"/>
    <s v="1890"/>
    <n v="-39.446903149660599"/>
    <n v="-15.4294426496584"/>
    <n v="-39.432537169754497"/>
    <n v="-15.488730839556499"/>
    <s v="101"/>
    <s v="BA"/>
    <s v="Eixo Principal"/>
    <s v="-"/>
    <s v="101BBA1890"/>
    <s v="ENTR BA-270 (P/ CANAVIEIRAS)"/>
    <s v="ENTR BA-678 (P/ MASCOTE)"/>
    <n v="590.5"/>
    <n v="597.9"/>
    <n v="7.4"/>
    <x v="2"/>
    <m/>
    <m/>
    <s v="Federal"/>
    <m/>
    <m/>
    <m/>
    <s v="Federal"/>
    <s v="PAV"/>
    <s v="Itabuna"/>
  </r>
  <r>
    <x v="0"/>
    <s v="101BBA1892"/>
    <n v="0"/>
    <x v="51"/>
    <s v="1892"/>
    <n v="-39.432537169754497"/>
    <n v="-15.488730839556499"/>
    <n v="-39.482265249741403"/>
    <n v="-15.7547446503452"/>
    <s v="101"/>
    <s v="BA"/>
    <s v="Eixo Principal"/>
    <s v="-"/>
    <s v="101BBA1892"/>
    <s v="ENTR BA-678 (P/ MASCOTE)"/>
    <s v="ENTR BA-680 (P/ POTIRAGUÁ)"/>
    <n v="597.9"/>
    <n v="634.6"/>
    <n v="36.700000000000003"/>
    <x v="2"/>
    <m/>
    <m/>
    <s v="Federal"/>
    <m/>
    <m/>
    <m/>
    <s v="Federal"/>
    <s v="PAV"/>
    <s v="Itabuna"/>
  </r>
  <r>
    <x v="0"/>
    <s v="101BBA1894"/>
    <n v="0"/>
    <x v="51"/>
    <s v="1894"/>
    <n v="-39.482265249741403"/>
    <n v="-15.7547446503452"/>
    <n v="-39.520206029884299"/>
    <n v="-15.858465829834101"/>
    <s v="101"/>
    <s v="BA"/>
    <s v="Eixo Principal"/>
    <s v="-"/>
    <s v="101BBA1894"/>
    <s v="ENTR BA-680 (P/ POTIRAGUÁ)"/>
    <s v="ENTR BA-274 (P/ SANTA MARIA ETERNA)"/>
    <n v="634.6"/>
    <n v="648.5"/>
    <n v="13.9"/>
    <x v="2"/>
    <m/>
    <m/>
    <s v="Federal"/>
    <m/>
    <m/>
    <m/>
    <s v="Federal"/>
    <s v="PAV"/>
    <s v="Itabuna"/>
  </r>
  <r>
    <x v="0"/>
    <s v="101BBA1896"/>
    <n v="0"/>
    <x v="51"/>
    <s v="1896"/>
    <n v="-39.520206029884299"/>
    <n v="-15.858465829834101"/>
    <n v="-39.563291030156797"/>
    <n v="-15.978138699940899"/>
    <s v="101"/>
    <s v="BA"/>
    <s v="Eixo Principal"/>
    <s v="-"/>
    <s v="101BBA1896"/>
    <s v="ENTR BA-274 (P/ SANTA MARIA ETERNA)"/>
    <s v="ENTR BA-275(A) (P/ITABEPI)"/>
    <n v="648.5"/>
    <n v="665.1"/>
    <n v="16.600000000000001"/>
    <x v="2"/>
    <m/>
    <m/>
    <s v="Federal"/>
    <m/>
    <m/>
    <m/>
    <s v="Federal"/>
    <s v="PAV"/>
    <s v="Itabuna"/>
  </r>
  <r>
    <x v="0"/>
    <s v="101BBA1910"/>
    <n v="0"/>
    <x v="51"/>
    <s v="1910"/>
    <n v="-39.563291030156797"/>
    <n v="-15.978138699940899"/>
    <n v="-39.620529469959003"/>
    <n v="-16.080109320288798"/>
    <s v="101"/>
    <s v="BA"/>
    <s v="Eixo Principal"/>
    <s v="-"/>
    <s v="101BBA1910"/>
    <s v="ENTR BA-275(A) (P/ITABEPI)"/>
    <s v="ENTR BR-367(A)/BA-275(B) (ITAGIMIRIM)"/>
    <n v="665.1"/>
    <n v="679.8"/>
    <n v="14.7"/>
    <x v="2"/>
    <m/>
    <m/>
    <s v="Federal"/>
    <m/>
    <m/>
    <m/>
    <s v="Federal"/>
    <s v="PAV"/>
    <s v="Itabuna"/>
  </r>
  <r>
    <x v="0"/>
    <s v="101BBA1912"/>
    <n v="0"/>
    <x v="51"/>
    <s v="1912"/>
    <n v="-39.620529469959003"/>
    <n v="-16.080109320288798"/>
    <n v="-39.585529820045103"/>
    <n v="-16.263401320114699"/>
    <s v="101"/>
    <s v="BA"/>
    <s v="Eixo Principal"/>
    <s v="-"/>
    <s v="101BBA1912"/>
    <s v="ENTR BR-367(A)/BA-275(B) (ITAGIMIRIM)"/>
    <s v="ENTR BA-985 (MUNDO NOVO)"/>
    <n v="679.8"/>
    <n v="702.7"/>
    <n v="22.9"/>
    <x v="2"/>
    <m/>
    <s v="367BBA0040"/>
    <s v="Federal"/>
    <m/>
    <m/>
    <m/>
    <s v="Federal"/>
    <s v="PAV"/>
    <s v="Itabuna"/>
  </r>
  <r>
    <x v="0"/>
    <s v="101BBA1914"/>
    <n v="0"/>
    <x v="51"/>
    <s v="1914"/>
    <n v="-39.585529820045103"/>
    <n v="-16.263401320114699"/>
    <n v="-39.5810561299364"/>
    <n v="-16.374995400417301"/>
    <s v="101"/>
    <s v="BA"/>
    <s v="Eixo Principal"/>
    <s v="-"/>
    <s v="101BBA1914"/>
    <s v="ENTR BA-985 (MUNDO NOVO)"/>
    <s v="ENTR BR-367(B) (EUNÁPOLIS) (P/ PORTO SEGURO)"/>
    <n v="702.7"/>
    <n v="717.6"/>
    <n v="14.9"/>
    <x v="2"/>
    <m/>
    <s v="367BBA0030"/>
    <s v="Federal"/>
    <m/>
    <m/>
    <m/>
    <s v="Federal"/>
    <s v="PAV"/>
    <s v="Eunápolis"/>
  </r>
  <r>
    <x v="0"/>
    <s v="101BBA1930"/>
    <n v="0"/>
    <x v="51"/>
    <s v="1930"/>
    <n v="-39.5810561299364"/>
    <n v="-16.374995400417301"/>
    <n v="-39.559066429771804"/>
    <n v="-16.572051849712999"/>
    <s v="101"/>
    <s v="BA"/>
    <s v="Eixo Principal"/>
    <s v="-"/>
    <s v="101BBA1930"/>
    <s v="ENTR BR-367(B) (EUNÁPOLIS) (P/ PORTO SEGURO)"/>
    <s v="ENTR BA-283 (ITABELA)"/>
    <n v="717.6"/>
    <n v="744.8"/>
    <n v="27.2"/>
    <x v="2"/>
    <m/>
    <m/>
    <s v="Federal"/>
    <m/>
    <m/>
    <m/>
    <s v="Federal"/>
    <s v="PAV"/>
    <s v="Eunápolis"/>
  </r>
  <r>
    <x v="0"/>
    <s v="101BBA1932"/>
    <n v="0"/>
    <x v="51"/>
    <s v="1932"/>
    <n v="-39.559066429771804"/>
    <n v="-16.572051849712999"/>
    <n v="-39.523314819823"/>
    <n v="-16.911463810406399"/>
    <s v="101"/>
    <s v="BA"/>
    <s v="Eixo Principal"/>
    <s v="-"/>
    <s v="101BBA1932"/>
    <s v="ENTR BA-283 (ITABELA)"/>
    <s v="ENTR BR-498 (P/MONTE PASCOAL)"/>
    <n v="744.8"/>
    <n v="793.3"/>
    <n v="48.5"/>
    <x v="2"/>
    <m/>
    <m/>
    <s v="Federal"/>
    <m/>
    <m/>
    <m/>
    <s v="Federal"/>
    <s v="PAV"/>
    <s v="Eunápolis"/>
  </r>
  <r>
    <x v="0"/>
    <s v="101BBA1950"/>
    <n v="0"/>
    <x v="51"/>
    <s v="1950"/>
    <n v="-39.523314819823"/>
    <n v="-16.911463810406399"/>
    <n v="-39.540321179578697"/>
    <n v="-17.026437960243602"/>
    <s v="101"/>
    <s v="BA"/>
    <s v="Eixo Principal"/>
    <s v="-"/>
    <s v="101BBA1950"/>
    <s v="ENTR BR-498 (P/MONTE PASCOAL)"/>
    <s v="ENTR BR-489 (ITAMARAJU)"/>
    <n v="793.3"/>
    <n v="808.3"/>
    <n v="15"/>
    <x v="2"/>
    <m/>
    <m/>
    <s v="Federal"/>
    <m/>
    <m/>
    <m/>
    <s v="Federal"/>
    <s v="PAV"/>
    <s v="Eunápolis"/>
  </r>
  <r>
    <x v="0"/>
    <s v="101BBA1970"/>
    <n v="0"/>
    <x v="51"/>
    <s v="1970"/>
    <n v="-39.540321179578697"/>
    <n v="-17.026437960243602"/>
    <n v="-39.552940710245501"/>
    <n v="-17.060665349726001"/>
    <s v="101"/>
    <s v="BA"/>
    <s v="Eixo Principal"/>
    <s v="-"/>
    <s v="101BBA1970"/>
    <s v="ENTR BR-489 (ITAMARAJU)"/>
    <s v="ENTR BA-284 (P/ JUCURUÇÚ)"/>
    <n v="808.3"/>
    <n v="813"/>
    <n v="4.7"/>
    <x v="2"/>
    <m/>
    <m/>
    <s v="Federal"/>
    <m/>
    <m/>
    <m/>
    <s v="Federal"/>
    <s v="PAV"/>
    <s v="Eunápolis"/>
  </r>
  <r>
    <x v="0"/>
    <s v="101BBA1971"/>
    <n v="0"/>
    <x v="51"/>
    <s v="1971"/>
    <n v="-39.552940710245501"/>
    <n v="-17.060665349726001"/>
    <n v="-39.708722609660597"/>
    <n v="-17.5259156896573"/>
    <s v="101"/>
    <s v="BA"/>
    <s v="Eixo Principal"/>
    <s v="-"/>
    <s v="101BBA1971"/>
    <s v="ENTR BA-284 (P/ JUCURUÇÚ)"/>
    <s v="ENTR BA-290 (TEIXEIRA DE FREITAS) (P/ ALCOBAÇA)"/>
    <n v="813"/>
    <n v="874.8"/>
    <n v="61.8"/>
    <x v="2"/>
    <m/>
    <m/>
    <s v="Federal"/>
    <m/>
    <m/>
    <m/>
    <s v="Federal"/>
    <s v="PAV"/>
    <s v="Eunápolis"/>
  </r>
  <r>
    <x v="0"/>
    <s v="101BBA1990"/>
    <n v="0"/>
    <x v="51"/>
    <s v="1990"/>
    <n v="-39.708722609660597"/>
    <n v="-17.5259156896573"/>
    <n v="-39.817966569901202"/>
    <n v="-17.891499949862698"/>
    <s v="101"/>
    <s v="BA"/>
    <s v="Eixo Principal"/>
    <s v="-"/>
    <s v="101BBA1990"/>
    <s v="ENTR BA-290 (TEIXEIRA DE FREITAS) (P/ ALCOBAÇA)"/>
    <s v="ENTR BR-418 (P/ CARAVELAS)"/>
    <n v="874.8"/>
    <n v="919.7"/>
    <n v="44.9"/>
    <x v="2"/>
    <m/>
    <m/>
    <s v="Federal"/>
    <m/>
    <m/>
    <m/>
    <s v="Federal"/>
    <s v="PAV"/>
    <s v="Eunápolis"/>
  </r>
  <r>
    <x v="0"/>
    <s v="101BBA2010"/>
    <n v="0"/>
    <x v="51"/>
    <s v="2010"/>
    <n v="-39.817966569901202"/>
    <n v="-17.891499949862698"/>
    <n v="-39.866783339879099"/>
    <n v="-18.042485250393899"/>
    <s v="101"/>
    <s v="BA"/>
    <s v="Eixo Principal"/>
    <s v="-"/>
    <s v="101BBA2010"/>
    <s v="ENTR BR-418 (P/ CARAVELAS)"/>
    <s v="ENTR BA-698 (P/MUCURI)"/>
    <n v="919.7"/>
    <n v="938.6"/>
    <n v="18.899999999999999"/>
    <x v="2"/>
    <m/>
    <m/>
    <s v="Federal"/>
    <m/>
    <m/>
    <m/>
    <s v="Federal"/>
    <s v="PAV"/>
    <s v="Eunápolis"/>
  </r>
  <r>
    <x v="0"/>
    <s v="101BBA2012"/>
    <n v="0"/>
    <x v="51"/>
    <s v="2012"/>
    <n v="-39.866783339879099"/>
    <n v="-18.042485250393899"/>
    <n v="-39.9182118004342"/>
    <n v="-18.175084310092799"/>
    <s v="101"/>
    <s v="BA"/>
    <s v="Eixo Principal"/>
    <s v="-"/>
    <s v="101BBA2012"/>
    <s v="ENTR BA-698 (P/MUCURI)"/>
    <s v="DIV BA/ES"/>
    <n v="938.6"/>
    <n v="956.1"/>
    <n v="17.5"/>
    <x v="2"/>
    <m/>
    <m/>
    <s v="Concessão Federal"/>
    <m/>
    <m/>
    <m/>
    <s v="Federal"/>
    <s v="PAV"/>
    <s v="Eunápolis"/>
  </r>
  <r>
    <x v="0"/>
    <s v="101BES2030"/>
    <n v="0"/>
    <x v="52"/>
    <s v="2030"/>
    <n v="-39.9182118004342"/>
    <n v="-18.175084310092799"/>
    <n v="-39.957426999955999"/>
    <n v="-18.300573370164798"/>
    <s v="101"/>
    <s v="ES"/>
    <s v="Eixo Principal"/>
    <s v="-"/>
    <s v="101BES2030"/>
    <s v="DIV BA/ES"/>
    <s v="ENTR ES-209 (PEDRO CANÁRIO)"/>
    <n v="0"/>
    <n v="16.2"/>
    <n v="16.2"/>
    <x v="2"/>
    <m/>
    <m/>
    <s v="Concessão Federal"/>
    <m/>
    <m/>
    <m/>
    <s v="Federal"/>
    <s v="PAV"/>
    <s v="Eunápolis"/>
  </r>
  <r>
    <x v="0"/>
    <s v="101BES2050"/>
    <n v="0"/>
    <x v="52"/>
    <s v="2050"/>
    <n v="-39.957426999955999"/>
    <n v="-18.300573370164798"/>
    <n v="-39.934381559561302"/>
    <n v="-18.428918550250799"/>
    <s v="101"/>
    <s v="ES"/>
    <s v="Eixo Principal"/>
    <s v="-"/>
    <s v="101BES2050"/>
    <s v="ENTR ES-209 (PEDRO CANÁRIO)"/>
    <s v="ENTR ES-416 (BRAÇO DO RIO)"/>
    <n v="16.2"/>
    <n v="32.4"/>
    <n v="16.2"/>
    <x v="2"/>
    <m/>
    <m/>
    <s v="Concessão Federal"/>
    <m/>
    <m/>
    <m/>
    <s v="Federal"/>
    <s v="PAV"/>
    <s v="Colatina"/>
  </r>
  <r>
    <x v="0"/>
    <s v="101BES2070"/>
    <n v="0"/>
    <x v="52"/>
    <s v="2070"/>
    <n v="-39.934381559561302"/>
    <n v="-18.428918550250799"/>
    <n v="-39.9248761500142"/>
    <n v="-18.4789736902835"/>
    <s v="101"/>
    <s v="ES"/>
    <s v="Eixo Principal"/>
    <s v="-"/>
    <s v="101BES2070"/>
    <s v="ENTR ES-416 (BRAÇO DO RIO)"/>
    <s v="ENTR ES-313 (P/PINHEIROS)"/>
    <n v="32.4"/>
    <n v="37.6"/>
    <n v="5.2"/>
    <x v="2"/>
    <m/>
    <m/>
    <s v="Concessão Federal"/>
    <m/>
    <m/>
    <m/>
    <s v="Federal"/>
    <s v="PAV"/>
    <s v="Colatina"/>
  </r>
  <r>
    <x v="0"/>
    <s v="101BES2075"/>
    <n v="0"/>
    <x v="52"/>
    <s v="2075"/>
    <n v="-39.9248761500142"/>
    <n v="-18.4789736902835"/>
    <n v="-39.893089999903502"/>
    <n v="-18.5832730304259"/>
    <s v="101"/>
    <s v="ES"/>
    <s v="Eixo Principal"/>
    <s v="-"/>
    <s v="101BES2075"/>
    <s v="ENTR ES-313 (P/PINHEIROS)"/>
    <s v="ENTR ES-421 (P/CONCEIÇÃO DA BARRA)"/>
    <n v="37.6"/>
    <n v="49.7"/>
    <n v="12.1"/>
    <x v="2"/>
    <m/>
    <m/>
    <s v="Concessão Federal"/>
    <m/>
    <m/>
    <m/>
    <s v="Federal"/>
    <s v="PAV"/>
    <s v="Colatina"/>
  </r>
  <r>
    <x v="0"/>
    <s v="101BES2090"/>
    <n v="0"/>
    <x v="52"/>
    <s v="2090"/>
    <n v="-39.893089999903502"/>
    <n v="-18.5832730304259"/>
    <n v="-39.864671130068501"/>
    <n v="-18.678077660255699"/>
    <s v="101"/>
    <s v="ES"/>
    <s v="Eixo Principal"/>
    <s v="-"/>
    <s v="101BES2090"/>
    <s v="ENTR ES-421 (P/CONCEIÇÃO DA BARRA)"/>
    <s v="ENTR ES-315 (P/JACARANDÁ)"/>
    <n v="49.7"/>
    <n v="60.6"/>
    <n v="10.9"/>
    <x v="2"/>
    <m/>
    <m/>
    <s v="Concessão Federal"/>
    <m/>
    <m/>
    <m/>
    <s v="Federal"/>
    <s v="PAV"/>
    <s v="Colatina"/>
  </r>
  <r>
    <x v="0"/>
    <s v="101BES2120"/>
    <n v="0"/>
    <x v="52"/>
    <s v="2120"/>
    <n v="-39.864671130068501"/>
    <n v="-18.678077660255699"/>
    <n v="-39.877160320192502"/>
    <n v="-18.7085743498263"/>
    <s v="101"/>
    <s v="ES"/>
    <s v="Eixo Principal"/>
    <s v="-"/>
    <s v="101BES2120"/>
    <s v="ENTR ES-315 (P/JACARANDÁ)"/>
    <s v="ENTR BR-381 (SÃO MATEUS)"/>
    <n v="60.6"/>
    <n v="64.900000000000006"/>
    <n v="4.3"/>
    <x v="2"/>
    <m/>
    <m/>
    <s v="Concessão Federal"/>
    <m/>
    <m/>
    <m/>
    <s v="Federal"/>
    <s v="PAV"/>
    <s v="Colatina"/>
  </r>
  <r>
    <x v="0"/>
    <s v="101BES2130"/>
    <n v="0"/>
    <x v="52"/>
    <s v="2130"/>
    <n v="-39.877160320192502"/>
    <n v="-18.7085743498263"/>
    <n v="-39.9725964197888"/>
    <n v="-18.932507239917101"/>
    <s v="101"/>
    <s v="ES"/>
    <s v="Eixo Principal"/>
    <s v="-"/>
    <s v="101BES2130"/>
    <s v="ENTR BR-381 (SÃO MATEUS)"/>
    <s v="ENTR ES-430 (P/JAGUARÉ)"/>
    <n v="64.900000000000006"/>
    <n v="94.2"/>
    <n v="29.3"/>
    <x v="2"/>
    <m/>
    <m/>
    <s v="Concessão Federal"/>
    <m/>
    <m/>
    <m/>
    <s v="Federal"/>
    <s v="PAV"/>
    <s v="Colatina"/>
  </r>
  <r>
    <x v="0"/>
    <s v="101BES2135"/>
    <n v="0"/>
    <x v="52"/>
    <s v="2135"/>
    <n v="-39.9725964197888"/>
    <n v="-18.932507239917101"/>
    <n v="-40.095169859801103"/>
    <n v="-19.194695760101101"/>
    <s v="101"/>
    <s v="ES"/>
    <s v="Eixo Principal"/>
    <s v="-"/>
    <s v="101BES2135"/>
    <s v="ENTR ES-430 (P/JAGUARÉ)"/>
    <s v="ENTR BR-342(A) (SOORETAMA)"/>
    <n v="94.2"/>
    <n v="126.1"/>
    <n v="31.9"/>
    <x v="2"/>
    <m/>
    <m/>
    <s v="Concessão Federal"/>
    <m/>
    <m/>
    <m/>
    <s v="Federal"/>
    <s v="PAV"/>
    <s v="Colatina"/>
  </r>
  <r>
    <x v="0"/>
    <s v="101BES2150"/>
    <n v="0"/>
    <x v="52"/>
    <s v="2150"/>
    <n v="-40.095169859801103"/>
    <n v="-19.194695760101101"/>
    <n v="-40.086945629836897"/>
    <n v="-19.283158989595599"/>
    <s v="101"/>
    <s v="ES"/>
    <s v="Eixo Principal"/>
    <s v="-"/>
    <s v="101BES2150"/>
    <s v="ENTR BR-342(A) (SOORETAMA)"/>
    <s v="ENTR ES-358 (P/LAGOA)"/>
    <n v="126.1"/>
    <n v="135.9"/>
    <n v="9.8000000000000007"/>
    <x v="2"/>
    <m/>
    <s v="342BES0340"/>
    <s v="Concessão Federal"/>
    <m/>
    <m/>
    <m/>
    <s v="Federal"/>
    <s v="PAV"/>
    <s v="Colatina"/>
  </r>
  <r>
    <x v="0"/>
    <s v="101BES2170"/>
    <n v="0"/>
    <x v="52"/>
    <s v="2170"/>
    <n v="-40.086945629836897"/>
    <n v="-19.283158989595599"/>
    <n v="-40.064151200117699"/>
    <n v="-19.407459289814302"/>
    <s v="101"/>
    <s v="ES"/>
    <s v="Eixo Principal"/>
    <s v="-"/>
    <s v="101BES2170"/>
    <s v="ENTR ES-358 (P/LAGOA)"/>
    <s v="ENTR BR-342(B)/ES-245(A)/248 (LINHARES)"/>
    <n v="135.9"/>
    <n v="150.5"/>
    <n v="14.6"/>
    <x v="2"/>
    <m/>
    <s v="342BES0350"/>
    <s v="Concessão Federal"/>
    <m/>
    <m/>
    <m/>
    <s v="Federal"/>
    <s v="PAV"/>
    <s v="Colatina"/>
  </r>
  <r>
    <x v="0"/>
    <s v="101BES2190"/>
    <n v="0"/>
    <x v="52"/>
    <s v="2190"/>
    <n v="-40.064151200117699"/>
    <n v="-19.407459289814302"/>
    <n v="-40.068369800226002"/>
    <n v="-19.417335690389699"/>
    <s v="101"/>
    <s v="ES"/>
    <s v="Eixo Principal"/>
    <s v="-"/>
    <s v="101BES2190"/>
    <s v="ENTR BR-342(B)/ES-245(A)/248 (LINHARES)"/>
    <s v="ENTR ES-245(B)"/>
    <n v="150.5"/>
    <n v="151.69999999999999"/>
    <n v="1.2"/>
    <x v="2"/>
    <m/>
    <m/>
    <s v="Concessão Federal"/>
    <m/>
    <m/>
    <m/>
    <s v="Federal"/>
    <s v="PAV"/>
    <s v="Colatina"/>
  </r>
  <r>
    <x v="0"/>
    <s v="101BES2195"/>
    <n v="0"/>
    <x v="52"/>
    <s v="2195"/>
    <n v="-40.068369800226002"/>
    <n v="-19.417335690389699"/>
    <n v="-40.111141840023798"/>
    <n v="-19.469991720141699"/>
    <s v="101"/>
    <s v="ES"/>
    <s v="Eixo Principal"/>
    <s v="-"/>
    <s v="101BES2195"/>
    <s v="ENTR ES-245(B)"/>
    <s v="ENTR ES-440"/>
    <n v="151.69999999999999"/>
    <n v="159.19999999999999"/>
    <n v="7.5"/>
    <x v="2"/>
    <m/>
    <m/>
    <s v="Concessão Federal"/>
    <m/>
    <m/>
    <m/>
    <s v="Federal"/>
    <s v="PAV"/>
    <s v="Colatina"/>
  </r>
  <r>
    <x v="0"/>
    <s v="101BES2198"/>
    <n v="0"/>
    <x v="52"/>
    <s v="2198"/>
    <n v="-40.111141840023798"/>
    <n v="-19.469991720141699"/>
    <n v="-40.283200470225403"/>
    <n v="-19.686306829996099"/>
    <s v="101"/>
    <s v="ES"/>
    <s v="Eixo Principal"/>
    <s v="-"/>
    <s v="101BES2198"/>
    <s v="ENTR ES-440"/>
    <s v="ENTR ES-124 (GUARANÁ)"/>
    <n v="159.19999999999999"/>
    <n v="190.5"/>
    <n v="31.3"/>
    <x v="2"/>
    <m/>
    <m/>
    <s v="Concessão Federal"/>
    <m/>
    <m/>
    <m/>
    <s v="Federal"/>
    <s v="PAV"/>
    <s v="Colatina"/>
  </r>
  <r>
    <x v="0"/>
    <s v="101BES2210"/>
    <n v="0"/>
    <x v="52"/>
    <s v="2210"/>
    <n v="-40.283200470225403"/>
    <n v="-19.686306829996099"/>
    <n v="-40.376911000142499"/>
    <n v="-19.7466483103711"/>
    <s v="101"/>
    <s v="ES"/>
    <s v="Eixo Principal"/>
    <s v="-"/>
    <s v="101BES2210"/>
    <s v="ENTR ES-124 (GUARANÁ)"/>
    <s v="ENTR BR-259 (JOÃO NEIVA)"/>
    <n v="190.5"/>
    <n v="203.6"/>
    <n v="13.1"/>
    <x v="2"/>
    <m/>
    <m/>
    <s v="Concessão Federal"/>
    <m/>
    <m/>
    <m/>
    <s v="Federal"/>
    <s v="PAV"/>
    <s v="Colatina"/>
  </r>
  <r>
    <x v="0"/>
    <s v="101BES2230"/>
    <n v="0"/>
    <x v="52"/>
    <s v="2230"/>
    <n v="-40.376911000142499"/>
    <n v="-19.7466483103711"/>
    <n v="-40.373056440202497"/>
    <n v="-19.8300478198509"/>
    <s v="101"/>
    <s v="ES"/>
    <s v="Eixo Principal"/>
    <s v="-"/>
    <s v="101BES2230"/>
    <s v="ENTR BR-259 (JOÃO NEIVA)"/>
    <s v="ENTR ES-257 (IBIRAÇU)"/>
    <n v="203.6"/>
    <n v="214.1"/>
    <n v="10.5"/>
    <x v="2"/>
    <m/>
    <m/>
    <s v="Concessão Federal"/>
    <m/>
    <m/>
    <m/>
    <s v="Federal"/>
    <s v="PAV"/>
    <s v="Colatina"/>
  </r>
  <r>
    <x v="0"/>
    <s v="101BES2250"/>
    <n v="0"/>
    <x v="52"/>
    <s v="2250"/>
    <n v="-40.373056440202497"/>
    <n v="-19.8300478198509"/>
    <n v="-40.405546540040703"/>
    <n v="-19.931543039679401"/>
    <s v="101"/>
    <s v="ES"/>
    <s v="Eixo Principal"/>
    <s v="-"/>
    <s v="101BES2250"/>
    <s v="ENTR ES-257 (IBIRAÇU)"/>
    <s v="ENTR ES-261(A) (FUNDÃO)"/>
    <n v="214.1"/>
    <n v="229.5"/>
    <n v="15.4"/>
    <x v="2"/>
    <m/>
    <m/>
    <s v="Concessão Federal"/>
    <m/>
    <m/>
    <m/>
    <s v="Federal"/>
    <s v="PAV"/>
    <s v="Colatina"/>
  </r>
  <r>
    <x v="0"/>
    <s v="101BES2270"/>
    <n v="0"/>
    <x v="52"/>
    <s v="2270"/>
    <n v="-40.405546540040703"/>
    <n v="-19.931543039679401"/>
    <n v="-40.411458559964501"/>
    <n v="-20.006583619638199"/>
    <s v="101"/>
    <s v="ES"/>
    <s v="Eixo Principal"/>
    <s v="-"/>
    <s v="101BES2270"/>
    <s v="ENTR ES-261(A) (FUNDÃO)"/>
    <s v="ENTR ES-264"/>
    <n v="229.5"/>
    <n v="238.6"/>
    <n v="9.1"/>
    <x v="2"/>
    <m/>
    <m/>
    <s v="Concessão Federal"/>
    <m/>
    <m/>
    <m/>
    <s v="Federal"/>
    <s v="PAV"/>
    <s v="Colatina"/>
  </r>
  <r>
    <x v="0"/>
    <s v="101BES2290"/>
    <n v="0"/>
    <x v="52"/>
    <s v="2290"/>
    <n v="-40.411458559964501"/>
    <n v="-20.006583619638199"/>
    <n v="-40.310160104605004"/>
    <n v="-20.119552276815998"/>
    <s v="101"/>
    <s v="ES"/>
    <s v="Eixo Principal"/>
    <s v="-"/>
    <s v="101BES2290"/>
    <s v="ENTR ES-264"/>
    <s v="ACESSO À SERRA"/>
    <n v="238.6"/>
    <n v="256.10000000000002"/>
    <n v="17.5"/>
    <x v="2"/>
    <m/>
    <m/>
    <s v="Concessão Federal"/>
    <m/>
    <m/>
    <m/>
    <s v="Federal"/>
    <s v="PAV"/>
    <s v="Colatina"/>
  </r>
  <r>
    <x v="0"/>
    <s v="101BES2300"/>
    <n v="0"/>
    <x v="52"/>
    <s v="2300"/>
    <n v="-40.310160104605004"/>
    <n v="-20.119552276815998"/>
    <n v="-40.269854710026699"/>
    <n v="-20.2164806601542"/>
    <s v="101"/>
    <s v="ES"/>
    <s v="Eixo Principal"/>
    <s v="-"/>
    <s v="101BES2300"/>
    <s v="ACESSO À SERRA"/>
    <s v="ENTR ES-010(A) (P/LARANJEIRAS)"/>
    <n v="256.10000000000002"/>
    <n v="268.89999999999998"/>
    <n v="12.8"/>
    <x v="0"/>
    <m/>
    <m/>
    <s v="Concessão Federal"/>
    <m/>
    <m/>
    <m/>
    <s v="Federal"/>
    <s v="PAV"/>
    <s v="Santa Isabel"/>
  </r>
  <r>
    <x v="0"/>
    <s v="101BES2310"/>
    <n v="0"/>
    <x v="52"/>
    <s v="2310"/>
    <n v="-40.269854710026699"/>
    <n v="-20.2164806601542"/>
    <n v="-40.275729599641203"/>
    <n v="-20.233082340277701"/>
    <s v="101"/>
    <s v="ES"/>
    <s v="Eixo Principal"/>
    <s v="-"/>
    <s v="101BES2310"/>
    <s v="ENTR ES-010(A) (P/LARANJEIRAS)"/>
    <s v="ENTR ES-010(B) (CARAPINA)"/>
    <n v="268.89999999999998"/>
    <n v="270.89999999999998"/>
    <n v="2"/>
    <x v="0"/>
    <m/>
    <m/>
    <s v="Concessão Federal"/>
    <m/>
    <m/>
    <m/>
    <s v="Federal"/>
    <s v="PAV"/>
    <s v="Santa Isabel"/>
  </r>
  <r>
    <x v="0"/>
    <s v="101BES2330"/>
    <n v="0"/>
    <x v="52"/>
    <s v="2330"/>
    <n v="-40.275729599641203"/>
    <n v="-20.233082340277701"/>
    <n v="-40.3951909599947"/>
    <n v="-20.301992689710801"/>
    <s v="101"/>
    <s v="ES"/>
    <s v="Eixo Principal"/>
    <s v="-"/>
    <s v="101BES2330"/>
    <s v="ENTR ES-010(B) (CARAPINA)"/>
    <s v="ENTR ES-080 (TABAJARA)"/>
    <n v="270.89999999999998"/>
    <n v="291.5"/>
    <n v="20.6"/>
    <x v="0"/>
    <m/>
    <m/>
    <s v="Concessão Federal"/>
    <m/>
    <m/>
    <m/>
    <s v="Federal"/>
    <s v="PAV"/>
    <s v="Santa Isabel"/>
  </r>
  <r>
    <x v="0"/>
    <s v="101BES2350"/>
    <n v="0"/>
    <x v="52"/>
    <s v="2350"/>
    <n v="-40.3951909599947"/>
    <n v="-20.301992689710801"/>
    <n v="-40.405141380170498"/>
    <n v="-20.3434174704398"/>
    <s v="101"/>
    <s v="ES"/>
    <s v="Eixo Principal"/>
    <s v="-"/>
    <s v="101BES2350"/>
    <s v="ENTR ES-080 (TABAJARA)"/>
    <s v="ENTR BR-262(A) (COMPLEXO RODOVIÁRIO - P/CAMPO GRANDE)"/>
    <n v="291.5"/>
    <n v="296.39999999999998"/>
    <n v="4.9000000000000004"/>
    <x v="0"/>
    <m/>
    <m/>
    <s v="Concessão Federal"/>
    <m/>
    <m/>
    <m/>
    <s v="Federal"/>
    <s v="PAV"/>
    <s v="Santa Isabel"/>
  </r>
  <r>
    <x v="0"/>
    <s v="101BES2370"/>
    <n v="0"/>
    <x v="52"/>
    <s v="2370"/>
    <n v="-40.405141380170498"/>
    <n v="-20.3434174704398"/>
    <n v="-40.4627144199345"/>
    <n v="-20.385008579882001"/>
    <s v="101"/>
    <s v="ES"/>
    <s v="Eixo Principal"/>
    <s v="-"/>
    <s v="101BES2370"/>
    <s v="ENTR BR-262(A) (COMPLEXO RODOVIÁRIO - P/CAMPO GRANDE)"/>
    <s v="ENTR BR-262(B)"/>
    <n v="296.39999999999998"/>
    <n v="305.2"/>
    <n v="8.8000000000000007"/>
    <x v="0"/>
    <m/>
    <s v="262BES0050"/>
    <s v="Concessão Federal"/>
    <m/>
    <m/>
    <m/>
    <s v="Federal"/>
    <s v="PAV"/>
    <s v="Santa Isabel"/>
  </r>
  <r>
    <x v="0"/>
    <s v="101BES2390"/>
    <n v="0"/>
    <x v="52"/>
    <s v="2390"/>
    <n v="-40.4627144199345"/>
    <n v="-20.385008579882001"/>
    <n v="-40.478344049837901"/>
    <n v="-20.521817849913798"/>
    <s v="101"/>
    <s v="ES"/>
    <s v="Eixo Principal"/>
    <s v="-"/>
    <s v="101BES2390"/>
    <s v="ENTR BR-262(B)"/>
    <s v="ENTR ES-388"/>
    <n v="305.2"/>
    <n v="321.10000000000002"/>
    <n v="15.9"/>
    <x v="2"/>
    <m/>
    <m/>
    <s v="Concessão Federal"/>
    <m/>
    <m/>
    <m/>
    <s v="Federal"/>
    <s v="PAV"/>
    <s v="Santa Isabel"/>
  </r>
  <r>
    <x v="0"/>
    <s v="101BES2395"/>
    <n v="0"/>
    <x v="52"/>
    <s v="2395"/>
    <n v="-40.478344049837901"/>
    <n v="-20.521817849913798"/>
    <n v="-40.4793275403336"/>
    <n v="-20.523771629756801"/>
    <s v="101"/>
    <s v="ES"/>
    <s v="Eixo Principal"/>
    <s v="-"/>
    <s v="101BES2395"/>
    <s v="ENTR ES-388"/>
    <s v="ENTR ES-060(A) (P/PRAIA DO SOL)"/>
    <n v="321.10000000000002"/>
    <n v="321.39999999999998"/>
    <n v="0.3"/>
    <x v="2"/>
    <m/>
    <m/>
    <s v="Concessão Federal"/>
    <m/>
    <m/>
    <m/>
    <s v="Federal"/>
    <s v="PAV"/>
    <s v="Santa Isabel"/>
  </r>
  <r>
    <x v="0"/>
    <s v="101BES2397"/>
    <n v="0"/>
    <x v="52"/>
    <s v="2397"/>
    <n v="-40.4793275403336"/>
    <n v="-20.523771629756801"/>
    <n v="-40.528215149909201"/>
    <n v="-20.6276918696839"/>
    <s v="101"/>
    <s v="ES"/>
    <s v="Eixo Principal"/>
    <s v="-"/>
    <s v="101BES2397"/>
    <s v="ENTR ES-060(A) (P/PRAIA DO SOL)"/>
    <s v="ENTR ES-060(B) (P/GUARAPARI)"/>
    <n v="321.39999999999998"/>
    <n v="335.1"/>
    <n v="13.7"/>
    <x v="2"/>
    <m/>
    <m/>
    <s v="Concessão Federal"/>
    <m/>
    <m/>
    <m/>
    <s v="Federal"/>
    <s v="PAV"/>
    <s v="Santa Isabel"/>
  </r>
  <r>
    <x v="0"/>
    <s v="101BES2410"/>
    <n v="0"/>
    <x v="52"/>
    <s v="2410"/>
    <n v="-40.528215149909201"/>
    <n v="-20.6276918696839"/>
    <n v="-40.595722299744203"/>
    <n v="-20.663720360206401"/>
    <s v="101"/>
    <s v="ES"/>
    <s v="Eixo Principal"/>
    <s v="-"/>
    <s v="101BES2410"/>
    <s v="ENTR ES-060(B) (P/GUARAPARI)"/>
    <s v="ENTR ES-481"/>
    <n v="335.1"/>
    <n v="343.6"/>
    <n v="8.5"/>
    <x v="2"/>
    <m/>
    <m/>
    <s v="Concessão Federal"/>
    <m/>
    <m/>
    <m/>
    <s v="Federal"/>
    <s v="PAV"/>
    <s v="Santa Isabel"/>
  </r>
  <r>
    <x v="0"/>
    <s v="101BES2420"/>
    <n v="0"/>
    <x v="52"/>
    <s v="2420"/>
    <n v="-40.595722299744203"/>
    <n v="-20.663720360206401"/>
    <n v="-40.674790190414903"/>
    <n v="-20.685947510169299"/>
    <s v="101"/>
    <s v="ES"/>
    <s v="Eixo Principal"/>
    <s v="-"/>
    <s v="101BES2420"/>
    <s v="ENTR ES-481"/>
    <s v="ENTR ES-146(A) (JABAQUARA)"/>
    <n v="343.6"/>
    <n v="354.4"/>
    <n v="10.8"/>
    <x v="2"/>
    <m/>
    <m/>
    <s v="Concessão Federal"/>
    <m/>
    <m/>
    <m/>
    <s v="Federal"/>
    <s v="PAV"/>
    <s v="Santa Isabel"/>
  </r>
  <r>
    <x v="0"/>
    <s v="101BES2430"/>
    <n v="0"/>
    <x v="52"/>
    <s v="2430"/>
    <n v="-40.674790190414903"/>
    <n v="-20.685947510169299"/>
    <n v="-40.701617699996802"/>
    <n v="-20.6903420302604"/>
    <s v="101"/>
    <s v="ES"/>
    <s v="Eixo Principal"/>
    <s v="-"/>
    <s v="101BES2430"/>
    <s v="ENTR ES-146(A) (JABAQUARA)"/>
    <s v="ENTR ES-146(B) (P/ALFREDO CHAVES)"/>
    <n v="354.4"/>
    <n v="357.7"/>
    <n v="3.3"/>
    <x v="2"/>
    <m/>
    <m/>
    <s v="Concessão Federal"/>
    <m/>
    <m/>
    <m/>
    <s v="Federal"/>
    <s v="PAV"/>
    <s v="Santa Isabel"/>
  </r>
  <r>
    <x v="0"/>
    <s v="101BES2450"/>
    <n v="0"/>
    <x v="52"/>
    <s v="2450"/>
    <n v="-40.701617699996802"/>
    <n v="-20.6903420302604"/>
    <n v="-40.763571010093898"/>
    <n v="-20.770869470249799"/>
    <s v="101"/>
    <s v="ES"/>
    <s v="Eixo Principal"/>
    <s v="-"/>
    <s v="101BES2450"/>
    <s v="ENTR ES-146(B) (P/ALFREDO CHAVES)"/>
    <s v="ENTR ES-375(A) (P/PIÚMA)"/>
    <n v="357.7"/>
    <n v="370.5"/>
    <n v="12.8"/>
    <x v="2"/>
    <m/>
    <m/>
    <s v="Concessão Federal"/>
    <m/>
    <m/>
    <m/>
    <s v="Federal"/>
    <s v="PAV"/>
    <s v="Santa Isabel"/>
  </r>
  <r>
    <x v="0"/>
    <s v="101BES2470"/>
    <n v="0"/>
    <x v="52"/>
    <s v="2470"/>
    <n v="-40.763571010093898"/>
    <n v="-20.770869470249799"/>
    <n v="-40.785158730390997"/>
    <n v="-20.7875712602054"/>
    <s v="101"/>
    <s v="ES"/>
    <s v="Eixo Principal"/>
    <s v="-"/>
    <s v="101BES2470"/>
    <s v="ENTR ES-375(A) (P/PIÚMA)"/>
    <s v="ENTR INÍCIO TRAVESSIA URBANA DE ICONHA"/>
    <n v="370.5"/>
    <n v="374"/>
    <n v="3.5"/>
    <x v="2"/>
    <m/>
    <m/>
    <s v="Concessão Federal"/>
    <m/>
    <m/>
    <m/>
    <s v="Federal"/>
    <s v="PAV"/>
    <s v="Santa Isabel"/>
  </r>
  <r>
    <x v="0"/>
    <s v="101BES2480"/>
    <n v="0"/>
    <x v="52"/>
    <s v="2480"/>
    <n v="-40.785158730390997"/>
    <n v="-20.7875712602054"/>
    <n v="-40.829043940225603"/>
    <n v="-20.8029088002008"/>
    <s v="101"/>
    <s v="ES"/>
    <s v="Eixo Principal"/>
    <s v="-"/>
    <s v="101BES2480"/>
    <s v="ENTR INÍCIO TRAVESSIA URBANA DE ICONHA"/>
    <s v="ENTR FIM TRAVESSIA URBANA DE ICONHA"/>
    <n v="374"/>
    <n v="380.5"/>
    <n v="6.5"/>
    <x v="0"/>
    <m/>
    <m/>
    <s v="Concessão Federal"/>
    <m/>
    <m/>
    <m/>
    <s v="Federal"/>
    <s v="PAV"/>
    <s v="Santa Isabel"/>
  </r>
  <r>
    <x v="0"/>
    <s v="101BES2490"/>
    <n v="0"/>
    <x v="52"/>
    <s v="2490"/>
    <n v="-40.829043940225603"/>
    <n v="-20.8029088002008"/>
    <n v="-40.907779220234701"/>
    <n v="-20.8662914298055"/>
    <s v="101"/>
    <s v="ES"/>
    <s v="Eixo Principal"/>
    <s v="-"/>
    <s v="101BES2490"/>
    <s v="ENTR FIM TRAVESSIA URBANA DE ICONHA"/>
    <s v="ENTR ES-487 (P/ITAPEMIRIM)"/>
    <n v="380.5"/>
    <n v="393.9"/>
    <n v="13.4"/>
    <x v="2"/>
    <m/>
    <m/>
    <s v="Concessão Federal"/>
    <m/>
    <m/>
    <m/>
    <s v="Federal"/>
    <s v="PAV"/>
    <s v="Santa Isabel"/>
  </r>
  <r>
    <x v="0"/>
    <s v="101BES2510"/>
    <n v="0"/>
    <x v="52"/>
    <s v="2510"/>
    <n v="-40.907779220234701"/>
    <n v="-20.8662914298055"/>
    <n v="-40.9955291704348"/>
    <n v="-20.8892516198663"/>
    <s v="101"/>
    <s v="ES"/>
    <s v="Eixo Principal"/>
    <s v="-"/>
    <s v="101BES2510"/>
    <s v="ENTR ES-487 (P/ITAPEMIRIM)"/>
    <s v="ENTR ES-488"/>
    <n v="393.9"/>
    <n v="404.1"/>
    <n v="10.199999999999999"/>
    <x v="2"/>
    <m/>
    <m/>
    <s v="Concessão Federal"/>
    <m/>
    <m/>
    <m/>
    <s v="Federal"/>
    <s v="PAV"/>
    <s v="Santa Isabel"/>
  </r>
  <r>
    <x v="0"/>
    <s v="101BES2530"/>
    <n v="0"/>
    <x v="52"/>
    <s v="2530"/>
    <n v="-40.9955291704348"/>
    <n v="-20.8892516198663"/>
    <n v="-41.078275079631098"/>
    <n v="-20.925250320345899"/>
    <s v="101"/>
    <s v="ES"/>
    <s v="Eixo Principal"/>
    <s v="-"/>
    <s v="101BES2530"/>
    <s v="ENTR ES-488"/>
    <s v="ENTR BR-482/ES-490 (SAFRA)"/>
    <n v="404.1"/>
    <n v="415.7"/>
    <n v="11.6"/>
    <x v="2"/>
    <m/>
    <m/>
    <s v="Concessão Federal"/>
    <m/>
    <m/>
    <m/>
    <s v="Federal"/>
    <s v="PAV"/>
    <s v="Santa Isabel"/>
  </r>
  <r>
    <x v="0"/>
    <s v="101BES2550"/>
    <n v="0"/>
    <x v="52"/>
    <s v="2550"/>
    <n v="-41.078275079631098"/>
    <n v="-20.925250320345899"/>
    <n v="-41.111627179650498"/>
    <n v="-20.9774136798973"/>
    <s v="101"/>
    <s v="ES"/>
    <s v="Eixo Principal"/>
    <s v="-"/>
    <s v="101BES2550"/>
    <s v="ENTR BR-482/ES-490 (SAFRA)"/>
    <s v="ENTR ES-162 (P/PRESIDENTE KENNEDY)"/>
    <n v="415.7"/>
    <n v="422.9"/>
    <n v="7.2"/>
    <x v="2"/>
    <m/>
    <m/>
    <s v="Concessão Federal"/>
    <m/>
    <m/>
    <m/>
    <s v="Federal"/>
    <s v="PAV"/>
    <s v="Santa Isabel"/>
  </r>
  <r>
    <x v="0"/>
    <s v="101BES2570"/>
    <n v="0"/>
    <x v="52"/>
    <s v="2570"/>
    <n v="-41.111627179650498"/>
    <n v="-20.9774136798973"/>
    <n v="-41.1448379503111"/>
    <n v="-21.010787059675"/>
    <s v="101"/>
    <s v="ES"/>
    <s v="Eixo Principal"/>
    <s v="-"/>
    <s v="101BES2570"/>
    <s v="ENTR ES-162 (P/PRESIDENTE KENNEDY)"/>
    <s v="ENTR ES-289 (P/ATÍLIO VIVACQUA)"/>
    <n v="422.9"/>
    <n v="428.2"/>
    <n v="5.3"/>
    <x v="2"/>
    <m/>
    <m/>
    <s v="Concessão Federal"/>
    <m/>
    <m/>
    <m/>
    <s v="Federal"/>
    <s v="PAV"/>
    <s v="Santa Isabel"/>
  </r>
  <r>
    <x v="0"/>
    <s v="101BES2590"/>
    <n v="0"/>
    <x v="52"/>
    <s v="2590"/>
    <n v="-41.1448379503111"/>
    <n v="-21.010787059675"/>
    <n v="-41.280340390296701"/>
    <n v="-21.131170440063698"/>
    <s v="101"/>
    <s v="ES"/>
    <s v="Eixo Principal"/>
    <s v="-"/>
    <s v="101BES2590"/>
    <s v="ENTR ES-289 (P/ATÍLIO VIVACQUA)"/>
    <s v="ENTR ES-391 (P/MIMOSO DO SUL)"/>
    <n v="428.2"/>
    <n v="449.6"/>
    <n v="21.4"/>
    <x v="2"/>
    <m/>
    <m/>
    <s v="Concessão Federal"/>
    <m/>
    <m/>
    <m/>
    <s v="Federal"/>
    <s v="PAV"/>
    <s v="Santa Isabel"/>
  </r>
  <r>
    <x v="0"/>
    <s v="101BES2610"/>
    <n v="0"/>
    <x v="52"/>
    <s v="2610"/>
    <n v="-41.280340390296701"/>
    <n v="-21.131170440063698"/>
    <n v="-41.300816490088799"/>
    <n v="-21.199434880215499"/>
    <s v="101"/>
    <s v="ES"/>
    <s v="Eixo Principal"/>
    <s v="-"/>
    <s v="101BES2610"/>
    <s v="ENTR ES-391 (P/MIMOSO DO SUL)"/>
    <s v="ENTR ES-297"/>
    <n v="449.6"/>
    <n v="459.2"/>
    <n v="9.6"/>
    <x v="2"/>
    <m/>
    <m/>
    <s v="Concessão Federal"/>
    <m/>
    <m/>
    <m/>
    <s v="Federal"/>
    <s v="PAV"/>
    <s v="Santa Isabel"/>
  </r>
  <r>
    <x v="0"/>
    <s v="101BES2630"/>
    <n v="0"/>
    <x v="52"/>
    <s v="2630"/>
    <n v="-41.300816490088799"/>
    <n v="-21.199434880215499"/>
    <n v="-41.3091196103816"/>
    <n v="-21.222443739786701"/>
    <s v="101"/>
    <s v="ES"/>
    <s v="Eixo Principal"/>
    <s v="-"/>
    <s v="101BES2630"/>
    <s v="ENTR ES-297"/>
    <s v="DIV ES/RJ"/>
    <n v="459.2"/>
    <n v="462.6"/>
    <n v="3.4"/>
    <x v="2"/>
    <m/>
    <m/>
    <s v="Concessão Federal"/>
    <m/>
    <m/>
    <m/>
    <s v="Federal"/>
    <s v="PAV"/>
    <s v="Santa Isabel"/>
  </r>
  <r>
    <x v="0"/>
    <s v="101BPB0250"/>
    <n v="0"/>
    <x v="53"/>
    <s v="0250"/>
    <n v="-35.111238920140003"/>
    <n v="-6.5051504699181901"/>
    <n v="-35.129677130095402"/>
    <n v="-6.5545640201133804"/>
    <s v="101"/>
    <s v="PB"/>
    <s v="Eixo Principal"/>
    <s v="-"/>
    <s v="101BPB0250"/>
    <s v="DIV RN/PB"/>
    <s v="ENTR PB-065"/>
    <n v="0"/>
    <n v="6.1"/>
    <n v="6.1"/>
    <x v="0"/>
    <m/>
    <m/>
    <s v="Federal"/>
    <m/>
    <m/>
    <m/>
    <s v="Federal"/>
    <s v="PAV"/>
    <s v="Santa Isabel"/>
  </r>
  <r>
    <x v="0"/>
    <s v="101BPB0255"/>
    <n v="0"/>
    <x v="53"/>
    <s v="0255"/>
    <n v="-35.129677130095402"/>
    <n v="-6.5545640201133804"/>
    <n v="-35.133693940322999"/>
    <n v="-6.7479541501638698"/>
    <s v="101"/>
    <s v="PB"/>
    <s v="Eixo Principal"/>
    <s v="-"/>
    <s v="101BPB0255"/>
    <s v="ENTR PB-065"/>
    <s v="ENTR PB-071"/>
    <n v="6.1"/>
    <n v="29.9"/>
    <n v="23.8"/>
    <x v="0"/>
    <m/>
    <m/>
    <s v="Federal"/>
    <m/>
    <m/>
    <m/>
    <s v="Federal"/>
    <s v="PAV"/>
    <s v="Santa Rita"/>
  </r>
  <r>
    <x v="0"/>
    <s v="101BPB0260"/>
    <n v="0"/>
    <x v="53"/>
    <s v="0260"/>
    <n v="-35.133693940322999"/>
    <n v="-6.7479541501638698"/>
    <n v="-35.1363290195685"/>
    <n v="-6.8387366601687001"/>
    <s v="101"/>
    <s v="PB"/>
    <s v="Eixo Principal"/>
    <s v="-"/>
    <s v="101BPB0260"/>
    <s v="ENTR PB-071"/>
    <s v="ENTR PB-041 (MAMANGUAPE)"/>
    <n v="29.9"/>
    <n v="40"/>
    <n v="10.1"/>
    <x v="0"/>
    <m/>
    <m/>
    <s v="Federal"/>
    <m/>
    <m/>
    <m/>
    <s v="Federal"/>
    <s v="PAV"/>
    <s v="Santa Rita"/>
  </r>
  <r>
    <x v="0"/>
    <s v="101BPB0270"/>
    <n v="0"/>
    <x v="53"/>
    <s v="0270"/>
    <n v="-35.1363290195685"/>
    <n v="-6.8387366601687001"/>
    <n v="-34.984499100053299"/>
    <n v="-7.0808127502082199"/>
    <s v="101"/>
    <s v="PB"/>
    <s v="Eixo Principal"/>
    <s v="-"/>
    <s v="101BPB0270"/>
    <s v="ENTR PB-041 (MAMANGUAPE)"/>
    <s v="ENTR PB-025"/>
    <n v="40"/>
    <n v="73.5"/>
    <n v="33.5"/>
    <x v="0"/>
    <m/>
    <m/>
    <s v="Federal"/>
    <m/>
    <m/>
    <m/>
    <s v="Federal"/>
    <s v="PAV"/>
    <s v="Santa Rita"/>
  </r>
  <r>
    <x v="0"/>
    <s v="101BPB0280"/>
    <n v="0"/>
    <x v="53"/>
    <s v="0280"/>
    <n v="-34.984499100053299"/>
    <n v="-7.0808127502082199"/>
    <n v="-34.947918110132598"/>
    <n v="-7.1217836098256804"/>
    <s v="101"/>
    <s v="PB"/>
    <s v="Eixo Principal"/>
    <s v="-"/>
    <s v="101BPB0280"/>
    <s v="ENTR PB-025"/>
    <s v="ENTR PB-004 (P/BAYEUX)"/>
    <n v="73.5"/>
    <n v="80.5"/>
    <n v="7"/>
    <x v="0"/>
    <m/>
    <m/>
    <s v="Federal"/>
    <m/>
    <m/>
    <m/>
    <s v="Federal"/>
    <s v="PAV"/>
    <s v="Santa Rita"/>
  </r>
  <r>
    <x v="0"/>
    <s v="101BPB0290"/>
    <n v="0"/>
    <x v="53"/>
    <s v="0290"/>
    <n v="-34.947918110132598"/>
    <n v="-7.1217836098256804"/>
    <n v="-34.946590170299999"/>
    <n v="-7.1240474399373204"/>
    <s v="101"/>
    <s v="PB"/>
    <s v="Eixo Principal"/>
    <s v="-"/>
    <s v="101BPB0290"/>
    <s v="ENTR PB-004 (P/BAYEUX)"/>
    <s v="ENTR BR-230(A)"/>
    <n v="80.5"/>
    <n v="80.8"/>
    <n v="0.3"/>
    <x v="0"/>
    <m/>
    <m/>
    <s v="Federal"/>
    <m/>
    <m/>
    <m/>
    <s v="Federal"/>
    <s v="PAV"/>
    <s v="Santa Rita"/>
  </r>
  <r>
    <x v="0"/>
    <s v="101BPB0310"/>
    <n v="0"/>
    <x v="53"/>
    <s v="0310"/>
    <n v="-34.946590170299999"/>
    <n v="-7.1240474399373204"/>
    <n v="-34.932438800110504"/>
    <n v="-7.1316965498558602"/>
    <s v="101"/>
    <s v="PB"/>
    <s v="Eixo Principal"/>
    <s v="-"/>
    <s v="101BPB0310"/>
    <s v="ENTR BR-230(A)"/>
    <s v="ACESSO AEROPORTO"/>
    <n v="80.8"/>
    <n v="82.6"/>
    <n v="1.8"/>
    <x v="0"/>
    <m/>
    <s v="230BPB0060"/>
    <s v="Federal"/>
    <m/>
    <m/>
    <m/>
    <s v="Federal"/>
    <s v="PAV"/>
    <s v="Santa Rita"/>
  </r>
  <r>
    <x v="0"/>
    <s v="101BPB0320"/>
    <n v="0"/>
    <x v="53"/>
    <s v="0320"/>
    <n v="-34.932438800110504"/>
    <n v="-7.1316965498558602"/>
    <n v="-34.896682670169"/>
    <n v="-7.165777439777"/>
    <s v="101"/>
    <s v="PB"/>
    <s v="Eixo Principal"/>
    <s v="-"/>
    <s v="101BPB0320"/>
    <s v="ACESSO AEROPORTO"/>
    <s v="ENTR BR-230(B)"/>
    <n v="82.6"/>
    <n v="88.4"/>
    <n v="5.8"/>
    <x v="0"/>
    <m/>
    <s v="230BPB0050"/>
    <s v="Federal"/>
    <m/>
    <m/>
    <m/>
    <s v="Federal"/>
    <s v="PAV"/>
    <s v="Santa Rita"/>
  </r>
  <r>
    <x v="0"/>
    <s v="101BPB0330"/>
    <n v="0"/>
    <x v="53"/>
    <s v="0330"/>
    <n v="-34.896682670169"/>
    <n v="-7.165777439777"/>
    <n v="-34.907011269654298"/>
    <n v="-7.2002631199469498"/>
    <s v="101"/>
    <s v="PB"/>
    <s v="Eixo Principal"/>
    <s v="-"/>
    <s v="101BPB0330"/>
    <s v="ENTR BR-230(B)"/>
    <s v="DISTRITO INDUSTRIAL (TOALIA)"/>
    <n v="88.4"/>
    <n v="92.4"/>
    <n v="4"/>
    <x v="0"/>
    <m/>
    <m/>
    <s v="Federal"/>
    <m/>
    <m/>
    <m/>
    <s v="Federal"/>
    <s v="PAV"/>
    <s v="Santa Rita"/>
  </r>
  <r>
    <x v="0"/>
    <s v="101BPB0332"/>
    <n v="0"/>
    <x v="53"/>
    <s v="0332"/>
    <n v="-34.907011269654298"/>
    <n v="-7.2002631199469498"/>
    <n v="-34.9359700699627"/>
    <n v="-7.2593136801821698"/>
    <s v="101"/>
    <s v="PB"/>
    <s v="Eixo Principal"/>
    <s v="-"/>
    <s v="101BPB0332"/>
    <s v="DISTRITO INDUSTRIAL (TOALIA)"/>
    <s v="ENTR PB-018 (P/CONDE)"/>
    <n v="92.4"/>
    <n v="99.4"/>
    <n v="7"/>
    <x v="0"/>
    <m/>
    <m/>
    <s v="Federal"/>
    <m/>
    <m/>
    <m/>
    <s v="Federal"/>
    <s v="PAV"/>
    <s v="Santa Rita"/>
  </r>
  <r>
    <x v="0"/>
    <s v="101BPB0335"/>
    <n v="0"/>
    <x v="53"/>
    <s v="0335"/>
    <n v="-34.9359700699627"/>
    <n v="-7.2593136801821698"/>
    <n v="-34.9499388597905"/>
    <n v="-7.3542902900647897"/>
    <s v="101"/>
    <s v="PB"/>
    <s v="Eixo Principal"/>
    <s v="-"/>
    <s v="101BPB0335"/>
    <s v="ENTR PB-018 (P/CONDE)"/>
    <s v="ENTR PB-034"/>
    <n v="99.4"/>
    <n v="110.2"/>
    <n v="10.8"/>
    <x v="0"/>
    <m/>
    <m/>
    <s v="Federal"/>
    <m/>
    <m/>
    <m/>
    <s v="Federal"/>
    <s v="PAV"/>
    <s v="Santa Rita"/>
  </r>
  <r>
    <x v="0"/>
    <s v="101BPB0340"/>
    <n v="0"/>
    <x v="53"/>
    <s v="0340"/>
    <n v="-34.9499388597905"/>
    <n v="-7.3542902900647897"/>
    <n v="-34.9840507799195"/>
    <n v="-7.4961246902022296"/>
    <s v="101"/>
    <s v="PB"/>
    <s v="Eixo Principal"/>
    <s v="-"/>
    <s v="101BPB0340"/>
    <s v="ENTR PB-034"/>
    <s v="ENTR PB-044"/>
    <n v="110.2"/>
    <n v="127.3"/>
    <n v="17.100000000000001"/>
    <x v="0"/>
    <m/>
    <m/>
    <s v="Federal"/>
    <m/>
    <m/>
    <m/>
    <s v="Federal"/>
    <s v="PAV"/>
    <s v="Santa Rita"/>
  </r>
  <r>
    <x v="0"/>
    <s v="101BPB0345"/>
    <n v="0"/>
    <x v="53"/>
    <s v="0345"/>
    <n v="-34.9840507799195"/>
    <n v="-7.4961246902022296"/>
    <n v="-34.985035140059601"/>
    <n v="-7.5000614904453702"/>
    <s v="101"/>
    <s v="PB"/>
    <s v="Eixo Principal"/>
    <s v="-"/>
    <s v="101BPB0345"/>
    <s v="ENTR PB-044"/>
    <s v="DIV PB/PE"/>
    <n v="127.3"/>
    <n v="127.7"/>
    <n v="0.4"/>
    <x v="0"/>
    <m/>
    <m/>
    <s v="Federal"/>
    <m/>
    <m/>
    <m/>
    <s v="Federal"/>
    <s v="PAV"/>
    <s v="Santa Rita"/>
  </r>
  <r>
    <x v="0"/>
    <s v="101BPE0350"/>
    <n v="0"/>
    <x v="54"/>
    <s v="0350"/>
    <n v="-34.985035140059601"/>
    <n v="-7.5000614904453702"/>
    <n v="-34.989925579601703"/>
    <n v="-7.5663135500302499"/>
    <s v="101"/>
    <s v="PE"/>
    <s v="Eixo Principal"/>
    <s v="-"/>
    <s v="101BPE0350"/>
    <s v="DIV PB/PE"/>
    <s v="ENTR PE-062 (GOIANA)"/>
    <n v="0"/>
    <n v="7.7"/>
    <n v="7.7"/>
    <x v="0"/>
    <m/>
    <m/>
    <s v="Federal"/>
    <m/>
    <m/>
    <m/>
    <s v="Federal"/>
    <s v="PAV"/>
    <s v="Santa Rita"/>
  </r>
  <r>
    <x v="0"/>
    <s v="101BPE0355"/>
    <n v="0"/>
    <x v="54"/>
    <s v="0355"/>
    <n v="-34.989925579601703"/>
    <n v="-7.5663135500302499"/>
    <n v="-34.932657970289"/>
    <n v="-7.6677661303026499"/>
    <s v="101"/>
    <s v="PE"/>
    <s v="Eixo Principal"/>
    <s v="-"/>
    <s v="101BPE0355"/>
    <s v="ENTR PE-062 (GOIANA)"/>
    <s v="ENTR PE-049 (P/PONTAS DE PEDRAS)"/>
    <n v="7.7"/>
    <n v="21"/>
    <n v="13.3"/>
    <x v="0"/>
    <m/>
    <m/>
    <s v="Federal"/>
    <m/>
    <m/>
    <m/>
    <s v="Federal"/>
    <s v="PAV"/>
    <s v="Recife"/>
  </r>
  <r>
    <x v="0"/>
    <s v="101BPE0360"/>
    <n v="0"/>
    <x v="54"/>
    <s v="0360"/>
    <n v="-34.932657970289"/>
    <n v="-7.6677661303026499"/>
    <n v="-34.935299340292197"/>
    <n v="-7.7690903404467804"/>
    <s v="101"/>
    <s v="PE"/>
    <s v="Eixo Principal"/>
    <s v="-"/>
    <s v="101BPE0360"/>
    <s v="ENTR PE-049 (P/PONTAS DE PEDRAS)"/>
    <s v="ENTR PE-041 (P/ARAÇOIABA)"/>
    <n v="21"/>
    <n v="33.799999999999997"/>
    <n v="12.8"/>
    <x v="0"/>
    <m/>
    <m/>
    <s v="Federal"/>
    <m/>
    <m/>
    <m/>
    <s v="Federal"/>
    <s v="PAV"/>
    <s v="Recife"/>
  </r>
  <r>
    <x v="0"/>
    <s v="101BPE0370"/>
    <n v="0"/>
    <x v="54"/>
    <s v="0370"/>
    <n v="-34.935299340292197"/>
    <n v="-7.7690903404467804"/>
    <n v="-34.912768160122397"/>
    <n v="-7.8336777504277899"/>
    <s v="101"/>
    <s v="PE"/>
    <s v="Eixo Principal"/>
    <s v="-"/>
    <s v="101BPE0370"/>
    <s v="ENTR PE-041 (P/ARAÇOIABA)"/>
    <s v="ENTR PE-035 (IGARASSÚ - PONTE SOBRE O RIO IGARASSÚ)"/>
    <n v="33.799999999999997"/>
    <n v="41.4"/>
    <n v="7.6"/>
    <x v="0"/>
    <m/>
    <m/>
    <s v="Federal"/>
    <m/>
    <m/>
    <m/>
    <s v="Federal"/>
    <s v="PAV"/>
    <s v="Recife"/>
  </r>
  <r>
    <x v="0"/>
    <s v="101BPE0390"/>
    <n v="0"/>
    <x v="54"/>
    <s v="0390"/>
    <n v="-34.912768160122397"/>
    <n v="-7.8336777504277899"/>
    <n v="-34.893466840222402"/>
    <n v="-7.9210582798157203"/>
    <s v="101"/>
    <s v="PE"/>
    <s v="Eixo Principal"/>
    <s v="-"/>
    <s v="101BPE0390"/>
    <s v="ENTR PE-035 (IGARASSÚ - PONTE SOBRE O RIO IGARASSÚ)"/>
    <s v="ENTR PE-015 (P/PAULISTA - VIADUTO SOBRE PE-015)"/>
    <n v="41.4"/>
    <n v="51.6"/>
    <n v="10.199999999999999"/>
    <x v="0"/>
    <m/>
    <m/>
    <s v="Federal"/>
    <m/>
    <m/>
    <m/>
    <s v="Federal"/>
    <s v="PAV"/>
    <s v="Recife"/>
  </r>
  <r>
    <x v="0"/>
    <s v="101BPE0410"/>
    <n v="0"/>
    <x v="54"/>
    <s v="0410"/>
    <n v="-34.893466840222402"/>
    <n v="-7.9210582798157203"/>
    <n v="-34.941858780358302"/>
    <n v="-8.0390092998392699"/>
    <s v="101"/>
    <s v="PE"/>
    <s v="Eixo Principal"/>
    <s v="-"/>
    <s v="101BPE0410"/>
    <s v="ENTR PE-015 (P/PAULISTA - VIADUTO SOBRE PE-015)"/>
    <s v="VIADUTO SOBRE AVENIDA CAXANGÁ"/>
    <n v="51.6"/>
    <n v="66.599999999999994"/>
    <n v="15"/>
    <x v="0"/>
    <m/>
    <m/>
    <s v="Federal"/>
    <m/>
    <m/>
    <m/>
    <s v="Federal"/>
    <s v="PAV"/>
    <s v="Recife"/>
  </r>
  <r>
    <x v="0"/>
    <s v="101BPE0420"/>
    <n v="0"/>
    <x v="54"/>
    <s v="0420"/>
    <n v="-34.941858780358302"/>
    <n v="-8.0390092998392699"/>
    <n v="-34.942968460126203"/>
    <n v="-8.0669278696254292"/>
    <s v="101"/>
    <s v="PE"/>
    <s v="Eixo Principal"/>
    <s v="-"/>
    <s v="101BPE0420"/>
    <s v="VIADUTO SOBRE AVENIDA CAXANGÁ"/>
    <s v="ENTR BR-232 (RECIFE)"/>
    <n v="66.599999999999994"/>
    <n v="69.900000000000006"/>
    <n v="3.3"/>
    <x v="0"/>
    <m/>
    <m/>
    <s v="Federal"/>
    <m/>
    <m/>
    <m/>
    <s v="Federal"/>
    <s v="PAV"/>
    <s v="Recife"/>
  </r>
  <r>
    <x v="0"/>
    <s v="101BPE0430"/>
    <n v="0"/>
    <x v="54"/>
    <s v="0430"/>
    <n v="-34.942968460126203"/>
    <n v="-8.0669278696254292"/>
    <n v="-34.946986620236302"/>
    <n v="-8.0924916698546099"/>
    <s v="101"/>
    <s v="PE"/>
    <s v="Eixo Principal"/>
    <s v="-"/>
    <s v="101BPE0430"/>
    <s v="ENTR BR-232 (RECIFE)"/>
    <s v="ENTR PE-007 (RECIFE)"/>
    <n v="69.900000000000006"/>
    <n v="72.900000000000006"/>
    <n v="3"/>
    <x v="0"/>
    <m/>
    <m/>
    <s v="Federal"/>
    <m/>
    <m/>
    <m/>
    <s v="Federal"/>
    <s v="PAV"/>
    <s v="Recife"/>
  </r>
  <r>
    <x v="0"/>
    <s v="101BPE0435"/>
    <n v="0"/>
    <x v="54"/>
    <s v="0435"/>
    <n v="-34.946986620236302"/>
    <n v="-8.0924916698546099"/>
    <n v="-34.9375412098589"/>
    <n v="-8.1709638001391909"/>
    <s v="101"/>
    <s v="PE"/>
    <s v="Eixo Principal"/>
    <s v="-"/>
    <s v="101BPE0435"/>
    <s v="ENTR PE-007 (RECIFE)"/>
    <s v="PRAZERES (ENTR ANTIGA BR-101)"/>
    <n v="72.900000000000006"/>
    <n v="82.3"/>
    <n v="9.4"/>
    <x v="0"/>
    <m/>
    <m/>
    <s v="Federal"/>
    <m/>
    <m/>
    <m/>
    <s v="Federal"/>
    <s v="PAV"/>
    <s v="Recife"/>
  </r>
  <r>
    <x v="0"/>
    <s v="101BPE0440"/>
    <n v="0"/>
    <x v="54"/>
    <s v="0440"/>
    <n v="-34.9375412098589"/>
    <n v="-8.1709638001391909"/>
    <n v="-35.007684799613699"/>
    <n v="-8.2489154702726601"/>
    <s v="101"/>
    <s v="PE"/>
    <s v="Eixo Principal"/>
    <s v="-"/>
    <s v="101BPE0440"/>
    <s v="PRAZERES (ENTR ANTIGA BR-101)"/>
    <s v="VIADUTO RANDOM/METALGIL"/>
    <n v="82.3"/>
    <n v="94.1"/>
    <n v="11.8"/>
    <x v="0"/>
    <m/>
    <m/>
    <s v="Federal"/>
    <m/>
    <m/>
    <m/>
    <s v="Federal"/>
    <s v="PAV"/>
    <s v="Recife"/>
  </r>
  <r>
    <x v="0"/>
    <s v="101BPE0450"/>
    <n v="0"/>
    <x v="54"/>
    <s v="0450"/>
    <n v="-35.007684799613699"/>
    <n v="-8.2489154702726601"/>
    <n v="-35.026338899920198"/>
    <n v="-8.2517971400259196"/>
    <s v="101"/>
    <s v="PE"/>
    <s v="Eixo Principal"/>
    <s v="-"/>
    <s v="101BPE0450"/>
    <s v="VIADUTO RANDOM/METALGIL"/>
    <s v="ENTR PE-025 (P/USINA BOM JESUS)"/>
    <n v="94.1"/>
    <n v="96.6"/>
    <n v="2.5"/>
    <x v="0"/>
    <m/>
    <m/>
    <s v="Federal"/>
    <m/>
    <m/>
    <m/>
    <s v="Federal"/>
    <s v="PAV"/>
    <s v="Recife"/>
  </r>
  <r>
    <x v="0"/>
    <s v="101BPE0460"/>
    <n v="0"/>
    <x v="54"/>
    <s v="0460"/>
    <n v="-35.026338899920198"/>
    <n v="-8.2517971400259196"/>
    <n v="-35.057683710434802"/>
    <n v="-8.2828133202784695"/>
    <s v="101"/>
    <s v="PE"/>
    <s v="Eixo Principal"/>
    <s v="-"/>
    <s v="101BPE0460"/>
    <s v="ENTR PE-025 (P/USINA BOM JESUS)"/>
    <s v="ENTR PE-037 (P/DISTRITO INDUSTRIAL DO CABO)"/>
    <n v="96.6"/>
    <n v="101.9"/>
    <n v="5.3"/>
    <x v="0"/>
    <m/>
    <m/>
    <s v="Federal"/>
    <m/>
    <m/>
    <m/>
    <s v="Federal"/>
    <s v="PAV"/>
    <s v="Recife"/>
  </r>
  <r>
    <x v="0"/>
    <s v="101BPE0465"/>
    <n v="0"/>
    <x v="54"/>
    <s v="0465"/>
    <n v="-35.057683710434802"/>
    <n v="-8.2828133202784695"/>
    <n v="-35.056645409857701"/>
    <n v="-8.2941192301183193"/>
    <s v="101"/>
    <s v="PE"/>
    <s v="Eixo Principal"/>
    <s v="-"/>
    <s v="101BPE0465"/>
    <s v="ENTR PE-037 (P/DISTRITO INDUSTRIAL DO CABO)"/>
    <s v="VIADUTO DA CHARNECA (ENTR ANTIGA BR-101)"/>
    <n v="101.9"/>
    <n v="103.2"/>
    <n v="1.3"/>
    <x v="0"/>
    <m/>
    <m/>
    <s v="Federal"/>
    <m/>
    <m/>
    <m/>
    <s v="Federal"/>
    <s v="PAV"/>
    <s v="Recife"/>
  </r>
  <r>
    <x v="0"/>
    <s v="101BPE0468"/>
    <n v="0"/>
    <x v="54"/>
    <s v="0468"/>
    <n v="-35.056645409857701"/>
    <n v="-8.2941192301183193"/>
    <n v="-35.067856799151897"/>
    <n v="-8.2994008450729098"/>
    <s v="101"/>
    <s v="PE"/>
    <s v="Eixo Principal"/>
    <s v="-"/>
    <s v="101BPE0468"/>
    <s v="VIADUTO DA CHARNECA (ENTR ANTIGA BR-101)"/>
    <s v="FIM DA DUPLICAÇÃO"/>
    <n v="103.2"/>
    <n v="104.6"/>
    <n v="1.4"/>
    <x v="0"/>
    <m/>
    <m/>
    <s v="Federal"/>
    <m/>
    <m/>
    <m/>
    <s v="Federal"/>
    <s v="PAV"/>
    <s v="Recife"/>
  </r>
  <r>
    <x v="0"/>
    <s v="101BPE0470"/>
    <n v="0"/>
    <x v="54"/>
    <s v="0470"/>
    <n v="-35.067856799151897"/>
    <n v="-8.2994008450729098"/>
    <n v="-35.144635380118601"/>
    <n v="-8.34242916017757"/>
    <s v="101"/>
    <s v="PE"/>
    <s v="Eixo Principal"/>
    <s v="-"/>
    <s v="101BPE0470"/>
    <s v="FIM DA DUPLICAÇÃO"/>
    <s v="ENTR PE-042 (P/IPOJUCA)"/>
    <n v="104.6"/>
    <n v="115.6"/>
    <n v="11"/>
    <x v="0"/>
    <m/>
    <m/>
    <s v="Federal"/>
    <m/>
    <m/>
    <m/>
    <s v="Federal"/>
    <s v="PAV"/>
    <s v="Recife"/>
  </r>
  <r>
    <x v="0"/>
    <s v="101BPE0475"/>
    <n v="0"/>
    <x v="54"/>
    <s v="0475"/>
    <n v="-35.144635380118601"/>
    <n v="-8.34242916017757"/>
    <n v="-35.187958490291997"/>
    <n v="-8.3575006402422698"/>
    <s v="101"/>
    <s v="PE"/>
    <s v="Eixo Principal"/>
    <s v="-"/>
    <s v="101BPE0475"/>
    <s v="ENTR PE-042 (P/IPOJUCA)"/>
    <s v="ENTR PE-051 (P/CAMELA)"/>
    <n v="115.6"/>
    <n v="121.2"/>
    <n v="5.6"/>
    <x v="0"/>
    <m/>
    <m/>
    <s v="Federal"/>
    <m/>
    <m/>
    <m/>
    <s v="Federal"/>
    <s v="PAV"/>
    <s v="Recife"/>
  </r>
  <r>
    <x v="0"/>
    <s v="101BPE0480"/>
    <n v="0"/>
    <x v="54"/>
    <s v="0480"/>
    <n v="-35.187958490291997"/>
    <n v="-8.3575006402422698"/>
    <n v="-35.215531590010798"/>
    <n v="-8.36272344043436"/>
    <s v="101"/>
    <s v="PE"/>
    <s v="Eixo Principal"/>
    <s v="-"/>
    <s v="101BPE0480"/>
    <s v="ENTR PE-051 (P/CAMELA)"/>
    <s v="ENTR PE-045 (ESCADA)"/>
    <n v="121.2"/>
    <n v="124.3"/>
    <n v="3.1"/>
    <x v="0"/>
    <m/>
    <m/>
    <s v="Federal"/>
    <m/>
    <m/>
    <m/>
    <s v="Federal"/>
    <s v="PAV"/>
    <s v="Recife"/>
  </r>
  <r>
    <x v="0"/>
    <s v="101BPE0490"/>
    <n v="0"/>
    <x v="54"/>
    <s v="0490"/>
    <n v="-35.215531590010798"/>
    <n v="-8.36272344043436"/>
    <n v="-35.242548010282398"/>
    <n v="-8.3788830803898104"/>
    <s v="101"/>
    <s v="PE"/>
    <s v="Eixo Principal"/>
    <s v="-"/>
    <s v="101BPE0490"/>
    <s v="ENTR PE-045 (ESCADA)"/>
    <s v="ENTR PE-070"/>
    <n v="124.3"/>
    <n v="127.8"/>
    <n v="3.5"/>
    <x v="0"/>
    <m/>
    <m/>
    <s v="Federal"/>
    <m/>
    <m/>
    <m/>
    <s v="Federal"/>
    <s v="PAV"/>
    <s v="Recife"/>
  </r>
  <r>
    <x v="0"/>
    <s v="101BPE0495"/>
    <n v="0"/>
    <x v="54"/>
    <s v="0495"/>
    <n v="-35.242548010282398"/>
    <n v="-8.3788830803898104"/>
    <n v="-35.302798820109402"/>
    <n v="-8.4137900299858703"/>
    <s v="101"/>
    <s v="PE"/>
    <s v="Eixo Principal"/>
    <s v="-"/>
    <s v="101BPE0495"/>
    <s v="ENTR PE-070"/>
    <s v="ENTR PE-063 (P/AMARAJI)"/>
    <n v="127.8"/>
    <n v="135.80000000000001"/>
    <n v="8"/>
    <x v="0"/>
    <m/>
    <m/>
    <s v="Federal"/>
    <m/>
    <m/>
    <m/>
    <s v="Federal"/>
    <s v="PAV"/>
    <s v="Recife"/>
  </r>
  <r>
    <x v="0"/>
    <s v="101BPE0510"/>
    <n v="0"/>
    <x v="54"/>
    <s v="0510"/>
    <n v="-35.302798820109402"/>
    <n v="-8.4137900299858703"/>
    <n v="-35.376636010043697"/>
    <n v="-8.4933290997581103"/>
    <s v="101"/>
    <s v="PE"/>
    <s v="Eixo Principal"/>
    <s v="-"/>
    <s v="101BPE0510"/>
    <s v="ENTR PE-063 (P/AMARAJI)"/>
    <s v="ENTR PE-064/085 (RIBEIRÃO)"/>
    <n v="135.80000000000001"/>
    <n v="149.30000000000001"/>
    <n v="13.5"/>
    <x v="0"/>
    <m/>
    <m/>
    <s v="Federal"/>
    <m/>
    <m/>
    <m/>
    <s v="Federal"/>
    <s v="PAV"/>
    <s v="Recife"/>
  </r>
  <r>
    <x v="0"/>
    <s v="101BPE0530"/>
    <n v="0"/>
    <x v="54"/>
    <s v="0530"/>
    <n v="-35.376636010043697"/>
    <n v="-8.4933290997581103"/>
    <n v="-35.398231329612102"/>
    <n v="-8.5537777199657494"/>
    <s v="101"/>
    <s v="PE"/>
    <s v="Eixo Principal"/>
    <s v="-"/>
    <s v="101BPE0530"/>
    <s v="ENTR PE-064/085 (RIBEIRÃO)"/>
    <s v="ENTR PE-073 (P/GAMELEIRA)"/>
    <n v="149.30000000000001"/>
    <n v="157.19999999999999"/>
    <n v="7.9"/>
    <x v="0"/>
    <m/>
    <m/>
    <s v="Federal"/>
    <m/>
    <m/>
    <m/>
    <s v="Federal"/>
    <s v="PAV"/>
    <s v="Recife"/>
  </r>
  <r>
    <x v="0"/>
    <s v="101BPE0550"/>
    <n v="0"/>
    <x v="54"/>
    <s v="0550"/>
    <n v="-35.398231329612102"/>
    <n v="-8.5537777199657494"/>
    <n v="-35.577834369760197"/>
    <n v="-8.6804031597779296"/>
    <s v="101"/>
    <s v="PE"/>
    <s v="Eixo Principal"/>
    <s v="-"/>
    <s v="101BPE0550"/>
    <s v="ENTR PE-073 (P/GAMELEIRA)"/>
    <s v="ENTR PE-087/096 (PALMARES)"/>
    <n v="157.19999999999999"/>
    <n v="185.7"/>
    <n v="28.5"/>
    <x v="0"/>
    <m/>
    <m/>
    <s v="Federal"/>
    <m/>
    <m/>
    <m/>
    <s v="Federal"/>
    <s v="PAV"/>
    <s v="Recife"/>
  </r>
  <r>
    <x v="0"/>
    <s v="101BPE0570"/>
    <n v="0"/>
    <x v="54"/>
    <s v="0570"/>
    <n v="-35.577834369760197"/>
    <n v="-8.6804031597779296"/>
    <n v="-35.607046820254403"/>
    <n v="-8.6906351396999"/>
    <s v="101"/>
    <s v="PE"/>
    <s v="Eixo Principal"/>
    <s v="-"/>
    <s v="101BPE0570"/>
    <s v="ENTR PE-087/096 (PALMARES)"/>
    <s v="ENTR PE-103/126 (P/CATENDE)"/>
    <n v="185.7"/>
    <n v="189.3"/>
    <n v="3.6"/>
    <x v="2"/>
    <s v="EOD"/>
    <m/>
    <s v="Federal"/>
    <m/>
    <m/>
    <m/>
    <s v="Federal"/>
    <s v="PAV"/>
    <s v="Recife"/>
  </r>
  <r>
    <x v="0"/>
    <s v="101BPE0575"/>
    <n v="0"/>
    <x v="54"/>
    <s v="0575"/>
    <n v="-35.607046820254403"/>
    <n v="-8.6906351396999"/>
    <n v="-35.628926259938901"/>
    <n v="-8.8795824902396703"/>
    <s v="101"/>
    <s v="PE"/>
    <s v="Eixo Principal"/>
    <s v="-"/>
    <s v="101BPE0575"/>
    <s v="ENTR PE-103/126 (P/CATENDE)"/>
    <s v="DIV PE/AL (PONTE SOBRE O RIO JACUÍPE)"/>
    <n v="189.3"/>
    <n v="213.9"/>
    <n v="24.6"/>
    <x v="2"/>
    <s v="EOD"/>
    <m/>
    <s v="Federal"/>
    <m/>
    <m/>
    <m/>
    <s v="Federal"/>
    <s v="PAV"/>
    <s v="Recife"/>
  </r>
  <r>
    <x v="0"/>
    <s v="101BPR3740"/>
    <n v="0"/>
    <x v="55"/>
    <s v="3740"/>
    <n v="-48.189000599597897"/>
    <n v="-25.1192161802824"/>
    <n v="-48.420349140100697"/>
    <n v="-25.174056040054101"/>
    <s v="101"/>
    <s v="PR"/>
    <s v="Eixo Principal"/>
    <s v="-"/>
    <s v="101BPR3740"/>
    <s v="DIV SP/PR"/>
    <s v="ENTR PR-405"/>
    <n v="0"/>
    <n v="25"/>
    <n v="25"/>
    <x v="1"/>
    <m/>
    <m/>
    <s v="Federal"/>
    <m/>
    <m/>
    <m/>
    <s v="Federal"/>
    <s v="PLA"/>
    <s v="Recife"/>
  </r>
  <r>
    <x v="0"/>
    <s v="101BPR3750"/>
    <n v="0"/>
    <x v="55"/>
    <s v="3750"/>
    <n v="-48.420349140100697"/>
    <n v="-25.174056040054101"/>
    <n v="-48.7525622202701"/>
    <n v="-25.438480520359601"/>
    <s v="101"/>
    <s v="PR"/>
    <s v="Eixo Principal"/>
    <s v="-"/>
    <s v="101BPR3750"/>
    <s v="ENTR PR-405"/>
    <s v="ENTR PR-340 (ANTONINA)"/>
    <n v="25"/>
    <n v="75"/>
    <n v="50"/>
    <x v="1"/>
    <m/>
    <m/>
    <s v="Federal"/>
    <m/>
    <m/>
    <m/>
    <s v="Federal"/>
    <s v="PLA"/>
    <s v="Colombo"/>
  </r>
  <r>
    <x v="0"/>
    <s v="101BPR3760"/>
    <n v="0"/>
    <x v="55"/>
    <s v="3760"/>
    <n v="-48.7525622202701"/>
    <n v="-25.438480520359601"/>
    <n v="-48.743956110286199"/>
    <n v="-25.529123690305902"/>
    <s v="101"/>
    <s v="PR"/>
    <s v="Eixo Principal"/>
    <s v="-"/>
    <s v="101BPR3760"/>
    <s v="ENTR PR-340 (ANTONINA)"/>
    <s v="ENTR BR-277"/>
    <n v="75"/>
    <n v="95"/>
    <n v="20"/>
    <x v="1"/>
    <m/>
    <m/>
    <s v="Federal"/>
    <m/>
    <m/>
    <m/>
    <s v="Federal"/>
    <s v="PLA"/>
    <s v="Colombo"/>
  </r>
  <r>
    <x v="0"/>
    <s v="101BPR3790"/>
    <n v="0"/>
    <x v="55"/>
    <s v="3790"/>
    <n v="-48.743956110286199"/>
    <n v="-25.529123690305902"/>
    <n v="-48.886446100007397"/>
    <n v="-25.9816419701007"/>
    <s v="101"/>
    <s v="PR"/>
    <s v="Eixo Principal"/>
    <s v="-"/>
    <s v="101BPR3790"/>
    <s v="ENTR BR-277"/>
    <s v="DIV PR/SC (ENTR BR-376)"/>
    <n v="95"/>
    <n v="155"/>
    <n v="60"/>
    <x v="1"/>
    <m/>
    <m/>
    <s v="Federal"/>
    <m/>
    <m/>
    <m/>
    <s v="Federal"/>
    <s v="PLA"/>
    <s v="Colombo"/>
  </r>
  <r>
    <x v="0"/>
    <s v="101BRJ2650"/>
    <n v="0"/>
    <x v="56"/>
    <s v="2650"/>
    <n v="-41.3091196103816"/>
    <n v="-21.222443739786701"/>
    <n v="-41.329032339770599"/>
    <n v="-21.321958069709101"/>
    <s v="101"/>
    <s v="RJ"/>
    <s v="Eixo Principal"/>
    <s v="-"/>
    <s v="101BRJ2650"/>
    <s v="DIV ES/RJ"/>
    <s v="ENTR RJ-230"/>
    <n v="0"/>
    <n v="12.7"/>
    <n v="12.7"/>
    <x v="2"/>
    <m/>
    <m/>
    <s v="Concessão Federal"/>
    <m/>
    <m/>
    <m/>
    <s v="Federal"/>
    <s v="PAV"/>
    <s v="Colombo"/>
  </r>
  <r>
    <x v="0"/>
    <s v="101BRJ2670"/>
    <n v="0"/>
    <x v="56"/>
    <s v="2670"/>
    <n v="-41.329032339770599"/>
    <n v="-21.321958069709101"/>
    <n v="-41.343330240098403"/>
    <n v="-21.375841579625099"/>
    <s v="101"/>
    <s v="RJ"/>
    <s v="Eixo Principal"/>
    <s v="-"/>
    <s v="101BRJ2670"/>
    <s v="ENTR RJ-230"/>
    <s v="ENTR BR-492 (MORRO DO COCO)"/>
    <n v="12.7"/>
    <n v="19.2"/>
    <n v="6.5"/>
    <x v="2"/>
    <m/>
    <m/>
    <s v="Concessão Federal"/>
    <m/>
    <m/>
    <m/>
    <s v="Federal"/>
    <s v="PAV"/>
    <s v="Campos"/>
  </r>
  <r>
    <x v="0"/>
    <s v="101BRJ2690"/>
    <n v="0"/>
    <x v="56"/>
    <s v="2690"/>
    <n v="-41.343330240098403"/>
    <n v="-21.375841579625099"/>
    <n v="-41.340967419810497"/>
    <n v="-21.4977999004449"/>
    <s v="101"/>
    <s v="RJ"/>
    <s v="Eixo Principal"/>
    <s v="-"/>
    <s v="101BRJ2690"/>
    <s v="ENTR BR-492 (MORRO DO COCO)"/>
    <s v="ENTR RJ-228 (CONSELHEIRO JOSINO)"/>
    <n v="19.2"/>
    <n v="33.799999999999997"/>
    <n v="14.6"/>
    <x v="2"/>
    <m/>
    <m/>
    <s v="Concessão Federal"/>
    <m/>
    <m/>
    <m/>
    <s v="Federal"/>
    <s v="PAV"/>
    <s v="Campos"/>
  </r>
  <r>
    <x v="0"/>
    <s v="101BRJ2710"/>
    <n v="0"/>
    <x v="56"/>
    <s v="2710"/>
    <n v="-41.340967419810497"/>
    <n v="-21.4977999004449"/>
    <n v="-41.316639039859702"/>
    <n v="-21.6065475302442"/>
    <s v="101"/>
    <s v="RJ"/>
    <s v="Eixo Principal"/>
    <s v="-"/>
    <s v="101BRJ2710"/>
    <s v="ENTR RJ-228 (CONSELHEIRO JOSINO)"/>
    <s v="ENTR RJ-224 (ACESSO TRAVESSÃO)"/>
    <n v="33.799999999999997"/>
    <n v="46.9"/>
    <n v="13.1"/>
    <x v="2"/>
    <m/>
    <m/>
    <s v="Concessão Federal"/>
    <m/>
    <m/>
    <m/>
    <s v="Federal"/>
    <s v="PAV"/>
    <s v="Campos"/>
  </r>
  <r>
    <x v="0"/>
    <s v="101BRJ2730"/>
    <n v="0"/>
    <x v="56"/>
    <s v="2730"/>
    <n v="-41.316639039859702"/>
    <n v="-21.6065475302442"/>
    <n v="-41.330212440052001"/>
    <n v="-21.742021580431501"/>
    <s v="101"/>
    <s v="RJ"/>
    <s v="Eixo Principal"/>
    <s v="-"/>
    <s v="101BRJ2730"/>
    <s v="ENTR RJ-224 (ACESSO TRAVESSÃO)"/>
    <s v="ENTR BR-356(A)/RJ-194"/>
    <n v="46.9"/>
    <n v="63"/>
    <n v="16.100000000000001"/>
    <x v="2"/>
    <m/>
    <m/>
    <s v="Concessão Federal"/>
    <m/>
    <m/>
    <m/>
    <s v="Federal"/>
    <s v="PAV"/>
    <s v="Campos"/>
  </r>
  <r>
    <x v="0"/>
    <s v="101BRJ2732"/>
    <n v="0"/>
    <x v="56"/>
    <s v="2732"/>
    <n v="-41.330212440052001"/>
    <n v="-21.742021580431501"/>
    <n v="-41.332694239747198"/>
    <n v="-21.743609630280101"/>
    <s v="101"/>
    <s v="RJ"/>
    <s v="Eixo Principal"/>
    <s v="-"/>
    <s v="101BRJ2732"/>
    <s v="ENTR BR-356(A)/RJ-194"/>
    <s v="ENTR RJ-158 (CAMPOS)"/>
    <n v="63"/>
    <n v="63.3"/>
    <n v="0.3"/>
    <x v="2"/>
    <m/>
    <s v="356BRJ0391"/>
    <s v="Concessão Federal"/>
    <m/>
    <m/>
    <m/>
    <s v="Federal"/>
    <s v="PAV"/>
    <s v="Campos"/>
  </r>
  <r>
    <x v="0"/>
    <s v="101BRJ2750"/>
    <n v="0"/>
    <x v="56"/>
    <s v="2750"/>
    <n v="-41.332694239747198"/>
    <n v="-21.743609630280101"/>
    <n v="-41.345427120065402"/>
    <n v="-21.765814950099799"/>
    <s v="101"/>
    <s v="RJ"/>
    <s v="Eixo Principal"/>
    <s v="-"/>
    <s v="101BRJ2750"/>
    <s v="ENTR RJ-158 (CAMPOS)"/>
    <s v="ENTR BR-356(B) (TREVO SUL DE CAMPOS)"/>
    <n v="63.3"/>
    <n v="66.599999999999994"/>
    <n v="3.3"/>
    <x v="2"/>
    <m/>
    <s v="356BRJ0393"/>
    <s v="Concessão Federal"/>
    <m/>
    <m/>
    <m/>
    <s v="Federal"/>
    <s v="PAV"/>
    <s v="Campos"/>
  </r>
  <r>
    <x v="0"/>
    <s v="101BRJ2770"/>
    <n v="0"/>
    <x v="56"/>
    <s v="2770"/>
    <n v="-41.345427120065402"/>
    <n v="-21.765814950099799"/>
    <n v="-41.3827572803241"/>
    <n v="-21.786585940288798"/>
    <s v="101"/>
    <s v="RJ"/>
    <s v="Eixo Principal"/>
    <s v="-"/>
    <s v="101BRJ2770"/>
    <s v="ENTR BR-356(B) (TREVO SUL DE CAMPOS)"/>
    <s v="ENTR RJ-208 (URURAÍ)"/>
    <n v="66.599999999999994"/>
    <n v="73.8"/>
    <n v="7.2"/>
    <x v="2"/>
    <m/>
    <m/>
    <s v="Concessão Federal"/>
    <m/>
    <m/>
    <m/>
    <s v="Federal"/>
    <s v="PAV"/>
    <s v="Campos"/>
  </r>
  <r>
    <x v="0"/>
    <s v="101BRJ2790"/>
    <n v="0"/>
    <x v="56"/>
    <s v="2790"/>
    <n v="-41.3827572803241"/>
    <n v="-21.786585940288798"/>
    <n v="-41.427765350390501"/>
    <n v="-21.837148610020201"/>
    <s v="101"/>
    <s v="RJ"/>
    <s v="Eixo Principal"/>
    <s v="-"/>
    <s v="101BRJ2790"/>
    <s v="ENTR RJ-208 (URURAÍ)"/>
    <s v="ENTR RJ-180(A) (P/PONTA DA LAMA)"/>
    <n v="73.8"/>
    <n v="78.900000000000006"/>
    <n v="5.0999999999999996"/>
    <x v="2"/>
    <m/>
    <m/>
    <s v="Concessão Federal"/>
    <m/>
    <m/>
    <m/>
    <s v="Federal"/>
    <s v="PAV"/>
    <s v="Campos"/>
  </r>
  <r>
    <x v="0"/>
    <s v="101BRJ2810"/>
    <n v="0"/>
    <x v="56"/>
    <s v="2810"/>
    <n v="-41.427765350390501"/>
    <n v="-21.837148610020201"/>
    <n v="-41.6476849996629"/>
    <n v="-21.9617868799604"/>
    <s v="101"/>
    <s v="RJ"/>
    <s v="Eixo Principal"/>
    <s v="-"/>
    <s v="101BRJ2810"/>
    <s v="ENTR RJ-180(A) (P/PONTA DA LAMA)"/>
    <s v="ENTR RJ-180(B) (P/DORES DE MACABÚ)"/>
    <n v="78.900000000000006"/>
    <n v="110.9"/>
    <n v="32"/>
    <x v="2"/>
    <m/>
    <m/>
    <s v="Concessão Federal"/>
    <m/>
    <m/>
    <m/>
    <s v="Federal"/>
    <s v="PAV"/>
    <s v="Campos"/>
  </r>
  <r>
    <x v="0"/>
    <s v="101BRJ2811"/>
    <n v="0"/>
    <x v="56"/>
    <s v="2811"/>
    <n v="-41.6476849996629"/>
    <n v="-21.9617868799604"/>
    <n v="-41.691974940391098"/>
    <n v="-22.0270930200268"/>
    <s v="101"/>
    <s v="RJ"/>
    <s v="Eixo Principal"/>
    <s v="-"/>
    <s v="101BRJ2811"/>
    <s v="ENTR RJ-180(B) (P/DORES DE MACABÚ)"/>
    <s v="ENTR RJ-180(C) (P/SANTO ANTÔNIO DO IMBÉ)"/>
    <n v="110.9"/>
    <n v="120.1"/>
    <n v="9.1999999999999993"/>
    <x v="2"/>
    <m/>
    <m/>
    <s v="Concessão Federal"/>
    <m/>
    <m/>
    <m/>
    <s v="Federal"/>
    <s v="PAV"/>
    <s v="Campos"/>
  </r>
  <r>
    <x v="0"/>
    <s v="101BRJ2826"/>
    <n v="0"/>
    <x v="56"/>
    <s v="2826"/>
    <n v="-41.691974940391098"/>
    <n v="-22.0270930200268"/>
    <n v="-41.683207699775402"/>
    <n v="-22.051446170004599"/>
    <s v="101"/>
    <s v="RJ"/>
    <s v="Eixo Principal"/>
    <s v="-"/>
    <s v="101BRJ2826"/>
    <s v="ENTR RJ-180(C) (P/SANTO ANTÔNIO DO IMBÉ)"/>
    <s v="INÍCIO DE PISTA DUPLA"/>
    <n v="120.1"/>
    <n v="123.2"/>
    <n v="3.1"/>
    <x v="2"/>
    <m/>
    <m/>
    <s v="Concessão Federal"/>
    <m/>
    <m/>
    <m/>
    <s v="Federal"/>
    <s v="PAV"/>
    <s v="Campos"/>
  </r>
  <r>
    <x v="0"/>
    <s v="101BRJ2840"/>
    <n v="0"/>
    <x v="56"/>
    <s v="2840"/>
    <n v="-41.683207699775402"/>
    <n v="-22.051446170004599"/>
    <n v="-41.685207239822198"/>
    <n v="-22.066825940364801"/>
    <s v="101"/>
    <s v="RJ"/>
    <s v="Eixo Principal"/>
    <s v="-"/>
    <s v="101BRJ2840"/>
    <s v="INÍCIO DE PISTA DUPLA"/>
    <s v="ENTR RJ-196"/>
    <n v="123.2"/>
    <n v="125"/>
    <n v="1.8"/>
    <x v="0"/>
    <m/>
    <m/>
    <s v="Concessão Federal"/>
    <m/>
    <m/>
    <m/>
    <s v="Federal"/>
    <s v="PAV"/>
    <s v="Campos"/>
  </r>
  <r>
    <x v="0"/>
    <s v="101BRJ2850"/>
    <n v="0"/>
    <x v="56"/>
    <s v="2850"/>
    <n v="-41.685207239822198"/>
    <n v="-22.066825940364801"/>
    <n v="-41.741946949791803"/>
    <n v="-22.167319019556999"/>
    <s v="101"/>
    <s v="RJ"/>
    <s v="Eixo Principal"/>
    <s v="-"/>
    <s v="101BRJ2850"/>
    <s v="ENTR RJ-196"/>
    <s v="ENTR RJ-182"/>
    <n v="125"/>
    <n v="138.5"/>
    <n v="13.5"/>
    <x v="0"/>
    <m/>
    <m/>
    <s v="Concessão Federal"/>
    <m/>
    <m/>
    <m/>
    <s v="Federal"/>
    <s v="PAV"/>
    <s v="Campos"/>
  </r>
  <r>
    <x v="0"/>
    <s v="101BRJ2860"/>
    <n v="0"/>
    <x v="56"/>
    <s v="2860"/>
    <n v="-41.741946949791803"/>
    <n v="-22.167319019556999"/>
    <n v="-41.756692529936203"/>
    <n v="-22.216621990012801"/>
    <s v="101"/>
    <s v="RJ"/>
    <s v="Eixo Principal"/>
    <s v="-"/>
    <s v="101BRJ2860"/>
    <s v="ENTR RJ-182"/>
    <s v="ENTR RJ-106 (FAZENDA DOS QUARENTA)"/>
    <n v="138.5"/>
    <n v="144.5"/>
    <n v="6"/>
    <x v="0"/>
    <m/>
    <m/>
    <s v="Concessão Federal"/>
    <m/>
    <m/>
    <m/>
    <s v="Federal"/>
    <s v="PAV"/>
    <s v="Campos"/>
  </r>
  <r>
    <x v="0"/>
    <s v="101BRJ2890"/>
    <n v="0"/>
    <x v="56"/>
    <s v="2890"/>
    <n v="-41.756692529936203"/>
    <n v="-22.216621990012801"/>
    <n v="-41.758345380434797"/>
    <n v="-22.217901879967702"/>
    <s v="101"/>
    <s v="RJ"/>
    <s v="Eixo Principal"/>
    <s v="-"/>
    <s v="101BRJ2890"/>
    <s v="ENTR RJ-106 (FAZENDA DOS QUARENTA)"/>
    <s v="FIM DA DUPLICAÇÃO"/>
    <n v="144.5"/>
    <n v="144.69999999999999"/>
    <n v="0.2"/>
    <x v="2"/>
    <m/>
    <m/>
    <s v="Concessão Federal"/>
    <m/>
    <m/>
    <m/>
    <s v="Federal"/>
    <s v="PAV"/>
    <s v="Campos"/>
  </r>
  <r>
    <x v="0"/>
    <s v="101BRJ2900"/>
    <n v="0"/>
    <x v="56"/>
    <s v="2900"/>
    <n v="-41.758345380434797"/>
    <n v="-22.217901879967702"/>
    <n v="-41.925959609648203"/>
    <n v="-22.353858689826598"/>
    <s v="101"/>
    <s v="RJ"/>
    <s v="Eixo Principal"/>
    <s v="-"/>
    <s v="101BRJ2900"/>
    <s v="FIM DA DUPLICAÇÃO"/>
    <s v="ENTR RJ-168 (P/MACAÉ)"/>
    <n v="144.69999999999999"/>
    <n v="169.5"/>
    <n v="24.8"/>
    <x v="2"/>
    <m/>
    <m/>
    <s v="Concessão Federal"/>
    <m/>
    <m/>
    <m/>
    <s v="Federal"/>
    <s v="PAV"/>
    <s v="Campos"/>
  </r>
  <r>
    <x v="0"/>
    <s v="101BRJ2910"/>
    <n v="0"/>
    <x v="56"/>
    <s v="2910"/>
    <n v="-41.925959609648203"/>
    <n v="-22.353858689826598"/>
    <n v="-42.067176920178603"/>
    <n v="-22.464524470128101"/>
    <s v="101"/>
    <s v="RJ"/>
    <s v="Eixo Principal"/>
    <s v="-"/>
    <s v="101BRJ2910"/>
    <s v="ENTR RJ-168 (P/MACAÉ)"/>
    <s v="INÍCIO DA DUPLICAÇÃO"/>
    <n v="169.5"/>
    <n v="190.2"/>
    <n v="20.7"/>
    <x v="2"/>
    <m/>
    <m/>
    <s v="Concessão Federal"/>
    <m/>
    <m/>
    <m/>
    <s v="Federal"/>
    <s v="PAV"/>
    <s v="Campos"/>
  </r>
  <r>
    <x v="0"/>
    <s v="101BRJ2920"/>
    <n v="0"/>
    <x v="56"/>
    <s v="2920"/>
    <n v="-42.067176920178603"/>
    <n v="-22.464524470128101"/>
    <n v="-42.071077039773499"/>
    <n v="-22.4653909804093"/>
    <s v="101"/>
    <s v="RJ"/>
    <s v="Eixo Principal"/>
    <s v="-"/>
    <s v="101BRJ2920"/>
    <s v="INÍCIO DA DUPLICAÇÃO"/>
    <s v="ENTR RJ-162 (P/RIO DOURADO)"/>
    <n v="190.2"/>
    <n v="190.6"/>
    <n v="0.4"/>
    <x v="0"/>
    <m/>
    <m/>
    <s v="Concessão Federal"/>
    <m/>
    <m/>
    <m/>
    <s v="Federal"/>
    <s v="PAV"/>
    <s v="Campos"/>
  </r>
  <r>
    <x v="0"/>
    <s v="101BRJ2930"/>
    <n v="0"/>
    <x v="56"/>
    <s v="2930"/>
    <n v="-42.071077039773499"/>
    <n v="-22.4653909804093"/>
    <n v="-42.202703429619497"/>
    <n v="-22.476908419787701"/>
    <s v="101"/>
    <s v="RJ"/>
    <s v="Eixo Principal"/>
    <s v="-"/>
    <s v="101BRJ2930"/>
    <s v="ENTR RJ-162 (P/RIO DOURADO)"/>
    <s v="ENTR BR-120 (CASIMIRO DE ABREU)"/>
    <n v="190.6"/>
    <n v="206.1"/>
    <n v="15.5"/>
    <x v="2"/>
    <m/>
    <m/>
    <s v="Concessão Federal"/>
    <m/>
    <m/>
    <m/>
    <s v="Federal"/>
    <s v="PAV"/>
    <s v="Campos"/>
  </r>
  <r>
    <x v="0"/>
    <s v="101BRJ2950"/>
    <n v="0"/>
    <x v="56"/>
    <s v="2950"/>
    <n v="-42.202703429619497"/>
    <n v="-22.476908419787701"/>
    <n v="-42.410095219718499"/>
    <n v="-22.613220219937102"/>
    <s v="101"/>
    <s v="RJ"/>
    <s v="Eixo Principal"/>
    <s v="-"/>
    <s v="101BRJ2950"/>
    <s v="ENTR BR-120 (CASIMIRO DE ABREU)"/>
    <s v="ENTR RJ-140 (P/SILVA JARDIM)"/>
    <n v="206.1"/>
    <n v="236.7"/>
    <n v="30.6"/>
    <x v="2"/>
    <m/>
    <m/>
    <s v="Concessão Federal"/>
    <m/>
    <m/>
    <m/>
    <s v="Federal"/>
    <s v="PAV"/>
    <s v="Campos"/>
  </r>
  <r>
    <x v="0"/>
    <s v="101BRJ2970"/>
    <n v="0"/>
    <x v="56"/>
    <s v="2970"/>
    <n v="-42.410095219718499"/>
    <n v="-22.613220219937102"/>
    <n v="-42.617713340398304"/>
    <n v="-22.7134469900864"/>
    <s v="101"/>
    <s v="RJ"/>
    <s v="Eixo Principal"/>
    <s v="-"/>
    <s v="101BRJ2970"/>
    <s v="ENTR RJ-140 (P/SILVA JARDIM)"/>
    <s v="ENTR RJ-124 (RIO BONITO)"/>
    <n v="236.7"/>
    <n v="261.7"/>
    <n v="25"/>
    <x v="2"/>
    <m/>
    <m/>
    <s v="Concessão Federal"/>
    <m/>
    <m/>
    <m/>
    <s v="Federal"/>
    <s v="PAV"/>
    <s v="Campos"/>
  </r>
  <r>
    <x v="0"/>
    <s v="101BRJ2990"/>
    <n v="0"/>
    <x v="56"/>
    <s v="2990"/>
    <n v="-42.617713340398304"/>
    <n v="-22.7134469900864"/>
    <n v="-42.690315830411102"/>
    <n v="-22.720158910205399"/>
    <s v="101"/>
    <s v="RJ"/>
    <s v="Eixo Principal"/>
    <s v="-"/>
    <s v="101BRJ2990"/>
    <s v="ENTR RJ-124 (RIO BONITO)"/>
    <s v="ENTR RJ-120 (BASÍLIO)"/>
    <n v="261.7"/>
    <n v="270.39999999999998"/>
    <n v="8.6999999999999993"/>
    <x v="0"/>
    <m/>
    <m/>
    <s v="Concessão Federal"/>
    <m/>
    <m/>
    <m/>
    <s v="Federal"/>
    <s v="PAV"/>
    <s v="Campos"/>
  </r>
  <r>
    <x v="0"/>
    <s v="101BRJ3010"/>
    <n v="0"/>
    <x v="56"/>
    <s v="3010"/>
    <n v="-42.690315830411102"/>
    <n v="-22.720158910205399"/>
    <n v="-42.805111939664201"/>
    <n v="-22.735417749629299"/>
    <s v="101"/>
    <s v="RJ"/>
    <s v="Eixo Principal"/>
    <s v="-"/>
    <s v="101BRJ3010"/>
    <s v="ENTR RJ-120 (BASÍLIO)"/>
    <s v="ACESSO LESTE ITABORAÍ (DUQUES)"/>
    <n v="270.39999999999998"/>
    <n v="282.89999999999998"/>
    <n v="12.5"/>
    <x v="0"/>
    <m/>
    <m/>
    <s v="Concessão Federal"/>
    <m/>
    <m/>
    <m/>
    <s v="Federal"/>
    <s v="PAV"/>
    <s v="Campos"/>
  </r>
  <r>
    <x v="0"/>
    <s v="101BRJ3030"/>
    <n v="0"/>
    <x v="56"/>
    <s v="3030"/>
    <n v="-42.805111939664201"/>
    <n v="-22.735417749629299"/>
    <n v="-42.832682259578498"/>
    <n v="-22.754966080020498"/>
    <s v="101"/>
    <s v="RJ"/>
    <s v="Eixo Principal"/>
    <s v="-"/>
    <s v="101BRJ3030"/>
    <s v="ACESSO LESTE ITABORAÍ (DUQUES)"/>
    <s v="ENTR RJ-114"/>
    <n v="282.89999999999998"/>
    <n v="286.8"/>
    <n v="3.9"/>
    <x v="0"/>
    <m/>
    <m/>
    <s v="Concessão Federal"/>
    <m/>
    <m/>
    <m/>
    <s v="Federal"/>
    <s v="PAV"/>
    <s v="Campos"/>
  </r>
  <r>
    <x v="0"/>
    <s v="101BRJ3050"/>
    <n v="0"/>
    <x v="56"/>
    <s v="3050"/>
    <n v="-42.832682259578498"/>
    <n v="-22.754966080020498"/>
    <n v="-42.889866490046401"/>
    <n v="-22.755023650121299"/>
    <s v="101"/>
    <s v="RJ"/>
    <s v="Eixo Principal"/>
    <s v="-"/>
    <s v="101BRJ3050"/>
    <s v="ENTR RJ-114"/>
    <s v="ACESSO OESTE ITABORAÍ"/>
    <n v="286.8"/>
    <n v="293.3"/>
    <n v="6.5"/>
    <x v="0"/>
    <m/>
    <m/>
    <s v="Concessão Federal"/>
    <m/>
    <m/>
    <m/>
    <s v="Federal"/>
    <s v="PAV"/>
    <s v="Campos"/>
  </r>
  <r>
    <x v="0"/>
    <s v="101BRJ3060"/>
    <n v="0"/>
    <x v="56"/>
    <s v="3060"/>
    <n v="-42.889866490046401"/>
    <n v="-22.755023650121299"/>
    <n v="-42.922001270442202"/>
    <n v="-22.770935269646898"/>
    <s v="101"/>
    <s v="RJ"/>
    <s v="Eixo Principal"/>
    <s v="-"/>
    <s v="101BRJ3060"/>
    <s v="ACESSO OESTE ITABORAÍ"/>
    <s v="ENTR BR-493 (MANILHA)"/>
    <n v="293.3"/>
    <n v="297.39999999999998"/>
    <n v="4.0999999999999996"/>
    <x v="0"/>
    <m/>
    <m/>
    <s v="Concessão Federal"/>
    <m/>
    <m/>
    <m/>
    <s v="Federal"/>
    <s v="PAV"/>
    <s v="Campos"/>
  </r>
  <r>
    <x v="0"/>
    <s v="101BRJ3070"/>
    <n v="0"/>
    <x v="56"/>
    <s v="3070"/>
    <n v="-42.922001270442202"/>
    <n v="-22.770935269646898"/>
    <n v="-42.928960770323201"/>
    <n v="-22.771399659766399"/>
    <s v="101"/>
    <s v="RJ"/>
    <s v="Eixo Principal"/>
    <s v="-"/>
    <s v="101BRJ3070"/>
    <s v="ENTR BR-493 (MANILHA)"/>
    <s v="ENTR RJ-104"/>
    <n v="297.39999999999998"/>
    <n v="298"/>
    <n v="0.6"/>
    <x v="0"/>
    <m/>
    <m/>
    <s v="Concessão Federal"/>
    <m/>
    <m/>
    <m/>
    <s v="Federal"/>
    <s v="PAV"/>
    <s v="Campos"/>
  </r>
  <r>
    <x v="0"/>
    <s v="101BRJ3090"/>
    <n v="0"/>
    <x v="56"/>
    <s v="3090"/>
    <n v="-42.928960770323201"/>
    <n v="-22.771399659766399"/>
    <n v="-43.110434910242802"/>
    <n v="-22.8766336500228"/>
    <s v="101"/>
    <s v="RJ"/>
    <s v="Eixo Principal"/>
    <s v="-"/>
    <s v="101BRJ3090"/>
    <s v="ENTR RJ-104"/>
    <s v="ACESSO PTE PRES COSTA E SILVA (NITERÓI)"/>
    <n v="298"/>
    <n v="322.10000000000002"/>
    <n v="24.1"/>
    <x v="0"/>
    <m/>
    <m/>
    <s v="Concessão Federal"/>
    <m/>
    <m/>
    <m/>
    <s v="Federal"/>
    <s v="PAV"/>
    <s v="Campos"/>
  </r>
  <r>
    <x v="0"/>
    <s v="101BRJ3110"/>
    <n v="0"/>
    <x v="56"/>
    <s v="3110"/>
    <n v="-43.110434910242802"/>
    <n v="-22.8766336500228"/>
    <n v="-43.219041820423598"/>
    <n v="-22.8890334304484"/>
    <s v="101"/>
    <s v="RJ"/>
    <s v="Eixo Principal"/>
    <s v="-"/>
    <s v="101BRJ3110"/>
    <s v="ACESSO PTE PRES COSTA E SILVA (NITERÓI)"/>
    <s v="ENTR BR-040(A) (ACESSO PTE PRES COSTA E SILVA (RIO))"/>
    <n v="322.10000000000002"/>
    <n v="334.5"/>
    <n v="12.4"/>
    <x v="0"/>
    <m/>
    <m/>
    <s v="Concessão Federal"/>
    <m/>
    <m/>
    <m/>
    <s v="Federal"/>
    <s v="PAV"/>
    <s v="Campos"/>
  </r>
  <r>
    <x v="0"/>
    <s v="101BRJ3130"/>
    <n v="0"/>
    <x v="56"/>
    <s v="3130"/>
    <n v="-43.219041820423598"/>
    <n v="-22.8890334304484"/>
    <n v="-43.227631939562301"/>
    <n v="-22.885072079612701"/>
    <s v="101"/>
    <s v="RJ"/>
    <s v="Eixo Principal"/>
    <s v="Coinc"/>
    <s v="101BRJ3130"/>
    <s v="ENTR BR-040(A) (ACESSO PTE PRES COSTA E SILVA (RIO))"/>
    <s v="ENTR RJ-071 (LINHA VERMELHA)"/>
    <n v="334.5"/>
    <n v="335.3"/>
    <n v="0.8"/>
    <x v="0"/>
    <m/>
    <s v="040BRJ1050"/>
    <s v="Convênio de Administração"/>
    <m/>
    <m/>
    <m/>
    <s v="Federal"/>
    <s v="PAV"/>
    <s v="Seropédica"/>
  </r>
  <r>
    <x v="0"/>
    <s v="101BRJ3150"/>
    <n v="0"/>
    <x v="56"/>
    <s v="3150"/>
    <n v="-43.227631939562301"/>
    <n v="-22.885072079612701"/>
    <n v="-43.232554160246202"/>
    <n v="-22.887234309715499"/>
    <s v="101"/>
    <s v="RJ"/>
    <s v="Eixo Principal"/>
    <s v="Coinc"/>
    <s v="101BRJ3150"/>
    <s v="ENTR RJ-071 (LINHA VERMELHA)"/>
    <s v="ENTR RJ-077 (CAJÚ)"/>
    <n v="335.3"/>
    <n v="336.1"/>
    <n v="0.8"/>
    <x v="0"/>
    <m/>
    <s v="040BRJ1030"/>
    <s v="Convênio de Administração"/>
    <m/>
    <m/>
    <m/>
    <s v="Federal"/>
    <s v="PAV"/>
    <s v="Seropédica"/>
  </r>
  <r>
    <x v="0"/>
    <s v="101BRJ3160"/>
    <n v="0"/>
    <x v="56"/>
    <s v="3160"/>
    <n v="-43.232554160246202"/>
    <n v="-22.887234309715499"/>
    <n v="-43.2464285500375"/>
    <n v="-22.871018800277302"/>
    <s v="101"/>
    <s v="RJ"/>
    <s v="Eixo Principal"/>
    <s v="Coinc"/>
    <s v="101BRJ3160"/>
    <s v="ENTR RJ-077 (CAJÚ)"/>
    <s v="ENTR RJ-087 (VIADUTO DE MANGUINHOS)"/>
    <n v="336.1"/>
    <n v="339"/>
    <n v="2.9"/>
    <x v="0"/>
    <m/>
    <s v="040BRJ1010"/>
    <s v="Convênio de Administração"/>
    <m/>
    <m/>
    <m/>
    <s v="Federal"/>
    <s v="PAV"/>
    <s v="Seropédica"/>
  </r>
  <r>
    <x v="0"/>
    <s v="101BRJ3170"/>
    <n v="0"/>
    <x v="56"/>
    <s v="3170"/>
    <n v="-43.2464285500375"/>
    <n v="-22.871018800277302"/>
    <n v="-43.289015369963202"/>
    <n v="-22.816131100170001"/>
    <s v="101"/>
    <s v="RJ"/>
    <s v="Eixo Principal"/>
    <s v="Coinc"/>
    <s v="101BRJ3170"/>
    <s v="ENTR RJ-087 (VIADUTO DE MANGUINHOS)"/>
    <s v="ENTR BR-040(B)/116(A) (TREVO DAS MISSÕES)"/>
    <n v="339"/>
    <n v="347.1"/>
    <n v="8.1"/>
    <x v="0"/>
    <m/>
    <s v="040BRJ1000"/>
    <s v="Convênio de Administração"/>
    <m/>
    <m/>
    <m/>
    <s v="Federal"/>
    <s v="PAV"/>
    <s v="Seropédica"/>
  </r>
  <r>
    <x v="0"/>
    <s v="101BRJ3190"/>
    <n v="0"/>
    <x v="56"/>
    <s v="3190"/>
    <n v="-43.289015369963202"/>
    <n v="-22.816131100170001"/>
    <n v="-43.301484230013102"/>
    <n v="-22.815825759650998"/>
    <s v="101"/>
    <s v="RJ"/>
    <s v="Eixo Principal"/>
    <s v="-"/>
    <s v="101BRJ3190"/>
    <s v="ENTR BR-040(B)/116(A) (TREVO DAS MISSÕES)"/>
    <s v="ENTR RJ-101 (PARADA DE LUCAS)"/>
    <n v="347.1"/>
    <n v="348.4"/>
    <n v="1.3"/>
    <x v="0"/>
    <m/>
    <s v="116BRJ1770"/>
    <s v="Convênio de Administração"/>
    <m/>
    <m/>
    <m/>
    <s v="Federal"/>
    <s v="PAV"/>
    <s v="Seropédica"/>
  </r>
  <r>
    <x v="0"/>
    <s v="101BRJ3200"/>
    <n v="0"/>
    <x v="56"/>
    <s v="3200"/>
    <n v="-43.301484230013102"/>
    <n v="-22.815825759650998"/>
    <n v="-43.315760839790798"/>
    <n v="-22.819953969799801"/>
    <s v="101"/>
    <s v="RJ"/>
    <s v="Eixo Principal"/>
    <s v="-"/>
    <s v="101BRJ3200"/>
    <s v="ENTR RJ-101 (PARADA DE LUCAS)"/>
    <s v="ENTR BR-116(B) (P/SÃO PAULO)"/>
    <n v="348.4"/>
    <n v="350.4"/>
    <n v="2"/>
    <x v="0"/>
    <m/>
    <s v="116BRJ1780"/>
    <s v="Convênio de Administração"/>
    <m/>
    <m/>
    <m/>
    <s v="Federal"/>
    <s v="PAV"/>
    <s v="Seropédica"/>
  </r>
  <r>
    <x v="0"/>
    <s v="101BRJ3210"/>
    <n v="0"/>
    <x v="56"/>
    <s v="3210"/>
    <n v="-43.315760839790798"/>
    <n v="-22.819953969799801"/>
    <n v="-43.345552799921698"/>
    <n v="-22.829189470317701"/>
    <s v="101"/>
    <s v="RJ"/>
    <s v="Eixo Principal"/>
    <s v="-"/>
    <s v="101BRJ3210"/>
    <s v="ENTR BR-116(B) (P/SÃO PAULO)"/>
    <s v="ENTR RJ-083"/>
    <n v="350.4"/>
    <n v="353.2"/>
    <n v="2.8"/>
    <x v="0"/>
    <m/>
    <m/>
    <s v="Convênio de Administração"/>
    <m/>
    <m/>
    <m/>
    <s v="Federal"/>
    <s v="PAV"/>
    <s v="Seropédica"/>
  </r>
  <r>
    <x v="0"/>
    <s v="101BRJ3230"/>
    <n v="0"/>
    <x v="56"/>
    <s v="3230"/>
    <n v="-43.345552799921698"/>
    <n v="-22.829189470317701"/>
    <n v="-43.596418750325"/>
    <n v="-22.868934740145999"/>
    <s v="101"/>
    <s v="RJ"/>
    <s v="Eixo Principal"/>
    <s v="-"/>
    <s v="101BRJ3230"/>
    <s v="ENTR RJ-083"/>
    <s v="ENTR BR-465(A)/RJ-095"/>
    <n v="353.2"/>
    <n v="380.8"/>
    <n v="27.6"/>
    <x v="0"/>
    <m/>
    <m/>
    <s v="Convênio de Administração"/>
    <m/>
    <m/>
    <m/>
    <s v="Federal"/>
    <s v="PAV"/>
    <s v="Angra dos Reis"/>
  </r>
  <r>
    <x v="0"/>
    <s v="101BRJ3270"/>
    <n v="0"/>
    <x v="56"/>
    <s v="3270"/>
    <n v="-43.596418750325"/>
    <n v="-22.868934740145999"/>
    <n v="-43.676287159924399"/>
    <n v="-22.893751329659999"/>
    <s v="101"/>
    <s v="RJ"/>
    <s v="Eixo Principal"/>
    <s v="-"/>
    <s v="101BRJ3270"/>
    <s v="ENTR BR-465(A)/RJ-095"/>
    <s v="ENTR BR-465(B) (SANTA CRUZ)(AV. PADRE GUILHERME DECAMINADA)"/>
    <n v="380.8"/>
    <n v="390.1"/>
    <n v="9.3000000000000007"/>
    <x v="0"/>
    <m/>
    <s v="465BRJ0090"/>
    <s v="Convênio de Administração"/>
    <m/>
    <m/>
    <m/>
    <s v="Federal"/>
    <s v="PAV"/>
    <s v="Angra dos Reis"/>
  </r>
  <r>
    <x v="0"/>
    <s v="101BRJ3290"/>
    <n v="0"/>
    <x v="56"/>
    <s v="3290"/>
    <n v="-43.676287159924399"/>
    <n v="-22.893751329659999"/>
    <n v="-43.731923759673698"/>
    <n v="-22.878200969599"/>
    <s v="101"/>
    <s v="RJ"/>
    <s v="Eixo Principal"/>
    <s v="-"/>
    <s v="101BRJ3290"/>
    <s v="ENTR BR-465(B) (SANTA CRUZ)(AV. PADRE GUILHERME DECAMINADA)"/>
    <s v="DIV MUNICIPAL RIO DE JANEIRO/ITAGUAÍ (TREVO P/ CASA DA MOEDA)"/>
    <n v="390.1"/>
    <n v="396.1"/>
    <n v="6"/>
    <x v="0"/>
    <m/>
    <m/>
    <s v="Federal"/>
    <m/>
    <m/>
    <m/>
    <s v="Federal"/>
    <s v="PAV"/>
    <s v="Angra dos Reis"/>
  </r>
  <r>
    <x v="0"/>
    <s v="101BRJ3310"/>
    <n v="0"/>
    <x v="56"/>
    <s v="3310"/>
    <n v="-43.731923759673698"/>
    <n v="-22.878200969599"/>
    <n v="-43.7518013201747"/>
    <n v="-22.865175059581301"/>
    <s v="101"/>
    <s v="RJ"/>
    <s v="Eixo Principal"/>
    <s v="-"/>
    <s v="101BRJ3310"/>
    <s v="DIV MUNICIPAL RIO DE JANEIRO/ITAGUAÍ (TREVO P/ CASA DA MOEDA)"/>
    <s v="ENTR RJ-099/109 (P/ITAGUAÍ)"/>
    <n v="396.1"/>
    <n v="398.4"/>
    <n v="2.2999999999999998"/>
    <x v="0"/>
    <m/>
    <m/>
    <s v="Federal"/>
    <m/>
    <m/>
    <m/>
    <s v="Federal"/>
    <s v="PAV"/>
    <s v="Angra dos Reis"/>
  </r>
  <r>
    <x v="0"/>
    <s v="101BRJ3320"/>
    <n v="0"/>
    <x v="56"/>
    <s v="3320"/>
    <n v="-43.7518013201747"/>
    <n v="-22.865175059581301"/>
    <n v="-43.7668015100815"/>
    <n v="-22.850732450242301"/>
    <s v="101"/>
    <s v="RJ"/>
    <s v="Eixo Principal"/>
    <s v="-"/>
    <s v="101BRJ3320"/>
    <s v="ENTR RJ-099/109 (P/ITAGUAÍ)"/>
    <s v="ENTR RJ-125"/>
    <n v="398.4"/>
    <n v="400.4"/>
    <n v="2"/>
    <x v="0"/>
    <m/>
    <m/>
    <s v="Federal"/>
    <m/>
    <m/>
    <m/>
    <s v="Federal"/>
    <s v="PAV"/>
    <s v="Angra dos Reis"/>
  </r>
  <r>
    <x v="0"/>
    <s v="101BRJ3330"/>
    <n v="0"/>
    <x v="56"/>
    <s v="3330"/>
    <n v="-43.7668015100815"/>
    <n v="-22.850732450242301"/>
    <n v="-43.809552379838401"/>
    <n v="-22.8723575400683"/>
    <s v="101"/>
    <s v="RJ"/>
    <s v="Eixo Principal"/>
    <s v="-"/>
    <s v="101BRJ3330"/>
    <s v="ENTR RJ-125"/>
    <s v="ENTR RJ-079"/>
    <n v="400.4"/>
    <n v="406.1"/>
    <n v="5.7"/>
    <x v="0"/>
    <m/>
    <m/>
    <s v="Federal"/>
    <m/>
    <m/>
    <m/>
    <s v="Federal"/>
    <s v="PAV"/>
    <s v="Angra dos Reis"/>
  </r>
  <r>
    <x v="0"/>
    <s v="101BRJ3335"/>
    <n v="0"/>
    <x v="56"/>
    <s v="3335"/>
    <n v="-43.809552379838401"/>
    <n v="-22.8723575400683"/>
    <n v="-43.825688169773102"/>
    <n v="-22.8815337204048"/>
    <s v="101"/>
    <s v="RJ"/>
    <s v="Eixo Principal"/>
    <s v="-"/>
    <s v="101BRJ3335"/>
    <s v="ENTR RJ-079"/>
    <s v="ENTR BR-493"/>
    <n v="406.1"/>
    <n v="408"/>
    <n v="1.9"/>
    <x v="0"/>
    <m/>
    <m/>
    <s v="Federal"/>
    <m/>
    <m/>
    <m/>
    <s v="Federal"/>
    <s v="PAV"/>
    <s v="Angra dos Reis"/>
  </r>
  <r>
    <x v="0"/>
    <s v="101BRJ3337"/>
    <n v="0"/>
    <x v="56"/>
    <s v="3337"/>
    <n v="-43.825688169773102"/>
    <n v="-22.8815337204048"/>
    <n v="-43.893304099804297"/>
    <n v="-22.910508400042598"/>
    <s v="101"/>
    <s v="RJ"/>
    <s v="Eixo Principal"/>
    <s v="-"/>
    <s v="101BRJ3337"/>
    <s v="ENTR BR-493"/>
    <s v="TREVO DE ACESSO À ITACURUÇÁ"/>
    <n v="408"/>
    <n v="416.5"/>
    <n v="8.5"/>
    <x v="0"/>
    <m/>
    <m/>
    <s v="Federal"/>
    <m/>
    <m/>
    <m/>
    <s v="Federal"/>
    <s v="PAV"/>
    <s v="Angra dos Reis"/>
  </r>
  <r>
    <x v="0"/>
    <s v="101BRJ3340"/>
    <n v="0"/>
    <x v="56"/>
    <s v="3340"/>
    <n v="-43.893304099804297"/>
    <n v="-22.910508400042598"/>
    <n v="-43.995701860352497"/>
    <n v="-22.9349709201717"/>
    <s v="101"/>
    <s v="RJ"/>
    <s v="Eixo Principal"/>
    <s v="-"/>
    <s v="101BRJ3340"/>
    <s v="TREVO DE ACESSO À ITACURUÇÁ"/>
    <s v="ACESSO MANGARATIBA"/>
    <n v="416.5"/>
    <n v="428.6"/>
    <n v="12.1"/>
    <x v="2"/>
    <m/>
    <m/>
    <s v="Federal"/>
    <m/>
    <m/>
    <m/>
    <s v="Federal"/>
    <s v="PAV"/>
    <s v="Angra dos Reis"/>
  </r>
  <r>
    <x v="0"/>
    <s v="101BRJ3345"/>
    <n v="0"/>
    <x v="56"/>
    <s v="3345"/>
    <n v="-43.995701860352497"/>
    <n v="-22.9349709201717"/>
    <n v="-44.0375810802026"/>
    <n v="-22.938295559992"/>
    <s v="101"/>
    <s v="RJ"/>
    <s v="Eixo Principal"/>
    <s v="-"/>
    <s v="101BRJ3345"/>
    <s v="ACESSO MANGARATIBA"/>
    <s v="ENTR RJ-149 (P/RIO CLARO)"/>
    <n v="428.6"/>
    <n v="433.1"/>
    <n v="4.5"/>
    <x v="2"/>
    <m/>
    <m/>
    <s v="Federal"/>
    <m/>
    <m/>
    <m/>
    <s v="Federal"/>
    <s v="PAV"/>
    <s v="Angra dos Reis"/>
  </r>
  <r>
    <x v="0"/>
    <s v="101BRJ3350"/>
    <n v="0"/>
    <x v="56"/>
    <s v="3350"/>
    <n v="-44.0375810802026"/>
    <n v="-22.938295559992"/>
    <n v="-44.297104939741097"/>
    <n v="-23.005381339677001"/>
    <s v="101"/>
    <s v="RJ"/>
    <s v="Eixo Principal"/>
    <s v="-"/>
    <s v="101BRJ3350"/>
    <s v="ENTR RJ-149 (P/RIO CLARO)"/>
    <s v="ENTR BR-494(A) (ANGRA DOS REIS)"/>
    <n v="433.1"/>
    <n v="481.9"/>
    <n v="48.8"/>
    <x v="2"/>
    <m/>
    <m/>
    <s v="Federal"/>
    <m/>
    <m/>
    <m/>
    <s v="Federal"/>
    <s v="PAV"/>
    <s v="Angra dos Reis"/>
  </r>
  <r>
    <x v="0"/>
    <s v="101BRJ3370"/>
    <n v="0"/>
    <x v="56"/>
    <s v="3370"/>
    <n v="-44.297104939741097"/>
    <n v="-23.005381339677001"/>
    <n v="-44.321010819993298"/>
    <n v="-22.925878009862199"/>
    <s v="101"/>
    <s v="RJ"/>
    <s v="Eixo Principal"/>
    <s v="-"/>
    <s v="101BRJ3370"/>
    <s v="ENTR BR-494(A) (ANGRA DOS REIS)"/>
    <s v="ENTR BR-494(B)"/>
    <n v="481.9"/>
    <n v="495.7"/>
    <n v="13.8"/>
    <x v="2"/>
    <m/>
    <s v="494BRJ0430"/>
    <s v="Federal"/>
    <m/>
    <m/>
    <m/>
    <s v="Federal"/>
    <s v="PAV"/>
    <s v="Angra dos Reis"/>
  </r>
  <r>
    <x v="0"/>
    <s v="101BRJ3390"/>
    <n v="0"/>
    <x v="56"/>
    <s v="3390"/>
    <n v="-44.321010819993298"/>
    <n v="-22.925878009862199"/>
    <n v="-44.5106007496248"/>
    <n v="-23.024223640208699"/>
    <s v="101"/>
    <s v="RJ"/>
    <s v="Eixo Principal"/>
    <s v="-"/>
    <s v="101BRJ3390"/>
    <s v="ENTR BR-494(B)"/>
    <s v="ENTR BR-459(A) (ACESSO A MAMBUCABA)"/>
    <n v="495.7"/>
    <n v="529.20000000000005"/>
    <n v="33.5"/>
    <x v="2"/>
    <m/>
    <m/>
    <s v="Federal"/>
    <m/>
    <m/>
    <m/>
    <s v="Federal"/>
    <s v="PAV"/>
    <s v="Angra dos Reis"/>
  </r>
  <r>
    <x v="0"/>
    <s v="101BRJ3410"/>
    <n v="0"/>
    <x v="56"/>
    <s v="3410"/>
    <n v="-44.5106007496248"/>
    <n v="-23.024223640208699"/>
    <n v="-44.732119290073101"/>
    <n v="-23.2235654502852"/>
    <s v="101"/>
    <s v="RJ"/>
    <s v="Eixo Principal"/>
    <s v="-"/>
    <s v="101BRJ3410"/>
    <s v="ENTR BR-459(A) (ACESSO A MAMBUCABA)"/>
    <s v="ENTR BR-459(B) (PARATÍ)"/>
    <n v="529.20000000000005"/>
    <n v="575.5"/>
    <n v="46.3"/>
    <x v="2"/>
    <m/>
    <s v="459BRJ0310"/>
    <s v="Federal"/>
    <m/>
    <m/>
    <m/>
    <s v="Federal"/>
    <s v="PAV"/>
    <s v="Angra dos Reis"/>
  </r>
  <r>
    <x v="0"/>
    <s v="101BRJ3430"/>
    <n v="0"/>
    <x v="56"/>
    <s v="3430"/>
    <n v="-44.732119290073101"/>
    <n v="-23.2235654502852"/>
    <n v="-44.760311150339199"/>
    <n v="-23.3511876303048"/>
    <s v="101"/>
    <s v="RJ"/>
    <s v="Eixo Principal"/>
    <s v="-"/>
    <s v="101BRJ3430"/>
    <s v="ENTR BR-459(B) (PARATÍ)"/>
    <s v="DIV RJ/SP"/>
    <n v="575.5"/>
    <n v="599"/>
    <n v="23.5"/>
    <x v="2"/>
    <m/>
    <m/>
    <s v="Federal"/>
    <m/>
    <m/>
    <m/>
    <s v="Federal"/>
    <s v="PAV"/>
    <s v="Angra dos Reis"/>
  </r>
  <r>
    <x v="0"/>
    <s v="101BRN0010"/>
    <n v="0"/>
    <x v="57"/>
    <s v="0010"/>
    <n v="-35.499539449985598"/>
    <n v="-5.1567882396854499"/>
    <n v="-35.507063010049798"/>
    <n v="-5.1725676597696397"/>
    <s v="101"/>
    <s v="RN"/>
    <s v="Eixo Principal"/>
    <s v="-"/>
    <s v="101BRN0010"/>
    <s v="TOUROS (FAROL DO CALCANHAR)"/>
    <s v="ENTR RN-221 (P/SÃO MIGUEL DO GOSTOSO)"/>
    <n v="0"/>
    <n v="1.9"/>
    <n v="1.9"/>
    <x v="2"/>
    <m/>
    <m/>
    <s v="Federal"/>
    <m/>
    <m/>
    <m/>
    <s v="Federal"/>
    <s v="PAV"/>
    <s v="Angra dos Reis"/>
  </r>
  <r>
    <x v="0"/>
    <s v="101BRN0015"/>
    <n v="0"/>
    <x v="57"/>
    <s v="0015"/>
    <n v="-35.507063010049798"/>
    <n v="-5.1725676597696397"/>
    <n v="-35.4960720104148"/>
    <n v="-5.20364118978903"/>
    <s v="101"/>
    <s v="RN"/>
    <s v="Eixo Principal"/>
    <s v="-"/>
    <s v="101BRN0015"/>
    <s v="ENTR RN-221 (P/SÃO MIGUEL DO GOSTOSO)"/>
    <s v="ENTR RN-064/023 (P/TOUROS)"/>
    <n v="1.9"/>
    <n v="6.1"/>
    <n v="4.2"/>
    <x v="2"/>
    <m/>
    <m/>
    <s v="Federal"/>
    <m/>
    <m/>
    <m/>
    <s v="Federal"/>
    <s v="PAV"/>
    <s v="Macaíba"/>
  </r>
  <r>
    <x v="0"/>
    <s v="101BRN0020"/>
    <n v="0"/>
    <x v="57"/>
    <s v="0020"/>
    <n v="-35.4960720104148"/>
    <n v="-5.20364118978903"/>
    <n v="-35.426433720040102"/>
    <n v="-5.2976453798303798"/>
    <s v="101"/>
    <s v="RN"/>
    <s v="Eixo Principal"/>
    <s v="-"/>
    <s v="101BRN0020"/>
    <s v="ENTR RN-064/023 (P/TOUROS)"/>
    <s v="ENTR RN-021 (P/RIO DO FOGO)"/>
    <n v="6.1"/>
    <n v="20.399999999999999"/>
    <n v="14.3"/>
    <x v="2"/>
    <m/>
    <m/>
    <s v="Federal"/>
    <m/>
    <m/>
    <m/>
    <s v="Federal"/>
    <s v="PAV"/>
    <s v="Macaíba"/>
  </r>
  <r>
    <x v="0"/>
    <s v="101BRN0030"/>
    <n v="0"/>
    <x v="57"/>
    <s v="0030"/>
    <n v="-35.426433720040102"/>
    <n v="-5.2976453798303798"/>
    <n v="-35.375933209649801"/>
    <n v="-5.3714344002772796"/>
    <s v="101"/>
    <s v="RN"/>
    <s v="Eixo Principal"/>
    <s v="-"/>
    <s v="101BRN0030"/>
    <s v="ENTR RN-021 (P/RIO DO FOGO)"/>
    <s v="ACESSO ZUMBI"/>
    <n v="20.399999999999999"/>
    <n v="30.3"/>
    <n v="9.9"/>
    <x v="2"/>
    <m/>
    <m/>
    <s v="Federal"/>
    <m/>
    <m/>
    <m/>
    <s v="Federal"/>
    <s v="PAV"/>
    <s v="Macaíba"/>
  </r>
  <r>
    <x v="0"/>
    <s v="101BRN0032"/>
    <n v="0"/>
    <x v="57"/>
    <s v="0032"/>
    <n v="-35.375933209649801"/>
    <n v="-5.3714344002772796"/>
    <n v="-35.356241750356403"/>
    <n v="-5.40908774000712"/>
    <s v="101"/>
    <s v="RN"/>
    <s v="Eixo Principal"/>
    <s v="-"/>
    <s v="101BRN0032"/>
    <s v="ACESSO ZUMBI"/>
    <s v="ACESSO PITITINGA"/>
    <n v="30.3"/>
    <n v="35.1"/>
    <n v="4.8"/>
    <x v="2"/>
    <m/>
    <m/>
    <s v="Federal"/>
    <m/>
    <m/>
    <m/>
    <s v="Federal"/>
    <s v="PAV"/>
    <s v="Macaíba"/>
  </r>
  <r>
    <x v="0"/>
    <s v="101BRN0034"/>
    <n v="0"/>
    <x v="57"/>
    <s v="0034"/>
    <n v="-35.356241750356403"/>
    <n v="-5.40908774000712"/>
    <n v="-35.336500820256603"/>
    <n v="-5.4582817998651096"/>
    <s v="101"/>
    <s v="RN"/>
    <s v="Eixo Principal"/>
    <s v="-"/>
    <s v="101BRN0034"/>
    <s v="ACESSO PITITINGA"/>
    <s v="ACESSO MARACAJAÚ"/>
    <n v="35.1"/>
    <n v="41.5"/>
    <n v="6.4"/>
    <x v="2"/>
    <m/>
    <m/>
    <s v="Federal"/>
    <m/>
    <m/>
    <m/>
    <s v="Federal"/>
    <s v="PAV"/>
    <s v="Macaíba"/>
  </r>
  <r>
    <x v="0"/>
    <s v="101BRN0036"/>
    <n v="0"/>
    <x v="57"/>
    <s v="0036"/>
    <n v="-35.336500820256603"/>
    <n v="-5.4582817998651096"/>
    <n v="-35.3246919897434"/>
    <n v="-5.4833484602631799"/>
    <s v="101"/>
    <s v="RN"/>
    <s v="Eixo Principal"/>
    <s v="-"/>
    <s v="101BRN0036"/>
    <s v="ACESSO MARACAJAÚ"/>
    <s v="ACESSO CARAÚBAS"/>
    <n v="41.5"/>
    <n v="44.8"/>
    <n v="3.3"/>
    <x v="2"/>
    <m/>
    <m/>
    <s v="Federal"/>
    <m/>
    <m/>
    <m/>
    <s v="Federal"/>
    <s v="PAV"/>
    <s v="Macaíba"/>
  </r>
  <r>
    <x v="0"/>
    <s v="101BRN0040"/>
    <n v="0"/>
    <x v="57"/>
    <s v="0040"/>
    <n v="-35.3246919897434"/>
    <n v="-5.4833484602631799"/>
    <n v="-35.275458429862603"/>
    <n v="-5.5889504504029297"/>
    <s v="101"/>
    <s v="RN"/>
    <s v="Eixo Principal"/>
    <s v="-"/>
    <s v="101BRN0040"/>
    <s v="ACESSO CARAÚBAS"/>
    <s v="ENTR RN-160(A) (P/MURIÚ E MAXARANGUAPE)"/>
    <n v="44.8"/>
    <n v="58.2"/>
    <n v="13.4"/>
    <x v="2"/>
    <m/>
    <m/>
    <s v="Federal"/>
    <m/>
    <m/>
    <m/>
    <s v="Federal"/>
    <s v="PAV"/>
    <s v="Macaíba"/>
  </r>
  <r>
    <x v="0"/>
    <s v="101BRN0050"/>
    <n v="0"/>
    <x v="57"/>
    <s v="0050"/>
    <n v="-35.275458429862603"/>
    <n v="-5.5889504504029297"/>
    <n v="-35.250293510437103"/>
    <n v="-5.6435801404111299"/>
    <s v="101"/>
    <s v="RN"/>
    <s v="Eixo Principal"/>
    <s v="-"/>
    <s v="101BRN0050"/>
    <s v="ENTR RN-160(A) (P/MURIÚ E MAXARANGUAPE)"/>
    <s v="ENTR RN-160(B) (P/COQUEIROS)"/>
    <n v="58.2"/>
    <n v="65.3"/>
    <n v="7.1"/>
    <x v="2"/>
    <m/>
    <m/>
    <s v="Federal"/>
    <m/>
    <m/>
    <m/>
    <s v="Federal"/>
    <s v="PAV"/>
    <s v="Macaíba"/>
  </r>
  <r>
    <x v="0"/>
    <s v="101BRN0055"/>
    <n v="0"/>
    <x v="57"/>
    <s v="0055"/>
    <n v="-35.250293510437103"/>
    <n v="-5.6435801404111299"/>
    <n v="-35.249648749590001"/>
    <n v="-5.6522090302225303"/>
    <s v="101"/>
    <s v="RN"/>
    <s v="Eixo Principal"/>
    <s v="-"/>
    <s v="101BRN0055"/>
    <s v="ENTR RN-160(B) (P/COQUEIROS)"/>
    <s v="ENTR RN-305 (P/PITANGUI)"/>
    <n v="65.3"/>
    <n v="66.2"/>
    <n v="0.9"/>
    <x v="2"/>
    <m/>
    <m/>
    <s v="Federal"/>
    <m/>
    <m/>
    <m/>
    <s v="Federal"/>
    <s v="PAV"/>
    <s v="Macaíba"/>
  </r>
  <r>
    <x v="0"/>
    <s v="101BRN0060"/>
    <n v="0"/>
    <x v="57"/>
    <s v="0060"/>
    <n v="-35.249648749590001"/>
    <n v="-5.6522090302225303"/>
    <n v="-35.2590607402609"/>
    <n v="-5.6718745602627196"/>
    <s v="101"/>
    <s v="RN"/>
    <s v="Eixo Principal"/>
    <s v="-"/>
    <s v="101BRN0060"/>
    <s v="ENTR RN-305 (P/PITANGUI)"/>
    <s v="ENTR RN-160(C)/307(P/ GENIPABU)"/>
    <n v="66.2"/>
    <n v="69"/>
    <n v="2.8"/>
    <x v="2"/>
    <m/>
    <m/>
    <s v="Federal"/>
    <m/>
    <m/>
    <m/>
    <s v="Federal"/>
    <s v="PAV"/>
    <s v="Macaíba"/>
  </r>
  <r>
    <x v="0"/>
    <s v="101BRN0062"/>
    <n v="0"/>
    <x v="57"/>
    <s v="0062"/>
    <n v="-35.2590607402609"/>
    <n v="-5.6718745602627196"/>
    <n v="-35.265693209773701"/>
    <n v="-5.7044423597270599"/>
    <s v="101"/>
    <s v="RN"/>
    <s v="Eixo Principal"/>
    <s v="-"/>
    <s v="101BRN0062"/>
    <s v="ENTR RN-160(C)/307(P/ GENIPABU)"/>
    <s v="ACESSO PAJUÇARA (AV. MOEMA TINÔCO)"/>
    <n v="69"/>
    <n v="72.8"/>
    <n v="3.8"/>
    <x v="2"/>
    <m/>
    <m/>
    <s v="Federal"/>
    <m/>
    <m/>
    <m/>
    <s v="Federal"/>
    <s v="PAV"/>
    <s v="Macaíba"/>
  </r>
  <r>
    <x v="0"/>
    <s v="101BRN0065"/>
    <n v="0"/>
    <x v="57"/>
    <s v="0065"/>
    <n v="-35.265693209773701"/>
    <n v="-5.7044423597270599"/>
    <n v="-35.277384380184898"/>
    <n v="-5.7224754295973499"/>
    <s v="101"/>
    <s v="RN"/>
    <s v="Eixo Principal"/>
    <s v="-"/>
    <s v="101BRN0065"/>
    <s v="ACESSO PAJUÇARA (AV. MOEMA TINÔCO)"/>
    <s v="ENTR RN-160(D) (P/EXTREMOZ)*TRECHO URBANO*"/>
    <n v="72.8"/>
    <n v="75.2"/>
    <n v="2.4"/>
    <x v="2"/>
    <m/>
    <m/>
    <s v="Federal"/>
    <m/>
    <m/>
    <m/>
    <s v="Federal"/>
    <s v="PAV"/>
    <s v="Macaíba"/>
  </r>
  <r>
    <x v="0"/>
    <s v="101BRN0070"/>
    <n v="0"/>
    <x v="57"/>
    <s v="0070"/>
    <n v="-35.277384380184898"/>
    <n v="-5.7224754295973499"/>
    <n v="-35.287044980341499"/>
    <n v="-5.7628808296864804"/>
    <s v="101"/>
    <s v="RN"/>
    <s v="Eixo Principal"/>
    <s v="-"/>
    <s v="101BRN0070"/>
    <s v="ENTR RN-160(D) (P/EXTREMOZ)*TRECHO URBANO*"/>
    <s v="ENTR BR-406(A) (P/CEARÁ MIRIM)*TRECHO URBANO*"/>
    <n v="75.2"/>
    <n v="80.599999999999994"/>
    <n v="5.4"/>
    <x v="0"/>
    <m/>
    <m/>
    <s v="Federal"/>
    <m/>
    <m/>
    <m/>
    <s v="Federal"/>
    <s v="PAV"/>
    <s v="Macaíba"/>
  </r>
  <r>
    <x v="0"/>
    <s v="101BRN0075"/>
    <n v="0"/>
    <x v="57"/>
    <s v="0075"/>
    <n v="-35.287044980341499"/>
    <n v="-5.7628808296864804"/>
    <n v="-35.267815039632303"/>
    <n v="-5.7704022502635999"/>
    <s v="101"/>
    <s v="RN"/>
    <s v="Eixo Principal"/>
    <s v="-"/>
    <s v="101BRN0075"/>
    <s v="ENTR BR-406(A) (P/CEARÁ MIRIM)*TRECHO URBANO*"/>
    <s v="ENTR RN-160(E) (P/SÃO GONÇALO DO AMARANTE)*TRECHO URBANO*"/>
    <n v="80.599999999999994"/>
    <n v="82.9"/>
    <n v="2.2999999999999998"/>
    <x v="0"/>
    <m/>
    <s v="406BRN0150"/>
    <s v="Federal"/>
    <m/>
    <m/>
    <m/>
    <s v="Federal"/>
    <s v="PAV"/>
    <s v="Macaíba"/>
  </r>
  <r>
    <x v="0"/>
    <s v="101BRN0080"/>
    <n v="0"/>
    <x v="57"/>
    <s v="0080"/>
    <n v="-35.267815039632303"/>
    <n v="-5.7704022502635999"/>
    <n v="-35.2537206702726"/>
    <n v="-5.7755672501284598"/>
    <s v="101"/>
    <s v="RN"/>
    <s v="Eixo Principal"/>
    <s v="-"/>
    <s v="101BRN0080"/>
    <s v="ENTR RN-160(E) (P/SÃO GONÇALO DO AMARANTE)*TRECHO URBANO*"/>
    <s v="ENTR RN - 302 (P/ REDINHA - PONTE NEWTON NAVARRO)*TRECHO URBANO*"/>
    <n v="82.9"/>
    <n v="84.5"/>
    <n v="1.6"/>
    <x v="0"/>
    <m/>
    <s v="406BRN0160"/>
    <s v="Federal"/>
    <m/>
    <m/>
    <m/>
    <s v="Federal"/>
    <s v="PAV"/>
    <s v="Macaíba"/>
  </r>
  <r>
    <x v="0"/>
    <s v="101BRN0085"/>
    <n v="0"/>
    <x v="57"/>
    <s v="0085"/>
    <n v="-35.2537206702726"/>
    <n v="-5.7755672501284598"/>
    <n v="-35.248492330256703"/>
    <n v="-5.7793281097044602"/>
    <s v="101"/>
    <s v="RN"/>
    <s v="Eixo Principal"/>
    <s v="-"/>
    <s v="101BRN0085"/>
    <s v="ENTR RN - 302 (P/ REDINHA - PONTE NEWTON NAVARRO)*TRECHO URBANO*"/>
    <s v="ENTR BR-406(B) (PONTE PRESIDENTE COSTA E SILVA)*TRECHO URBANO*"/>
    <n v="84.5"/>
    <n v="85.4"/>
    <n v="0.9"/>
    <x v="0"/>
    <m/>
    <s v="406BRN0170"/>
    <s v="Federal"/>
    <m/>
    <m/>
    <m/>
    <s v="Federal"/>
    <s v="PAV"/>
    <s v="Macaíba"/>
  </r>
  <r>
    <x v="0"/>
    <s v="101BRN0090"/>
    <n v="0"/>
    <x v="57"/>
    <s v="0090"/>
    <n v="-35.248492330256703"/>
    <n v="-5.7793281097044602"/>
    <n v="-35.246500199724302"/>
    <n v="-5.7844402303323301"/>
    <s v="101"/>
    <s v="RN"/>
    <s v="Eixo Principal"/>
    <s v="-"/>
    <s v="101BRN0090"/>
    <s v="ENTR BR-406(B) (PONTE PRESIDENTE COSTA E SILVA)*TRECHO URBANO*"/>
    <s v="FIM DA PONTE S/ RIO POTENGI"/>
    <n v="85.4"/>
    <n v="86"/>
    <n v="0.6"/>
    <x v="0"/>
    <m/>
    <m/>
    <s v="Federal"/>
    <m/>
    <m/>
    <m/>
    <s v="Federal"/>
    <s v="PAV"/>
    <s v="Macaíba"/>
  </r>
  <r>
    <x v="0"/>
    <s v="101BRN0095"/>
    <n v="0"/>
    <x v="57"/>
    <s v="0095"/>
    <n v="-35.246500199724302"/>
    <n v="-5.7844402303323301"/>
    <n v="-35.238182950182903"/>
    <n v="-5.8000135698703099"/>
    <s v="101"/>
    <s v="RN"/>
    <s v="Eixo Principal"/>
    <s v="-"/>
    <s v="101BRN0095"/>
    <s v="FIM PONTE PRESIDENTE COSTA E SILVA"/>
    <s v="ENTR BR-226 (VIADUTO DA URBANA)*TRECHO URBANO*"/>
    <n v="86"/>
    <n v="88"/>
    <n v="2"/>
    <x v="0"/>
    <m/>
    <m/>
    <s v="Convênio de Administração"/>
    <m/>
    <m/>
    <m/>
    <s v="Federal"/>
    <s v="PAV"/>
    <s v="Macaíba"/>
  </r>
  <r>
    <x v="0"/>
    <s v="101BRN0100"/>
    <n v="0"/>
    <x v="57"/>
    <s v="0100"/>
    <n v="-35.238182950182903"/>
    <n v="-5.8000135698703099"/>
    <n v="-35.209428789706799"/>
    <n v="-5.82477358033639"/>
    <s v="101"/>
    <s v="RN"/>
    <s v="Eixo Principal"/>
    <s v="-"/>
    <s v="101BRN0100"/>
    <s v="ENTR BR-226 (VIADUTO DA URBANA)*TRECHO URBANO*"/>
    <s v="ENTR BR-304(A) (COMPLEXO VIÁRIO DO 4º CENTENÁRIO/NATAL) *TRECHO URBANO*"/>
    <n v="88"/>
    <n v="93.4"/>
    <n v="5.4"/>
    <x v="0"/>
    <m/>
    <m/>
    <s v="Federal"/>
    <m/>
    <m/>
    <m/>
    <s v="Federal"/>
    <s v="PAV"/>
    <s v="Macaíba"/>
  </r>
  <r>
    <x v="0"/>
    <s v="101BRN0110"/>
    <n v="0"/>
    <x v="57"/>
    <s v="0110"/>
    <n v="-35.209428789706799"/>
    <n v="-5.82477358033639"/>
    <n v="-35.208533590153003"/>
    <n v="-5.8486836001679796"/>
    <s v="101"/>
    <s v="RN"/>
    <s v="Eixo Principal"/>
    <s v="-"/>
    <s v="101BRN0110"/>
    <s v="ENTR BR-304(A) (COMPLEXO VIÁRIO DO 4º CENTENÁRIO/NATAL)*TRECHO URBANO*"/>
    <s v="ENTR RN-063 (P/PONTA NEGRA) *TRECHO URBANO*"/>
    <n v="93.4"/>
    <n v="95.8"/>
    <n v="2.4"/>
    <x v="0"/>
    <m/>
    <s v="304BRN0410"/>
    <s v="Federal"/>
    <m/>
    <m/>
    <m/>
    <s v="Federal"/>
    <s v="PAV"/>
    <s v="Macaíba"/>
  </r>
  <r>
    <x v="0"/>
    <s v="101BRN0130"/>
    <n v="0"/>
    <x v="57"/>
    <s v="0130"/>
    <n v="-35.208533590153003"/>
    <n v="-5.8486836001679796"/>
    <n v="-35.256848229961797"/>
    <n v="-5.8918122202576901"/>
    <s v="101"/>
    <s v="RN"/>
    <s v="Eixo Principal"/>
    <s v="-"/>
    <s v="101BRN0130"/>
    <s v="ENTR RN-063 (P/PONTA NEGRA)*TRECHO URBANO*"/>
    <s v="ENTR BR-304(B) (COMPLEXO VIÁRIO TRAMPOLIM DA VITÓRIA)*TRECHO URBANO*"/>
    <n v="95.8"/>
    <n v="104.1"/>
    <n v="8.3000000000000007"/>
    <x v="0"/>
    <m/>
    <s v="304BRN0390"/>
    <s v="Federal"/>
    <m/>
    <m/>
    <m/>
    <s v="Federal"/>
    <s v="PAV"/>
    <s v="Macaíba"/>
  </r>
  <r>
    <x v="0"/>
    <s v="101BRN0132"/>
    <n v="0"/>
    <x v="57"/>
    <s v="0132"/>
    <n v="-35.256848229961797"/>
    <n v="-5.8918122202576901"/>
    <n v="-35.264846550228"/>
    <n v="-5.9392108996632302"/>
    <s v="101"/>
    <s v="RN"/>
    <s v="Eixo Principal"/>
    <s v="-"/>
    <s v="101BRN0132"/>
    <s v="ENTR BR-304(B) (COMPLEXO VIÁRIO TRAMPOLIM DA VITÓRIA)*TRECHO URBANO*"/>
    <s v="ENTR RN-313 (P/PIUM)*TRECHO URBANO*"/>
    <n v="104.1"/>
    <n v="109.4"/>
    <n v="5.3"/>
    <x v="0"/>
    <m/>
    <m/>
    <s v="Federal"/>
    <m/>
    <m/>
    <m/>
    <s v="Federal"/>
    <s v="PAV"/>
    <s v="Macaíba"/>
  </r>
  <r>
    <x v="0"/>
    <s v="101BRN0150"/>
    <n v="0"/>
    <x v="57"/>
    <s v="0150"/>
    <n v="-35.264846550228"/>
    <n v="-5.9392108996632302"/>
    <n v="-35.260011120416799"/>
    <n v="-6.00004258969369"/>
    <s v="101"/>
    <s v="RN"/>
    <s v="Eixo Principal"/>
    <s v="-"/>
    <s v="101BRN0150"/>
    <s v="ENTR RN-313 (P/PIUM)"/>
    <s v="ENTR RN-316 (P/MONTE ALEGRE)"/>
    <n v="109.4"/>
    <n v="116.2"/>
    <n v="6.8"/>
    <x v="0"/>
    <m/>
    <m/>
    <s v="Federal"/>
    <m/>
    <m/>
    <m/>
    <s v="Federal"/>
    <s v="PAV"/>
    <s v="Macaíba"/>
  </r>
  <r>
    <x v="0"/>
    <s v="101BRN0165"/>
    <n v="0"/>
    <x v="57"/>
    <s v="0165"/>
    <n v="-35.260011120416799"/>
    <n v="-6.00004258969369"/>
    <n v="-35.252835570105397"/>
    <n v="-6.0175908998001502"/>
    <s v="101"/>
    <s v="RN"/>
    <s v="Eixo Principal"/>
    <s v="-"/>
    <s v="101BRN0165"/>
    <s v="ENTR RN-316 (P/MONTE ALEGRE)"/>
    <s v="ACESSO À LAGOA DO BONFIM"/>
    <n v="116.2"/>
    <n v="118.4"/>
    <n v="2.2000000000000002"/>
    <x v="0"/>
    <m/>
    <m/>
    <s v="Federal"/>
    <m/>
    <m/>
    <m/>
    <s v="Federal"/>
    <s v="PAV"/>
    <s v="Macaíba"/>
  </r>
  <r>
    <x v="0"/>
    <s v="101BRN0167"/>
    <n v="0"/>
    <x v="57"/>
    <s v="0167"/>
    <n v="-35.252835570105397"/>
    <n v="-6.0175908998001502"/>
    <n v="-35.234380329688399"/>
    <n v="-6.0809925302809802"/>
    <s v="101"/>
    <s v="RN"/>
    <s v="Eixo Principal"/>
    <s v="-"/>
    <s v="101BRN0167"/>
    <s v="ACESSO À LAGOA DO BONFIM"/>
    <s v="ENTR RN-063/002(A) (SÃO JOSÉ DE MIPIBÚ/NÍSIA FLORESTA)"/>
    <n v="118.4"/>
    <n v="125.5"/>
    <n v="7.1"/>
    <x v="0"/>
    <m/>
    <m/>
    <s v="Federal"/>
    <m/>
    <m/>
    <m/>
    <s v="Federal"/>
    <s v="PAV"/>
    <s v="Macaíba"/>
  </r>
  <r>
    <x v="0"/>
    <s v="101BRN0170"/>
    <n v="0"/>
    <x v="57"/>
    <s v="0170"/>
    <n v="-35.234380329688399"/>
    <n v="-6.0809925302809802"/>
    <n v="-35.232863489958"/>
    <n v="-6.1153378199843402"/>
    <s v="101"/>
    <s v="RN"/>
    <s v="Eixo Principal"/>
    <s v="-"/>
    <s v="101BRN0170"/>
    <s v="ENTR RN-063/002(A) (SÃO JOSÉ DE MIPIBÚ/NÍSIA FLORESTA)"/>
    <s v="ENTR RN-002(B)/317 (P/SENADOR GEORGINO AVELINO/BREJINHO)"/>
    <n v="125.5"/>
    <n v="129.6"/>
    <n v="4.0999999999999996"/>
    <x v="0"/>
    <m/>
    <m/>
    <s v="Federal"/>
    <m/>
    <m/>
    <m/>
    <s v="Federal"/>
    <s v="PAV"/>
    <s v="Macaíba"/>
  </r>
  <r>
    <x v="0"/>
    <s v="101BRN0180"/>
    <n v="0"/>
    <x v="57"/>
    <s v="0180"/>
    <n v="-35.232863489958"/>
    <n v="-6.1153378199843402"/>
    <n v="-35.215694629903197"/>
    <n v="-6.2182527797419302"/>
    <s v="101"/>
    <s v="RN"/>
    <s v="Eixo Principal"/>
    <s v="-"/>
    <s v="101BRN0180"/>
    <s v="ENTR RN-002(B)/317 (P/SENADOR GEORGINO AVELINO/BREJINHO)"/>
    <s v="ENTR RN-061 (P/AREZ)"/>
    <n v="129.6"/>
    <n v="141.5"/>
    <n v="11.9"/>
    <x v="0"/>
    <m/>
    <m/>
    <s v="Federal"/>
    <m/>
    <m/>
    <m/>
    <s v="Federal"/>
    <s v="PAV"/>
    <s v="Macaíba"/>
  </r>
  <r>
    <x v="0"/>
    <s v="101BRN0190"/>
    <n v="0"/>
    <x v="57"/>
    <s v="0190"/>
    <n v="-35.215694629903197"/>
    <n v="-6.2182527797419302"/>
    <n v="-35.209060270015399"/>
    <n v="-6.2699167403651996"/>
    <s v="101"/>
    <s v="RN"/>
    <s v="Eixo Principal"/>
    <s v="-"/>
    <s v="101BRN0190"/>
    <s v="ENTR RN-061 (P/AREZ)"/>
    <s v="ENTR RN-003 (GOIANINHA - P/ PRAIA DE PIPA)"/>
    <n v="141.5"/>
    <n v="147"/>
    <n v="5.5"/>
    <x v="0"/>
    <m/>
    <m/>
    <s v="Federal"/>
    <m/>
    <m/>
    <m/>
    <s v="Federal"/>
    <s v="PAV"/>
    <s v="Macaíba"/>
  </r>
  <r>
    <x v="0"/>
    <s v="101BRN0210"/>
    <n v="0"/>
    <x v="57"/>
    <s v="0210"/>
    <n v="-35.209060270015399"/>
    <n v="-6.2699167403651996"/>
    <n v="-35.139758370152599"/>
    <n v="-6.3935163895696903"/>
    <s v="101"/>
    <s v="RN"/>
    <s v="Eixo Principal"/>
    <s v="-"/>
    <s v="101BRN0210"/>
    <s v="ENTR RN-003 (GOIANINHA - P/ PRAIA DE PIPA)"/>
    <s v="ENTR RN-269 (P/GANGUARETAMA / P/PEDRO VELHO)"/>
    <n v="147"/>
    <n v="163.19999999999999"/>
    <n v="16.2"/>
    <x v="0"/>
    <m/>
    <m/>
    <s v="Federal"/>
    <m/>
    <m/>
    <m/>
    <s v="Federal"/>
    <s v="PAV"/>
    <s v="Macaíba"/>
  </r>
  <r>
    <x v="0"/>
    <s v="101BRN0230"/>
    <n v="0"/>
    <x v="57"/>
    <s v="0230"/>
    <n v="-35.139758370152599"/>
    <n v="-6.3935163895696903"/>
    <n v="-35.115180039826903"/>
    <n v="-6.4364164001966602"/>
    <s v="101"/>
    <s v="RN"/>
    <s v="Eixo Principal"/>
    <s v="-"/>
    <s v="101BRN0230"/>
    <s v="ENTR RN-269 (P/GANGUARETAMA / P/PEDRO VELHO)"/>
    <s v="ENTR RN-062 (P/BAIA FORMOSA)"/>
    <n v="163.19999999999999"/>
    <n v="168.7"/>
    <n v="5.5"/>
    <x v="0"/>
    <m/>
    <m/>
    <s v="Federal"/>
    <m/>
    <m/>
    <m/>
    <s v="Federal"/>
    <s v="PAV"/>
    <s v="Macaíba"/>
  </r>
  <r>
    <x v="0"/>
    <s v="101BRN0240"/>
    <n v="0"/>
    <x v="57"/>
    <s v="0240"/>
    <n v="-35.115180039826903"/>
    <n v="-6.4364164001966602"/>
    <n v="-35.111238920140003"/>
    <n v="-6.5051504699181901"/>
    <s v="101"/>
    <s v="RN"/>
    <s v="Eixo Principal"/>
    <s v="-"/>
    <s v="101BRN0240"/>
    <s v="ENTR RN-062 (P/BAIA FORMOSA)"/>
    <s v="DIV RN/PB"/>
    <n v="168.7"/>
    <n v="176.5"/>
    <n v="7.8"/>
    <x v="0"/>
    <m/>
    <m/>
    <s v="Federal"/>
    <m/>
    <m/>
    <m/>
    <s v="Federal"/>
    <s v="PAV"/>
    <s v="Macaíba"/>
  </r>
  <r>
    <x v="0"/>
    <s v="101BRS4300"/>
    <n v="0"/>
    <x v="58"/>
    <s v="4300"/>
    <n v="-49.769589900053802"/>
    <n v="-29.299076690136999"/>
    <n v="-49.770022779727398"/>
    <n v="-29.299711339906299"/>
    <s v="101"/>
    <s v="RS"/>
    <s v="Eixo Principal"/>
    <s v="-"/>
    <s v="101BRS4300"/>
    <s v="DIV SC/RS (INÍCIO PONTE S/RIO MAMPITUBA)"/>
    <s v="FIM PONTE S/RIO MAMPITUBA"/>
    <n v="0"/>
    <n v="0.1"/>
    <n v="0.1"/>
    <x v="0"/>
    <m/>
    <m/>
    <s v="Concessão Federal"/>
    <m/>
    <m/>
    <m/>
    <s v="Federal"/>
    <s v="PAV"/>
    <s v="Macaíba"/>
  </r>
  <r>
    <x v="0"/>
    <s v="101BRS4310"/>
    <n v="0"/>
    <x v="58"/>
    <s v="4310"/>
    <n v="-49.770022779727398"/>
    <n v="-29.299711339906299"/>
    <n v="-49.775143180413401"/>
    <n v="-29.319487500048002"/>
    <s v="101"/>
    <s v="RS"/>
    <s v="Eixo Principal"/>
    <s v="-"/>
    <s v="101BRS4310"/>
    <s v="FIM PONTE S/RIO MAMPITUBA"/>
    <s v="ENTR BR-453 (P/TORRES)"/>
    <n v="0.1"/>
    <n v="2.2999999999999998"/>
    <n v="2.2000000000000002"/>
    <x v="0"/>
    <m/>
    <m/>
    <s v="Concessão Federal"/>
    <m/>
    <m/>
    <m/>
    <s v="Federal"/>
    <s v="PAV"/>
    <s v="São Leopoldo"/>
  </r>
  <r>
    <x v="0"/>
    <s v="101BRS4320"/>
    <n v="0"/>
    <x v="58"/>
    <s v="4320"/>
    <n v="-49.775143180413401"/>
    <n v="-29.319487500048002"/>
    <n v="-49.847338399847203"/>
    <n v="-29.396325959675199"/>
    <s v="101"/>
    <s v="RS"/>
    <s v="Eixo Principal"/>
    <s v="-"/>
    <s v="101BRS4320"/>
    <s v="ENTR BR-453 (P/TORRES)"/>
    <s v="INÍCIO DA VARIANTE DA GRUTA"/>
    <n v="2.2999999999999998"/>
    <n v="13.5"/>
    <n v="11.2"/>
    <x v="0"/>
    <m/>
    <m/>
    <s v="Concessão Federal"/>
    <m/>
    <m/>
    <m/>
    <s v="Federal"/>
    <s v="PAV"/>
    <s v="São Leopoldo"/>
  </r>
  <r>
    <x v="0"/>
    <s v="101BRS4330"/>
    <n v="0"/>
    <x v="58"/>
    <s v="4330"/>
    <n v="-49.847338399847203"/>
    <n v="-29.396325959675199"/>
    <n v="-49.857374699882399"/>
    <n v="-29.409630600172001"/>
    <s v="101"/>
    <s v="RS"/>
    <s v="Eixo Principal"/>
    <s v="-"/>
    <s v="101BRS4330"/>
    <s v="INÍCIO DA VARIANTE DA GRUTA"/>
    <s v="FIM DA VARIANTE DA GRUTA"/>
    <n v="13.5"/>
    <n v="16"/>
    <n v="2.5"/>
    <x v="2"/>
    <m/>
    <m/>
    <s v="Concessão Federal"/>
    <m/>
    <m/>
    <m/>
    <s v="Federal"/>
    <s v="PAV"/>
    <s v="São Leopoldo"/>
  </r>
  <r>
    <x v="0"/>
    <s v="101BRS4340"/>
    <n v="0"/>
    <x v="58"/>
    <s v="4340"/>
    <n v="-49.857374699882399"/>
    <n v="-29.409630600172001"/>
    <n v="-49.887370709890298"/>
    <n v="-29.431446320191402"/>
    <s v="101"/>
    <s v="RS"/>
    <s v="Eixo Principal"/>
    <s v="-"/>
    <s v="101BRS4340"/>
    <s v="FIM DA VARIANTE DA GRUTA"/>
    <s v="ACESSO A MORRO AZUL"/>
    <n v="16"/>
    <n v="20.100000000000001"/>
    <n v="4.0999999999999996"/>
    <x v="0"/>
    <m/>
    <m/>
    <s v="Concessão Federal"/>
    <m/>
    <m/>
    <m/>
    <s v="Federal"/>
    <s v="PAV"/>
    <s v="São Leopoldo"/>
  </r>
  <r>
    <x v="0"/>
    <s v="101BRS4350"/>
    <n v="0"/>
    <x v="58"/>
    <s v="4350"/>
    <n v="-49.887370709890298"/>
    <n v="-29.431446320191402"/>
    <n v="-49.921848260188902"/>
    <n v="-29.453081829562699"/>
    <s v="101"/>
    <s v="RS"/>
    <s v="Eixo Principal"/>
    <s v="-"/>
    <s v="101BRS4350"/>
    <s v="ACESSO A MORRO AZUL"/>
    <s v="ENTR RS-494 (TRÊS CACHOEIRAS)"/>
    <n v="20.100000000000001"/>
    <n v="24.2"/>
    <n v="4.0999999999999996"/>
    <x v="0"/>
    <m/>
    <m/>
    <s v="Concessão Federal"/>
    <m/>
    <m/>
    <m/>
    <s v="Federal"/>
    <s v="PAV"/>
    <s v="São Leopoldo"/>
  </r>
  <r>
    <x v="0"/>
    <s v="101BRS4360"/>
    <n v="0"/>
    <x v="58"/>
    <s v="4360"/>
    <n v="-49.921848260188902"/>
    <n v="-29.453081829562699"/>
    <n v="-50.028114119970603"/>
    <n v="-29.5364296496085"/>
    <s v="101"/>
    <s v="RS"/>
    <s v="Eixo Principal"/>
    <s v="-"/>
    <s v="101BRS4360"/>
    <s v="ENTR RS-494 (TRÊS CACHOEIRAS)"/>
    <s v="ENTR RS-417 (TRÊS FORQUILHAS)"/>
    <n v="24.2"/>
    <n v="39.9"/>
    <n v="15.7"/>
    <x v="0"/>
    <m/>
    <m/>
    <s v="Concessão Federal"/>
    <m/>
    <m/>
    <m/>
    <s v="Federal"/>
    <s v="PAV"/>
    <s v="São Leopoldo"/>
  </r>
  <r>
    <x v="0"/>
    <s v="101BRS4370"/>
    <n v="0"/>
    <x v="58"/>
    <s v="4370"/>
    <n v="-50.028114119970603"/>
    <n v="-29.5364296496085"/>
    <n v="-50.051122609920398"/>
    <n v="-29.565775849975399"/>
    <s v="101"/>
    <s v="RS"/>
    <s v="Eixo Principal"/>
    <s v="-"/>
    <s v="101BRS4370"/>
    <s v="ENTR RS-417 (TRÊS FORQUILHAS)"/>
    <s v="ENTR RS-486 (TERRA DE AREIA)"/>
    <n v="39.9"/>
    <n v="44.1"/>
    <n v="4.2"/>
    <x v="0"/>
    <m/>
    <m/>
    <s v="Concessão Federal"/>
    <m/>
    <m/>
    <m/>
    <s v="Federal"/>
    <s v="PAV"/>
    <s v="São Leopoldo"/>
  </r>
  <r>
    <x v="0"/>
    <s v="101BRS4380"/>
    <n v="0"/>
    <x v="58"/>
    <s v="4380"/>
    <n v="-50.051122609920398"/>
    <n v="-29.565775849975399"/>
    <n v="-50.172675680038502"/>
    <n v="-29.697835300258799"/>
    <s v="101"/>
    <s v="RS"/>
    <s v="Eixo Principal"/>
    <s v="-"/>
    <s v="101BRS4380"/>
    <s v="ENTR RS-486 (TERRA DE AREIA)"/>
    <s v="ENTR ACESSO NORTE DE MAQUINÉ"/>
    <n v="44.1"/>
    <n v="63.5"/>
    <n v="19.399999999999999"/>
    <x v="0"/>
    <m/>
    <m/>
    <s v="Concessão Federal"/>
    <m/>
    <m/>
    <m/>
    <s v="Federal"/>
    <s v="PAV"/>
    <s v="São Leopoldo"/>
  </r>
  <r>
    <x v="0"/>
    <s v="101BRS4390"/>
    <n v="0"/>
    <x v="58"/>
    <s v="4390"/>
    <n v="-50.172675680038502"/>
    <n v="-29.697835300258799"/>
    <n v="-50.197993030054199"/>
    <n v="-29.723580439785401"/>
    <s v="101"/>
    <s v="RS"/>
    <s v="Eixo Principal"/>
    <s v="-"/>
    <s v="101BRS4390"/>
    <s v="ENTR ACESSO NORTE DE MAQUINÉ"/>
    <s v="ENTR ACESSO NORTE DE CAPÃO DA CANOA"/>
    <n v="63.5"/>
    <n v="67.2"/>
    <n v="3.7"/>
    <x v="0"/>
    <m/>
    <m/>
    <s v="Concessão Federal"/>
    <m/>
    <m/>
    <m/>
    <s v="Federal"/>
    <s v="PAV"/>
    <s v="São Leopoldo"/>
  </r>
  <r>
    <x v="0"/>
    <s v="101BRS4400"/>
    <n v="0"/>
    <x v="58"/>
    <s v="4400"/>
    <n v="-50.197993030054199"/>
    <n v="-29.723580439785401"/>
    <n v="-50.200249910205102"/>
    <n v="-29.726333840134501"/>
    <s v="101"/>
    <s v="RS"/>
    <s v="Eixo Principal"/>
    <s v="-"/>
    <s v="101BRS4400"/>
    <s v="ENTR ACESSO NORTE DE CAPÃO DA CANOA"/>
    <s v="INÍCIO DO TÚNEL"/>
    <n v="67.2"/>
    <n v="67.400000000000006"/>
    <n v="0.2"/>
    <x v="0"/>
    <m/>
    <m/>
    <s v="Concessão Federal"/>
    <m/>
    <m/>
    <m/>
    <s v="Federal"/>
    <s v="PAV"/>
    <s v="São Leopoldo"/>
  </r>
  <r>
    <x v="0"/>
    <s v="101BRS4410"/>
    <n v="0"/>
    <x v="58"/>
    <s v="4410"/>
    <n v="-50.200249910205102"/>
    <n v="-29.726333840134501"/>
    <n v="-50.210229779580601"/>
    <n v="-29.740367259741198"/>
    <s v="101"/>
    <s v="RS"/>
    <s v="Eixo Principal"/>
    <s v="-"/>
    <s v="101BRS4410"/>
    <s v="INÍCIO DO TÚNEL"/>
    <s v="FINAL DO TÚNEL"/>
    <n v="67.400000000000006"/>
    <n v="69.2"/>
    <n v="1.8"/>
    <x v="0"/>
    <m/>
    <m/>
    <s v="Concessão Federal"/>
    <m/>
    <m/>
    <m/>
    <s v="Federal"/>
    <s v="PAV"/>
    <s v="São Leopoldo"/>
  </r>
  <r>
    <x v="0"/>
    <s v="101BRS4420"/>
    <n v="0"/>
    <x v="58"/>
    <s v="4420"/>
    <n v="-50.210229779580601"/>
    <n v="-29.740367259741198"/>
    <n v="-50.21559021022"/>
    <n v="-29.756676689877199"/>
    <s v="101"/>
    <s v="RS"/>
    <s v="Eixo Principal"/>
    <s v="-"/>
    <s v="101BRS4420"/>
    <s v="FINAL DO TÚNEL"/>
    <s v="ENTR ACESSO SUL DE CAPÃO DA CANOA"/>
    <n v="69.2"/>
    <n v="71.3"/>
    <n v="2.1"/>
    <x v="0"/>
    <m/>
    <m/>
    <s v="Concessão Federal"/>
    <m/>
    <m/>
    <m/>
    <s v="Federal"/>
    <s v="PAV"/>
    <s v="São Leopoldo"/>
  </r>
  <r>
    <x v="0"/>
    <s v="101BRS4425"/>
    <n v="0"/>
    <x v="58"/>
    <s v="4425"/>
    <n v="-50.21559021022"/>
    <n v="-29.756676689877199"/>
    <n v="-50.278700359633802"/>
    <n v="-29.889116459856599"/>
    <s v="101"/>
    <s v="RS"/>
    <s v="Eixo Principal"/>
    <s v="-"/>
    <s v="101BRS4425"/>
    <s v="ENTR ACESSO SUL DE CAPÃO DA CANOA"/>
    <s v="ENTR BR-290(A) (OSÓRIO)"/>
    <n v="71.3"/>
    <n v="88.7"/>
    <n v="17.399999999999999"/>
    <x v="0"/>
    <m/>
    <m/>
    <s v="Concessão Federal"/>
    <m/>
    <m/>
    <m/>
    <s v="Federal"/>
    <s v="PAV"/>
    <s v="São Leopoldo"/>
  </r>
  <r>
    <x v="0"/>
    <s v="101BRS4430"/>
    <n v="0"/>
    <x v="58"/>
    <s v="4430"/>
    <n v="-50.278700359633802"/>
    <n v="-29.889116459856599"/>
    <n v="-50.284171510306898"/>
    <n v="-29.8938548995839"/>
    <s v="101"/>
    <s v="RS"/>
    <s v="Eixo Principal"/>
    <s v="-"/>
    <s v="101BRS4430"/>
    <s v="ENTR BR-290(A) (OSÓRIO)"/>
    <s v="ENTR RS-030 (P/TRAMANDAÍ)"/>
    <n v="88.7"/>
    <n v="89.4"/>
    <n v="0.7"/>
    <x v="0"/>
    <m/>
    <s v="290BRS0010"/>
    <s v="Concessão Federal"/>
    <m/>
    <m/>
    <m/>
    <s v="Federal"/>
    <s v="PAV"/>
    <s v="São Leopoldo"/>
  </r>
  <r>
    <x v="0"/>
    <s v="101BRS4435"/>
    <n v="0"/>
    <x v="58"/>
    <s v="4435"/>
    <n v="-50.284171510306898"/>
    <n v="-29.8938548995839"/>
    <n v="-50.321807389699202"/>
    <n v="-29.8974696004416"/>
    <s v="101"/>
    <s v="RS"/>
    <s v="Eixo Principal"/>
    <s v="-"/>
    <s v="101BRS4435"/>
    <s v="ENTR RS-030 (P/TRAMANDAÍ)"/>
    <s v="ENTR BR-290(B)"/>
    <n v="89.4"/>
    <n v="93.5"/>
    <n v="4.0999999999999996"/>
    <x v="0"/>
    <m/>
    <s v="290BRS0015"/>
    <s v="Concessão Federal"/>
    <m/>
    <m/>
    <m/>
    <s v="Federal"/>
    <s v="PAV"/>
    <s v="São Leopoldo"/>
  </r>
  <r>
    <x v="0"/>
    <s v="101BRS4440"/>
    <n v="0"/>
    <x v="58"/>
    <s v="4440"/>
    <n v="-50.321807389699202"/>
    <n v="-29.8974696004416"/>
    <n v="-50.318901920287303"/>
    <n v="-29.924859850002001"/>
    <s v="101"/>
    <s v="RS"/>
    <s v="Eixo Principal"/>
    <s v="-"/>
    <s v="101BRS4440"/>
    <s v="ENTR BR-290(B)"/>
    <s v="ENTR RS-389 (P/ OSÓRIO)"/>
    <n v="93.5"/>
    <n v="96.7"/>
    <n v="3.2"/>
    <x v="1"/>
    <m/>
    <m/>
    <s v="Estadual"/>
    <m/>
    <s v="RST-101"/>
    <s v="PAV"/>
    <s v="Estadual"/>
    <s v="PLA"/>
    <s v="São Leopoldo"/>
  </r>
  <r>
    <x v="0"/>
    <s v="101BRS4445"/>
    <n v="0"/>
    <x v="58"/>
    <s v="4445"/>
    <n v="-50.318901920287303"/>
    <n v="-29.924859850002001"/>
    <n v="-50.391203720175398"/>
    <n v="-30.033775900337499"/>
    <s v="101"/>
    <s v="RS"/>
    <s v="Eixo Principal"/>
    <s v="-"/>
    <s v="101BRS4445"/>
    <s v="ENTR RS-389 (P/ OSÓRIO)"/>
    <s v="PASSINHOS"/>
    <n v="96.7"/>
    <n v="110.8"/>
    <n v="14.1"/>
    <x v="1"/>
    <m/>
    <m/>
    <s v="Estadual"/>
    <m/>
    <s v="RST-101"/>
    <s v="PAV"/>
    <s v="Estadual"/>
    <s v="PLA"/>
    <s v="São Leopoldo"/>
  </r>
  <r>
    <x v="0"/>
    <s v="101BRS4450"/>
    <n v="0"/>
    <x v="58"/>
    <s v="4450"/>
    <n v="-50.391203720175398"/>
    <n v="-30.033775900337499"/>
    <n v="-50.513583010047803"/>
    <n v="-30.147134249945601"/>
    <s v="101"/>
    <s v="RS"/>
    <s v="Eixo Principal"/>
    <s v="-"/>
    <s v="101BRS4450"/>
    <s v="PASSINHOS"/>
    <s v="ENTR RS-040 (CAPIVARÍ DO SUL)"/>
    <n v="110.8"/>
    <n v="129.4"/>
    <n v="18.600000000000001"/>
    <x v="1"/>
    <m/>
    <m/>
    <s v="Estadual"/>
    <m/>
    <s v="RST-101"/>
    <s v="PAV"/>
    <s v="Estadual"/>
    <s v="PLA"/>
    <s v="São Leopoldo"/>
  </r>
  <r>
    <x v="0"/>
    <s v="101BRS4455"/>
    <n v="0"/>
    <x v="58"/>
    <s v="4455"/>
    <n v="-50.513583010047803"/>
    <n v="-30.147134249945601"/>
    <n v="-50.484457829764999"/>
    <n v="-30.243183420078701"/>
    <s v="101"/>
    <s v="RS"/>
    <s v="Eixo Principal"/>
    <s v="-"/>
    <s v="101BRS4455"/>
    <s v="ENTR RS-040 (CAPIVARÍ DO SUL)"/>
    <s v="ENTR RS-776 (P/PALMARES DO SUL)"/>
    <n v="129.4"/>
    <n v="140.4"/>
    <n v="11"/>
    <x v="1"/>
    <m/>
    <m/>
    <s v="Estadual"/>
    <m/>
    <s v="RSC-101"/>
    <s v="PAV"/>
    <s v="Estadual"/>
    <s v="PLA"/>
    <s v="São Leopoldo"/>
  </r>
  <r>
    <x v="0"/>
    <s v="101BRS4460"/>
    <n v="0"/>
    <x v="58"/>
    <s v="4460"/>
    <n v="-50.484457829764999"/>
    <n v="-30.243183420078701"/>
    <n v="-50.4661689900068"/>
    <n v="-30.477552769844401"/>
    <s v="101"/>
    <s v="RS"/>
    <s v="Eixo Principal"/>
    <s v="-"/>
    <s v="101BRS4460"/>
    <s v="ENTR RS-776 (P/PALMARES DO SUL)"/>
    <s v="BACOPARÍ"/>
    <n v="140.4"/>
    <n v="168.5"/>
    <n v="28.1"/>
    <x v="1"/>
    <m/>
    <m/>
    <s v="Estadual"/>
    <m/>
    <s v="RSC-101"/>
    <s v="PAV"/>
    <s v="Estadual"/>
    <s v="PLA"/>
    <s v="Pelotas"/>
  </r>
  <r>
    <x v="0"/>
    <s v="101BRS4465"/>
    <n v="0"/>
    <x v="58"/>
    <s v="4465"/>
    <n v="-50.4661689900068"/>
    <n v="-30.477552769844401"/>
    <n v="-50.923134220367899"/>
    <n v="-31.104031120040101"/>
    <s v="101"/>
    <s v="RS"/>
    <s v="Eixo Principal"/>
    <s v="-"/>
    <s v="101BRS4465"/>
    <s v="BACOPARÍ"/>
    <s v="ENTR AV. PADRE SIMÃO (MOSTARDAS)"/>
    <n v="168.5"/>
    <n v="253"/>
    <n v="84.5"/>
    <x v="1"/>
    <m/>
    <m/>
    <s v="Estadual"/>
    <m/>
    <s v="RSC-101"/>
    <s v="PAV"/>
    <s v="Estadual"/>
    <s v="PLA"/>
    <s v="Pelotas"/>
  </r>
  <r>
    <x v="0"/>
    <s v="101BRS4470"/>
    <n v="0"/>
    <x v="58"/>
    <s v="4470"/>
    <n v="-50.923134220367899"/>
    <n v="-31.104031120040101"/>
    <n v="-51.097158520349403"/>
    <n v="-31.300752480142801"/>
    <s v="101"/>
    <s v="RS"/>
    <s v="Eixo Principal"/>
    <s v="-"/>
    <s v="101BRS4470"/>
    <s v="ENTR AV. PADRE SIMÃO (MOSTARDAS)"/>
    <s v="ENTR R. ISIDORO TEIXEIRA MACHADO (TAVARES)"/>
    <n v="253"/>
    <n v="279.5"/>
    <n v="26.5"/>
    <x v="1"/>
    <m/>
    <m/>
    <s v="Estadual"/>
    <m/>
    <s v="RST-101"/>
    <s v="PAV"/>
    <s v="Estadual"/>
    <s v="PLA"/>
    <s v="Pelotas"/>
  </r>
  <r>
    <x v="0"/>
    <s v="101BRS4480"/>
    <n v="0"/>
    <x v="58"/>
    <s v="4480"/>
    <n v="-51.097158520349403"/>
    <n v="-31.300752480142801"/>
    <n v="-51.419970499738703"/>
    <n v="-31.6303986200002"/>
    <s v="101"/>
    <s v="RS"/>
    <s v="Eixo Principal"/>
    <s v="-"/>
    <s v="101BRS4480"/>
    <s v="ENTR R. ISIDORO TEIXEIRA MACHADO (TAVARES)"/>
    <s v="BOJURÚ"/>
    <n v="279.5"/>
    <n v="331.7"/>
    <n v="52.2"/>
    <x v="1"/>
    <m/>
    <m/>
    <s v="Estadual"/>
    <m/>
    <s v="RSC-101"/>
    <s v="PAV"/>
    <s v="Estadual"/>
    <s v="PLA"/>
    <s v="Pelotas"/>
  </r>
  <r>
    <x v="0"/>
    <s v="101BRS4490"/>
    <n v="0"/>
    <x v="58"/>
    <s v="4490"/>
    <n v="-51.419970499738703"/>
    <n v="-31.6303986200002"/>
    <n v="-51.739863910191197"/>
    <n v="-31.829001510211398"/>
    <s v="101"/>
    <s v="RS"/>
    <s v="Eixo Principal"/>
    <s v="-"/>
    <s v="101BRS4490"/>
    <s v="BOJURÚ"/>
    <s v="ESTREITO"/>
    <n v="331.7"/>
    <n v="370.2"/>
    <n v="38.5"/>
    <x v="1"/>
    <m/>
    <m/>
    <s v="Estadual"/>
    <m/>
    <s v="RSC-101"/>
    <s v="PAV"/>
    <s v="Estadual"/>
    <s v="PLA"/>
    <s v="Pelotas"/>
  </r>
  <r>
    <x v="0"/>
    <s v="101BRS4500"/>
    <n v="0"/>
    <x v="58"/>
    <s v="4500"/>
    <n v="-51.739863910191197"/>
    <n v="-31.829001510211398"/>
    <n v="-52.038270149947401"/>
    <n v="-32.006514759748299"/>
    <s v="101"/>
    <s v="RS"/>
    <s v="Eixo Principal"/>
    <s v="-"/>
    <s v="101BRS4500"/>
    <s v="ESTREITO"/>
    <s v="ENTR R. LUIZ GAUTÉRIO (SÃO JOSÉ DO NORTE)"/>
    <n v="370.2"/>
    <n v="405.5"/>
    <n v="35.299999999999997"/>
    <x v="2"/>
    <m/>
    <m/>
    <s v="Federal"/>
    <m/>
    <m/>
    <m/>
    <s v="Federal"/>
    <s v="PAV"/>
    <s v="Pelotas"/>
  </r>
  <r>
    <x v="0"/>
    <s v="101BRS4510"/>
    <n v="0"/>
    <x v="58"/>
    <s v="4510"/>
    <n v="-52.038270149947401"/>
    <n v="-32.006514759748299"/>
    <n v="-52.075779769920402"/>
    <n v="-32.045529879900002"/>
    <s v="101"/>
    <s v="RS"/>
    <s v="Eixo Principal"/>
    <s v="-"/>
    <s v="101BRS4510"/>
    <s v="ENTR R. LUIZ GAUTÉRIO (SÃO JOSÉ DO NORTE)"/>
    <s v="RIO GRANDE"/>
    <n v="405.5"/>
    <n v="410"/>
    <n v="4.5"/>
    <x v="4"/>
    <m/>
    <m/>
    <s v="Federal"/>
    <m/>
    <m/>
    <m/>
    <s v="Federal"/>
    <s v="N_PAV"/>
    <s v="Pelotas"/>
  </r>
  <r>
    <x v="0"/>
    <s v="101BSC3810"/>
    <n v="0"/>
    <x v="59"/>
    <s v="3810"/>
    <n v="-48.886446100007397"/>
    <n v="-25.9816419701007"/>
    <n v="-48.861226220313704"/>
    <n v="-26.028743330040498"/>
    <s v="101"/>
    <s v="SC"/>
    <s v="Eixo Principal"/>
    <s v="-"/>
    <s v="101BSC3810"/>
    <s v="DIV PR/SC (ENTR BR-376)"/>
    <s v="ENTR SC-417 (GARUVA)"/>
    <n v="0"/>
    <n v="6.2"/>
    <n v="6.2"/>
    <x v="0"/>
    <m/>
    <s v="376BSC0510"/>
    <s v="Concessão Federal"/>
    <m/>
    <m/>
    <m/>
    <s v="Federal"/>
    <s v="PAV"/>
    <s v="Pelotas"/>
  </r>
  <r>
    <x v="0"/>
    <s v="101BSC3830"/>
    <n v="0"/>
    <x v="59"/>
    <s v="3830"/>
    <n v="-48.861226220313704"/>
    <n v="-26.028743330040498"/>
    <n v="-48.913817249766197"/>
    <n v="-26.203053590151001"/>
    <s v="101"/>
    <s v="SC"/>
    <s v="Eixo Principal"/>
    <s v="-"/>
    <s v="101BSC3830"/>
    <s v="ENTR SC-417 (GARUVA)"/>
    <s v="ENTR SC-418 (PIRABEIRABA)"/>
    <n v="6.2"/>
    <n v="27.2"/>
    <n v="21"/>
    <x v="0"/>
    <m/>
    <m/>
    <s v="Concessão Federal"/>
    <m/>
    <m/>
    <m/>
    <s v="Federal"/>
    <s v="PAV"/>
    <s v="Joinville"/>
  </r>
  <r>
    <x v="0"/>
    <s v="101BSC3850"/>
    <n v="0"/>
    <x v="59"/>
    <s v="3850"/>
    <n v="-48.913817249766197"/>
    <n v="-26.203053590151001"/>
    <n v="-48.9048471202983"/>
    <n v="-26.2566093403487"/>
    <s v="101"/>
    <s v="SC"/>
    <s v="Eixo Principal"/>
    <s v="-"/>
    <s v="101BSC3850"/>
    <s v="ENTR SC-418 (PIRABEIRABA)"/>
    <s v="ENTR SC-108 (P/JOINVILLE)"/>
    <n v="27.2"/>
    <n v="38.4"/>
    <n v="11.2"/>
    <x v="0"/>
    <m/>
    <m/>
    <s v="Concessão Federal"/>
    <m/>
    <m/>
    <m/>
    <s v="Federal"/>
    <s v="PAV"/>
    <s v="Joinville"/>
  </r>
  <r>
    <x v="0"/>
    <s v="101BSC3870"/>
    <n v="0"/>
    <x v="59"/>
    <s v="3870"/>
    <n v="-48.9048471202983"/>
    <n v="-26.2566093403487"/>
    <n v="-48.806277070430397"/>
    <n v="-26.4376914397081"/>
    <s v="101"/>
    <s v="SC"/>
    <s v="Eixo Principal"/>
    <s v="-"/>
    <s v="101BSC3870"/>
    <s v="ENTR SC-108 (P/JOINVILLE)"/>
    <s v="ENTR BR-280"/>
    <n v="38.4"/>
    <n v="57.4"/>
    <n v="19"/>
    <x v="0"/>
    <m/>
    <m/>
    <s v="Concessão Federal"/>
    <m/>
    <m/>
    <m/>
    <s v="Federal"/>
    <s v="PAV"/>
    <s v="Joinville"/>
  </r>
  <r>
    <x v="0"/>
    <s v="101BSC3890"/>
    <n v="0"/>
    <x v="59"/>
    <s v="3890"/>
    <n v="-48.806277070430397"/>
    <n v="-26.4376914397081"/>
    <n v="-48.718934639921599"/>
    <n v="-26.617408250390302"/>
    <s v="101"/>
    <s v="SC"/>
    <s v="Eixo Principal"/>
    <s v="-"/>
    <s v="101BSC3890"/>
    <s v="ENTR BR-280"/>
    <s v="ENTR SC-415"/>
    <n v="57.4"/>
    <n v="82.8"/>
    <n v="25.4"/>
    <x v="0"/>
    <m/>
    <m/>
    <s v="Concessão Federal"/>
    <m/>
    <m/>
    <m/>
    <s v="Federal"/>
    <s v="PAV"/>
    <s v="Joinville"/>
  </r>
  <r>
    <x v="0"/>
    <s v="101BSC3895"/>
    <n v="0"/>
    <x v="59"/>
    <s v="3895"/>
    <n v="-48.718934639921599"/>
    <n v="-26.617408250390302"/>
    <n v="-48.687860000138798"/>
    <n v="-26.645109370400998"/>
    <s v="101"/>
    <s v="SC"/>
    <s v="Eixo Principal"/>
    <s v="-"/>
    <s v="101BSC3895"/>
    <s v="ENTR SC-415"/>
    <s v="ENTR R. ORNÉLIO GONÇALVES (BARRA VELHA)"/>
    <n v="82.8"/>
    <n v="87.5"/>
    <n v="4.7"/>
    <x v="0"/>
    <m/>
    <m/>
    <s v="Concessão Federal"/>
    <m/>
    <m/>
    <m/>
    <s v="Federal"/>
    <s v="PAV"/>
    <s v="Joinville"/>
  </r>
  <r>
    <x v="0"/>
    <s v="101BSC3900"/>
    <n v="0"/>
    <x v="59"/>
    <s v="3900"/>
    <n v="-48.687860000138798"/>
    <n v="-26.645109370400998"/>
    <n v="-48.679451880399903"/>
    <n v="-26.798576080321801"/>
    <s v="101"/>
    <s v="SC"/>
    <s v="Eixo Principal"/>
    <s v="-"/>
    <s v="101BSC3900"/>
    <s v="ENTR R. ORNÉLIO GONÇALVES (BARRA VELHA)"/>
    <s v="ACESSO P/PENHA (PASSAGEM INFERIOR)"/>
    <n v="87.5"/>
    <n v="104.6"/>
    <n v="17.100000000000001"/>
    <x v="0"/>
    <m/>
    <m/>
    <s v="Concessão Federal"/>
    <m/>
    <m/>
    <m/>
    <s v="Federal"/>
    <s v="PAV"/>
    <s v="Joinville"/>
  </r>
  <r>
    <x v="0"/>
    <s v="101BSC3910"/>
    <n v="0"/>
    <x v="59"/>
    <s v="3910"/>
    <n v="-48.679451880399903"/>
    <n v="-26.798576080321801"/>
    <n v="-48.716237529937999"/>
    <n v="-26.841556740351201"/>
    <s v="101"/>
    <s v="SC"/>
    <s v="Eixo Principal"/>
    <s v="-"/>
    <s v="101BSC3910"/>
    <s v="ACESSO P/PENHA (PASSAGEM INFERIOR)"/>
    <s v="ENTR BR-470 (P/NAVEGANTES)"/>
    <n v="104.6"/>
    <n v="111.3"/>
    <n v="6.7"/>
    <x v="0"/>
    <m/>
    <m/>
    <s v="Concessão Federal"/>
    <m/>
    <m/>
    <m/>
    <s v="Federal"/>
    <s v="PAV"/>
    <s v="Joinville"/>
  </r>
  <r>
    <x v="0"/>
    <s v="101BSC3931"/>
    <n v="0"/>
    <x v="59"/>
    <s v="3931"/>
    <n v="-48.716237529937999"/>
    <n v="-26.841556740351201"/>
    <n v="-48.7214865696494"/>
    <n v="-26.889999899575599"/>
    <s v="101"/>
    <s v="SC"/>
    <s v="Eixo Principal"/>
    <s v="-"/>
    <s v="101BSC3931"/>
    <s v="ENTR BR-470 (P/NAVEGANTES)"/>
    <s v="ENTR SC-412 (P/ILHOTA)"/>
    <n v="111.3"/>
    <n v="117.3"/>
    <n v="6"/>
    <x v="0"/>
    <m/>
    <m/>
    <s v="Concessão Federal"/>
    <m/>
    <m/>
    <m/>
    <s v="Federal"/>
    <s v="PAV"/>
    <s v="Joinville"/>
  </r>
  <r>
    <x v="0"/>
    <s v="101BSC3950"/>
    <n v="0"/>
    <x v="59"/>
    <s v="3950"/>
    <n v="-48.7214865696494"/>
    <n v="-26.889999899575599"/>
    <n v="-48.709621230235499"/>
    <n v="-26.918468929997001"/>
    <s v="101"/>
    <s v="SC"/>
    <s v="Eixo Principal"/>
    <s v="-"/>
    <s v="101BSC3950"/>
    <s v="ENTR SC-412 (P/ILHOTA)"/>
    <s v="ENTR BR-486(A) (P/ITAJAÍ)"/>
    <n v="117.3"/>
    <n v="120.7"/>
    <n v="3.4"/>
    <x v="0"/>
    <m/>
    <m/>
    <s v="Concessão Federal"/>
    <m/>
    <m/>
    <m/>
    <s v="Federal"/>
    <s v="PAV"/>
    <s v="Joinville"/>
  </r>
  <r>
    <x v="0"/>
    <s v="101BSC3970"/>
    <n v="0"/>
    <x v="59"/>
    <s v="3970"/>
    <n v="-48.709621230235499"/>
    <n v="-26.918468929997001"/>
    <n v="-48.6980955701544"/>
    <n v="-26.937370569595998"/>
    <s v="101"/>
    <s v="SC"/>
    <s v="Eixo Principal"/>
    <s v="-"/>
    <s v="101BSC3970"/>
    <s v="ENTR BR-486(A) (P/ITAJAÍ)"/>
    <s v="ENTR BR-486(B) (P/BRUSQUE)"/>
    <n v="120.7"/>
    <n v="123.1"/>
    <n v="2.4"/>
    <x v="0"/>
    <m/>
    <s v="486BSC0030"/>
    <s v="Concessão Federal"/>
    <m/>
    <m/>
    <m/>
    <s v="Federal"/>
    <s v="PAV"/>
    <s v="São José"/>
  </r>
  <r>
    <x v="0"/>
    <s v="101BSC3990"/>
    <n v="0"/>
    <x v="59"/>
    <s v="3990"/>
    <n v="-48.6980955701544"/>
    <n v="-26.937370569595998"/>
    <n v="-48.646091260203399"/>
    <n v="-26.999359949701802"/>
    <s v="101"/>
    <s v="SC"/>
    <s v="Eixo Principal"/>
    <s v="-"/>
    <s v="101BSC3990"/>
    <s v="ENTR BR-486(B) (P/BRUSQUE)"/>
    <s v="ENTR BLVD. DOS ESTADOS (BALNEÁRIO DE CAMBORIÚ)"/>
    <n v="123.1"/>
    <n v="133"/>
    <n v="9.9"/>
    <x v="0"/>
    <m/>
    <m/>
    <s v="Concessão Federal"/>
    <m/>
    <m/>
    <m/>
    <s v="Federal"/>
    <s v="PAV"/>
    <s v="São José"/>
  </r>
  <r>
    <x v="0"/>
    <s v="101BSC4010"/>
    <n v="0"/>
    <x v="59"/>
    <s v="4010"/>
    <n v="-48.646091260203399"/>
    <n v="-26.999359949701802"/>
    <n v="-48.611289900008799"/>
    <n v="-27.162920099882601"/>
    <s v="101"/>
    <s v="SC"/>
    <s v="Eixo Principal"/>
    <s v="-"/>
    <s v="101BSC4010"/>
    <s v="ENTR BLVD. DOS ESTADOS (BALNEÁRIO DE CAMBORIÚ)"/>
    <s v="ACESSO P/PORTO BELO"/>
    <n v="133"/>
    <n v="155"/>
    <n v="22"/>
    <x v="0"/>
    <m/>
    <m/>
    <s v="Concessão Federal"/>
    <m/>
    <m/>
    <m/>
    <s v="Federal"/>
    <s v="PAV"/>
    <s v="São José"/>
  </r>
  <r>
    <x v="0"/>
    <s v="101BSC4020"/>
    <n v="0"/>
    <x v="59"/>
    <s v="4020"/>
    <n v="-48.611289900008799"/>
    <n v="-27.162920099882601"/>
    <n v="-48.630713819986703"/>
    <n v="-27.240227299650002"/>
    <s v="101"/>
    <s v="SC"/>
    <s v="Eixo Principal"/>
    <s v="-"/>
    <s v="101BSC4020"/>
    <s v="ACESSO P/PORTO BELO"/>
    <s v="ENTR SC-410 (TIJUCAS)"/>
    <n v="155"/>
    <n v="163.6"/>
    <n v="8.6"/>
    <x v="0"/>
    <m/>
    <m/>
    <s v="Concessão Federal"/>
    <m/>
    <m/>
    <m/>
    <s v="Federal"/>
    <s v="PAV"/>
    <s v="São José"/>
  </r>
  <r>
    <x v="0"/>
    <s v="101BSC4030"/>
    <n v="0"/>
    <x v="59"/>
    <s v="4030"/>
    <n v="-48.630713819986703"/>
    <n v="-27.240227299650002"/>
    <n v="-48.631084040296102"/>
    <n v="-27.377753920207201"/>
    <s v="101"/>
    <s v="SC"/>
    <s v="Eixo Principal"/>
    <s v="-"/>
    <s v="101BSC4030"/>
    <s v="ENTR SC-410 (TIJUCAS)"/>
    <s v="ENTR ACESSO P/GOVERNADOR  CELSO RAMOS"/>
    <n v="163.6"/>
    <n v="179.6"/>
    <n v="16"/>
    <x v="0"/>
    <m/>
    <m/>
    <s v="Concessão Federal"/>
    <m/>
    <m/>
    <m/>
    <s v="Federal"/>
    <s v="PAV"/>
    <s v="São José"/>
  </r>
  <r>
    <x v="0"/>
    <s v="101BSC4040"/>
    <n v="0"/>
    <x v="59"/>
    <s v="4040"/>
    <n v="-48.631084040296102"/>
    <n v="-27.377753920207201"/>
    <n v="-48.629672580425201"/>
    <n v="-27.401345199621201"/>
    <s v="101"/>
    <s v="SC"/>
    <s v="Eixo Principal"/>
    <s v="-"/>
    <s v="101BSC4040"/>
    <s v="ENTR ACESSO P/GOVERNADOR  CELSO RAMOS"/>
    <s v="ENTR AV. PAPENBORG (P/ARMAÇÃO DA PIEDADE)"/>
    <n v="179.6"/>
    <n v="182.4"/>
    <n v="2.8"/>
    <x v="0"/>
    <m/>
    <m/>
    <s v="Concessão Federal"/>
    <m/>
    <m/>
    <m/>
    <s v="Federal"/>
    <s v="PAV"/>
    <s v="São José"/>
  </r>
  <r>
    <x v="0"/>
    <s v="101BSC4043"/>
    <n v="0"/>
    <x v="59"/>
    <s v="4043"/>
    <n v="-48.629672580425201"/>
    <n v="-27.401345199621201"/>
    <n v="-48.6559153499134"/>
    <n v="-27.489573890422601"/>
    <s v="101"/>
    <s v="SC"/>
    <s v="Eixo Principal"/>
    <s v="-"/>
    <s v="101BSC4043"/>
    <s v="ENTR AV. PAPENBORG (P/ARMAÇÃO DA PIEDADE)"/>
    <s v="ENTR SC-407 (BIGUAÇU)"/>
    <n v="182.4"/>
    <n v="193"/>
    <n v="10.6"/>
    <x v="0"/>
    <m/>
    <m/>
    <s v="Concessão Federal"/>
    <m/>
    <m/>
    <m/>
    <s v="Federal"/>
    <s v="PAV"/>
    <s v="São José"/>
  </r>
  <r>
    <x v="0"/>
    <s v="101BSC4050"/>
    <n v="0"/>
    <x v="59"/>
    <s v="4050"/>
    <n v="-48.6559153499134"/>
    <n v="-27.489573890422601"/>
    <n v="-48.614292370296504"/>
    <n v="-27.5658406501258"/>
    <s v="101"/>
    <s v="SC"/>
    <s v="Eixo Principal"/>
    <s v="-"/>
    <s v="101BSC4050"/>
    <s v="ENTR SC-407 (BIGUAÇU)"/>
    <s v="ACESSO NORTE FLORIANÓPOLIS"/>
    <n v="193"/>
    <n v="203.1"/>
    <n v="10.1"/>
    <x v="0"/>
    <m/>
    <m/>
    <s v="Concessão Federal"/>
    <m/>
    <m/>
    <m/>
    <s v="Federal"/>
    <s v="PAV"/>
    <s v="São José"/>
  </r>
  <r>
    <x v="0"/>
    <s v="101BSC4070"/>
    <n v="0"/>
    <x v="59"/>
    <s v="4070"/>
    <n v="-48.614292370296504"/>
    <n v="-27.5658406501258"/>
    <n v="-48.616449209863099"/>
    <n v="-27.5866917204464"/>
    <s v="101"/>
    <s v="SC"/>
    <s v="Eixo Principal"/>
    <s v="-"/>
    <s v="101BSC4070"/>
    <s v="ACESSO NORTE FLORIANÓPOLIS"/>
    <s v="ENTR BR-282(A)"/>
    <n v="203.1"/>
    <n v="205.4"/>
    <n v="2.2999999999999998"/>
    <x v="0"/>
    <m/>
    <m/>
    <s v="Concessão Federal"/>
    <m/>
    <m/>
    <m/>
    <s v="Federal"/>
    <s v="PAV"/>
    <s v="São José"/>
  </r>
  <r>
    <x v="0"/>
    <s v="101BSC4090"/>
    <n v="0"/>
    <x v="59"/>
    <s v="4090"/>
    <n v="-48.616449209863099"/>
    <n v="-27.5866917204464"/>
    <n v="-48.643059169844697"/>
    <n v="-27.614090189810302"/>
    <s v="101"/>
    <s v="SC"/>
    <s v="Eixo Principal"/>
    <s v="-"/>
    <s v="101BSC4090"/>
    <s v="ENTR BR-282(A)"/>
    <s v="ENTR SC-407 (SÃO JOSÉ)"/>
    <n v="205.4"/>
    <n v="209.6"/>
    <n v="4.2"/>
    <x v="0"/>
    <m/>
    <s v="282BSC0020"/>
    <s v="Concessão Federal"/>
    <m/>
    <m/>
    <m/>
    <s v="Federal"/>
    <s v="PAV"/>
    <s v="São José"/>
  </r>
  <r>
    <x v="0"/>
    <s v="101BSC4095"/>
    <n v="0"/>
    <x v="59"/>
    <s v="4095"/>
    <n v="-48.643059169844697"/>
    <n v="-27.614090189810302"/>
    <n v="-48.678454300225702"/>
    <n v="-27.6556866304335"/>
    <s v="101"/>
    <s v="SC"/>
    <s v="Eixo Principal"/>
    <s v="-"/>
    <s v="101BSC4095"/>
    <s v="ENTR SC-407 (SÃO JOSÉ)"/>
    <s v="ENTR BR-282(B) (PALHOÇA)"/>
    <n v="209.6"/>
    <n v="215.5"/>
    <n v="5.9"/>
    <x v="0"/>
    <m/>
    <s v="282BSC0025"/>
    <s v="Concessão Federal"/>
    <m/>
    <m/>
    <m/>
    <s v="Federal"/>
    <s v="PAV"/>
    <s v="São José"/>
  </r>
  <r>
    <x v="0"/>
    <s v="101BSC4100"/>
    <n v="0"/>
    <x v="59"/>
    <s v="4100"/>
    <n v="-48.678454300225702"/>
    <n v="-27.6556866304335"/>
    <n v="-48.6757712403504"/>
    <n v="-27.6638149998623"/>
    <s v="101"/>
    <s v="SC"/>
    <s v="Eixo Principal"/>
    <s v="-"/>
    <s v="101BSC4100"/>
    <s v="ENTR BR-282(B) (PALHOÇA)"/>
    <s v="ACESSO SUL PALHOÇA/STO A DA IMPERATRIZ"/>
    <n v="215.5"/>
    <n v="216.5"/>
    <n v="1"/>
    <x v="0"/>
    <m/>
    <m/>
    <s v="Concessão Federal"/>
    <m/>
    <m/>
    <m/>
    <s v="Federal"/>
    <s v="PAV"/>
    <s v="São José"/>
  </r>
  <r>
    <x v="0"/>
    <s v="101BSC4105"/>
    <n v="0"/>
    <x v="59"/>
    <s v="4105"/>
    <n v="-48.6757712403504"/>
    <n v="-27.6638149998623"/>
    <n v="-48.6605934703123"/>
    <n v="-27.699246259607101"/>
    <s v="101"/>
    <s v="SC"/>
    <s v="Eixo Principal"/>
    <s v="-"/>
    <s v="101BSC4105"/>
    <s v="ACESSO SUL PALHOÇA/STO A DA IMPERATRIZ"/>
    <s v="PONTE SOBRE O RIO CUBATÃO"/>
    <n v="216.5"/>
    <n v="220.9"/>
    <n v="4.4000000000000004"/>
    <x v="0"/>
    <m/>
    <m/>
    <s v="Concessão Federal"/>
    <m/>
    <m/>
    <m/>
    <s v="Federal"/>
    <s v="PAV"/>
    <s v="São José"/>
  </r>
  <r>
    <x v="0"/>
    <s v="101BSC4110"/>
    <n v="0"/>
    <x v="59"/>
    <s v="4110"/>
    <n v="-48.6605934703123"/>
    <n v="-27.699246259607101"/>
    <n v="-48.6383193595507"/>
    <n v="-27.792867809701502"/>
    <s v="101"/>
    <s v="SC"/>
    <s v="Eixo Principal"/>
    <s v="-"/>
    <s v="101BSC4110"/>
    <s v="PONTE SOBRE O RIO CUBATÃO"/>
    <s v="FIM DUPLICAÇÃO (MORRO DOS CAVALOS)"/>
    <n v="220.9"/>
    <n v="232"/>
    <n v="11.1"/>
    <x v="2"/>
    <s v="EOD"/>
    <m/>
    <s v="Concessão Federal"/>
    <m/>
    <m/>
    <m/>
    <s v="Federal"/>
    <s v="PAV"/>
    <s v="São José"/>
  </r>
  <r>
    <x v="0"/>
    <s v="101BSC4115"/>
    <n v="0"/>
    <x v="59"/>
    <s v="4115"/>
    <n v="-48.6383193595507"/>
    <n v="-27.792867809701502"/>
    <n v="-48.630905200214698"/>
    <n v="-27.8201827302487"/>
    <s v="101"/>
    <s v="SC"/>
    <s v="Eixo Principal"/>
    <s v="-"/>
    <s v="101BSC4115"/>
    <s v="FIM DUPLICAÇÃO (MORRO DOS CAVALOS)"/>
    <s v="PONTE SOBRE O RIO MASSIAMBÚ"/>
    <n v="232"/>
    <n v="235.3"/>
    <n v="3.3"/>
    <x v="2"/>
    <m/>
    <m/>
    <s v="Concessão Federal"/>
    <m/>
    <m/>
    <m/>
    <s v="Federal"/>
    <s v="PAV"/>
    <s v="São José"/>
  </r>
  <r>
    <x v="0"/>
    <s v="101BSC4120"/>
    <n v="0"/>
    <x v="59"/>
    <s v="4120"/>
    <n v="-48.630905200214698"/>
    <n v="-27.8201827302487"/>
    <n v="-48.648919619944401"/>
    <n v="-27.901681660180401"/>
    <s v="101"/>
    <s v="SC"/>
    <s v="Eixo Principal"/>
    <s v="-"/>
    <s v="101BSC4120"/>
    <s v="PONTE SOBRE O RIO MASSIAMBÚ"/>
    <s v="PONTE SOBRE O RIO DA MADRE"/>
    <n v="235.3"/>
    <n v="245"/>
    <n v="9.6999999999999993"/>
    <x v="0"/>
    <m/>
    <m/>
    <s v="Concessão Federal"/>
    <m/>
    <m/>
    <m/>
    <s v="Federal"/>
    <s v="PAV"/>
    <s v="São José"/>
  </r>
  <r>
    <x v="0"/>
    <s v="101BSC4125"/>
    <n v="0"/>
    <x v="59"/>
    <s v="4125"/>
    <n v="-48.648919619944401"/>
    <n v="-27.901681660180401"/>
    <n v="-48.700175460129302"/>
    <n v="-28.1159865298544"/>
    <s v="101"/>
    <s v="SC"/>
    <s v="Eixo Principal"/>
    <s v="-"/>
    <s v="101BSC4125"/>
    <s v="PONTE SOBRE O RIO DA MADRE"/>
    <s v="PONTE SOBRE O RIO ARAÇATUBA"/>
    <n v="245"/>
    <n v="271.7"/>
    <n v="26.7"/>
    <x v="0"/>
    <m/>
    <m/>
    <s v="Federal"/>
    <m/>
    <m/>
    <m/>
    <s v="Federal"/>
    <s v="PAV"/>
    <s v="São José"/>
  </r>
  <r>
    <x v="0"/>
    <s v="101BSC4130"/>
    <n v="0"/>
    <x v="59"/>
    <s v="4130"/>
    <n v="-48.700175460129302"/>
    <n v="-28.1159865298544"/>
    <n v="-48.693216550203601"/>
    <n v="-28.1298519695926"/>
    <s v="101"/>
    <s v="SC"/>
    <s v="Eixo Principal"/>
    <s v="-"/>
    <s v="101BSC4130"/>
    <s v="PONTE SOBRE O RIO ARAÇATUBA"/>
    <s v="ENTR SC-434 (P/GAROPABA)"/>
    <n v="271.7"/>
    <n v="274"/>
    <n v="2.2999999999999998"/>
    <x v="0"/>
    <m/>
    <m/>
    <s v="Federal"/>
    <m/>
    <m/>
    <m/>
    <s v="Federal"/>
    <s v="PAV"/>
    <s v="São José"/>
  </r>
  <r>
    <x v="0"/>
    <s v="101BSC4140"/>
    <n v="0"/>
    <x v="59"/>
    <s v="4140"/>
    <n v="-48.693216550203601"/>
    <n v="-28.1298519695926"/>
    <n v="-48.732776889741601"/>
    <n v="-28.336977740230498"/>
    <s v="101"/>
    <s v="SC"/>
    <s v="Eixo Principal"/>
    <s v="-"/>
    <s v="101BSC4140"/>
    <s v="ENTR SC-434 (P/GAROPABA)"/>
    <s v="ACESSO À ITAPIRUBÁ"/>
    <n v="274"/>
    <n v="300"/>
    <n v="26"/>
    <x v="0"/>
    <m/>
    <m/>
    <s v="Federal"/>
    <m/>
    <m/>
    <m/>
    <s v="Federal"/>
    <s v="PAV"/>
    <s v="São José"/>
  </r>
  <r>
    <x v="0"/>
    <s v="101BSC4150"/>
    <n v="0"/>
    <x v="59"/>
    <s v="4150"/>
    <n v="-48.732776889741601"/>
    <n v="-28.336977740230498"/>
    <n v="-48.8242032199026"/>
    <n v="-28.440654440150201"/>
    <s v="101"/>
    <s v="SC"/>
    <s v="Eixo Principal"/>
    <s v="-"/>
    <s v="101BSC4150"/>
    <s v="ACESSO À ITAPIRUBÁ"/>
    <s v="INÍCIO DA PONTE ANITA GARIBALDI"/>
    <n v="300"/>
    <n v="313.10000000000002"/>
    <n v="13.1"/>
    <x v="0"/>
    <m/>
    <m/>
    <s v="Federal"/>
    <m/>
    <m/>
    <m/>
    <s v="Federal"/>
    <s v="PAV"/>
    <s v="São José"/>
  </r>
  <r>
    <x v="0"/>
    <s v="101BSC4170"/>
    <n v="0"/>
    <x v="59"/>
    <s v="4170"/>
    <n v="-48.8242032199026"/>
    <n v="-28.440654440150201"/>
    <n v="-48.852161359858798"/>
    <n v="-28.427031060135199"/>
    <s v="101"/>
    <s v="SC"/>
    <s v="Eixo Principal"/>
    <s v="-"/>
    <s v="101BSC4170"/>
    <s v="INÍCIO DA PONTE ANITA GARIBALDI"/>
    <s v="FIM DA PONTE ANITA GARIBALDI"/>
    <n v="313.10000000000002"/>
    <n v="315.89999999999998"/>
    <n v="2.8"/>
    <x v="0"/>
    <m/>
    <m/>
    <s v="Federal"/>
    <m/>
    <m/>
    <m/>
    <s v="Federal"/>
    <s v="PAV"/>
    <s v="Tubarão"/>
  </r>
  <r>
    <x v="0"/>
    <s v="101BSC4175"/>
    <n v="0"/>
    <x v="59"/>
    <s v="4175"/>
    <n v="-48.852161359858798"/>
    <n v="-28.427031060135199"/>
    <n v="-48.9721181099627"/>
    <n v="-28.450597979613001"/>
    <s v="101"/>
    <s v="SC"/>
    <s v="Eixo Principal"/>
    <s v="-"/>
    <s v="101BSC4175"/>
    <s v="FIM DA PONTE ANITA GARIBALDI"/>
    <s v="PONTE SOBRE O RIO CAPIVARI"/>
    <n v="315.89999999999998"/>
    <n v="329.9"/>
    <n v="14"/>
    <x v="0"/>
    <m/>
    <m/>
    <s v="Federal"/>
    <m/>
    <m/>
    <m/>
    <s v="Federal"/>
    <s v="PAV"/>
    <s v="Tubarão"/>
  </r>
  <r>
    <x v="0"/>
    <s v="101BSC4180"/>
    <n v="0"/>
    <x v="59"/>
    <s v="4180"/>
    <n v="-48.9721181099627"/>
    <n v="-28.450597979613001"/>
    <n v="-49.038409770294599"/>
    <n v="-28.487149460079401"/>
    <s v="101"/>
    <s v="SC"/>
    <s v="Eixo Principal"/>
    <s v="-"/>
    <s v="101BSC4180"/>
    <s v="PONTE SOBRE O RIO CAPIVARI"/>
    <s v="ENTRADA TÚNEL MORRO DO FORMIGÃO"/>
    <n v="329.9"/>
    <n v="337.8"/>
    <n v="7.9"/>
    <x v="0"/>
    <m/>
    <m/>
    <s v="Federal"/>
    <m/>
    <m/>
    <m/>
    <s v="Federal"/>
    <s v="PAV"/>
    <s v="Tubarão"/>
  </r>
  <r>
    <x v="0"/>
    <s v="101BSC4190"/>
    <n v="0"/>
    <x v="59"/>
    <s v="4190"/>
    <n v="-49.038409770294599"/>
    <n v="-28.487149460079401"/>
    <n v="-49.039857730050102"/>
    <n v="-28.491758019716698"/>
    <s v="101"/>
    <s v="SC"/>
    <s v="Eixo Principal"/>
    <s v="-"/>
    <s v="101BSC4190"/>
    <s v="ENTRADA TÚNEL MORRO DO FORMIGÃO"/>
    <s v="SAÍDA TÚNEL MORRO DO FORMIGÃO"/>
    <n v="337.8"/>
    <n v="338.7"/>
    <n v="0.9"/>
    <x v="0"/>
    <m/>
    <m/>
    <s v="Federal"/>
    <m/>
    <m/>
    <m/>
    <s v="Federal"/>
    <s v="PAV"/>
    <s v="Tubarão"/>
  </r>
  <r>
    <x v="0"/>
    <s v="101BSC4200"/>
    <n v="0"/>
    <x v="59"/>
    <s v="4200"/>
    <n v="-49.039857730050102"/>
    <n v="-28.491758019716698"/>
    <n v="-49.100490740055498"/>
    <n v="-28.6429139899885"/>
    <s v="101"/>
    <s v="SC"/>
    <s v="Eixo Principal"/>
    <s v="-"/>
    <s v="101BSC4200"/>
    <s v="SAÍDA TÚNEL MORRO DO FORMIGÃO"/>
    <s v="ENTR SC-443/ACESSO AEROPORTO"/>
    <n v="338.7"/>
    <n v="359"/>
    <n v="20.3"/>
    <x v="0"/>
    <m/>
    <m/>
    <s v="Federal"/>
    <m/>
    <m/>
    <m/>
    <s v="Federal"/>
    <s v="PAV"/>
    <s v="Tubarão"/>
  </r>
  <r>
    <x v="0"/>
    <s v="101BSC4210"/>
    <n v="0"/>
    <x v="59"/>
    <s v="4210"/>
    <n v="-49.100490740055498"/>
    <n v="-28.6429139899885"/>
    <n v="-49.189866980176902"/>
    <n v="-28.698430600391799"/>
    <s v="101"/>
    <s v="SC"/>
    <s v="Eixo Principal"/>
    <s v="-"/>
    <s v="101BSC4210"/>
    <s v="ENTR SC-443/ACESSO AEROPORTO"/>
    <s v="ENTR SC-445(A) (P/BALNEÁRIO ESPLANADA)"/>
    <n v="359"/>
    <n v="370.3"/>
    <n v="11.3"/>
    <x v="0"/>
    <m/>
    <m/>
    <s v="Federal"/>
    <m/>
    <m/>
    <m/>
    <s v="Federal"/>
    <s v="PAV"/>
    <s v="Tubarão"/>
  </r>
  <r>
    <x v="0"/>
    <s v="101BSC4220"/>
    <n v="0"/>
    <x v="59"/>
    <s v="4220"/>
    <n v="-49.189866980176902"/>
    <n v="-28.698430600391799"/>
    <n v="-49.275490610203398"/>
    <n v="-28.7536989799239"/>
    <s v="101"/>
    <s v="SC"/>
    <s v="Eixo Principal"/>
    <s v="-"/>
    <s v="101BSC4220"/>
    <s v="ENTR SC-445(A) (P/BALNEÁRIO ESPLANADA)"/>
    <s v="ENTR SC-445(B) (P/BALNEÁRIO RINCÃO)"/>
    <n v="370.3"/>
    <n v="380.9"/>
    <n v="10.6"/>
    <x v="0"/>
    <m/>
    <m/>
    <s v="Federal"/>
    <m/>
    <m/>
    <m/>
    <s v="Federal"/>
    <s v="PAV"/>
    <s v="Tubarão"/>
  </r>
  <r>
    <x v="0"/>
    <s v="101BSC4230"/>
    <n v="0"/>
    <x v="59"/>
    <s v="4230"/>
    <n v="-49.275490610203398"/>
    <n v="-28.7536989799239"/>
    <n v="-49.448270830334501"/>
    <n v="-28.866074900236399"/>
    <s v="101"/>
    <s v="SC"/>
    <s v="Eixo Principal"/>
    <s v="-"/>
    <s v="101BSC4230"/>
    <s v="ENTR SC-445(B) (P/BALNEÁRIO RINCÃO)"/>
    <s v="ENTR SC-446 (MARACAJÁ)"/>
    <n v="380.9"/>
    <n v="402.2"/>
    <n v="21.3"/>
    <x v="0"/>
    <m/>
    <m/>
    <s v="Federal"/>
    <m/>
    <m/>
    <m/>
    <s v="Federal"/>
    <s v="PAV"/>
    <s v="Tubarão"/>
  </r>
  <r>
    <x v="0"/>
    <s v="101BSC4235"/>
    <n v="0"/>
    <x v="59"/>
    <s v="4235"/>
    <n v="-49.448270830334501"/>
    <n v="-28.866074900236399"/>
    <n v="-49.497512850137802"/>
    <n v="-28.939332270268"/>
    <s v="101"/>
    <s v="SC"/>
    <s v="Eixo Principal"/>
    <s v="-"/>
    <s v="101BSC4235"/>
    <s v="ENTR SC-446 (MARACAJÁ)"/>
    <s v="ENTR BR-447 (ARARANGUÁ)"/>
    <n v="402.2"/>
    <n v="412"/>
    <n v="9.8000000000000007"/>
    <x v="0"/>
    <m/>
    <m/>
    <s v="Federal"/>
    <m/>
    <m/>
    <m/>
    <s v="Federal"/>
    <s v="PAV"/>
    <s v="Tubarão"/>
  </r>
  <r>
    <x v="0"/>
    <s v="101BSC4240"/>
    <n v="0"/>
    <x v="59"/>
    <s v="4240"/>
    <n v="-49.497512850137802"/>
    <n v="-28.939332270268"/>
    <n v="-49.600547630168897"/>
    <n v="-29.0265213996428"/>
    <s v="101"/>
    <s v="SC"/>
    <s v="Eixo Principal"/>
    <s v="-"/>
    <s v="101BSC4240"/>
    <s v="ENTR BR-447 (ARARANGUÁ)"/>
    <s v="ENTR BR-285(B)/SC-285 (SANGA DA TOCA)"/>
    <n v="412"/>
    <n v="426.1"/>
    <n v="14.1"/>
    <x v="0"/>
    <m/>
    <s v="285BSC0010"/>
    <s v="Federal"/>
    <m/>
    <m/>
    <m/>
    <s v="Federal"/>
    <s v="PAV"/>
    <s v="Tubarão"/>
  </r>
  <r>
    <x v="0"/>
    <s v="101BSC4250"/>
    <n v="0"/>
    <x v="59"/>
    <s v="4250"/>
    <n v="-49.600547630168897"/>
    <n v="-29.0265213996428"/>
    <n v="-49.640406469982501"/>
    <n v="-29.116755420326299"/>
    <s v="101"/>
    <s v="SC"/>
    <s v="Eixo Principal"/>
    <s v="-"/>
    <s v="101BSC4250"/>
    <s v="ENTR BR-285(B)/SC-285 (SANGA DA TOCA)"/>
    <s v="PONTE SOBRE O RIO LAJE (SOMBRIO)"/>
    <n v="426.1"/>
    <n v="437"/>
    <n v="10.9"/>
    <x v="0"/>
    <m/>
    <m/>
    <s v="Federal"/>
    <m/>
    <m/>
    <m/>
    <s v="Federal"/>
    <s v="PAV"/>
    <s v="Tubarão"/>
  </r>
  <r>
    <x v="0"/>
    <s v="101BSC4290"/>
    <n v="0"/>
    <x v="59"/>
    <s v="4290"/>
    <n v="-49.640406469982501"/>
    <n v="-29.116755420326299"/>
    <n v="-49.769589900053802"/>
    <n v="-29.299076690136999"/>
    <s v="101"/>
    <s v="SC"/>
    <s v="Eixo Principal"/>
    <s v="-"/>
    <s v="101BSC4290"/>
    <s v="PONTE SOBRE O RIO LAJE (SOMBRIO)"/>
    <s v="DIV SC/RS (INÍCIO PONTE S/RIO MAMPITUBA)"/>
    <n v="437"/>
    <n v="465"/>
    <n v="28"/>
    <x v="0"/>
    <m/>
    <m/>
    <s v="Federal"/>
    <m/>
    <m/>
    <m/>
    <s v="Federal"/>
    <s v="PAV"/>
    <s v="Tubarão"/>
  </r>
  <r>
    <x v="0"/>
    <s v="101BSE0910"/>
    <n v="0"/>
    <x v="60"/>
    <s v="0910"/>
    <n v="-36.819894420191297"/>
    <n v="-10.207093119551701"/>
    <n v="-36.822497470082098"/>
    <n v="-10.214133130339601"/>
    <s v="101"/>
    <s v="SE"/>
    <s v="Eixo Principal"/>
    <s v="-"/>
    <s v="101BSE0910"/>
    <s v="DIV AL/SE"/>
    <s v="FIM DA PONTE S/ RIO SÃO FRANCISCO"/>
    <n v="0"/>
    <n v="0.9"/>
    <n v="0.9"/>
    <x v="2"/>
    <s v="EOD"/>
    <m/>
    <s v="Federal"/>
    <m/>
    <m/>
    <m/>
    <s v="Federal"/>
    <s v="PAV"/>
    <s v="Tubarão"/>
  </r>
  <r>
    <x v="0"/>
    <s v="101BSE0920"/>
    <n v="0"/>
    <x v="60"/>
    <s v="0920"/>
    <n v="-36.822497470082098"/>
    <n v="-10.214133130339601"/>
    <n v="-36.823701020185801"/>
    <n v="-10.216560680231099"/>
    <s v="101"/>
    <s v="SE"/>
    <s v="Eixo Principal"/>
    <s v="-"/>
    <s v="101BSE0920"/>
    <s v="FIM DA PONTE S/ RIO SÃO FRANCISCO"/>
    <s v="ENTR SE-200 (P/PROPRIÁ)"/>
    <n v="0.9"/>
    <n v="1.2"/>
    <n v="0.3"/>
    <x v="2"/>
    <s v="EOD"/>
    <m/>
    <s v="Federal"/>
    <m/>
    <m/>
    <m/>
    <s v="Federal"/>
    <s v="PAV"/>
    <s v="Nossa Senhora do Socorro"/>
  </r>
  <r>
    <x v="0"/>
    <s v="101BSE0930"/>
    <n v="0"/>
    <x v="60"/>
    <s v="0930"/>
    <n v="-36.823701020185801"/>
    <n v="-10.216560680231099"/>
    <n v="-36.8413627698759"/>
    <n v="-10.230632949650801"/>
    <s v="101"/>
    <s v="SE"/>
    <s v="Eixo Principal"/>
    <s v="-"/>
    <s v="101BSE0930"/>
    <s v="ENTR SE-200 (P/PROPRIÁ)"/>
    <s v="P/DISTRITO INDUSTRIAL PROPRIÁ"/>
    <n v="1.2"/>
    <n v="3.2"/>
    <n v="2"/>
    <x v="2"/>
    <s v="EOD"/>
    <m/>
    <s v="Federal"/>
    <m/>
    <m/>
    <m/>
    <s v="Federal"/>
    <s v="PAV"/>
    <s v="Nossa Senhora do Socorro"/>
  </r>
  <r>
    <x v="0"/>
    <s v="101BSE0950"/>
    <n v="0"/>
    <x v="60"/>
    <s v="0950"/>
    <n v="-36.8413627698759"/>
    <n v="-10.230632949650801"/>
    <n v="-36.868113509730598"/>
    <n v="-10.2685066403691"/>
    <s v="101"/>
    <s v="SE"/>
    <s v="Eixo Principal"/>
    <s v="-"/>
    <s v="101BSE0950"/>
    <s v="P/DISTRITO INDUSTRIAL PROPRIÁ"/>
    <s v="ENTR SE-204 (P/CEDRO DE SÃO JOÃO)"/>
    <n v="3.2"/>
    <n v="8.6"/>
    <n v="5.4"/>
    <x v="2"/>
    <s v="EOD"/>
    <m/>
    <s v="Federal"/>
    <m/>
    <m/>
    <m/>
    <s v="Federal"/>
    <s v="PAV"/>
    <s v="Nossa Senhora do Socorro"/>
  </r>
  <r>
    <x v="0"/>
    <s v="101BSE0970"/>
    <n v="0"/>
    <x v="60"/>
    <s v="0970"/>
    <n v="-36.868113509730598"/>
    <n v="-10.2685066403691"/>
    <n v="-36.888390169570599"/>
    <n v="-10.3051551100202"/>
    <s v="101"/>
    <s v="SE"/>
    <s v="Eixo Principal"/>
    <s v="-"/>
    <s v="101BSE0970"/>
    <s v="ENTR SE-204 (P/CEDRO DE SÃO JOÃO)"/>
    <s v="P/BANANEIRAS"/>
    <n v="8.6"/>
    <n v="13.2"/>
    <n v="4.5999999999999996"/>
    <x v="2"/>
    <s v="EOD"/>
    <m/>
    <s v="Federal"/>
    <m/>
    <m/>
    <m/>
    <s v="Federal"/>
    <s v="PAV"/>
    <s v="Nossa Senhora do Socorro"/>
  </r>
  <r>
    <x v="0"/>
    <s v="101BSE0975"/>
    <n v="0"/>
    <x v="60"/>
    <s v="0975"/>
    <n v="-36.888390169570599"/>
    <n v="-10.3051551100202"/>
    <n v="-36.900053169617998"/>
    <n v="-10.3493488898393"/>
    <s v="101"/>
    <s v="SE"/>
    <s v="Eixo Principal"/>
    <s v="-"/>
    <s v="101BSE0975"/>
    <s v="P/BANANEIRAS"/>
    <s v="ACESSO P/ SÃO FRANCISCO "/>
    <n v="13.2"/>
    <n v="18.399999999999999"/>
    <n v="5.2"/>
    <x v="2"/>
    <s v="EOD"/>
    <m/>
    <s v="Federal"/>
    <m/>
    <m/>
    <m/>
    <s v="Federal"/>
    <s v="PAV"/>
    <s v="Nossa Senhora do Socorro"/>
  </r>
  <r>
    <x v="0"/>
    <s v="101BSE0980"/>
    <n v="0"/>
    <x v="60"/>
    <s v="0980"/>
    <n v="-36.900053169617998"/>
    <n v="-10.3493488898393"/>
    <n v="-36.915813040239499"/>
    <n v="-10.387981299897"/>
    <s v="101"/>
    <s v="SE"/>
    <s v="Eixo Principal"/>
    <s v="-"/>
    <s v="101BSE0980"/>
    <s v="ACESSO P/ SÃO FRANCISCO"/>
    <s v="ENTR SE-335 (P/ JAPOATÃ)"/>
    <n v="18.399999999999999"/>
    <n v="23.1"/>
    <n v="4.7"/>
    <x v="2"/>
    <s v="EOD"/>
    <m/>
    <s v="Federal"/>
    <m/>
    <m/>
    <m/>
    <s v="Federal"/>
    <s v="PAV"/>
    <s v="Nossa Senhora do Socorro"/>
  </r>
  <r>
    <x v="0"/>
    <s v="101BSE0990"/>
    <n v="0"/>
    <x v="60"/>
    <s v="0990"/>
    <n v="-36.915813040239499"/>
    <n v="-10.387981299897"/>
    <n v="-36.917359150204497"/>
    <n v="-10.3969716901913"/>
    <s v="101"/>
    <s v="SE"/>
    <s v="Eixo Principal"/>
    <s v="-"/>
    <s v="101BSE0990"/>
    <s v="ENTR SE-335 (P/ JAPOATÃ)"/>
    <s v="ENTR SE-220 (AQUIDABÃ)"/>
    <n v="23.1"/>
    <n v="24.1"/>
    <n v="1"/>
    <x v="2"/>
    <s v="EOD"/>
    <m/>
    <s v="Federal"/>
    <m/>
    <m/>
    <m/>
    <s v="Federal"/>
    <s v="PAV"/>
    <s v="Nossa Senhora do Socorro"/>
  </r>
  <r>
    <x v="0"/>
    <s v="101BSE1030"/>
    <n v="0"/>
    <x v="60"/>
    <s v="1030"/>
    <n v="-36.917359150204497"/>
    <n v="-10.3969716901913"/>
    <n v="-36.949893690041698"/>
    <n v="-10.478774199769401"/>
    <s v="101"/>
    <s v="SE"/>
    <s v="Eixo Principal"/>
    <s v="-"/>
    <s v="101BSE1030"/>
    <s v="ENTR SE-220 (AQUIDABÃ)"/>
    <s v="ENTR SE-339 (P/CAPELA)"/>
    <n v="24.1"/>
    <n v="34.299999999999997"/>
    <n v="10.199999999999999"/>
    <x v="2"/>
    <s v="EOD"/>
    <m/>
    <s v="Federal"/>
    <m/>
    <m/>
    <m/>
    <s v="Federal"/>
    <s v="PAV"/>
    <s v="Nossa Senhora do Socorro"/>
  </r>
  <r>
    <x v="0"/>
    <s v="101BSE1040"/>
    <n v="0"/>
    <x v="60"/>
    <s v="1040"/>
    <n v="-36.949893690041698"/>
    <n v="-10.478774199769401"/>
    <n v="-36.9707366098066"/>
    <n v="-10.5473211601433"/>
    <s v="101"/>
    <s v="SE"/>
    <s v="Eixo Principal"/>
    <s v="-"/>
    <s v="101BSE1040"/>
    <s v="ENTR SE-339 (P/CAPELA)"/>
    <s v="ENTR SE-438 (P/ CAPELA)"/>
    <n v="34.299999999999997"/>
    <n v="43"/>
    <n v="8.6999999999999993"/>
    <x v="2"/>
    <s v="EOD"/>
    <m/>
    <s v="Federal"/>
    <m/>
    <m/>
    <m/>
    <s v="Federal"/>
    <s v="PAV"/>
    <s v="Nossa Senhora do Socorro"/>
  </r>
  <r>
    <x v="0"/>
    <s v="101BSE1050"/>
    <n v="0"/>
    <x v="60"/>
    <s v="1050"/>
    <n v="-36.9707366098066"/>
    <n v="-10.5473211601433"/>
    <n v="-36.968779009643498"/>
    <n v="-10.5852804600251"/>
    <s v="101"/>
    <s v="SE"/>
    <s v="Eixo Principal"/>
    <s v="-"/>
    <s v="101BSE1050"/>
    <s v="ENTR SE-438 (P/ CAPELA)"/>
    <s v="ENTR SE-226(A) (P/JAPARATUBA)"/>
    <n v="43"/>
    <n v="47.8"/>
    <n v="4.8"/>
    <x v="2"/>
    <s v="EOD"/>
    <m/>
    <s v="Federal"/>
    <m/>
    <m/>
    <m/>
    <s v="Federal"/>
    <s v="PAV"/>
    <s v="Nossa Senhora do Socorro"/>
  </r>
  <r>
    <x v="0"/>
    <s v="101BSE1070"/>
    <n v="0"/>
    <x v="60"/>
    <s v="1070"/>
    <n v="-36.968779009643498"/>
    <n v="-10.5852804600251"/>
    <n v="-36.974881389964096"/>
    <n v="-10.594229500391"/>
    <s v="101"/>
    <s v="SE"/>
    <s v="Eixo Principal"/>
    <s v="-"/>
    <s v="101BSE1070"/>
    <s v="ENTR SE-226(A) (P/JAPARATUBA)"/>
    <s v="ENTR SE-226(B) (P/ CAPELA)"/>
    <n v="47.8"/>
    <n v="49"/>
    <n v="1.2"/>
    <x v="2"/>
    <s v="EOD"/>
    <m/>
    <s v="Federal"/>
    <m/>
    <m/>
    <m/>
    <s v="Federal"/>
    <s v="PAV"/>
    <s v="Nossa Senhora do Socorro"/>
  </r>
  <r>
    <x v="0"/>
    <s v="101BSE1080"/>
    <n v="0"/>
    <x v="60"/>
    <s v="1080"/>
    <n v="-36.974881389964096"/>
    <n v="-10.594229500391"/>
    <n v="-37.0024273400496"/>
    <n v="-10.6318827699737"/>
    <s v="101"/>
    <s v="SE"/>
    <s v="Eixo Principal"/>
    <s v="-"/>
    <s v="101BSE1080"/>
    <s v="ENTR SE-226(B) (P/ CAPELA)"/>
    <s v="ENTR SE-228 (P/CARMÓPOLIS)"/>
    <n v="49"/>
    <n v="54.8"/>
    <n v="5.8"/>
    <x v="2"/>
    <s v="EOD"/>
    <m/>
    <s v="Federal"/>
    <m/>
    <m/>
    <m/>
    <s v="Federal"/>
    <s v="PAV"/>
    <s v="Nossa Senhora do Socorro"/>
  </r>
  <r>
    <x v="0"/>
    <s v="101BSE1090"/>
    <n v="0"/>
    <x v="60"/>
    <s v="1090"/>
    <n v="-37.0024273400496"/>
    <n v="-10.6318827699737"/>
    <n v="-37.028488760347898"/>
    <n v="-10.6596829700929"/>
    <s v="101"/>
    <s v="SE"/>
    <s v="Eixo Principal"/>
    <s v="-"/>
    <s v="101BSE1090"/>
    <s v="ENTR SE-228 (P/CARMÓPOLIS)"/>
    <s v="ENTR SE-230 (P/SIRIRI)"/>
    <n v="54.8"/>
    <n v="59"/>
    <n v="4.2"/>
    <x v="2"/>
    <s v="EOD"/>
    <m/>
    <s v="Federal"/>
    <m/>
    <m/>
    <m/>
    <s v="Federal"/>
    <s v="PAV"/>
    <s v="Nossa Senhora do Socorro"/>
  </r>
  <r>
    <x v="0"/>
    <s v="101BSE1110"/>
    <n v="0"/>
    <x v="60"/>
    <s v="1110"/>
    <n v="-37.028488760347898"/>
    <n v="-10.6596829700929"/>
    <n v="-37.042645580429102"/>
    <n v="-10.6939475195623"/>
    <s v="101"/>
    <s v="SE"/>
    <s v="Eixo Principal"/>
    <s v="-"/>
    <s v="101BSE1110"/>
    <s v="ENTR SE-230 (P/SIRIRI)"/>
    <s v="ENTR SE-426 (P/ROSÁRIO DO CATETE)"/>
    <n v="59"/>
    <n v="63.3"/>
    <n v="4.3"/>
    <x v="2"/>
    <s v="EOD"/>
    <m/>
    <s v="Federal"/>
    <m/>
    <m/>
    <m/>
    <s v="Federal"/>
    <s v="PAV"/>
    <s v="Nossa Senhora do Socorro"/>
  </r>
  <r>
    <x v="0"/>
    <s v="101BSE1130"/>
    <n v="0"/>
    <x v="60"/>
    <s v="1130"/>
    <n v="-37.042645580429102"/>
    <n v="-10.6939475195623"/>
    <n v="-37.076360500236802"/>
    <n v="-10.7262132295568"/>
    <s v="101"/>
    <s v="SE"/>
    <s v="Eixo Principal"/>
    <s v="-"/>
    <s v="101BSE1130"/>
    <s v="ENTR SE-426 (P/ROSÁRIO DO CATETE)"/>
    <s v="ENTR SE-240(A) (P/ PORTO DE SERGIPE)"/>
    <n v="63.3"/>
    <n v="68.400000000000006"/>
    <n v="5.0999999999999996"/>
    <x v="2"/>
    <s v="EOD"/>
    <m/>
    <s v="Federal"/>
    <m/>
    <m/>
    <m/>
    <s v="Federal"/>
    <s v="PAV"/>
    <s v="Nossa Senhora do Socorro"/>
  </r>
  <r>
    <x v="0"/>
    <s v="101BSE1140"/>
    <n v="0"/>
    <x v="60"/>
    <s v="1140"/>
    <n v="-37.076360500236802"/>
    <n v="-10.7262132295568"/>
    <n v="-37.0847567399315"/>
    <n v="-10.732170729995101"/>
    <s v="101"/>
    <s v="SE"/>
    <s v="Eixo Principal"/>
    <s v="-"/>
    <s v="101BSE1140"/>
    <s v="ENTR SE-240(A) (P/ PORTO DE SERGIPE)"/>
    <s v="ENTR SE-240(B) (MARUIM)"/>
    <n v="68.400000000000006"/>
    <n v="69.5"/>
    <n v="1.1000000000000001"/>
    <x v="2"/>
    <s v="EOD"/>
    <m/>
    <s v="Federal"/>
    <m/>
    <m/>
    <m/>
    <s v="Federal"/>
    <s v="PAV"/>
    <s v="Nossa Senhora do Socorro"/>
  </r>
  <r>
    <x v="0"/>
    <s v="101BSE1150"/>
    <n v="0"/>
    <x v="60"/>
    <s v="1150"/>
    <n v="-37.0847567399315"/>
    <n v="-10.732170729995101"/>
    <n v="-37.1392026498823"/>
    <n v="-10.778952680421799"/>
    <s v="101"/>
    <s v="SE"/>
    <s v="Eixo Principal"/>
    <s v="-"/>
    <s v="101BSE1150"/>
    <s v="ENTR SE-240(B) (MARUIM)"/>
    <s v="ENTR SE-245/429 (PEDRA BRANCA)"/>
    <n v="69.5"/>
    <n v="77.599999999999994"/>
    <n v="8.1"/>
    <x v="2"/>
    <s v="EOD"/>
    <m/>
    <s v="Federal"/>
    <m/>
    <m/>
    <m/>
    <s v="Federal"/>
    <s v="PAV"/>
    <s v="Nossa Senhora do Socorro"/>
  </r>
  <r>
    <x v="0"/>
    <s v="101BSE1170"/>
    <n v="0"/>
    <x v="60"/>
    <s v="1170"/>
    <n v="-37.1392026498823"/>
    <n v="-10.778952680421799"/>
    <n v="-37.139629780190099"/>
    <n v="-10.813594050324999"/>
    <s v="101"/>
    <s v="SE"/>
    <s v="Eixo Principal"/>
    <s v="-"/>
    <s v="101BSE1170"/>
    <s v="ENTR SE-245/429 (PEDRA BRANCA)"/>
    <s v="ENTR SE-448 (P/LARANJEIRAS)"/>
    <n v="77.599999999999994"/>
    <n v="81.5"/>
    <n v="3.9"/>
    <x v="0"/>
    <m/>
    <m/>
    <s v="Federal"/>
    <m/>
    <m/>
    <m/>
    <s v="Federal"/>
    <s v="PAV"/>
    <s v="Nossa Senhora do Socorro"/>
  </r>
  <r>
    <x v="0"/>
    <s v="101BSE1190"/>
    <n v="0"/>
    <x v="60"/>
    <s v="1190"/>
    <n v="-37.139629780190099"/>
    <n v="-10.813594050324999"/>
    <n v="-37.136433679570501"/>
    <n v="-10.849554960393"/>
    <s v="101"/>
    <s v="SE"/>
    <s v="Eixo Principal"/>
    <s v="-"/>
    <s v="101BSE1190"/>
    <s v="ENTR SE-448 (P/LARANJEIRAS)"/>
    <s v="ENTR SE-090 (P/ NOSSA SENHORA DO SOCORRO)"/>
    <n v="81.5"/>
    <n v="85.7"/>
    <n v="4.2"/>
    <x v="0"/>
    <m/>
    <m/>
    <s v="Federal"/>
    <m/>
    <m/>
    <m/>
    <s v="Federal"/>
    <s v="PAV"/>
    <s v="Nossa Senhora do Socorro"/>
  </r>
  <r>
    <x v="0"/>
    <s v="101BSE1200"/>
    <n v="0"/>
    <x v="60"/>
    <s v="1200"/>
    <n v="-37.136433679570501"/>
    <n v="-10.849554960393"/>
    <n v="-37.1331043102156"/>
    <n v="-10.8842450798464"/>
    <s v="101"/>
    <s v="SE"/>
    <s v="Eixo Principal"/>
    <s v="-"/>
    <s v="101BSE1200"/>
    <s v="ENTR SE-090 (P/ NOSSA SENHORA DO SOCORRO)"/>
    <s v="ENTR BR-235(A) (P/ ITABAIANA)"/>
    <n v="85.7"/>
    <n v="89.4"/>
    <n v="3.7"/>
    <x v="0"/>
    <m/>
    <m/>
    <s v="Federal"/>
    <m/>
    <m/>
    <m/>
    <s v="Federal"/>
    <s v="PAV"/>
    <s v="Nossa Senhora do Socorro"/>
  </r>
  <r>
    <x v="0"/>
    <s v="101BSE1210"/>
    <n v="0"/>
    <x v="60"/>
    <s v="1210"/>
    <n v="-37.1331043102156"/>
    <n v="-10.8842450798464"/>
    <n v="-37.1318142300426"/>
    <n v="-10.9029715998594"/>
    <s v="101"/>
    <s v="SE"/>
    <s v="Eixo Principal"/>
    <s v="-"/>
    <s v="101BSE1210"/>
    <s v="ENTR BR-235(A) (P/ ITABAIANA)"/>
    <s v="ENTR BR-235(B)/349(A) (P/ ARACAJÚ)"/>
    <n v="89.4"/>
    <n v="91.5"/>
    <n v="2.1"/>
    <x v="0"/>
    <m/>
    <s v="235BSE0030"/>
    <s v="Federal"/>
    <m/>
    <m/>
    <m/>
    <s v="Federal"/>
    <s v="PAV"/>
    <s v="Nossa Senhora do Socorro"/>
  </r>
  <r>
    <x v="0"/>
    <s v="101BSE1230"/>
    <n v="0"/>
    <x v="60"/>
    <s v="1230"/>
    <n v="-37.1318142300426"/>
    <n v="-10.9029715998594"/>
    <n v="-37.220836669676501"/>
    <n v="-10.953580429992799"/>
    <s v="101"/>
    <s v="SE"/>
    <s v="Eixo Principal"/>
    <s v="-"/>
    <s v="101BSE1230"/>
    <s v="ENTR BR-235(B)/349(A) (P/ ARACAJÚ)"/>
    <s v="ENTR SE-464 (P/SÃO CRISTOVÃO)"/>
    <n v="91.5"/>
    <n v="103.2"/>
    <n v="11.7"/>
    <x v="0"/>
    <m/>
    <s v="349BSE0030"/>
    <s v="Federal"/>
    <m/>
    <m/>
    <m/>
    <s v="Federal"/>
    <s v="PAV"/>
    <s v="Nossa Senhora do Socorro"/>
  </r>
  <r>
    <x v="0"/>
    <s v="101BSE1250"/>
    <n v="0"/>
    <x v="60"/>
    <s v="1250"/>
    <n v="-37.220836669676501"/>
    <n v="-10.953580429992799"/>
    <n v="-37.264489099891897"/>
    <n v="-10.964306709686801"/>
    <s v="101"/>
    <s v="SE"/>
    <s v="Eixo Principal"/>
    <s v="-"/>
    <s v="101BSE1250"/>
    <s v="ENTR SE-464 (P/SÃO CRISTOVÃO)"/>
    <s v="ENTR SE-258"/>
    <n v="103.2"/>
    <n v="108.3"/>
    <n v="5.0999999999999996"/>
    <x v="0"/>
    <m/>
    <s v="349BSE0040"/>
    <s v="Federal"/>
    <m/>
    <m/>
    <m/>
    <s v="Federal"/>
    <s v="PAV"/>
    <s v="Nossa Senhora do Socorro"/>
  </r>
  <r>
    <x v="0"/>
    <s v="101BSE1260"/>
    <n v="0"/>
    <x v="60"/>
    <s v="1260"/>
    <n v="-37.264489099891897"/>
    <n v="-10.964306709686801"/>
    <n v="-37.3059387603654"/>
    <n v="-11.001125650328399"/>
    <s v="101"/>
    <s v="SE"/>
    <s v="Eixo Principal"/>
    <s v="-"/>
    <s v="101BSE1260"/>
    <s v="ENTR SE-258"/>
    <s v="ENTR SE-265 (ITAPORANGA D`AJUDA)"/>
    <n v="108.3"/>
    <n v="114.5"/>
    <n v="6.2"/>
    <x v="0"/>
    <m/>
    <s v="349BSE0045"/>
    <s v="Federal"/>
    <m/>
    <m/>
    <m/>
    <s v="Federal"/>
    <s v="PAV"/>
    <s v="Nossa Senhora do Socorro"/>
  </r>
  <r>
    <x v="0"/>
    <s v="101BSE1270"/>
    <n v="0"/>
    <x v="60"/>
    <s v="1270"/>
    <n v="-37.3059387603654"/>
    <n v="-11.001125650328399"/>
    <n v="-37.3284878604263"/>
    <n v="-11.025869529654999"/>
    <s v="101"/>
    <s v="SE"/>
    <s v="Eixo Principal"/>
    <s v="-"/>
    <s v="101BSE1270"/>
    <s v="ENTR SE-265 (ITAPORANGA D`AJUDA)"/>
    <s v="ENTR SE-270(A) (P/ CAUÊRA)"/>
    <n v="114.5"/>
    <n v="118.4"/>
    <n v="3.9"/>
    <x v="0"/>
    <m/>
    <s v="349BSE0050"/>
    <s v="Federal"/>
    <m/>
    <m/>
    <m/>
    <s v="Federal"/>
    <s v="PAV"/>
    <s v="Nossa Senhora do Socorro"/>
  </r>
  <r>
    <x v="0"/>
    <s v="101BSE1280"/>
    <n v="0"/>
    <x v="60"/>
    <s v="1280"/>
    <n v="-37.3284878604263"/>
    <n v="-11.025869529654999"/>
    <n v="-37.3648148898952"/>
    <n v="-11.043742920399399"/>
    <s v="101"/>
    <s v="SE"/>
    <s v="Eixo Principal"/>
    <s v="-"/>
    <s v="101BSE1280"/>
    <s v="ENTR SE-270(A) (P/ CAUÊRA)"/>
    <s v="ENTR BR-349(B)/SE-270(B) (P/ SALGADO)"/>
    <n v="118.4"/>
    <n v="123.7"/>
    <n v="5.3"/>
    <x v="0"/>
    <m/>
    <s v="349BSE0060"/>
    <s v="Federal"/>
    <m/>
    <m/>
    <m/>
    <s v="Federal"/>
    <s v="PAV"/>
    <s v="Nossa Senhora do Socorro"/>
  </r>
  <r>
    <x v="0"/>
    <s v="101BSE1290"/>
    <n v="0"/>
    <x v="60"/>
    <s v="1290"/>
    <n v="-37.3648148898952"/>
    <n v="-11.043742920399399"/>
    <n v="-37.402357929574698"/>
    <n v="-11.183712099633601"/>
    <s v="101"/>
    <s v="SE"/>
    <s v="Eixo Principal"/>
    <s v="-"/>
    <s v="101BSE1290"/>
    <s v="ENTR BR-349(B)/SE-270(B) (P/ SALGADO)"/>
    <s v="ENTR SE-470(A) (P/ ABAÍS)"/>
    <n v="123.7"/>
    <n v="141.30000000000001"/>
    <n v="17.600000000000001"/>
    <x v="0"/>
    <m/>
    <m/>
    <s v="Federal"/>
    <m/>
    <m/>
    <m/>
    <s v="Federal"/>
    <s v="PAV"/>
    <s v="Nossa Senhora do Socorro"/>
  </r>
  <r>
    <x v="0"/>
    <s v="101BSE1300"/>
    <n v="0"/>
    <x v="60"/>
    <s v="1300"/>
    <n v="-37.402357929574698"/>
    <n v="-11.183712099633601"/>
    <n v="-37.430902660429403"/>
    <n v="-11.240187050092199"/>
    <s v="101"/>
    <s v="SE"/>
    <s v="Eixo Principal"/>
    <s v="-"/>
    <s v="101BSE1300"/>
    <s v="ENTR SE-470(A) (P/ ABAÍS)"/>
    <s v="FIM DUPLICAÇÃO"/>
    <n v="141.30000000000001"/>
    <n v="146.5"/>
    <n v="5.2"/>
    <x v="0"/>
    <m/>
    <m/>
    <s v="Federal"/>
    <m/>
    <m/>
    <m/>
    <s v="Federal"/>
    <s v="PAV"/>
    <s v="Nossa Senhora do Socorro"/>
  </r>
  <r>
    <x v="0"/>
    <s v="101BSE1305"/>
    <n v="0"/>
    <x v="60"/>
    <s v="1305"/>
    <n v="-37.430902660429403"/>
    <n v="-11.240187050092199"/>
    <n v="-37.441372109934797"/>
    <n v="-11.2625575798683"/>
    <s v="101"/>
    <s v="SE"/>
    <s v="Eixo Principal"/>
    <s v="-"/>
    <s v="101BSE1305"/>
    <s v="FIM DUPLICAÇÃO"/>
    <s v="ENTR SE-282 (P/BOQUIM)"/>
    <n v="146.5"/>
    <n v="151.1"/>
    <n v="4.5999999999999996"/>
    <x v="0"/>
    <m/>
    <m/>
    <s v="Federal"/>
    <m/>
    <m/>
    <m/>
    <s v="Federal"/>
    <s v="PAV"/>
    <s v="Nossa Senhora do Socorro"/>
  </r>
  <r>
    <x v="0"/>
    <s v="101BSE1310"/>
    <n v="0"/>
    <x v="60"/>
    <s v="1310"/>
    <n v="-37.441372109934797"/>
    <n v="-11.2625575798683"/>
    <n v="-37.451092899917299"/>
    <n v="-11.2843980699149"/>
    <s v="101"/>
    <s v="SE"/>
    <s v="Eixo Principal"/>
    <s v="-"/>
    <s v="101BSE1310"/>
    <s v="ENTR SE-282 (P/BOQUIM)"/>
    <s v="ENTR SE-368 (P/ STA LUZIA DO ITANHY)"/>
    <n v="151.1"/>
    <n v="153.9"/>
    <n v="2.8"/>
    <x v="2"/>
    <m/>
    <m/>
    <s v="Federal"/>
    <m/>
    <m/>
    <m/>
    <s v="Federal"/>
    <s v="PAV"/>
    <s v="Nossa Senhora do Socorro"/>
  </r>
  <r>
    <x v="0"/>
    <s v="101BSE1330"/>
    <n v="0"/>
    <x v="60"/>
    <s v="1330"/>
    <n v="-37.451092899917299"/>
    <n v="-11.2843980699149"/>
    <n v="-37.608219140101099"/>
    <n v="-11.341314899562899"/>
    <s v="101"/>
    <s v="SE"/>
    <s v="Eixo Principal"/>
    <s v="-"/>
    <s v="101BSE1330"/>
    <s v="ENTR SE-368 (P/ STA LUZIA DO ITANHY)"/>
    <s v="ENTR SE-285 (P/ ARAUÁ)"/>
    <n v="153.9"/>
    <n v="174.5"/>
    <n v="20.6"/>
    <x v="2"/>
    <m/>
    <m/>
    <s v="Federal"/>
    <m/>
    <m/>
    <m/>
    <s v="Federal"/>
    <s v="PAV"/>
    <s v="Nossa Senhora do Socorro"/>
  </r>
  <r>
    <x v="0"/>
    <s v="101BSE1350"/>
    <n v="0"/>
    <x v="60"/>
    <s v="1350"/>
    <n v="-37.608219140101099"/>
    <n v="-11.341314899562899"/>
    <n v="-37.6641512795578"/>
    <n v="-11.380418770209999"/>
    <s v="101"/>
    <s v="SE"/>
    <s v="Eixo Principal"/>
    <s v="-"/>
    <s v="101BSE1350"/>
    <s v="ENTR SE-285 (P/ ARAUÁ)"/>
    <s v="ENTR SE-290 (UMBAÚBA) (P/ ITABAIANINHA)"/>
    <n v="174.5"/>
    <n v="183.2"/>
    <n v="8.6999999999999993"/>
    <x v="2"/>
    <m/>
    <m/>
    <s v="Federal"/>
    <m/>
    <m/>
    <m/>
    <s v="Federal"/>
    <s v="PAV"/>
    <s v="Nossa Senhora do Socorro"/>
  </r>
  <r>
    <x v="0"/>
    <s v="101BSE1370"/>
    <n v="0"/>
    <x v="60"/>
    <s v="1370"/>
    <n v="-37.6641512795578"/>
    <n v="-11.380418770209999"/>
    <n v="-37.769387840076703"/>
    <n v="-11.4841125095845"/>
    <s v="101"/>
    <s v="SE"/>
    <s v="Eixo Principal"/>
    <s v="-"/>
    <s v="101BSE1370"/>
    <s v="ENTR SE-290 (UMBAÚBA) (P/ ITABAIANINHA)"/>
    <s v="ENTR SE-295 (P/ TOMAR DO GERÚ)"/>
    <n v="183.2"/>
    <n v="199.7"/>
    <n v="16.5"/>
    <x v="2"/>
    <m/>
    <m/>
    <s v="Federal"/>
    <m/>
    <m/>
    <m/>
    <s v="Federal"/>
    <s v="PAV"/>
    <s v="Nossa Senhora do Socorro"/>
  </r>
  <r>
    <x v="0"/>
    <s v="101BSE1390"/>
    <n v="0"/>
    <x v="60"/>
    <s v="1390"/>
    <n v="-37.769387840076703"/>
    <n v="-11.4841125095845"/>
    <n v="-37.800738460211697"/>
    <n v="-11.520138310234699"/>
    <s v="101"/>
    <s v="SE"/>
    <s v="Eixo Principal"/>
    <s v="-"/>
    <s v="101BSE1390"/>
    <s v="ENTR SE-295 (P/ TOMAR DO GERÚ)"/>
    <s v="DIV SE/BA"/>
    <n v="199.7"/>
    <n v="206.1"/>
    <n v="6.4"/>
    <x v="2"/>
    <m/>
    <m/>
    <s v="Federal"/>
    <m/>
    <m/>
    <m/>
    <s v="Federal"/>
    <s v="PAV"/>
    <s v="Nossa Senhora do Socorro"/>
  </r>
  <r>
    <x v="0"/>
    <s v="101BSP3450"/>
    <n v="0"/>
    <x v="61"/>
    <s v="3450"/>
    <n v="-44.760311150339199"/>
    <n v="-23.3511876303048"/>
    <n v="-45.085249490371602"/>
    <n v="-23.433505619588601"/>
    <s v="101"/>
    <s v="SP"/>
    <s v="Eixo Principal"/>
    <s v="-"/>
    <s v="101BSP3450"/>
    <s v="DIV RJ/SP"/>
    <s v="ENTR BR-383 (UBATUBA)"/>
    <n v="0"/>
    <n v="47.5"/>
    <n v="47.5"/>
    <x v="2"/>
    <m/>
    <m/>
    <s v="Federal"/>
    <m/>
    <m/>
    <m/>
    <s v="Federal"/>
    <s v="PAV"/>
    <s v="Nossa Senhora do Socorro"/>
  </r>
  <r>
    <x v="0"/>
    <s v="101BSP3470"/>
    <n v="0"/>
    <x v="61"/>
    <s v="3470"/>
    <n v="-45.085249490371602"/>
    <n v="-23.433505619588601"/>
    <n v="-45.062713970073602"/>
    <n v="-23.466833630367699"/>
    <s v="101"/>
    <s v="SP"/>
    <s v="Eixo Principal"/>
    <s v="-"/>
    <s v="101BSP3470"/>
    <s v="ENTR BR-383 (UBATUBA)"/>
    <s v="PRAIA GRANDE"/>
    <n v="47.5"/>
    <n v="52.1"/>
    <n v="4.5999999999999996"/>
    <x v="2"/>
    <m/>
    <m/>
    <s v="Federal"/>
    <m/>
    <m/>
    <m/>
    <s v="Federal"/>
    <s v="PAV"/>
    <s v="Taubaté"/>
  </r>
  <r>
    <x v="0"/>
    <s v="101BSP3475"/>
    <n v="0"/>
    <x v="61"/>
    <s v="3475"/>
    <n v="-45.062713970073602"/>
    <n v="-23.466833630367699"/>
    <n v="-45.317179490241202"/>
    <n v="-23.575804050116801"/>
    <s v="101"/>
    <s v="SP"/>
    <s v="Eixo Principal"/>
    <s v="-"/>
    <s v="101BSP3475"/>
    <s v="PRAIA GRANDE"/>
    <s v="INÍCIO - MASSAGUAÇU"/>
    <n v="52.1"/>
    <n v="85.8"/>
    <n v="33.700000000000003"/>
    <x v="1"/>
    <m/>
    <m/>
    <s v="Estadual"/>
    <m/>
    <s v="SP-055"/>
    <s v="PAV"/>
    <s v="Estadual"/>
    <s v="PLA"/>
    <s v="Taubaté"/>
  </r>
  <r>
    <x v="0"/>
    <s v="101BSP3478"/>
    <n v="0"/>
    <x v="61"/>
    <s v="3478"/>
    <n v="-45.317179490241202"/>
    <n v="-23.575804050116801"/>
    <n v="-45.330280730171502"/>
    <n v="-23.585846520400501"/>
    <s v="101"/>
    <s v="SP"/>
    <s v="Eixo Principal"/>
    <s v="-"/>
    <s v="101BSP3478"/>
    <s v="INÍCIO - MASSAGUAÇU"/>
    <s v="MASSAGUAÇU"/>
    <n v="85.8"/>
    <n v="87.7"/>
    <n v="1.9"/>
    <x v="2"/>
    <m/>
    <m/>
    <s v="Convênio de Administração"/>
    <m/>
    <m/>
    <m/>
    <s v="Federal"/>
    <s v="PAV"/>
    <s v="Taubaté"/>
  </r>
  <r>
    <x v="0"/>
    <s v="101BSP3480"/>
    <n v="0"/>
    <x v="61"/>
    <s v="3480"/>
    <n v="-45.330280730171502"/>
    <n v="-23.585846520400501"/>
    <n v="-45.424416199647801"/>
    <n v="-23.626001630171"/>
    <s v="101"/>
    <s v="SP"/>
    <s v="Eixo Principal"/>
    <s v="-"/>
    <s v="101BSP3480"/>
    <s v="MASSAGUAÇU"/>
    <s v="ENTR SP-099 (CARAGUATATUBA)"/>
    <n v="87.7"/>
    <n v="100.9"/>
    <n v="13.2"/>
    <x v="1"/>
    <m/>
    <m/>
    <s v="Estadual"/>
    <m/>
    <s v="SP-055"/>
    <s v="PAV"/>
    <s v="Estadual"/>
    <s v="PLA"/>
    <s v="Taubaté"/>
  </r>
  <r>
    <x v="0"/>
    <s v="101BSP3510"/>
    <n v="0"/>
    <x v="61"/>
    <s v="3510"/>
    <n v="-45.424416199647801"/>
    <n v="-23.626001630171"/>
    <n v="-45.4258157102268"/>
    <n v="-23.719072400370901"/>
    <s v="101"/>
    <s v="SP"/>
    <s v="Eixo Principal"/>
    <s v="-"/>
    <s v="101BSP3510"/>
    <s v="ENTR SP-099 (CARAGUATATUBA)"/>
    <s v="FIM DA DUPLICAÇÃO (SÃO SEBASTIÃO)"/>
    <n v="100.9"/>
    <n v="113.1"/>
    <n v="12.2"/>
    <x v="1"/>
    <m/>
    <m/>
    <s v="Estadual"/>
    <m/>
    <s v="SP-055"/>
    <s v="PAV"/>
    <s v="Estadual"/>
    <s v="PLA"/>
    <s v="Taubaté"/>
  </r>
  <r>
    <x v="0"/>
    <s v="101BSP3520"/>
    <n v="0"/>
    <x v="61"/>
    <s v="3520"/>
    <n v="-45.4258157102268"/>
    <n v="-23.719072400370901"/>
    <n v="-45.559392959817202"/>
    <n v="-23.7915792798598"/>
    <s v="101"/>
    <s v="SP"/>
    <s v="Eixo Principal"/>
    <s v="-"/>
    <s v="101BSP3520"/>
    <s v="FIM DA DUPLICAÇÃO (SÃO SEBASTIÃO)"/>
    <s v="ACESSO A MARESIAS"/>
    <n v="113.1"/>
    <n v="152.6"/>
    <n v="39.5"/>
    <x v="1"/>
    <m/>
    <m/>
    <s v="Estadual"/>
    <m/>
    <s v="SP-055"/>
    <s v="PAV"/>
    <s v="Estadual"/>
    <s v="PLA"/>
    <s v="Taubaté"/>
  </r>
  <r>
    <x v="0"/>
    <s v="101BSP3525"/>
    <n v="0"/>
    <x v="61"/>
    <s v="3525"/>
    <n v="-45.559392959817202"/>
    <n v="-23.7915792798598"/>
    <n v="-45.6405248503415"/>
    <n v="-23.775357580388"/>
    <s v="101"/>
    <s v="SP"/>
    <s v="Eixo Principal"/>
    <s v="-"/>
    <s v="101BSP3525"/>
    <s v="ACESSO A MARESIAS"/>
    <s v="PRAIA DO CAMBURI"/>
    <n v="152.6"/>
    <n v="164.5"/>
    <n v="11.9"/>
    <x v="1"/>
    <m/>
    <m/>
    <s v="Estadual"/>
    <m/>
    <s v="SP-055"/>
    <s v="PAV"/>
    <s v="Estadual"/>
    <s v="PLA"/>
    <s v="Taubaté"/>
  </r>
  <r>
    <x v="0"/>
    <s v="101BSP3530"/>
    <n v="0"/>
    <x v="61"/>
    <s v="3530"/>
    <n v="-45.6405248503415"/>
    <n v="-23.775357580388"/>
    <n v="-45.702645089898901"/>
    <n v="-23.770632209608699"/>
    <s v="101"/>
    <s v="SP"/>
    <s v="Eixo Principal"/>
    <s v="-"/>
    <s v="101BSP3530"/>
    <s v="PRAIA DO CAMBURI"/>
    <s v="PRAIA PRETA"/>
    <n v="164.5"/>
    <n v="173.2"/>
    <n v="8.6999999999999993"/>
    <x v="2"/>
    <m/>
    <m/>
    <s v="Convênio de Administração"/>
    <m/>
    <m/>
    <m/>
    <s v="Federal"/>
    <s v="PAV"/>
    <s v="Taubaté"/>
  </r>
  <r>
    <x v="0"/>
    <s v="101BSP3535"/>
    <n v="0"/>
    <x v="61"/>
    <s v="3535"/>
    <n v="-45.702645089898901"/>
    <n v="-23.770632209608699"/>
    <n v="-45.719573300367401"/>
    <n v="-23.7689621101132"/>
    <s v="101"/>
    <s v="SP"/>
    <s v="Eixo Principal"/>
    <s v="-"/>
    <s v="101BSP3535"/>
    <s v="PRAIA PRETA"/>
    <s v="ENTR SP-055 (PRAIA DO JUQUEI)"/>
    <n v="173.2"/>
    <n v="174.8"/>
    <n v="1.6"/>
    <x v="1"/>
    <m/>
    <m/>
    <s v="Estadual"/>
    <m/>
    <s v="SP-055"/>
    <s v="PAV"/>
    <s v="Estadual"/>
    <s v="PLA"/>
    <s v="Taubaté"/>
  </r>
  <r>
    <x v="0"/>
    <s v="101BSP3540"/>
    <n v="0"/>
    <x v="61"/>
    <s v="3540"/>
    <n v="-45.719573300367401"/>
    <n v="-23.7689621101132"/>
    <n v="-45.789883979661901"/>
    <n v="-23.7508895501126"/>
    <s v="101"/>
    <s v="SP"/>
    <s v="Eixo Principal"/>
    <s v="-"/>
    <s v="101BSP3540"/>
    <s v="ENTR SP-055 (PRAIA DO JUQUEI)"/>
    <s v="PRAIA DA JURÉIA"/>
    <n v="174.8"/>
    <n v="184.5"/>
    <n v="9.6999999999999993"/>
    <x v="2"/>
    <m/>
    <m/>
    <s v="Convênio de Administração"/>
    <m/>
    <m/>
    <m/>
    <s v="Federal"/>
    <s v="PAV"/>
    <s v="Taubaté"/>
  </r>
  <r>
    <x v="0"/>
    <s v="101BSP3545"/>
    <n v="0"/>
    <x v="61"/>
    <s v="3545"/>
    <n v="-45.789883979661901"/>
    <n v="-23.7508895501126"/>
    <n v="-46.058065060354203"/>
    <n v="-23.796680560059698"/>
    <s v="101"/>
    <s v="SP"/>
    <s v="Eixo Principal"/>
    <s v="-"/>
    <s v="101BSP3545"/>
    <s v="PRAIA DA JURÉIA"/>
    <s v="ENTR SP-098"/>
    <n v="184.5"/>
    <n v="213.2"/>
    <n v="28.7"/>
    <x v="1"/>
    <m/>
    <m/>
    <s v="Estadual"/>
    <m/>
    <s v="SP-055"/>
    <s v="PAV"/>
    <s v="Estadual"/>
    <s v="PLA"/>
    <s v="Taubaté"/>
  </r>
  <r>
    <x v="0"/>
    <s v="101BSP3550"/>
    <n v="0"/>
    <x v="61"/>
    <s v="3550"/>
    <n v="-46.058065060354203"/>
    <n v="-23.796680560059698"/>
    <n v="-46.114113549600503"/>
    <n v="-23.815690229820099"/>
    <s v="101"/>
    <s v="SP"/>
    <s v="Eixo Principal"/>
    <s v="-"/>
    <s v="101BSP3550"/>
    <s v="ENTR SP-098"/>
    <s v="ACESSO MUNICIPAL A BERTIOGA"/>
    <n v="213.2"/>
    <n v="219.1"/>
    <n v="5.9"/>
    <x v="1"/>
    <m/>
    <m/>
    <s v="Estadual"/>
    <m/>
    <s v="SP-055"/>
    <s v="PAV"/>
    <s v="Estadual"/>
    <s v="PLA"/>
    <s v="Taubaté"/>
  </r>
  <r>
    <x v="0"/>
    <s v="101BSP3570"/>
    <n v="0"/>
    <x v="61"/>
    <s v="3570"/>
    <n v="-46.114113549600503"/>
    <n v="-23.815690229820099"/>
    <n v="-46.289613569610403"/>
    <n v="-23.9158278195981"/>
    <s v="101"/>
    <s v="SP"/>
    <s v="Eixo Principal"/>
    <s v="-"/>
    <s v="101BSP3570"/>
    <s v="ACESSO MUNICIPAL A BERTIOGA"/>
    <s v="ENTR SP-055 (MONTE  CABRÃO)"/>
    <n v="219.1"/>
    <n v="246.8"/>
    <n v="27.7"/>
    <x v="2"/>
    <m/>
    <m/>
    <s v="Convênio de Administração"/>
    <m/>
    <m/>
    <m/>
    <s v="Federal"/>
    <s v="PAV"/>
    <s v="Taubaté"/>
  </r>
  <r>
    <x v="0"/>
    <s v="101BSP3580"/>
    <n v="0"/>
    <x v="61"/>
    <s v="3580"/>
    <n v="-46.289613569610403"/>
    <n v="-23.9158278195981"/>
    <n v="-46.4406802803706"/>
    <n v="-23.888475130223"/>
    <s v="101"/>
    <s v="SP"/>
    <s v="Eixo Principal"/>
    <s v="-"/>
    <s v="101BSP3580"/>
    <s v="ENTR SP-055 (MONTE  CABRÃO)"/>
    <s v="ENTR BR-050 (CUBATÃO)"/>
    <n v="246.8"/>
    <n v="269.39999999999998"/>
    <n v="22.6"/>
    <x v="1"/>
    <m/>
    <m/>
    <s v="Estadual"/>
    <m/>
    <s v="SP-055"/>
    <s v="DUP"/>
    <s v="Estadual"/>
    <s v="PLA"/>
    <s v="Taubaté"/>
  </r>
  <r>
    <x v="0"/>
    <s v="101BSP3590"/>
    <n v="0"/>
    <x v="61"/>
    <s v="3590"/>
    <n v="-46.4406802803706"/>
    <n v="-23.888475130223"/>
    <n v="-46.455534850253102"/>
    <n v="-23.902055240256999"/>
    <s v="101"/>
    <s v="SP"/>
    <s v="Eixo Principal"/>
    <s v="-"/>
    <s v="101BSP3590"/>
    <s v="ENTR BR-050 (CUBATÃO)"/>
    <s v="ENTR SP-160 (PRAIA GRANDE)"/>
    <n v="269.39999999999998"/>
    <n v="273"/>
    <n v="3.6"/>
    <x v="1"/>
    <m/>
    <m/>
    <s v="Estadual"/>
    <m/>
    <s v="SP-055"/>
    <s v="DUP"/>
    <s v="Estadual"/>
    <s v="PLA"/>
    <s v="Taubaté"/>
  </r>
  <r>
    <x v="0"/>
    <s v="101BSP3600"/>
    <n v="0"/>
    <x v="61"/>
    <s v="3600"/>
    <n v="-46.455534850253102"/>
    <n v="-23.902055240256999"/>
    <n v="-46.508044009922997"/>
    <n v="-24.031403769668199"/>
    <s v="101"/>
    <s v="SP"/>
    <s v="Eixo Principal"/>
    <s v="-"/>
    <s v="101BSP3600"/>
    <s v="ENTR SP-160 (PRAIA GRANDE)"/>
    <s v="PEDRO TAQUES (ACESSO PRAIA GRANDE)"/>
    <n v="273"/>
    <n v="289.7"/>
    <n v="16.7"/>
    <x v="1"/>
    <m/>
    <m/>
    <s v="Estadual"/>
    <m/>
    <s v="SP-055"/>
    <s v="DUP"/>
    <s v="Estadual"/>
    <s v="PLA"/>
    <s v="Taubaté"/>
  </r>
  <r>
    <x v="0"/>
    <s v="101BSP3610"/>
    <n v="0"/>
    <x v="61"/>
    <s v="3610"/>
    <n v="-46.508044009922997"/>
    <n v="-24.031403769668199"/>
    <n v="-46.6196541404261"/>
    <n v="-24.091601890015099"/>
    <s v="101"/>
    <s v="SP"/>
    <s v="Eixo Principal"/>
    <s v="-"/>
    <s v="101BSP3610"/>
    <s v="PEDRO TAQUES (ACESSO PRAIA GRANDE)"/>
    <s v="MONGAGUÁ"/>
    <n v="289.7"/>
    <n v="302.89999999999998"/>
    <n v="13.2"/>
    <x v="1"/>
    <m/>
    <m/>
    <s v="Estadual"/>
    <m/>
    <s v="SP-055"/>
    <s v="DUP"/>
    <s v="Estadual"/>
    <s v="PLA"/>
    <s v="Taubaté"/>
  </r>
  <r>
    <x v="0"/>
    <s v="101BSP3620"/>
    <n v="0"/>
    <x v="61"/>
    <s v="3620"/>
    <n v="-46.6196541404261"/>
    <n v="-24.091601890015099"/>
    <n v="-46.786897089928701"/>
    <n v="-24.178222379858799"/>
    <s v="101"/>
    <s v="SP"/>
    <s v="Eixo Principal"/>
    <s v="-"/>
    <s v="101BSP3620"/>
    <s v="MONGAGUÁ"/>
    <s v="ITANHAÉM"/>
    <n v="302.89999999999998"/>
    <n v="322.39999999999998"/>
    <n v="19.5"/>
    <x v="1"/>
    <m/>
    <m/>
    <s v="Estadual"/>
    <m/>
    <s v="SP-055"/>
    <s v="DUP"/>
    <s v="Estadual"/>
    <s v="PLA"/>
    <s v="Taubaté"/>
  </r>
  <r>
    <x v="0"/>
    <s v="101BSP3630"/>
    <n v="0"/>
    <x v="61"/>
    <s v="3630"/>
    <n v="-46.786897089928701"/>
    <n v="-24.178222379858799"/>
    <n v="-46.958698210054301"/>
    <n v="-24.2682575199685"/>
    <s v="101"/>
    <s v="SP"/>
    <s v="Eixo Principal"/>
    <s v="-"/>
    <s v="101BSP3630"/>
    <s v="ITANHAÉM"/>
    <s v="ACESSO A PERUÍBE"/>
    <n v="322.39999999999998"/>
    <n v="342.7"/>
    <n v="20.3"/>
    <x v="1"/>
    <m/>
    <m/>
    <s v="Estadual"/>
    <m/>
    <s v="SP-055"/>
    <s v="PAV"/>
    <s v="Estadual"/>
    <s v="PLA"/>
    <s v="Taubaté"/>
  </r>
  <r>
    <x v="0"/>
    <s v="101BSP3640"/>
    <n v="0"/>
    <x v="61"/>
    <s v="3640"/>
    <n v="-46.958698210054301"/>
    <n v="-24.2682575199685"/>
    <n v="-47.375413829884202"/>
    <n v="-24.254994039643101"/>
    <s v="101"/>
    <s v="SP"/>
    <s v="Eixo Principal"/>
    <s v="-"/>
    <s v="101BSP3640"/>
    <s v="ACESSO A PERUÍBE"/>
    <s v="ENTR BR-116(A) (PEDRO BARROS)"/>
    <n v="342.7"/>
    <n v="387.7"/>
    <n v="45"/>
    <x v="1"/>
    <m/>
    <m/>
    <s v="Estadual"/>
    <m/>
    <s v="SP-055"/>
    <s v="PAV"/>
    <s v="Estadual"/>
    <s v="PLA"/>
    <s v="Taubaté"/>
  </r>
  <r>
    <x v="0"/>
    <s v="101BSP3645"/>
    <n v="0"/>
    <x v="61"/>
    <s v="3645"/>
    <n v="-47.375413829884202"/>
    <n v="-24.254994039643101"/>
    <n v="-47.517823219665701"/>
    <n v="-24.313334050026299"/>
    <s v="101"/>
    <s v="SP"/>
    <s v="Eixo Principal"/>
    <s v="-"/>
    <s v="101BSP3645"/>
    <s v="ENTR BR-116(A) (PEDRO BARROS)"/>
    <s v="ENTR BR-116(B)/SP-222(A) (BIGUÁ)"/>
    <n v="387.7"/>
    <n v="405.1"/>
    <n v="17.399999999999999"/>
    <x v="0"/>
    <m/>
    <s v="116BSP2590"/>
    <s v="Concessão Federal"/>
    <m/>
    <m/>
    <m/>
    <s v="Federal"/>
    <s v="PAV"/>
    <s v="Taubaté"/>
  </r>
  <r>
    <x v="0"/>
    <s v="101BSP3660"/>
    <n v="0"/>
    <x v="61"/>
    <s v="3660"/>
    <n v="-47.517823219665701"/>
    <n v="-24.313334050026299"/>
    <n v="-47.563863359806099"/>
    <n v="-24.715148190436501"/>
    <s v="101"/>
    <s v="SP"/>
    <s v="Eixo Principal"/>
    <s v="-"/>
    <s v="101BSP3660"/>
    <s v="ENTR BR-116(B)/SP-222(A) (BIGUÁ)"/>
    <s v="IGUAPE (FERRY BOAT)"/>
    <n v="405.1"/>
    <n v="462.7"/>
    <n v="57.6"/>
    <x v="1"/>
    <m/>
    <m/>
    <s v="Estadual"/>
    <m/>
    <s v="SP-222"/>
    <s v="PAV"/>
    <s v="Estadual"/>
    <s v="PLA"/>
    <s v="Taubaté"/>
  </r>
  <r>
    <x v="0"/>
    <s v="101BSP3670"/>
    <n v="0"/>
    <x v="61"/>
    <s v="3670"/>
    <n v="-47.563863359806099"/>
    <n v="-24.715148190436501"/>
    <n v="-47.7499595402005"/>
    <n v="-24.809660539702101"/>
    <s v="101"/>
    <s v="SP"/>
    <s v="Eixo Principal"/>
    <s v="-"/>
    <s v="101BSP3670"/>
    <s v="IGUAPE (FERRY BOAT)"/>
    <s v="ENTR SP-222(B) (P/PARIQUERÁ-AÇU)"/>
    <n v="462.7"/>
    <n v="488.8"/>
    <n v="26.1"/>
    <x v="1"/>
    <m/>
    <m/>
    <s v="Estadual"/>
    <m/>
    <s v="SP-222"/>
    <s v="PAV"/>
    <s v="Estadual"/>
    <s v="PLA"/>
    <s v="Taubaté"/>
  </r>
  <r>
    <x v="0"/>
    <s v="101BSP3690"/>
    <n v="0"/>
    <x v="61"/>
    <s v="3690"/>
    <n v="-47.7499595402005"/>
    <n v="-24.809660539702101"/>
    <n v="-47.9525054899363"/>
    <n v="-24.923723000016299"/>
    <s v="101"/>
    <s v="SP"/>
    <s v="Eixo Principal"/>
    <s v="-"/>
    <s v="101BSP3690"/>
    <s v="ENTR SP-222(B) (P/PARIQUERÁ-AÇU)"/>
    <s v="ENTR BR-478/SP-226 *TRECHO MUNICIPAL*"/>
    <n v="488.8"/>
    <n v="532.79999999999995"/>
    <n v="44"/>
    <x v="1"/>
    <m/>
    <m/>
    <s v="Estadual"/>
    <m/>
    <s v="SPT-101"/>
    <s v="LEN"/>
    <s v="Estadual"/>
    <s v="PLA"/>
    <s v="Taubaté"/>
  </r>
  <r>
    <x v="0"/>
    <s v="101BSP3710"/>
    <n v="0"/>
    <x v="61"/>
    <s v="3710"/>
    <n v="-47.9525054899363"/>
    <n v="-24.923723000016299"/>
    <n v="-48.035092130097603"/>
    <n v="-24.996159229664599"/>
    <s v="101"/>
    <s v="SP"/>
    <s v="Eixo Principal"/>
    <s v="-"/>
    <s v="101BSP3710"/>
    <s v="ENTR BR-478/SP-226"/>
    <s v="COLÔNIA SANTA MARIA *TRECHO MUNICIPAL*"/>
    <n v="532.79999999999995"/>
    <n v="547.29999999999995"/>
    <n v="14.5"/>
    <x v="1"/>
    <m/>
    <m/>
    <s v="Estadual"/>
    <m/>
    <s v="SPT-101"/>
    <s v="IMP"/>
    <s v="Estadual"/>
    <s v="PLA"/>
    <s v="Taubaté"/>
  </r>
  <r>
    <x v="0"/>
    <s v="101BSP3730"/>
    <n v="0"/>
    <x v="61"/>
    <s v="3730"/>
    <n v="-48.035092130097603"/>
    <n v="-24.996159229664599"/>
    <n v="-48.189000599597897"/>
    <n v="-25.1192161802824"/>
    <s v="101"/>
    <s v="SP"/>
    <s v="Eixo Principal"/>
    <s v="-"/>
    <s v="101BSP3730"/>
    <s v="COLÔNIA SANTA MARIA"/>
    <s v="DIV SP/PR *TRECHO MUNICIPAL*"/>
    <n v="547.29999999999995"/>
    <n v="566.9"/>
    <n v="19.600000000000001"/>
    <x v="1"/>
    <m/>
    <m/>
    <s v="Estadual"/>
    <m/>
    <s v="SPT-101"/>
    <s v="LEN"/>
    <s v="Estadual"/>
    <s v="PLA"/>
    <s v="Taubaté"/>
  </r>
  <r>
    <x v="0"/>
    <s v="101CES1005"/>
    <n v="0"/>
    <x v="62"/>
    <s v="1005"/>
    <n v="-40.364711419596198"/>
    <n v="-20.0684676801392"/>
    <n v="-40.336995580381704"/>
    <n v="-20.217998990061201"/>
    <s v="101"/>
    <s v="ES"/>
    <s v="Contorno"/>
    <s v="-"/>
    <s v="101CES1005"/>
    <s v="ENTR BR-101 (KM 249)"/>
    <s v="ENTR BR-101 (KM 267) (CONTORNO DE SERRA)"/>
    <n v="0"/>
    <n v="18.7"/>
    <n v="18.7"/>
    <x v="1"/>
    <m/>
    <m/>
    <s v="Estadual"/>
    <m/>
    <s v="ES-120"/>
    <s v="EOI"/>
    <s v="Estadual"/>
    <s v="PLA"/>
    <s v="Taubaté"/>
  </r>
  <r>
    <x v="0"/>
    <s v="101CPE1005"/>
    <n v="0"/>
    <x v="63"/>
    <s v="1005"/>
    <n v="-34.934552330125797"/>
    <n v="-7.7748469701115202"/>
    <n v="-35.0585036700082"/>
    <n v="-8.0010767997544505"/>
    <s v="101"/>
    <s v="PE"/>
    <s v="Contorno"/>
    <s v="-"/>
    <s v="101CPE1005"/>
    <s v="ENTR BR-101 (IGARASSÚ)"/>
    <s v="ENTR BR-408 (ARCO METROPOLITANO DE RECIFE)"/>
    <n v="0"/>
    <n v="30"/>
    <n v="30"/>
    <x v="1"/>
    <m/>
    <m/>
    <s v="Federal"/>
    <m/>
    <m/>
    <m/>
    <s v="Federal"/>
    <s v="PLA"/>
    <s v="Santa Isabel"/>
  </r>
  <r>
    <x v="0"/>
    <s v="101CPE1010"/>
    <n v="0"/>
    <x v="63"/>
    <s v="1010"/>
    <n v="-35.0585036700082"/>
    <n v="-8.0010767997544505"/>
    <n v="-35.146877999719798"/>
    <n v="-8.1108425196664999"/>
    <s v="101"/>
    <s v="PE"/>
    <s v="Contorno"/>
    <s v="-"/>
    <s v="101CPE1010"/>
    <s v="ENTR BR-408 (ARCO METROPOLITANO DE RECIFE)"/>
    <s v="ENTR BR-232 (ARCO METROPOLITANO DE RECIFE)"/>
    <n v="30"/>
    <n v="50"/>
    <n v="20"/>
    <x v="1"/>
    <m/>
    <m/>
    <s v="Federal"/>
    <m/>
    <m/>
    <m/>
    <s v="Federal"/>
    <s v="PLA"/>
    <s v="Recife"/>
  </r>
  <r>
    <x v="0"/>
    <s v="101CPE1015"/>
    <n v="0"/>
    <x v="63"/>
    <s v="1015"/>
    <n v="-35.146877999719798"/>
    <n v="-8.1108425196664999"/>
    <n v="-35.026338899920198"/>
    <n v="-8.2517971400259196"/>
    <s v="101"/>
    <s v="PE"/>
    <s v="Contorno"/>
    <s v="-"/>
    <s v="101CPE1015"/>
    <s v="ENTR BR-232 (ARCO METROPOLITANO DE RECIFE)"/>
    <s v="ENTR BR-101 (CABO DE STO AGOSTINHO) (ARCO METR RECIFE)"/>
    <n v="50"/>
    <n v="76"/>
    <n v="26"/>
    <x v="1"/>
    <m/>
    <m/>
    <s v="Federal"/>
    <m/>
    <m/>
    <m/>
    <s v="Federal"/>
    <s v="PLA"/>
    <s v="Recife"/>
  </r>
  <r>
    <x v="0"/>
    <s v="101CPE2005"/>
    <n v="0"/>
    <x v="63"/>
    <s v="2005"/>
    <n v="-34.944746530427999"/>
    <n v="-8.1773041896365708"/>
    <n v="-35.005612460346597"/>
    <n v="-8.2517968000822108"/>
    <s v="101"/>
    <s v="PE"/>
    <s v="Contorno"/>
    <s v="-"/>
    <s v="101CPE2005"/>
    <s v="ENTR BR-101 (KM 82,3) (VIADUTO SOBRE LINHA FÉRREA)"/>
    <s v="TREVO RANDOM/METALGIL"/>
    <n v="0"/>
    <n v="11.3"/>
    <n v="11.3"/>
    <x v="2"/>
    <m/>
    <m/>
    <s v="Federal"/>
    <m/>
    <m/>
    <m/>
    <s v="Federal"/>
    <s v="PAV"/>
    <s v="Recife"/>
  </r>
  <r>
    <x v="0"/>
    <s v="101CPE2010"/>
    <n v="0"/>
    <x v="63"/>
    <s v="2010"/>
    <n v="-35.005612460346597"/>
    <n v="-8.2517968000822108"/>
    <n v="-35.0305422196476"/>
    <n v="-8.2789626301212103"/>
    <s v="101"/>
    <s v="PE"/>
    <s v="Contorno"/>
    <s v="-"/>
    <s v="101CPE2010"/>
    <s v="TREVO RANDOM/METALGIL"/>
    <s v="ENTR PE-060 (ACESSO AO PORTO DE SUAPE)"/>
    <n v="11.3"/>
    <n v="15.3"/>
    <n v="4"/>
    <x v="0"/>
    <m/>
    <m/>
    <s v="Federal"/>
    <m/>
    <m/>
    <m/>
    <s v="Federal"/>
    <s v="PAV"/>
    <s v="Recife"/>
  </r>
  <r>
    <x v="0"/>
    <s v="101CPE2015"/>
    <n v="0"/>
    <x v="63"/>
    <s v="2015"/>
    <n v="-35.0305422196476"/>
    <n v="-8.2789626301212103"/>
    <n v="-35.056645409857701"/>
    <n v="-8.2941192301183193"/>
    <s v="101"/>
    <s v="PE"/>
    <s v="Contorno"/>
    <s v="-"/>
    <s v="101CPE2015"/>
    <s v="ENTR PE-060 (ACESSO AO PORTO DE SUAPE)"/>
    <s v="ENTR BR-101 (KM 103,2) (VIADUTO DA CHARNECA)"/>
    <n v="15.3"/>
    <n v="18.399999999999999"/>
    <n v="3.1"/>
    <x v="2"/>
    <m/>
    <m/>
    <s v="Federal"/>
    <m/>
    <m/>
    <m/>
    <s v="Federal"/>
    <s v="PAV"/>
    <s v="Recife"/>
  </r>
  <r>
    <x v="0"/>
    <s v="101CRS1005"/>
    <n v="0"/>
    <x v="64"/>
    <s v="1005"/>
    <n v="-50.172675680038502"/>
    <n v="-29.697835300258799"/>
    <n v="-50.196185630162603"/>
    <n v="-29.7041546303318"/>
    <s v="101"/>
    <s v="RS"/>
    <s v="Contorno"/>
    <s v="-"/>
    <s v="101CRS1005"/>
    <s v="ENTR BR-101 (ACESSO NORTE P/MAQUINÉ)"/>
    <s v="ENTR RS-484 (P/MAQUINÉ)"/>
    <n v="0"/>
    <n v="3.1"/>
    <n v="3.1"/>
    <x v="2"/>
    <m/>
    <m/>
    <s v="Federal"/>
    <m/>
    <m/>
    <m/>
    <s v="Federal"/>
    <s v="PAV"/>
    <s v="Recife"/>
  </r>
  <r>
    <x v="0"/>
    <s v="101CRS1010"/>
    <n v="0"/>
    <x v="64"/>
    <s v="1010"/>
    <n v="-50.196185630162603"/>
    <n v="-29.7041546303318"/>
    <n v="-50.197993030054199"/>
    <n v="-29.723580439785401"/>
    <s v="101"/>
    <s v="RS"/>
    <s v="Contorno"/>
    <s v="-"/>
    <s v="101CRS1010"/>
    <s v="ENTR RS-484 (P/MAQUINÉ)"/>
    <s v="ACESSO NORTE A CAPÃO DA CANOA"/>
    <n v="3.1"/>
    <n v="5.5"/>
    <n v="2.4"/>
    <x v="2"/>
    <m/>
    <m/>
    <s v="Federal"/>
    <m/>
    <m/>
    <m/>
    <s v="Federal"/>
    <s v="PAV"/>
    <s v="São Leopoldo"/>
  </r>
  <r>
    <x v="0"/>
    <s v="101CRS1015"/>
    <n v="0"/>
    <x v="64"/>
    <s v="1015"/>
    <n v="-50.197993030054199"/>
    <n v="-29.723580439785401"/>
    <n v="-50.174881639675903"/>
    <n v="-29.778473110445599"/>
    <s v="101"/>
    <s v="RS"/>
    <s v="Contorno"/>
    <s v="-"/>
    <s v="101CRS1015"/>
    <s v="ACESSO NORTE A CAPÃO DA CANOA"/>
    <s v="ENTR RS-407 (P/CAPÃO DA CANOA)"/>
    <n v="5.5"/>
    <n v="12.9"/>
    <n v="7.4"/>
    <x v="2"/>
    <m/>
    <m/>
    <s v="Federal"/>
    <m/>
    <m/>
    <m/>
    <s v="Federal"/>
    <s v="PAV"/>
    <s v="São Leopoldo"/>
  </r>
  <r>
    <x v="0"/>
    <s v="101CRS1020"/>
    <n v="0"/>
    <x v="64"/>
    <s v="1020"/>
    <n v="-50.174881639675903"/>
    <n v="-29.778473110445599"/>
    <n v="-50.21559021022"/>
    <n v="-29.756676689877199"/>
    <s v="101"/>
    <s v="RS"/>
    <s v="Contorno"/>
    <s v="-"/>
    <s v="101CRS1020"/>
    <s v="ENTR RS-407 (P/CAPÃO DA CANOA)"/>
    <s v="ENTR BR-101 (ACESSO SUL P/CAPÃO DA CANOA)"/>
    <n v="12.9"/>
    <n v="19.399999999999999"/>
    <n v="6.5"/>
    <x v="2"/>
    <m/>
    <m/>
    <s v="Federal"/>
    <m/>
    <m/>
    <m/>
    <s v="Federal"/>
    <s v="PAV"/>
    <s v="São Leopoldo"/>
  </r>
  <r>
    <x v="0"/>
    <s v="101CSE1005"/>
    <n v="0"/>
    <x v="65"/>
    <s v="1005"/>
    <n v="-37.416448359903796"/>
    <n v="-11.2159581297638"/>
    <n v="-37.487990280327097"/>
    <n v="-11.303490599611401"/>
    <s v="101"/>
    <s v="SE"/>
    <s v="Contorno"/>
    <s v="-"/>
    <s v="101CSE1005"/>
    <s v="ENTR BR-101 (KM 149)"/>
    <s v="ENTR BR-101 (KM 159 - CONTORNO DE ESTÂNCIA)"/>
    <n v="0"/>
    <n v="9.5"/>
    <n v="9.5"/>
    <x v="1"/>
    <m/>
    <m/>
    <s v="Federal"/>
    <m/>
    <m/>
    <m/>
    <s v="Federal"/>
    <s v="PLA"/>
    <s v="São Leopoldo"/>
  </r>
  <r>
    <x v="0"/>
    <s v="101CSE2005"/>
    <n v="0"/>
    <x v="65"/>
    <s v="2005"/>
    <n v="-37.641005580043398"/>
    <n v="-11.3649602399231"/>
    <n v="-37.682618960296701"/>
    <n v="-11.399323040325999"/>
    <s v="101"/>
    <s v="SE"/>
    <s v="Contorno"/>
    <s v="-"/>
    <s v="101CSE2005"/>
    <s v="ENTR BR-101 (KM 178)"/>
    <s v="ENTR BR-101 (KM 187 - CONTORNO DE UMBAÚBA)"/>
    <n v="0"/>
    <n v="7.7"/>
    <n v="7.7"/>
    <x v="1"/>
    <m/>
    <m/>
    <s v="Federal"/>
    <m/>
    <m/>
    <m/>
    <s v="Federal"/>
    <s v="PLA"/>
    <s v="Nossa Senhora do Socorro"/>
  </r>
  <r>
    <x v="0"/>
    <s v="101CSE3005"/>
    <n v="0"/>
    <x v="65"/>
    <s v="3005"/>
    <n v="-37.7367696902689"/>
    <n v="-11.4621344898147"/>
    <n v="-37.775981760150003"/>
    <n v="-11.490100599562901"/>
    <s v="101"/>
    <s v="SE"/>
    <s v="Contorno"/>
    <s v="-"/>
    <s v="101CSE3005"/>
    <s v="ENTR BR-101 (KM 196)"/>
    <s v="ENTR BR-101 (KM 202 - CONTORNO DE CRISTINÁPOLIS)"/>
    <n v="0"/>
    <n v="6.5"/>
    <n v="6.5"/>
    <x v="1"/>
    <m/>
    <m/>
    <s v="Federal"/>
    <m/>
    <m/>
    <m/>
    <s v="Federal"/>
    <s v="PLA"/>
    <s v="Nossa Senhora do Socorro"/>
  </r>
  <r>
    <x v="0"/>
    <s v="101UAL1005"/>
    <n v="0"/>
    <x v="66"/>
    <s v="1005"/>
    <n v="-35.655192589865997"/>
    <n v="-8.9376455301170896"/>
    <n v="-35.6683521796093"/>
    <n v="-8.9499139798462508"/>
    <s v="101"/>
    <s v="AL"/>
    <s v="Travessia Urbana"/>
    <s v="-"/>
    <s v="101UAL1005"/>
    <s v="INÍCIO TRAVESSIA URBANA (NOVO LINO) "/>
    <s v="FIM TRAVESSIA URBANA (NOVO LINO)"/>
    <n v="0"/>
    <n v="2.1"/>
    <n v="2.1"/>
    <x v="2"/>
    <m/>
    <m/>
    <s v="Federal"/>
    <m/>
    <m/>
    <m/>
    <s v="Federal"/>
    <s v="PAV"/>
    <s v="Nossa Senhora do Socorro"/>
  </r>
  <r>
    <x v="0"/>
    <s v="101UAL2005"/>
    <n v="0"/>
    <x v="66"/>
    <s v="2005"/>
    <n v="-35.832135250141597"/>
    <n v="-9.3686194000651906"/>
    <n v="-35.840242689648299"/>
    <n v="-9.40613100034534"/>
    <s v="101"/>
    <s v="AL"/>
    <s v="Travessia Urbana"/>
    <s v="-"/>
    <s v="101UAL2005"/>
    <s v="ENTR BR-101/104 (INÍCIO TRAVESSIA URBANA)"/>
    <s v="ENTR BR101/104 (FIM TRAVESSIA URBANA)"/>
    <n v="0"/>
    <n v="4.5999999999999996"/>
    <n v="4.5999999999999996"/>
    <x v="2"/>
    <m/>
    <m/>
    <s v="Federal"/>
    <m/>
    <m/>
    <m/>
    <s v="Federal"/>
    <s v="PAV"/>
    <s v="Maceió"/>
  </r>
  <r>
    <x v="0"/>
    <s v="101UES1005"/>
    <n v="0"/>
    <x v="67"/>
    <s v="1005"/>
    <n v="-40.785158730390997"/>
    <n v="-20.7875712602054"/>
    <n v="-40.811725620041202"/>
    <n v="-20.794270720217501"/>
    <s v="101"/>
    <s v="ES"/>
    <s v="Travessia Urbana"/>
    <s v="-"/>
    <s v="101UES1005"/>
    <s v="ENTR BR-101 (INÍCIO CONTORNO DE ICONHA)"/>
    <s v="ENTR ES-375(B) (ICONHA)"/>
    <n v="0"/>
    <n v="3"/>
    <n v="3"/>
    <x v="2"/>
    <m/>
    <m/>
    <s v="Concessão Federal"/>
    <m/>
    <m/>
    <m/>
    <s v="Federal"/>
    <s v="PAV"/>
    <s v="Santa Isabel"/>
  </r>
  <r>
    <x v="0"/>
    <s v="101UES1010"/>
    <n v="0"/>
    <x v="67"/>
    <s v="1010"/>
    <n v="-40.811725620041202"/>
    <n v="-20.794270720217501"/>
    <n v="-40.829043940225603"/>
    <n v="-20.8029088002008"/>
    <s v="101"/>
    <s v="ES"/>
    <s v="Travessia Urbana"/>
    <s v="-"/>
    <s v="101UES1010"/>
    <s v="ENTR ES-375(B) (ICONHA)"/>
    <s v="ENTR BR-101 (FIM CONTORNO DE ICONHA)"/>
    <n v="3"/>
    <n v="5"/>
    <n v="2"/>
    <x v="2"/>
    <m/>
    <m/>
    <s v="Concessão Federal"/>
    <m/>
    <m/>
    <m/>
    <s v="Federal"/>
    <s v="PAV"/>
    <s v="Santa Isabel"/>
  </r>
  <r>
    <x v="0"/>
    <s v="101VRS1005"/>
    <n v="0"/>
    <x v="68"/>
    <s v="1005"/>
    <n v="-49.847338399847203"/>
    <n v="-29.396325959675199"/>
    <n v="-49.857374699882399"/>
    <n v="-29.409630600172001"/>
    <s v="101"/>
    <s v="RS"/>
    <s v="Variante"/>
    <s v="-"/>
    <s v="101VRS1005"/>
    <s v="INÍCIO PISTA INVERSA / VARIANTE DA GRUTA"/>
    <s v="FIM PISTA INVERSA / VARIANTE DA GRUTA"/>
    <n v="0"/>
    <n v="2.2999999999999998"/>
    <n v="2.2999999999999998"/>
    <x v="2"/>
    <m/>
    <m/>
    <s v="Concessão Federal"/>
    <m/>
    <m/>
    <m/>
    <s v="Federal"/>
    <s v="PAV"/>
    <s v="São Leopoldo"/>
  </r>
  <r>
    <x v="0"/>
    <s v="104BAL0570"/>
    <n v="0"/>
    <x v="69"/>
    <s v="0570"/>
    <n v="-36.019567740358802"/>
    <n v="-8.8995042596138205"/>
    <n v="-36.017855229734998"/>
    <n v="-8.9702010601307602"/>
    <s v="104"/>
    <s v="AL"/>
    <s v="Eixo Principal"/>
    <s v="-"/>
    <s v="104BAL0570"/>
    <s v="DIV PE/AL"/>
    <s v="ENTR BR-416(A)/AL-110"/>
    <n v="0"/>
    <n v="8.9"/>
    <n v="8.9"/>
    <x v="2"/>
    <m/>
    <m/>
    <s v="Federal"/>
    <m/>
    <m/>
    <m/>
    <s v="Federal"/>
    <s v="PAV"/>
    <s v="Maceió"/>
  </r>
  <r>
    <x v="0"/>
    <s v="104BAL0580"/>
    <n v="0"/>
    <x v="69"/>
    <s v="0580"/>
    <n v="-36.017855229734998"/>
    <n v="-8.9702010601307602"/>
    <n v="-36.038732980242699"/>
    <n v="-9.0283847701409705"/>
    <s v="104"/>
    <s v="AL"/>
    <s v="Eixo Principal"/>
    <s v="-"/>
    <s v="104BAL0580"/>
    <s v="ENTR BR-416(A)/AL-110"/>
    <s v="ENTR BR-416(B) (SÃO JOSÉ DA LAGE)"/>
    <n v="8.9"/>
    <n v="16.5"/>
    <n v="7.6"/>
    <x v="2"/>
    <m/>
    <s v="416BAL0060"/>
    <s v="Federal"/>
    <m/>
    <m/>
    <m/>
    <s v="Federal"/>
    <s v="PAV"/>
    <s v="Maceió"/>
  </r>
  <r>
    <x v="0"/>
    <s v="104BAL0590"/>
    <n v="0"/>
    <x v="69"/>
    <s v="0590"/>
    <n v="-36.038732980242699"/>
    <n v="-9.0283847701409705"/>
    <n v="-36.0211455604192"/>
    <n v="-9.1664977900409195"/>
    <s v="104"/>
    <s v="AL"/>
    <s v="Eixo Principal"/>
    <s v="-"/>
    <s v="104BAL0590"/>
    <s v="ENTR BR-416(B) (SÃO JOSÉ DA LAGE)"/>
    <s v="ENTR AL-205 (P/UNIÃO DOS PALMARES)"/>
    <n v="16.5"/>
    <n v="35.700000000000003"/>
    <n v="19.2"/>
    <x v="2"/>
    <m/>
    <m/>
    <s v="Federal"/>
    <m/>
    <m/>
    <m/>
    <s v="Federal"/>
    <s v="PAV"/>
    <s v="Maceió"/>
  </r>
  <r>
    <x v="0"/>
    <s v="104BAL0610"/>
    <n v="0"/>
    <x v="69"/>
    <s v="0610"/>
    <n v="-36.0211455604192"/>
    <n v="-9.1664977900409195"/>
    <n v="-36.012446619715597"/>
    <n v="-9.24134187982383"/>
    <s v="104"/>
    <s v="AL"/>
    <s v="Eixo Principal"/>
    <s v="-"/>
    <s v="104BAL0610"/>
    <s v="ENTR AL-205 (P/UNIÃO DOS PALMARES)"/>
    <s v="ACESSO BRANQUINHA"/>
    <n v="35.700000000000003"/>
    <n v="46.1"/>
    <n v="10.4"/>
    <x v="2"/>
    <m/>
    <m/>
    <s v="Federal"/>
    <m/>
    <m/>
    <m/>
    <s v="Federal"/>
    <s v="PAV"/>
    <s v="Maceió"/>
  </r>
  <r>
    <x v="0"/>
    <s v="104BAL0615"/>
    <n v="0"/>
    <x v="69"/>
    <s v="0615"/>
    <n v="-36.012446619715597"/>
    <n v="-9.24134187982383"/>
    <n v="-35.940855910171997"/>
    <n v="-9.3068733396328795"/>
    <s v="104"/>
    <s v="AL"/>
    <s v="Eixo Principal"/>
    <s v="-"/>
    <s v="104BAL0615"/>
    <s v="ACESSO BRANQUINHA"/>
    <s v="ACESSO MURICI"/>
    <n v="46.1"/>
    <n v="58.9"/>
    <n v="12.8"/>
    <x v="2"/>
    <m/>
    <m/>
    <s v="Federal"/>
    <m/>
    <m/>
    <m/>
    <s v="Federal"/>
    <s v="PAV"/>
    <s v="Maceió"/>
  </r>
  <r>
    <x v="0"/>
    <s v="104BAL0620"/>
    <n v="0"/>
    <x v="69"/>
    <s v="0620"/>
    <n v="-35.940855910171997"/>
    <n v="-9.3068733396328795"/>
    <n v="-35.832135250141597"/>
    <n v="-9.3686194000651906"/>
    <s v="104"/>
    <s v="AL"/>
    <s v="Eixo Principal"/>
    <s v="-"/>
    <s v="104BAL0620"/>
    <s v="ACESSO MURICI"/>
    <s v="ENTR BR-101(A)/INÍCIO TRAVESSIA URBANA DE MESSIAS"/>
    <n v="58.9"/>
    <n v="74.400000000000006"/>
    <n v="15.5"/>
    <x v="2"/>
    <m/>
    <m/>
    <s v="Federal"/>
    <m/>
    <m/>
    <m/>
    <s v="Federal"/>
    <s v="PAV"/>
    <s v="Maceió"/>
  </r>
  <r>
    <x v="0"/>
    <s v="104BAL0630"/>
    <n v="0"/>
    <x v="69"/>
    <s v="0630"/>
    <n v="-35.832135250141597"/>
    <n v="-9.3686194000651906"/>
    <n v="-35.840242689648299"/>
    <n v="-9.40613100034534"/>
    <s v="104"/>
    <s v="AL"/>
    <s v="Eixo Principal"/>
    <s v="Coinc"/>
    <s v="104BAL0630"/>
    <s v="ENTR BR-101(A)/INÍCIO TRAVESSIA URBANA DE MESSIAS"/>
    <s v="ENTR. FIM TRAVESSIA URBANA DE MESSIAS"/>
    <n v="74.400000000000006"/>
    <n v="79.5"/>
    <n v="5.0999999999999996"/>
    <x v="0"/>
    <m/>
    <s v="101BAL0660"/>
    <s v="Federal"/>
    <m/>
    <m/>
    <m/>
    <s v="Federal"/>
    <s v="PAV"/>
    <s v="Maceió"/>
  </r>
  <r>
    <x v="0"/>
    <s v="104BAL0640"/>
    <n v="0"/>
    <x v="69"/>
    <s v="0640"/>
    <n v="-35.840242689648299"/>
    <n v="-9.40613100034534"/>
    <n v="-35.836446510098298"/>
    <n v="-9.4402605795620502"/>
    <s v="104"/>
    <s v="AL"/>
    <s v="Eixo Principal"/>
    <s v="Coinc"/>
    <s v="104BAL0640"/>
    <s v="ENTR FIM TRAVESSIA URBANA DE MESSIAS"/>
    <s v="ENTR BR-101(B)"/>
    <n v="79.5"/>
    <n v="83.3"/>
    <n v="3.8"/>
    <x v="0"/>
    <m/>
    <s v="101BAL0680"/>
    <s v="Federal"/>
    <m/>
    <m/>
    <m/>
    <s v="Federal"/>
    <s v="PAV"/>
    <s v="Maceió"/>
  </r>
  <r>
    <x v="0"/>
    <s v="104BAL0650"/>
    <n v="0"/>
    <x v="69"/>
    <s v="0650"/>
    <n v="-35.836446510098298"/>
    <n v="-9.4402605795620502"/>
    <n v="-35.8054306104342"/>
    <n v="-9.5139201399024902"/>
    <s v="104"/>
    <s v="AL"/>
    <s v="Eixo Principal"/>
    <s v="-"/>
    <s v="104BAL0650"/>
    <s v="ENTR BR-101(B)"/>
    <s v="ENTR AL-210"/>
    <n v="83.3"/>
    <n v="92.1"/>
    <n v="8.8000000000000007"/>
    <x v="0"/>
    <m/>
    <m/>
    <s v="Federal"/>
    <m/>
    <m/>
    <m/>
    <s v="Federal"/>
    <s v="PAV"/>
    <s v="Maceió"/>
  </r>
  <r>
    <x v="0"/>
    <s v="104BAL0670"/>
    <n v="0"/>
    <x v="69"/>
    <s v="0670"/>
    <n v="-35.8054306104342"/>
    <n v="-9.5139201399024902"/>
    <n v="-35.795118789600302"/>
    <n v="-9.5341038296280001"/>
    <s v="104"/>
    <s v="AL"/>
    <s v="Eixo Principal"/>
    <s v="-"/>
    <s v="104BAL0670"/>
    <s v="ENTR AL-210"/>
    <s v="ENTR AL-404 (ACESSO CEASA)"/>
    <n v="92.1"/>
    <n v="94"/>
    <n v="1.9"/>
    <x v="0"/>
    <m/>
    <m/>
    <s v="Federal"/>
    <m/>
    <m/>
    <m/>
    <s v="Federal"/>
    <s v="PAV"/>
    <s v="Maceió"/>
  </r>
  <r>
    <x v="0"/>
    <s v="104BAL0680"/>
    <n v="0"/>
    <x v="69"/>
    <s v="0680"/>
    <n v="-35.795118789600302"/>
    <n v="-9.5341038296280001"/>
    <n v="-35.777402239721503"/>
    <n v="-9.5660395199078607"/>
    <s v="104"/>
    <s v="AL"/>
    <s v="Eixo Principal"/>
    <s v="-"/>
    <s v="104BAL0680"/>
    <s v="ENTR AL-404 (ACESSO CEASA)"/>
    <s v="ENTR BR-316 (TABULEIRO DO MARTINS)"/>
    <n v="94"/>
    <n v="98.7"/>
    <n v="4.7"/>
    <x v="0"/>
    <m/>
    <m/>
    <s v="Convênio de Administração"/>
    <m/>
    <m/>
    <m/>
    <s v="Federal"/>
    <s v="PAV"/>
    <s v="Maceió"/>
  </r>
  <r>
    <x v="0"/>
    <s v="104BAL0690"/>
    <n v="0"/>
    <x v="69"/>
    <s v="0690"/>
    <n v="-35.777402239721503"/>
    <n v="-9.5660395199078607"/>
    <n v="-35.733385940208898"/>
    <n v="-9.6508747403769295"/>
    <s v="104"/>
    <s v="AL"/>
    <s v="Eixo Principal"/>
    <s v="-"/>
    <s v="104BAL0690"/>
    <s v="ENTR BR-316 (TABULEIRO DO MARTINS)"/>
    <s v="PRACA CENTENÁRIO (MACEIÓ)"/>
    <n v="98.7"/>
    <n v="109.6"/>
    <n v="10.9"/>
    <x v="0"/>
    <m/>
    <m/>
    <s v="Convênio de Administração"/>
    <m/>
    <m/>
    <m/>
    <s v="Federal"/>
    <s v="PAV"/>
    <s v="Maceió"/>
  </r>
  <r>
    <x v="0"/>
    <s v="104BPB0210"/>
    <n v="0"/>
    <x v="70"/>
    <s v="0210"/>
    <n v="-36.203862960007498"/>
    <n v="-6.4329549797884598"/>
    <n v="-36.204065089832"/>
    <n v="-6.4554295899035798"/>
    <s v="104"/>
    <s v="PB"/>
    <s v="Eixo Principal"/>
    <s v="-"/>
    <s v="104BPB0210"/>
    <s v="DIV RN/PB"/>
    <s v="ACESSO NOVA FLORESTA"/>
    <n v="0"/>
    <n v="2.4"/>
    <n v="2.4"/>
    <x v="2"/>
    <m/>
    <m/>
    <s v="Federal"/>
    <m/>
    <m/>
    <m/>
    <s v="Federal"/>
    <s v="PAV"/>
    <s v="Campina Grande"/>
  </r>
  <r>
    <x v="0"/>
    <s v="104BPB0220"/>
    <n v="0"/>
    <x v="70"/>
    <s v="0220"/>
    <n v="-36.204065089832"/>
    <n v="-6.4554295899035798"/>
    <n v="-36.198958670006498"/>
    <n v="-6.4561912797037699"/>
    <s v="104"/>
    <s v="PB"/>
    <s v="Eixo Principal"/>
    <s v="-"/>
    <s v="104BPB0220"/>
    <s v="ACESSO NOVA FLORESTA"/>
    <s v="FIM DUPLICAÇÃO"/>
    <n v="2.4"/>
    <n v="3"/>
    <n v="0.6"/>
    <x v="0"/>
    <m/>
    <m/>
    <s v="Federal"/>
    <m/>
    <m/>
    <m/>
    <s v="Federal"/>
    <s v="PAV"/>
    <s v="Campina Grande"/>
  </r>
  <r>
    <x v="0"/>
    <s v="104BPB0222"/>
    <n v="0"/>
    <x v="70"/>
    <s v="0222"/>
    <n v="-36.198958670006498"/>
    <n v="-6.4561912797037699"/>
    <n v="-36.162387300133702"/>
    <n v="-6.4816610603096398"/>
    <s v="104"/>
    <s v="PB"/>
    <s v="Eixo Principal"/>
    <s v="-"/>
    <s v="104BPB0222"/>
    <s v="FIM DUPLICAÇÃO"/>
    <s v="CUITÉ (RUA 25 DE JANEIRO)"/>
    <n v="3"/>
    <n v="8.1"/>
    <n v="5.0999999999999996"/>
    <x v="2"/>
    <m/>
    <m/>
    <s v="Federal"/>
    <m/>
    <m/>
    <m/>
    <s v="Federal"/>
    <s v="PAV"/>
    <s v="Campina Grande"/>
  </r>
  <r>
    <x v="0"/>
    <s v="104BPB0225"/>
    <n v="0"/>
    <x v="70"/>
    <s v="0225"/>
    <n v="-36.162387300133702"/>
    <n v="-6.4816610603096398"/>
    <n v="-36.151817849613998"/>
    <n v="-6.6474038695928304"/>
    <s v="104"/>
    <s v="PB"/>
    <s v="Eixo Principal"/>
    <s v="-"/>
    <s v="104BPB0225"/>
    <s v="CUITÉ (RUA 25 DE JANEIRO)"/>
    <s v="ENTR PB-137 (JACÚ)"/>
    <n v="8.1"/>
    <n v="29.6"/>
    <n v="21.5"/>
    <x v="2"/>
    <m/>
    <m/>
    <s v="Federal"/>
    <m/>
    <m/>
    <m/>
    <s v="Federal"/>
    <s v="PAV"/>
    <s v="Campina Grande"/>
  </r>
  <r>
    <x v="0"/>
    <s v="104BPB0230"/>
    <n v="0"/>
    <x v="70"/>
    <s v="0230"/>
    <n v="-36.151817849613998"/>
    <n v="-6.6474038695928304"/>
    <n v="-36.059419429662903"/>
    <n v="-6.7218018596680604"/>
    <s v="104"/>
    <s v="PB"/>
    <s v="Eixo Principal"/>
    <s v="-"/>
    <s v="104BPB0230"/>
    <s v="ENTR PB-137 (JACÚ)"/>
    <s v="BARRA DE SANTA ROSA"/>
    <n v="29.6"/>
    <n v="43.9"/>
    <n v="14.3"/>
    <x v="2"/>
    <m/>
    <m/>
    <s v="Federal"/>
    <m/>
    <m/>
    <m/>
    <s v="Federal"/>
    <s v="PAV"/>
    <s v="Campina Grande"/>
  </r>
  <r>
    <x v="0"/>
    <s v="104BPB0240"/>
    <n v="0"/>
    <x v="70"/>
    <s v="0240"/>
    <n v="-36.059419429662903"/>
    <n v="-6.7218018596680604"/>
    <n v="-35.795983330366298"/>
    <n v="-6.9675858203293002"/>
    <s v="104"/>
    <s v="PB"/>
    <s v="Eixo Principal"/>
    <s v="-"/>
    <s v="104BPB0240"/>
    <s v="BARRA DE SANTA ROSA"/>
    <s v="ENTR PB-079/105 (REMÍGIO)"/>
    <n v="43.9"/>
    <n v="87.4"/>
    <n v="43.5"/>
    <x v="2"/>
    <m/>
    <m/>
    <s v="Federal"/>
    <m/>
    <m/>
    <m/>
    <s v="Federal"/>
    <s v="PAV"/>
    <s v="Campina Grande"/>
  </r>
  <r>
    <x v="0"/>
    <s v="104BPB0250"/>
    <n v="0"/>
    <x v="70"/>
    <s v="0250"/>
    <n v="-35.795983330366298"/>
    <n v="-6.9675858203293002"/>
    <n v="-35.858513769594701"/>
    <n v="-7.01929166957484"/>
    <s v="104"/>
    <s v="PB"/>
    <s v="Eixo Principal"/>
    <s v="-"/>
    <s v="104BPB0250"/>
    <s v="ENTR PB-079/105 (REMÍGIO)"/>
    <s v="ESPERANÇA"/>
    <n v="87.4"/>
    <n v="96.9"/>
    <n v="9.5"/>
    <x v="2"/>
    <m/>
    <m/>
    <s v="Federal"/>
    <m/>
    <m/>
    <m/>
    <s v="Federal"/>
    <s v="PAV"/>
    <s v="Campina Grande"/>
  </r>
  <r>
    <x v="0"/>
    <s v="104BPB0270"/>
    <n v="0"/>
    <x v="70"/>
    <s v="0270"/>
    <n v="-35.858513769594701"/>
    <n v="-7.01929166957484"/>
    <n v="-35.854099840335302"/>
    <n v="-7.1485019498050999"/>
    <s v="104"/>
    <s v="PB"/>
    <s v="Eixo Principal"/>
    <s v="-"/>
    <s v="104BPB0270"/>
    <s v="ESPERANÇA"/>
    <s v="ENTR PB-097 (LAGOA SECA)"/>
    <n v="96.9"/>
    <n v="112.5"/>
    <n v="15.6"/>
    <x v="2"/>
    <m/>
    <m/>
    <s v="Federal"/>
    <m/>
    <m/>
    <m/>
    <s v="Federal"/>
    <s v="PAV"/>
    <s v="Campina Grande"/>
  </r>
  <r>
    <x v="0"/>
    <s v="104BPB0275"/>
    <n v="0"/>
    <x v="70"/>
    <s v="0275"/>
    <n v="-35.854099840335302"/>
    <n v="-7.1485019498050999"/>
    <n v="-35.878327880227403"/>
    <n v="-7.1980954102748997"/>
    <s v="104"/>
    <s v="PB"/>
    <s v="Eixo Principal"/>
    <s v="-"/>
    <s v="104BPB0275"/>
    <s v="ENTR PB-097 (LAGOA SECA)"/>
    <s v="ACESSO CAMPINA GRANDE"/>
    <n v="112.5"/>
    <n v="119.2"/>
    <n v="6.7"/>
    <x v="2"/>
    <m/>
    <m/>
    <s v="Federal"/>
    <m/>
    <m/>
    <m/>
    <s v="Federal"/>
    <s v="PAV"/>
    <s v="Campina Grande"/>
  </r>
  <r>
    <x v="0"/>
    <s v="104BPB0280"/>
    <n v="0"/>
    <x v="70"/>
    <s v="0280"/>
    <n v="-35.878327880227403"/>
    <n v="-7.1980954102748997"/>
    <n v="-35.867801959592697"/>
    <n v="-7.2371725503728603"/>
    <s v="104"/>
    <s v="PB"/>
    <s v="Eixo Principal"/>
    <s v="-"/>
    <s v="104BPB0280"/>
    <s v="ACESSO CAMPINA GRANDE"/>
    <s v="ENTR BR-230(A)/408 (CAMPINA GRANDE)"/>
    <n v="119.2"/>
    <n v="124.4"/>
    <n v="5.2"/>
    <x v="0"/>
    <m/>
    <m/>
    <s v="Federal"/>
    <m/>
    <m/>
    <m/>
    <s v="Federal"/>
    <s v="PAV"/>
    <s v="Campina Grande"/>
  </r>
  <r>
    <x v="0"/>
    <s v="104BPB0290"/>
    <n v="0"/>
    <x v="70"/>
    <s v="0290"/>
    <n v="-35.867801959592697"/>
    <n v="-7.2371725503728603"/>
    <n v="-35.878393390442497"/>
    <n v="-7.2594747298748503"/>
    <s v="104"/>
    <s v="PB"/>
    <s v="Eixo Principal"/>
    <s v="-"/>
    <s v="104BPB0290"/>
    <s v="ENTR BR-230(A)/408 (CAMPINA GRANDE)"/>
    <s v="FIM DA DUPLICAÇÃO"/>
    <n v="124.4"/>
    <n v="127.3"/>
    <n v="2.9"/>
    <x v="2"/>
    <s v="EOD"/>
    <s v="230BPB0220"/>
    <s v="Federal"/>
    <m/>
    <m/>
    <m/>
    <s v="Federal"/>
    <s v="PAV"/>
    <s v="Campina Grande"/>
  </r>
  <r>
    <x v="0"/>
    <s v="104BPB0295"/>
    <n v="0"/>
    <x v="70"/>
    <s v="0295"/>
    <n v="-35.878393390442497"/>
    <n v="-7.2594747298748503"/>
    <n v="-35.888687910118897"/>
    <n v="-7.2786110196827796"/>
    <s v="104"/>
    <s v="PB"/>
    <s v="Eixo Principal"/>
    <s v="-"/>
    <s v="104BPB0295"/>
    <s v="FIM DA DUPLICAÇÃO"/>
    <s v="ENTR BR-230(B)"/>
    <n v="127.3"/>
    <n v="129.6"/>
    <n v="2.2999999999999998"/>
    <x v="2"/>
    <m/>
    <s v="230BPB0225"/>
    <s v="Federal"/>
    <m/>
    <m/>
    <m/>
    <s v="Federal"/>
    <s v="PAV"/>
    <s v="Campina Grande"/>
  </r>
  <r>
    <x v="0"/>
    <s v="104BPB0300"/>
    <n v="0"/>
    <x v="70"/>
    <s v="0300"/>
    <n v="-35.888687910118897"/>
    <n v="-7.2786110196827796"/>
    <n v="-35.902384350157597"/>
    <n v="-7.3637564397078501"/>
    <s v="104"/>
    <s v="PB"/>
    <s v="Eixo Principal"/>
    <s v="-"/>
    <s v="104BPB0300"/>
    <s v="ENTR BR-230(B)"/>
    <s v="ENTR PB-148 (QUEIMADAS)"/>
    <n v="129.6"/>
    <n v="139.19999999999999"/>
    <n v="9.6"/>
    <x v="2"/>
    <m/>
    <m/>
    <s v="Federal"/>
    <m/>
    <m/>
    <m/>
    <s v="Federal"/>
    <s v="PAV"/>
    <s v="Campina Grande"/>
  </r>
  <r>
    <x v="0"/>
    <s v="104BPB0310"/>
    <n v="0"/>
    <x v="70"/>
    <s v="0310"/>
    <n v="-35.902384350157597"/>
    <n v="-7.3637564397078501"/>
    <n v="-35.901423890400103"/>
    <n v="-7.4384716800239499"/>
    <s v="104"/>
    <s v="PB"/>
    <s v="Eixo Principal"/>
    <s v="-"/>
    <s v="104BPB0310"/>
    <s v="ENTR PB-148 (QUEIMADAS)"/>
    <s v="ENTR PB-102 (P/AROEIRAS)"/>
    <n v="139.19999999999999"/>
    <n v="147.80000000000001"/>
    <n v="8.6"/>
    <x v="2"/>
    <m/>
    <m/>
    <s v="Federal"/>
    <m/>
    <m/>
    <m/>
    <s v="Federal"/>
    <s v="PAV"/>
    <s v="Campina Grande"/>
  </r>
  <r>
    <x v="0"/>
    <s v="104BPB0320"/>
    <n v="0"/>
    <x v="70"/>
    <s v="0320"/>
    <n v="-35.901423890400103"/>
    <n v="-7.4384716800239499"/>
    <n v="-35.996305840342103"/>
    <n v="-7.5270448804168302"/>
    <s v="104"/>
    <s v="PB"/>
    <s v="Eixo Principal"/>
    <s v="-"/>
    <s v="104BPB0320"/>
    <s v="ENTR PB-102 (P/AROEIRAS)"/>
    <s v="ACESSO P/ BARRA DE SANTANA"/>
    <n v="147.80000000000001"/>
    <n v="162.4"/>
    <n v="14.6"/>
    <x v="2"/>
    <m/>
    <m/>
    <s v="Federal"/>
    <m/>
    <m/>
    <m/>
    <s v="Federal"/>
    <s v="PAV"/>
    <s v="Campina Grande"/>
  </r>
  <r>
    <x v="0"/>
    <s v="104BPB0322"/>
    <n v="0"/>
    <x v="70"/>
    <s v="0322"/>
    <n v="-35.996305840342103"/>
    <n v="-7.5270448804168302"/>
    <n v="-36.079767209688903"/>
    <n v="-7.6599507600195098"/>
    <s v="104"/>
    <s v="PB"/>
    <s v="Eixo Principal"/>
    <s v="-"/>
    <s v="104BPB0322"/>
    <s v="ACESSO P/ BARRA DE SANTANA"/>
    <s v="ENTR PB-196 (P/RIACHO DE SANTO ANTÔNIO)"/>
    <n v="162.4"/>
    <n v="182.2"/>
    <n v="19.8"/>
    <x v="2"/>
    <m/>
    <m/>
    <s v="Federal"/>
    <m/>
    <m/>
    <m/>
    <s v="Federal"/>
    <s v="PAV"/>
    <s v="Campina Grande"/>
  </r>
  <r>
    <x v="0"/>
    <s v="104BPB0325"/>
    <n v="0"/>
    <x v="70"/>
    <s v="0325"/>
    <n v="-36.079767209688903"/>
    <n v="-7.6599507600195098"/>
    <n v="-36.103302259891301"/>
    <n v="-7.7830353504010601"/>
    <s v="104"/>
    <s v="PB"/>
    <s v="Eixo Principal"/>
    <s v="-"/>
    <s v="104BPB0325"/>
    <s v="ENTR PB-196 (P/RIACHO DE SANTO ANTÔNIO)"/>
    <s v="DIV PB/PE"/>
    <n v="182.2"/>
    <n v="198.7"/>
    <n v="16.5"/>
    <x v="2"/>
    <m/>
    <m/>
    <s v="Federal"/>
    <m/>
    <m/>
    <m/>
    <s v="Federal"/>
    <s v="PAV"/>
    <s v="Campina Grande"/>
  </r>
  <r>
    <x v="0"/>
    <s v="104BPE0330"/>
    <n v="0"/>
    <x v="71"/>
    <s v="0330"/>
    <n v="-36.103302259891301"/>
    <n v="-7.7830353504010601"/>
    <n v="-36.110437019652601"/>
    <n v="-7.8886568603257903"/>
    <s v="104"/>
    <s v="PE"/>
    <s v="Eixo Principal"/>
    <s v="-"/>
    <s v="104BPE0330"/>
    <s v="DIV PB/PE"/>
    <s v="ENTR PE-130 (P/TAQUARITINGA)"/>
    <n v="0"/>
    <n v="12"/>
    <n v="12"/>
    <x v="2"/>
    <m/>
    <m/>
    <s v="Federal"/>
    <m/>
    <m/>
    <m/>
    <s v="Federal"/>
    <s v="PAV"/>
    <s v="Caruaru"/>
  </r>
  <r>
    <x v="0"/>
    <s v="104BPE0350"/>
    <n v="0"/>
    <x v="71"/>
    <s v="0350"/>
    <n v="-36.110437019652601"/>
    <n v="-7.8886568603257903"/>
    <n v="-36.128274489675903"/>
    <n v="-7.95472010994507"/>
    <s v="104"/>
    <s v="PE"/>
    <s v="Eixo Principal"/>
    <s v="-"/>
    <s v="104BPE0350"/>
    <s v="ENTR PE-130 (P/TAQUARITINGA)"/>
    <s v="ENTR PE-160 (PÃO DE AÇÚCAR)"/>
    <n v="12"/>
    <n v="19.8"/>
    <n v="7.8"/>
    <x v="2"/>
    <m/>
    <m/>
    <s v="Federal"/>
    <m/>
    <m/>
    <m/>
    <s v="Federal"/>
    <s v="PAV"/>
    <s v="Caruaru"/>
  </r>
  <r>
    <x v="0"/>
    <s v="104BPE0370"/>
    <n v="0"/>
    <x v="71"/>
    <s v="0370"/>
    <n v="-36.128274489675903"/>
    <n v="-7.95472010994507"/>
    <n v="-36.061073069766302"/>
    <n v="-8.0079291202326797"/>
    <s v="104"/>
    <s v="PE"/>
    <s v="Eixo Principal"/>
    <s v="-"/>
    <s v="104BPE0370"/>
    <s v="ENTR PE-160 (PÃO DE AÇÚCAR)"/>
    <s v="ENTR PE-090"/>
    <n v="19.8"/>
    <n v="30.5"/>
    <n v="10.7"/>
    <x v="2"/>
    <s v="EOD"/>
    <m/>
    <s v="Federal"/>
    <m/>
    <m/>
    <m/>
    <s v="Federal"/>
    <s v="PAV"/>
    <s v="Caruaru"/>
  </r>
  <r>
    <x v="0"/>
    <s v="104BPE0390"/>
    <n v="0"/>
    <x v="71"/>
    <s v="0390"/>
    <n v="-36.061073069766302"/>
    <n v="-8.0079291202326797"/>
    <n v="-36.057402690082"/>
    <n v="-8.0112254898644402"/>
    <s v="104"/>
    <s v="PE"/>
    <s v="Eixo Principal"/>
    <s v="-"/>
    <s v="104BPE0390"/>
    <s v="ENTR PE-090"/>
    <s v="INÍCIO PONTE S/ RIO CAPIBARIBE (TORITAMA)"/>
    <n v="30.5"/>
    <n v="31.1"/>
    <n v="0.6"/>
    <x v="2"/>
    <s v="EOD"/>
    <m/>
    <s v="Federal"/>
    <m/>
    <m/>
    <m/>
    <s v="Federal"/>
    <s v="PAV"/>
    <s v="Caruaru"/>
  </r>
  <r>
    <x v="0"/>
    <s v="104BPE0410"/>
    <n v="0"/>
    <x v="71"/>
    <s v="0410"/>
    <n v="-36.057402690082"/>
    <n v="-8.0112254898644402"/>
    <n v="-36.021716039963202"/>
    <n v="-8.1070416600444997"/>
    <s v="104"/>
    <s v="PE"/>
    <s v="Eixo Principal"/>
    <s v="-"/>
    <s v="104BPE0410"/>
    <s v="INÍCIO PONTE S/ RIO CAPIBARIBE (TORITAMA)"/>
    <s v="ENTR PE-145 (P/FAZENDA NOVA)"/>
    <n v="31.1"/>
    <n v="43.4"/>
    <n v="12.3"/>
    <x v="2"/>
    <s v="EOD"/>
    <m/>
    <s v="Federal"/>
    <m/>
    <m/>
    <m/>
    <s v="Federal"/>
    <s v="PAV"/>
    <s v="Caruaru"/>
  </r>
  <r>
    <x v="0"/>
    <s v="104BPE0430"/>
    <n v="0"/>
    <x v="71"/>
    <s v="0430"/>
    <n v="-36.021716039963202"/>
    <n v="-8.1070416600444997"/>
    <n v="-35.975106199991103"/>
    <n v="-8.2523377602793708"/>
    <s v="104"/>
    <s v="PE"/>
    <s v="Eixo Principal"/>
    <s v="-"/>
    <s v="104BPE0430"/>
    <s v="ENTR PE-145 (P/FAZENDA NOVA)"/>
    <s v="ENTR PE-095 (P/RIACHO DAS ALMAS)"/>
    <n v="43.4"/>
    <n v="62.4"/>
    <n v="19"/>
    <x v="0"/>
    <m/>
    <m/>
    <s v="Federal"/>
    <m/>
    <m/>
    <m/>
    <s v="Federal"/>
    <s v="PAV"/>
    <s v="Caruaru"/>
  </r>
  <r>
    <x v="0"/>
    <s v="104BPE0440"/>
    <n v="0"/>
    <x v="71"/>
    <s v="0440"/>
    <n v="-35.975106199991103"/>
    <n v="-8.2523377602793708"/>
    <n v="-35.988773959750397"/>
    <n v="-8.3000104298374104"/>
    <s v="104"/>
    <s v="PE"/>
    <s v="Eixo Principal"/>
    <s v="-"/>
    <s v="104BPE0440"/>
    <s v="ENTR PE-095 (P/RIACHO DAS ALMAS)"/>
    <s v="ENTR BR-232/423 (CARUARÚ)"/>
    <n v="62.4"/>
    <n v="68.099999999999994"/>
    <n v="5.7"/>
    <x v="0"/>
    <m/>
    <m/>
    <s v="Federal"/>
    <m/>
    <m/>
    <m/>
    <s v="Federal"/>
    <s v="PAV"/>
    <s v="Caruaru"/>
  </r>
  <r>
    <x v="0"/>
    <s v="104BPE0445"/>
    <n v="0"/>
    <x v="71"/>
    <s v="0445"/>
    <n v="-35.988773959750397"/>
    <n v="-8.3000104298374104"/>
    <n v="-35.983691120148997"/>
    <n v="-8.3285404801590008"/>
    <s v="104"/>
    <s v="PE"/>
    <s v="Eixo Principal"/>
    <s v="-"/>
    <s v="104BPE0445"/>
    <s v="ENTR BR-232/423 (CARUARÚ)"/>
    <s v="ENTR ESTRADA P/ AGRESTINA"/>
    <n v="68.099999999999994"/>
    <n v="71.599999999999994"/>
    <n v="3.5"/>
    <x v="0"/>
    <m/>
    <m/>
    <s v="Federal"/>
    <m/>
    <m/>
    <m/>
    <s v="Federal"/>
    <s v="PAV"/>
    <s v="Caruaru"/>
  </r>
  <r>
    <x v="0"/>
    <s v="104BPE0450"/>
    <n v="0"/>
    <x v="71"/>
    <s v="0450"/>
    <n v="-35.983691120148997"/>
    <n v="-8.3285404801590008"/>
    <n v="-35.952816420341399"/>
    <n v="-8.4435719500853494"/>
    <s v="104"/>
    <s v="PE"/>
    <s v="Eixo Principal"/>
    <s v="-"/>
    <s v="104BPE0450"/>
    <s v="ENTR ESTRADA P/ AGRESTINA"/>
    <s v="ENTR PE-149 (AGRESTINA)"/>
    <n v="71.599999999999994"/>
    <n v="85.8"/>
    <n v="14.2"/>
    <x v="2"/>
    <m/>
    <m/>
    <s v="Federal"/>
    <m/>
    <m/>
    <m/>
    <s v="Federal"/>
    <s v="PAV"/>
    <s v="Caruaru"/>
  </r>
  <r>
    <x v="0"/>
    <s v="104BPE0470"/>
    <n v="0"/>
    <x v="71"/>
    <s v="0470"/>
    <n v="-35.952816420341399"/>
    <n v="-8.4435719500853494"/>
    <n v="-35.940612079683603"/>
    <n v="-8.4607406203832607"/>
    <s v="104"/>
    <s v="PE"/>
    <s v="Eixo Principal"/>
    <s v="-"/>
    <s v="104BPE0470"/>
    <s v="ENTR PE-149 (AGRESTINA)"/>
    <s v="ENTR PE-120 (BARRA DO RIACHÃO)"/>
    <n v="85.8"/>
    <n v="88.1"/>
    <n v="2.2999999999999998"/>
    <x v="2"/>
    <m/>
    <m/>
    <s v="Federal"/>
    <m/>
    <m/>
    <m/>
    <s v="Federal"/>
    <s v="PAV"/>
    <s v="Caruaru"/>
  </r>
  <r>
    <x v="0"/>
    <s v="104BPE0490"/>
    <n v="0"/>
    <x v="71"/>
    <s v="0490"/>
    <n v="-35.940612079683603"/>
    <n v="-8.4607406203832607"/>
    <n v="-35.967781999839303"/>
    <n v="-8.6135769397239397"/>
    <s v="104"/>
    <s v="PE"/>
    <s v="Eixo Principal"/>
    <s v="-"/>
    <s v="104BPE0490"/>
    <s v="ENTR PE-120 (BARRA DO RIACHÃO)"/>
    <s v="ENTR PE-123 (CUPIRA)"/>
    <n v="88.1"/>
    <n v="106.3"/>
    <n v="18.2"/>
    <x v="2"/>
    <m/>
    <m/>
    <s v="Federal"/>
    <m/>
    <m/>
    <m/>
    <s v="Federal"/>
    <s v="PAV"/>
    <s v="Caruaru"/>
  </r>
  <r>
    <x v="0"/>
    <s v="104BPE0510"/>
    <n v="0"/>
    <x v="71"/>
    <s v="0510"/>
    <n v="-35.967781999839303"/>
    <n v="-8.6135769397239397"/>
    <n v="-36.014416510013803"/>
    <n v="-8.6626875802675691"/>
    <s v="104"/>
    <s v="PE"/>
    <s v="Eixo Principal"/>
    <s v="-"/>
    <s v="104BPE0510"/>
    <s v="ENTR PE-123 (CUPIRA)"/>
    <s v="ENTR PE-158"/>
    <n v="106.3"/>
    <n v="115.4"/>
    <n v="9.1"/>
    <x v="2"/>
    <m/>
    <m/>
    <s v="Federal"/>
    <m/>
    <m/>
    <m/>
    <s v="Federal"/>
    <s v="PAV"/>
    <s v="Caruaru"/>
  </r>
  <r>
    <x v="0"/>
    <s v="104BPE0520"/>
    <n v="0"/>
    <x v="71"/>
    <s v="0520"/>
    <n v="-36.014416510013803"/>
    <n v="-8.6626875802675691"/>
    <n v="-36.012368340026804"/>
    <n v="-8.8113184098166908"/>
    <s v="104"/>
    <s v="PE"/>
    <s v="Eixo Principal"/>
    <s v="-"/>
    <s v="104BPE0520"/>
    <s v="ENTR PE-158"/>
    <s v="ENTR PE-126 (P/QUIPAPÁ)"/>
    <n v="115.4"/>
    <n v="134.4"/>
    <n v="19"/>
    <x v="2"/>
    <m/>
    <m/>
    <s v="Federal"/>
    <m/>
    <m/>
    <m/>
    <s v="Federal"/>
    <s v="PAV"/>
    <s v="Caruaru"/>
  </r>
  <r>
    <x v="0"/>
    <s v="104BPE0530"/>
    <n v="0"/>
    <x v="71"/>
    <s v="0530"/>
    <n v="-36.012368340026804"/>
    <n v="-8.8113184098166908"/>
    <n v="-36.039687460407897"/>
    <n v="-8.8316169996247709"/>
    <s v="104"/>
    <s v="PE"/>
    <s v="Eixo Principal"/>
    <s v="-"/>
    <s v="104BPE0530"/>
    <s v="ENTR PE-126 (P/QUIPAPÁ)"/>
    <s v="ENTR PE-177 (P/GARANHUNS)"/>
    <n v="134.4"/>
    <n v="138.6"/>
    <n v="4.2"/>
    <x v="2"/>
    <m/>
    <m/>
    <s v="Federal"/>
    <m/>
    <m/>
    <m/>
    <s v="Federal"/>
    <s v="PAV"/>
    <s v="Caruaru"/>
  </r>
  <r>
    <x v="0"/>
    <s v="104BPE0550"/>
    <n v="0"/>
    <x v="71"/>
    <s v="0550"/>
    <n v="-36.039687460407897"/>
    <n v="-8.8316169996247709"/>
    <n v="-36.019567740358802"/>
    <n v="-8.8995042596138205"/>
    <s v="104"/>
    <s v="PE"/>
    <s v="Eixo Principal"/>
    <s v="-"/>
    <s v="104BPE0550"/>
    <s v="ENTR PE-177 (P/GARANHUNS)"/>
    <s v="DIV PE/AL"/>
    <n v="138.6"/>
    <n v="146.9"/>
    <n v="8.3000000000000007"/>
    <x v="2"/>
    <m/>
    <m/>
    <s v="Federal"/>
    <m/>
    <m/>
    <m/>
    <s v="Federal"/>
    <s v="PAV"/>
    <s v="Caruaru"/>
  </r>
  <r>
    <x v="0"/>
    <s v="104BRN0010"/>
    <n v="0"/>
    <x v="72"/>
    <s v="0010"/>
    <n v="-36.630272880289098"/>
    <n v="-5.1184675103672799"/>
    <n v="-36.5956991501955"/>
    <n v="-5.1506125502289697"/>
    <s v="104"/>
    <s v="RN"/>
    <s v="Eixo Principal"/>
    <s v="-"/>
    <s v="104BRN0010"/>
    <s v="ENTR BR-406(A)/RN-118(A) (MACAU)"/>
    <s v="ENTR BR-406(B)/RN-118(B) (P/PENDÊNCIAS)"/>
    <n v="0"/>
    <n v="5.5"/>
    <n v="5.5"/>
    <x v="2"/>
    <m/>
    <s v="406BRN0010"/>
    <s v="Federal"/>
    <m/>
    <m/>
    <m/>
    <s v="Federal"/>
    <s v="PAV"/>
    <s v="Macaíba"/>
  </r>
  <r>
    <x v="0"/>
    <s v="104BRN0020"/>
    <n v="0"/>
    <x v="72"/>
    <s v="0020"/>
    <n v="-36.5956991501955"/>
    <n v="-5.1506125502289697"/>
    <n v="-36.594035050077402"/>
    <n v="-5.1598539898697"/>
    <s v="104"/>
    <s v="RN"/>
    <s v="Eixo Principal"/>
    <s v="-"/>
    <s v="104BRN0020"/>
    <s v="ENTR BR-406(B)/RN-118(B) (P/PENDÊNCIAS)"/>
    <s v="ENTR RN-118(C) (P/PENDÊNCIAS)"/>
    <n v="5.5"/>
    <n v="6.6"/>
    <n v="1.1000000000000001"/>
    <x v="1"/>
    <m/>
    <m/>
    <s v="Estadual"/>
    <m/>
    <s v="RNT-118"/>
    <s v="PAV"/>
    <s v="Estadual"/>
    <s v="PLA"/>
    <s v="Mossoró"/>
  </r>
  <r>
    <x v="0"/>
    <s v="104BRN0030"/>
    <n v="0"/>
    <x v="72"/>
    <s v="0030"/>
    <n v="-36.594035050077402"/>
    <n v="-5.1598539898697"/>
    <n v="-36.386714690430502"/>
    <n v="-5.5207476398916198"/>
    <s v="104"/>
    <s v="RN"/>
    <s v="Eixo Principal"/>
    <s v="-"/>
    <s v="104BRN0030"/>
    <s v="ENTR RN-118(C) (P/PENDÊNCIAS)"/>
    <s v="ENTR RN-263 (PEDRO AVELINO)"/>
    <n v="6.6"/>
    <n v="57"/>
    <n v="50.4"/>
    <x v="1"/>
    <m/>
    <m/>
    <s v="Estadual"/>
    <m/>
    <s v="RNT-104"/>
    <s v="LEN"/>
    <s v="Estadual"/>
    <s v="PLA"/>
    <s v="Mossoró"/>
  </r>
  <r>
    <x v="0"/>
    <s v="104BRN0050"/>
    <n v="0"/>
    <x v="72"/>
    <s v="0050"/>
    <n v="-36.386714690430502"/>
    <n v="-5.5207476398916198"/>
    <n v="-36.307412049726203"/>
    <n v="-5.6899711501484296"/>
    <s v="104"/>
    <s v="RN"/>
    <s v="Eixo Principal"/>
    <s v="-"/>
    <s v="104BRN0050"/>
    <s v="ENTR RN-263 (PEDRO AVELINO)"/>
    <s v="ENTR BR-304(A) *TRECHO MUNICIPAL*"/>
    <n v="57"/>
    <n v="77.2"/>
    <n v="20.2"/>
    <x v="1"/>
    <m/>
    <m/>
    <s v="Estadual"/>
    <m/>
    <s v="RNT-104"/>
    <s v="PAV"/>
    <s v="Estadual"/>
    <s v="PLA"/>
    <s v="Mossoró"/>
  </r>
  <r>
    <x v="0"/>
    <s v="104BRN0070"/>
    <n v="0"/>
    <x v="72"/>
    <s v="0070"/>
    <n v="-36.307412049726203"/>
    <n v="-5.6899711501484296"/>
    <n v="-36.240734799671202"/>
    <n v="-5.7055556601655404"/>
    <s v="104"/>
    <s v="RN"/>
    <s v="Eixo Principal"/>
    <s v="-"/>
    <s v="104BRN0070"/>
    <s v="ENTR BR-304(A)"/>
    <s v="ENTR BR-304(B) (LAJES)"/>
    <n v="77.2"/>
    <n v="85"/>
    <n v="7.8"/>
    <x v="2"/>
    <m/>
    <s v="304BRN0250"/>
    <s v="Federal"/>
    <m/>
    <m/>
    <m/>
    <s v="Federal"/>
    <s v="PAV"/>
    <s v="Mossoró"/>
  </r>
  <r>
    <x v="0"/>
    <s v="104BRN0090"/>
    <n v="0"/>
    <x v="72"/>
    <s v="0090"/>
    <n v="-36.240734799671202"/>
    <n v="-5.7055556601655404"/>
    <n v="-36.322121739726398"/>
    <n v="-5.9132899498712197"/>
    <s v="104"/>
    <s v="RN"/>
    <s v="Eixo Principal"/>
    <s v="-"/>
    <s v="104BRN0090"/>
    <s v="ENTR BR-304(B) (LAJES)"/>
    <s v="ENTR RN-042"/>
    <n v="85"/>
    <n v="115.9"/>
    <n v="30.9"/>
    <x v="1"/>
    <m/>
    <m/>
    <s v="Estadual"/>
    <m/>
    <s v="RNT-104"/>
    <s v="LEN"/>
    <s v="Estadual"/>
    <s v="PLA"/>
    <s v="Currais Novos"/>
  </r>
  <r>
    <x v="0"/>
    <s v="104BRN0110"/>
    <n v="0"/>
    <x v="72"/>
    <s v="0110"/>
    <n v="-36.322121739726398"/>
    <n v="-5.9132899498712197"/>
    <n v="-36.368980739569402"/>
    <n v="-6.0233467398601297"/>
    <s v="104"/>
    <s v="RN"/>
    <s v="Eixo Principal"/>
    <s v="-"/>
    <s v="104BRN0110"/>
    <s v="ENTR RN-042"/>
    <s v="ENTR RN-203(A)"/>
    <n v="115.9"/>
    <n v="131.6"/>
    <n v="15.7"/>
    <x v="1"/>
    <m/>
    <m/>
    <s v="Estadual"/>
    <m/>
    <s v="RN-042"/>
    <s v="IMP"/>
    <s v="Estadual"/>
    <s v="PLA"/>
    <s v="Currais Novos"/>
  </r>
  <r>
    <x v="0"/>
    <s v="104BRN0120"/>
    <n v="0"/>
    <x v="72"/>
    <s v="0120"/>
    <n v="-36.368980739569402"/>
    <n v="-6.0233467398601297"/>
    <n v="-36.346572539890701"/>
    <n v="-6.0352252102752004"/>
    <s v="104"/>
    <s v="RN"/>
    <s v="Eixo Principal"/>
    <s v="-"/>
    <s v="104BRN0120"/>
    <s v="ENTR RN-203(A)"/>
    <s v="ENTR RN-203(B) (CERRO CORÁ)"/>
    <n v="131.6"/>
    <n v="134.9"/>
    <n v="3.3"/>
    <x v="1"/>
    <m/>
    <m/>
    <s v="Estadual"/>
    <m/>
    <s v="RN-042"/>
    <s v="PAV"/>
    <s v="Estadual"/>
    <s v="PLA"/>
    <s v="Currais Novos"/>
  </r>
  <r>
    <x v="0"/>
    <s v="104BRN0130"/>
    <n v="0"/>
    <x v="72"/>
    <s v="0130"/>
    <n v="-36.346572539890701"/>
    <n v="-6.0352252102752004"/>
    <n v="-36.360568949697203"/>
    <n v="-6.0567539899046698"/>
    <s v="104"/>
    <s v="RN"/>
    <s v="Eixo Principal"/>
    <s v="-"/>
    <s v="104BRN0130"/>
    <s v="ENTR RN-203(B) (CERRO CORÁ)"/>
    <s v="ENTR RN-087"/>
    <n v="134.9"/>
    <n v="138.1"/>
    <n v="3.2"/>
    <x v="1"/>
    <m/>
    <m/>
    <s v="Estadual"/>
    <m/>
    <s v="RN-042"/>
    <s v="PAV"/>
    <s v="Estadual"/>
    <s v="PLA"/>
    <s v="Currais Novos"/>
  </r>
  <r>
    <x v="0"/>
    <s v="104BRN0140"/>
    <n v="0"/>
    <x v="72"/>
    <s v="0140"/>
    <n v="-36.360568949697203"/>
    <n v="-6.0567539899046698"/>
    <n v="-36.398534200392902"/>
    <n v="-6.2027626598688199"/>
    <s v="104"/>
    <s v="RN"/>
    <s v="Eixo Principal"/>
    <s v="-"/>
    <s v="104BRN0140"/>
    <s v="ENTR RN-087"/>
    <s v="ENTR BR-226(A) (P/CURRAIS NOVOS)"/>
    <n v="138.1"/>
    <n v="159.6"/>
    <n v="21.5"/>
    <x v="1"/>
    <m/>
    <m/>
    <s v="Estadual"/>
    <m/>
    <s v="RN-042"/>
    <s v="PAV"/>
    <s v="Estadual"/>
    <s v="PLA"/>
    <s v="Currais Novos"/>
  </r>
  <r>
    <x v="0"/>
    <s v="104BRN0150"/>
    <n v="0"/>
    <x v="72"/>
    <s v="0150"/>
    <n v="-36.398534200392902"/>
    <n v="-6.2027626598688199"/>
    <n v="-36.1741231704478"/>
    <n v="-6.2158007404117903"/>
    <s v="104"/>
    <s v="RN"/>
    <s v="Eixo Principal"/>
    <s v="-"/>
    <s v="104BRN0150"/>
    <s v="ENTR BR-226(A) (P/CURRAIS NOVOS)"/>
    <s v="ENTR BR-226(B) (CAMPO REDONDO)"/>
    <n v="159.6"/>
    <n v="186.3"/>
    <n v="26.7"/>
    <x v="2"/>
    <m/>
    <s v="226BRN0175"/>
    <s v="Federal"/>
    <m/>
    <m/>
    <m/>
    <s v="Federal"/>
    <s v="PAV"/>
    <s v="Currais Novos"/>
  </r>
  <r>
    <x v="0"/>
    <s v="104BRN0155"/>
    <n v="0"/>
    <x v="72"/>
    <s v="0155"/>
    <n v="-36.1741231704478"/>
    <n v="-6.2158007404117903"/>
    <n v="-36.182944659968001"/>
    <n v="-6.2420031798028504"/>
    <s v="104"/>
    <s v="RN"/>
    <s v="Eixo Principal"/>
    <s v="-"/>
    <s v="104BRN0155"/>
    <s v="ENTR BR-226(B) (CAMPO REDONDO)"/>
    <s v="CAMPO REDONDO"/>
    <n v="186.3"/>
    <n v="189.4"/>
    <n v="3.1"/>
    <x v="1"/>
    <m/>
    <m/>
    <s v="Estadual"/>
    <m/>
    <s v="RNT-104"/>
    <s v="PAV"/>
    <s v="Estadual"/>
    <s v="PLA"/>
    <s v="Currais Novos"/>
  </r>
  <r>
    <x v="0"/>
    <s v="104BRN0160"/>
    <n v="0"/>
    <x v="72"/>
    <s v="0160"/>
    <n v="-36.182944659968001"/>
    <n v="-6.2420031798028504"/>
    <n v="-36.215362570326299"/>
    <n v="-6.3833790803802204"/>
    <s v="104"/>
    <s v="RN"/>
    <s v="Eixo Principal"/>
    <s v="-"/>
    <s v="104BRN0160"/>
    <s v="CAMPO REDONDO"/>
    <s v="ENTR RN-023(A) (CORONEL EZEQUIEL)"/>
    <n v="189.4"/>
    <n v="208.6"/>
    <n v="19.2"/>
    <x v="1"/>
    <m/>
    <m/>
    <s v="Estadual"/>
    <m/>
    <s v="RNT-104"/>
    <s v="LEN"/>
    <s v="Estadual"/>
    <s v="PLA"/>
    <s v="Currais Novos"/>
  </r>
  <r>
    <x v="0"/>
    <s v="104BRN0165"/>
    <n v="0"/>
    <x v="72"/>
    <s v="0165"/>
    <n v="-36.215362570326299"/>
    <n v="-6.3833790803802204"/>
    <n v="-36.203414229782801"/>
    <n v="-6.4263190397917898"/>
    <s v="104"/>
    <s v="RN"/>
    <s v="Eixo Principal"/>
    <s v="-"/>
    <s v="104BRN0165"/>
    <s v="ENTR RN-023(A) (CORONEL EZEQUIEL)"/>
    <s v="P/JAÇANÃ"/>
    <n v="208.6"/>
    <n v="214.9"/>
    <n v="6.3"/>
    <x v="1"/>
    <m/>
    <m/>
    <s v="Estadual"/>
    <m/>
    <s v="RN-023"/>
    <s v="PAV"/>
    <s v="Estadual"/>
    <s v="PLA"/>
    <s v="Currais Novos"/>
  </r>
  <r>
    <x v="0"/>
    <s v="104BRN0170"/>
    <n v="0"/>
    <x v="72"/>
    <s v="0170"/>
    <n v="-36.203414229782801"/>
    <n v="-6.4263190397917898"/>
    <n v="-36.203862960007498"/>
    <n v="-6.4329549797884598"/>
    <s v="104"/>
    <s v="RN"/>
    <s v="Eixo Principal"/>
    <s v="-"/>
    <s v="104BRN0170"/>
    <s v="P/JAÇANÃ"/>
    <s v="ENTR RN-023(B) (DIV RN/PB)"/>
    <n v="214.9"/>
    <n v="215.7"/>
    <n v="0.8"/>
    <x v="1"/>
    <m/>
    <m/>
    <s v="Estadual"/>
    <m/>
    <s v="RN-023"/>
    <s v="PAV"/>
    <s v="Estadual"/>
    <s v="PLA"/>
    <s v="Currais Novos"/>
  </r>
  <r>
    <x v="0"/>
    <s v="104CPE1005"/>
    <n v="0"/>
    <x v="73"/>
    <s v="1005"/>
    <n v="-36.080504040429098"/>
    <n v="-8.0050697203912407"/>
    <n v="-36.05336551021"/>
    <n v="-8.0283944299589507"/>
    <s v="104"/>
    <s v="PE"/>
    <s v="Contorno"/>
    <s v="-"/>
    <s v="104CPE1005"/>
    <s v="ENTR BR-104 (KM 28,7)"/>
    <s v="ENTR BR-104 (KM 33,8 - CONTORNO DE TORITAMA)"/>
    <n v="0"/>
    <n v="5.0999999999999996"/>
    <n v="5.0999999999999996"/>
    <x v="1"/>
    <m/>
    <m/>
    <s v="Federal"/>
    <m/>
    <m/>
    <m/>
    <s v="Federal"/>
    <s v="PLA"/>
    <s v="Caruaru"/>
  </r>
  <r>
    <x v="0"/>
    <s v="110BAL0530"/>
    <n v="0"/>
    <x v="74"/>
    <s v="0530"/>
    <n v="-38.202921400002502"/>
    <n v="-9.2951610504420596"/>
    <n v="-38.201374790014398"/>
    <n v="-9.2975574001538295"/>
    <s v="110"/>
    <s v="AL"/>
    <s v="Eixo Principal"/>
    <s v="-"/>
    <s v="110BAL0530"/>
    <s v="DIV PE/AL (INÍCIO DA PONTE SOBRE O RIO MOXOTÓ)"/>
    <s v="FIM DA PONTE SOBRE O RIO MOXOTÓ"/>
    <n v="0"/>
    <n v="0.4"/>
    <n v="0.4"/>
    <x v="2"/>
    <m/>
    <m/>
    <s v="Federal"/>
    <m/>
    <m/>
    <m/>
    <s v="Federal"/>
    <s v="PAV"/>
    <s v="Santana do Ipanema"/>
  </r>
  <r>
    <x v="0"/>
    <s v="110BAL0535"/>
    <n v="0"/>
    <x v="74"/>
    <s v="0535"/>
    <n v="-38.201374790014398"/>
    <n v="-9.2975574001538295"/>
    <n v="-38.168773259678098"/>
    <n v="-9.3960905796164909"/>
    <s v="110"/>
    <s v="AL"/>
    <s v="Eixo Principal"/>
    <s v="-"/>
    <s v="110BAL0535"/>
    <s v="FIM DA PONTE SOBRE O RIO MOXOTÓ"/>
    <s v="ENTR BR-423(A)"/>
    <n v="0.4"/>
    <n v="11.9"/>
    <n v="11.5"/>
    <x v="2"/>
    <m/>
    <m/>
    <s v="Federal"/>
    <m/>
    <m/>
    <m/>
    <s v="Federal"/>
    <s v="PAV"/>
    <s v="Santana do Ipanema"/>
  </r>
  <r>
    <x v="0"/>
    <s v="110BAL0540"/>
    <n v="0"/>
    <x v="74"/>
    <s v="0540"/>
    <n v="-38.168773259678098"/>
    <n v="-9.3960905796164909"/>
    <n v="-38.197424759844701"/>
    <n v="-9.4185442598097193"/>
    <s v="110"/>
    <s v="AL"/>
    <s v="Eixo Principal"/>
    <s v="-"/>
    <s v="110BAL0540"/>
    <s v="ENTR BR-423(A)"/>
    <s v="INÍCIO DA PONTE SOBRE O RIO SÃO FRANCISCO"/>
    <n v="11.9"/>
    <n v="16.100000000000001"/>
    <n v="4.2"/>
    <x v="2"/>
    <m/>
    <s v="423BAL0255"/>
    <s v="Federal"/>
    <m/>
    <m/>
    <m/>
    <s v="Federal"/>
    <s v="PAV"/>
    <s v="Santana do Ipanema"/>
  </r>
  <r>
    <x v="0"/>
    <s v="110BBA0550"/>
    <n v="0"/>
    <x v="75"/>
    <s v="0550"/>
    <n v="-38.197424759844701"/>
    <n v="-9.4185442598097193"/>
    <n v="-38.198299249810397"/>
    <n v="-9.4212130303570198"/>
    <s v="110"/>
    <s v="BA"/>
    <s v="Eixo Principal"/>
    <s v="-"/>
    <s v="110BBA0550"/>
    <s v="INÍCIO DA PONTE SOBRE O RIO SÃO FRANCISCO (DIV AL/BA)"/>
    <s v="FIM DA PONTE SOBRE O RIO SÃO FRANCISCO"/>
    <n v="0"/>
    <n v="0.3"/>
    <n v="0.3"/>
    <x v="2"/>
    <m/>
    <s v="423BBA0270"/>
    <s v="Federal"/>
    <m/>
    <m/>
    <m/>
    <s v="Federal"/>
    <s v="PAV"/>
    <s v="Euclides da Cunha"/>
  </r>
  <r>
    <x v="0"/>
    <s v="110BBA0560"/>
    <n v="0"/>
    <x v="75"/>
    <s v="0560"/>
    <n v="-38.198299249810397"/>
    <n v="-9.4212130303570198"/>
    <n v="-38.204088520368799"/>
    <n v="-9.4384202500943903"/>
    <s v="110"/>
    <s v="BA"/>
    <s v="Eixo Principal"/>
    <s v="-"/>
    <s v="110BBA0560"/>
    <s v="FIM DA PONTE SOBRE O RIO SÃO FRANCISCO"/>
    <s v="ENTR BR-423(B)/BA-210 (PAULO AFONSO)"/>
    <n v="0.3"/>
    <n v="2.4"/>
    <n v="2.1"/>
    <x v="2"/>
    <m/>
    <s v="423BBA0280"/>
    <s v="Federal"/>
    <m/>
    <m/>
    <m/>
    <s v="Federal"/>
    <s v="PAV"/>
    <s v="Euclides da Cunha"/>
  </r>
  <r>
    <x v="0"/>
    <s v="110BBA0570"/>
    <n v="0"/>
    <x v="75"/>
    <s v="0570"/>
    <n v="-38.204088520368799"/>
    <n v="-9.4384202500943903"/>
    <n v="-38.243527689750998"/>
    <n v="-9.7482765799002191"/>
    <s v="110"/>
    <s v="BA"/>
    <s v="Eixo Principal"/>
    <s v="-"/>
    <s v="110BBA0570"/>
    <s v="ENTR BR-423(B)/BA-210 (PAULO AFONSO)"/>
    <s v="ENTR BA-305 (P/SANTA BRÍGIDA)"/>
    <n v="2.4"/>
    <n v="37.700000000000003"/>
    <n v="35.299999999999997"/>
    <x v="2"/>
    <m/>
    <m/>
    <s v="Federal"/>
    <m/>
    <m/>
    <m/>
    <s v="Federal"/>
    <s v="PAV"/>
    <s v="Euclides da Cunha"/>
  </r>
  <r>
    <x v="0"/>
    <s v="110BBA0572"/>
    <n v="0"/>
    <x v="75"/>
    <s v="0572"/>
    <n v="-38.243527689750998"/>
    <n v="-9.7482765799002191"/>
    <n v="-38.344690690123201"/>
    <n v="-10.0619071997574"/>
    <s v="110"/>
    <s v="BA"/>
    <s v="Eixo Principal"/>
    <s v="-"/>
    <s v="110BBA0572"/>
    <s v="ENTR BA-305 (P/SANTA BRÍGIDA)"/>
    <s v="JEREMOABO"/>
    <n v="37.700000000000003"/>
    <n v="75.5"/>
    <n v="37.799999999999997"/>
    <x v="2"/>
    <m/>
    <m/>
    <s v="Federal"/>
    <m/>
    <m/>
    <m/>
    <s v="Federal"/>
    <s v="PAV"/>
    <s v="Euclides da Cunha"/>
  </r>
  <r>
    <x v="0"/>
    <s v="110BBA0590"/>
    <n v="0"/>
    <x v="75"/>
    <s v="0590"/>
    <n v="-38.344690690123201"/>
    <n v="-10.0619071997574"/>
    <n v="-38.320849769700999"/>
    <n v="-10.091031309847001"/>
    <s v="110"/>
    <s v="BA"/>
    <s v="Eixo Principal"/>
    <s v="-"/>
    <s v="110BBA0590"/>
    <s v="JEREMOABO"/>
    <s v="ENTR BR-235"/>
    <n v="75.5"/>
    <n v="80.2"/>
    <n v="4.7"/>
    <x v="2"/>
    <m/>
    <m/>
    <m/>
    <s v="MP082/2005"/>
    <m/>
    <m/>
    <m/>
    <s v="PAV"/>
    <s v="Euclides da Cunha"/>
  </r>
  <r>
    <x v="0"/>
    <s v="110BBA0610"/>
    <n v="0"/>
    <x v="75"/>
    <s v="0610"/>
    <n v="-38.320849769700999"/>
    <n v="-10.091031309847001"/>
    <n v="-38.336784199630998"/>
    <n v="-10.3684848397035"/>
    <s v="110"/>
    <s v="BA"/>
    <s v="Eixo Principal"/>
    <s v="-"/>
    <s v="110BBA0610"/>
    <s v="ENTR BR-235"/>
    <s v="ENTR BA-392 (ANTAS)"/>
    <n v="80.2"/>
    <n v="113.8"/>
    <n v="33.6"/>
    <x v="2"/>
    <m/>
    <m/>
    <m/>
    <s v="MP082/2005"/>
    <m/>
    <m/>
    <m/>
    <s v="PAV"/>
    <s v="Euclides da Cunha"/>
  </r>
  <r>
    <x v="0"/>
    <s v="110BBA0612"/>
    <n v="0"/>
    <x v="75"/>
    <s v="0612"/>
    <n v="-38.336784199630998"/>
    <n v="-10.3684848397035"/>
    <n v="-38.373013249761598"/>
    <n v="-10.592934589959301"/>
    <s v="110"/>
    <s v="BA"/>
    <s v="Eixo Principal"/>
    <s v="-"/>
    <s v="110BBA0612"/>
    <s v="ENTR BA-392 (ANTAS)"/>
    <s v="ENTR BA-220 (CÍCERO DANTAS)"/>
    <n v="113.8"/>
    <n v="141.19999999999999"/>
    <n v="27.4"/>
    <x v="2"/>
    <m/>
    <m/>
    <m/>
    <s v="MP082/2005"/>
    <m/>
    <m/>
    <m/>
    <s v="PAV"/>
    <s v="Euclides da Cunha"/>
  </r>
  <r>
    <x v="0"/>
    <s v="110BBA0630"/>
    <n v="0"/>
    <x v="75"/>
    <s v="0630"/>
    <n v="-38.373013249761598"/>
    <n v="-10.592934589959301"/>
    <n v="-38.393045060181301"/>
    <n v="-10.614523439804801"/>
    <s v="110"/>
    <s v="BA"/>
    <s v="Eixo Principal"/>
    <s v="-"/>
    <s v="110BBA0630"/>
    <s v="ENTR BA-220 (CÍCERO DANTAS)"/>
    <s v="ENTR BA-393"/>
    <n v="141.19999999999999"/>
    <n v="144.6"/>
    <n v="3.4"/>
    <x v="2"/>
    <m/>
    <m/>
    <m/>
    <s v="MP082/2005"/>
    <m/>
    <m/>
    <m/>
    <s v="PAV"/>
    <s v="Euclides da Cunha"/>
  </r>
  <r>
    <x v="0"/>
    <s v="110BBA0632"/>
    <n v="0"/>
    <x v="75"/>
    <s v="0632"/>
    <n v="-38.393045060181301"/>
    <n v="-10.614523439804801"/>
    <n v="-38.529609809944702"/>
    <n v="-10.815191749899199"/>
    <s v="110"/>
    <s v="BA"/>
    <s v="Eixo Principal"/>
    <s v="-"/>
    <s v="110BBA0632"/>
    <s v="ENTR BA-393"/>
    <s v="ENTR BR-410 (RIBEIRA DO POMBAL)"/>
    <n v="144.6"/>
    <n v="172.1"/>
    <n v="27.5"/>
    <x v="2"/>
    <m/>
    <m/>
    <m/>
    <s v="MP082/2005"/>
    <m/>
    <m/>
    <m/>
    <s v="PAV"/>
    <s v="Euclides da Cunha"/>
  </r>
  <r>
    <x v="0"/>
    <s v="110BBA0650"/>
    <n v="0"/>
    <x v="75"/>
    <s v="0650"/>
    <n v="-38.529609809944702"/>
    <n v="-10.815191749899199"/>
    <n v="-38.508903450433799"/>
    <n v="-11.082925860340101"/>
    <s v="110"/>
    <s v="BA"/>
    <s v="Eixo Principal"/>
    <s v="-"/>
    <s v="110BBA0650"/>
    <s v="ENTR BR-410 (RIBEIRA DO POMBAL)"/>
    <s v="ENTR BA-084(A) (CIPÓ)"/>
    <n v="172.1"/>
    <n v="202.3"/>
    <n v="30.2"/>
    <x v="2"/>
    <m/>
    <m/>
    <m/>
    <s v="MP082/2005"/>
    <m/>
    <m/>
    <m/>
    <s v="PAV"/>
    <s v="Cruz das Almas"/>
  </r>
  <r>
    <x v="0"/>
    <s v="110BBA0670"/>
    <n v="0"/>
    <x v="75"/>
    <s v="0670"/>
    <n v="-38.508903450433799"/>
    <n v="-11.082925860340101"/>
    <n v="-38.476456230270699"/>
    <n v="-11.242807189799899"/>
    <s v="110"/>
    <s v="BA"/>
    <s v="Eixo Principal"/>
    <s v="-"/>
    <s v="110BBA0670"/>
    <s v="ENTR BA-084(A) (CIPÓ)"/>
    <s v="ENTR BA-084(B) (NOVA SOURE)"/>
    <n v="202.3"/>
    <n v="221.3"/>
    <n v="19"/>
    <x v="2"/>
    <m/>
    <m/>
    <m/>
    <s v="MP082/2005"/>
    <m/>
    <m/>
    <m/>
    <s v="PAV"/>
    <s v="Cruz das Almas"/>
  </r>
  <r>
    <x v="0"/>
    <s v="110BBA0672"/>
    <n v="0"/>
    <x v="75"/>
    <s v="0672"/>
    <n v="-38.476456230270699"/>
    <n v="-11.242807189799899"/>
    <n v="-38.333224000387197"/>
    <n v="-11.357943099794101"/>
    <s v="110"/>
    <s v="BA"/>
    <s v="Eixo Principal"/>
    <s v="-"/>
    <s v="110BBA0672"/>
    <s v="ENTR BA-084(B) (NOVA SOURE)"/>
    <s v="ENTR BR-349 (OLINDINA)"/>
    <n v="221.3"/>
    <n v="241.6"/>
    <n v="20.3"/>
    <x v="2"/>
    <m/>
    <m/>
    <m/>
    <s v="MP082/2005"/>
    <m/>
    <m/>
    <m/>
    <s v="PAV"/>
    <s v="Cruz das Almas"/>
  </r>
  <r>
    <x v="0"/>
    <s v="110BBA0690"/>
    <n v="0"/>
    <x v="75"/>
    <s v="0690"/>
    <n v="-38.333224000387197"/>
    <n v="-11.357943099794101"/>
    <n v="-38.292939280323402"/>
    <n v="-11.416862160260401"/>
    <s v="110"/>
    <s v="BA"/>
    <s v="Eixo Principal"/>
    <s v="-"/>
    <s v="110BBA0690"/>
    <s v="ENTR BR-349 (OLINDINA)"/>
    <s v="ENTR BA-398 (P/CRISÓPOLIS)"/>
    <n v="241.6"/>
    <n v="249.6"/>
    <n v="8"/>
    <x v="2"/>
    <m/>
    <m/>
    <m/>
    <s v="MP082/2005"/>
    <m/>
    <m/>
    <m/>
    <s v="PAV"/>
    <s v="Cruz das Almas"/>
  </r>
  <r>
    <x v="0"/>
    <s v="110BBA0710"/>
    <n v="0"/>
    <x v="75"/>
    <s v="0710"/>
    <n v="-38.292939280323402"/>
    <n v="-11.416862160260401"/>
    <n v="-38.315858019731699"/>
    <n v="-11.683067110258801"/>
    <s v="110"/>
    <s v="BA"/>
    <s v="Eixo Principal"/>
    <s v="-"/>
    <s v="110BBA0710"/>
    <s v="ENTR BA-398 (P/CRISÓPOLIS)"/>
    <s v="ENTR BA-233(A) (P/ SÁTIRO DIAS)"/>
    <n v="249.6"/>
    <n v="279.7"/>
    <n v="30.1"/>
    <x v="2"/>
    <m/>
    <m/>
    <m/>
    <s v="MP082/2005"/>
    <m/>
    <m/>
    <m/>
    <s v="PAV"/>
    <s v="Cruz das Almas"/>
  </r>
  <r>
    <x v="0"/>
    <s v="110BBA0712"/>
    <n v="0"/>
    <x v="75"/>
    <s v="0712"/>
    <n v="-38.315858019731699"/>
    <n v="-11.683067110258801"/>
    <n v="-38.327232769976298"/>
    <n v="-11.7073720997425"/>
    <s v="110"/>
    <s v="BA"/>
    <s v="Eixo Principal"/>
    <s v="-"/>
    <s v="110BBA0712"/>
    <s v="ENTR BA-233(A) (P/ SÁTIRO DIAS)"/>
    <s v="ENTR BA-233(B) (P/ITAMIRA)"/>
    <n v="279.7"/>
    <n v="282.89999999999998"/>
    <n v="3.2"/>
    <x v="2"/>
    <m/>
    <m/>
    <m/>
    <s v="MP082/2005"/>
    <m/>
    <m/>
    <m/>
    <s v="PAV"/>
    <s v="Cruz das Almas"/>
  </r>
  <r>
    <x v="0"/>
    <s v="110BBA0714"/>
    <n v="0"/>
    <x v="75"/>
    <s v="0714"/>
    <n v="-38.327232769976298"/>
    <n v="-11.7073720997425"/>
    <n v="-38.342023970030098"/>
    <n v="-11.7787088299484"/>
    <s v="110"/>
    <s v="BA"/>
    <s v="Eixo Principal"/>
    <s v="-"/>
    <s v="110BBA0714"/>
    <s v="ENTR BA-233(B) (P/ITAMIRA)"/>
    <s v="INHAMBUPE"/>
    <n v="282.89999999999998"/>
    <n v="293.60000000000002"/>
    <n v="10.7"/>
    <x v="2"/>
    <m/>
    <m/>
    <m/>
    <s v="MP082/2005"/>
    <m/>
    <m/>
    <m/>
    <s v="PAV"/>
    <s v="Cruz das Almas"/>
  </r>
  <r>
    <x v="0"/>
    <s v="110BBA0716"/>
    <n v="0"/>
    <x v="75"/>
    <s v="0716"/>
    <n v="-38.342023970030098"/>
    <n v="-11.7787088299484"/>
    <n v="-38.369799980184801"/>
    <n v="-11.938503230039901"/>
    <s v="110"/>
    <s v="BA"/>
    <s v="Eixo Principal"/>
    <s v="-"/>
    <s v="110BBA0716"/>
    <s v="INHAMBUPE"/>
    <s v="ENTR BA-400"/>
    <n v="293.60000000000002"/>
    <n v="310.3"/>
    <n v="16.7"/>
    <x v="2"/>
    <m/>
    <m/>
    <m/>
    <s v="MP082/2005"/>
    <m/>
    <m/>
    <m/>
    <s v="PAV"/>
    <s v="Cruz das Almas"/>
  </r>
  <r>
    <x v="0"/>
    <s v="110BBA0730"/>
    <n v="0"/>
    <x v="75"/>
    <s v="0730"/>
    <n v="-38.369799980184801"/>
    <n v="-11.938503230039901"/>
    <n v="-38.344391740186602"/>
    <n v="-12.0777310000855"/>
    <s v="110"/>
    <s v="BA"/>
    <s v="Eixo Principal"/>
    <s v="-"/>
    <s v="110BBA0730"/>
    <s v="ENTR BA-400"/>
    <s v="ENTR BR-101(A)"/>
    <n v="310.3"/>
    <n v="328.4"/>
    <n v="18.100000000000001"/>
    <x v="2"/>
    <m/>
    <m/>
    <m/>
    <s v="MP082/2006"/>
    <m/>
    <m/>
    <m/>
    <s v="PAV"/>
    <s v="Cruz das Almas"/>
  </r>
  <r>
    <x v="0"/>
    <s v="110BBA0750"/>
    <n v="0"/>
    <x v="75"/>
    <s v="0750"/>
    <n v="-38.344391740186602"/>
    <n v="-12.0777310000855"/>
    <n v="-38.416261539937999"/>
    <n v="-12.1628731798533"/>
    <s v="110"/>
    <s v="BA"/>
    <s v="Eixo Principal"/>
    <s v="Coinc"/>
    <s v="110BBA0750"/>
    <s v="ENTR BR-101(A)"/>
    <s v="ENTR BR-101(B) (P/ALAGOINHAS)"/>
    <n v="328.4"/>
    <n v="341.4"/>
    <n v="13"/>
    <x v="2"/>
    <s v="EOD"/>
    <s v="101BBA1470"/>
    <s v="Federal"/>
    <m/>
    <m/>
    <m/>
    <s v="Federal"/>
    <s v="PAV"/>
    <s v="Cruz das Almas"/>
  </r>
  <r>
    <x v="0"/>
    <s v="110BBA0770"/>
    <n v="0"/>
    <x v="75"/>
    <s v="0770"/>
    <n v="-38.416261539937999"/>
    <n v="-12.1628731798533"/>
    <n v="-38.416044180094701"/>
    <n v="-12.197499180342801"/>
    <s v="110"/>
    <s v="BA"/>
    <s v="Eixo Principal"/>
    <s v="-"/>
    <s v="110BBA0770"/>
    <s v="ENTR BR-101(B) (P/ALAGOINHAS)"/>
    <s v="ENTR BA-516 (P/BURACICA)"/>
    <n v="341.4"/>
    <n v="345.9"/>
    <n v="4.5"/>
    <x v="2"/>
    <m/>
    <m/>
    <m/>
    <s v="MP082/2005"/>
    <m/>
    <m/>
    <m/>
    <s v="PAV"/>
    <s v="Cruz das Almas"/>
  </r>
  <r>
    <x v="0"/>
    <s v="110BBA0772"/>
    <n v="0"/>
    <x v="75"/>
    <s v="0772"/>
    <n v="-38.416044180094701"/>
    <n v="-12.197499180342801"/>
    <n v="-38.3854391096271"/>
    <n v="-12.3702048898437"/>
    <s v="110"/>
    <s v="BA"/>
    <s v="Eixo Principal"/>
    <s v="-"/>
    <s v="110BBA0772"/>
    <s v="ENTR BA-516 (P/BURACICA)"/>
    <s v="CATÚ"/>
    <n v="345.9"/>
    <n v="368.7"/>
    <n v="22.8"/>
    <x v="2"/>
    <m/>
    <m/>
    <m/>
    <s v="MP082/2005"/>
    <m/>
    <m/>
    <m/>
    <s v="PAV"/>
    <s v="Cruz das Almas"/>
  </r>
  <r>
    <x v="0"/>
    <s v="110BBA0774"/>
    <n v="0"/>
    <x v="75"/>
    <s v="0774"/>
    <n v="-38.3854391096271"/>
    <n v="-12.3702048898437"/>
    <n v="-38.373069489765101"/>
    <n v="-12.3980481396098"/>
    <s v="110"/>
    <s v="BA"/>
    <s v="Eixo Principal"/>
    <s v="-"/>
    <s v="110BBA0774"/>
    <s v="CATÚ"/>
    <s v="ENTR BR-420(A)"/>
    <n v="368.7"/>
    <n v="372.1"/>
    <n v="3.4"/>
    <x v="2"/>
    <m/>
    <m/>
    <m/>
    <s v="MP082/2005"/>
    <m/>
    <m/>
    <m/>
    <s v="PAV"/>
    <s v="Cruz das Almas"/>
  </r>
  <r>
    <x v="0"/>
    <s v="110BBA0790"/>
    <n v="0"/>
    <x v="75"/>
    <s v="0790"/>
    <n v="-38.373069489765101"/>
    <n v="-12.3980481396098"/>
    <n v="-38.474194470398402"/>
    <n v="-12.4145987103621"/>
    <s v="110"/>
    <s v="BA"/>
    <s v="Eixo Principal"/>
    <s v="-"/>
    <s v="110BBA0790"/>
    <s v="ENTR BR-420(A)"/>
    <s v="P/CASSARONGONGO"/>
    <n v="372.1"/>
    <n v="384"/>
    <n v="11.9"/>
    <x v="2"/>
    <m/>
    <s v="420BBA0030"/>
    <m/>
    <s v="MP082/2005"/>
    <m/>
    <m/>
    <m/>
    <s v="PAV"/>
    <s v="Cruz das Almas"/>
  </r>
  <r>
    <x v="0"/>
    <s v="110BBA0792"/>
    <n v="0"/>
    <x v="75"/>
    <s v="0792"/>
    <n v="-38.474194470398402"/>
    <n v="-12.4145987103621"/>
    <n v="-38.496262520398901"/>
    <n v="-12.509926090017"/>
    <s v="110"/>
    <s v="BA"/>
    <s v="Eixo Principal"/>
    <s v="-"/>
    <s v="110BBA0792"/>
    <s v="P/CASSARONGONGO"/>
    <s v="ENTR BA-512 (SÃO SEBASTIÃO DO PASSÉ)"/>
    <n v="384"/>
    <n v="394.9"/>
    <n v="10.9"/>
    <x v="2"/>
    <m/>
    <s v="420BBA0035"/>
    <m/>
    <s v="MP082/2005"/>
    <m/>
    <m/>
    <m/>
    <s v="PAV"/>
    <s v="Cruz das Almas"/>
  </r>
  <r>
    <x v="0"/>
    <s v="110BBA0810"/>
    <n v="0"/>
    <x v="75"/>
    <s v="0810"/>
    <n v="-38.496262520398901"/>
    <n v="-12.509926090017"/>
    <n v="-38.540049160040603"/>
    <n v="-12.576757039605599"/>
    <s v="110"/>
    <s v="BA"/>
    <s v="Eixo Principal"/>
    <s v="-"/>
    <s v="110BBA0810"/>
    <s v="ENTR BA-512 (SÃO SEBASTIÃO DO PASSÉ)"/>
    <s v="ENTR BR-324/420(B)"/>
    <n v="394.9"/>
    <n v="404.6"/>
    <n v="9.6999999999999993"/>
    <x v="2"/>
    <m/>
    <s v="420BBA0040"/>
    <m/>
    <s v="MP082/2005"/>
    <m/>
    <m/>
    <m/>
    <s v="PAV"/>
    <s v="Cruz das Almas"/>
  </r>
  <r>
    <x v="0"/>
    <s v="110BPB0110"/>
    <n v="0"/>
    <x v="76"/>
    <s v="0110"/>
    <n v="-37.406949439864697"/>
    <n v="-6.1126353302562304"/>
    <n v="-37.496952899556597"/>
    <n v="-6.3493045999272804"/>
    <s v="110"/>
    <s v="PB"/>
    <s v="Eixo Principal"/>
    <s v="-"/>
    <s v="110BPB0110"/>
    <s v="DIV RN/PB"/>
    <s v="ENTR PB-323(A) (BREJO DO CRUZ)"/>
    <n v="0"/>
    <n v="26"/>
    <n v="26"/>
    <x v="1"/>
    <m/>
    <m/>
    <s v="Federal"/>
    <m/>
    <m/>
    <m/>
    <s v="Federal"/>
    <s v="PLA"/>
    <s v="Patos"/>
  </r>
  <r>
    <x v="0"/>
    <s v="110BPB0120"/>
    <n v="0"/>
    <x v="76"/>
    <s v="0120"/>
    <n v="-37.496952899556597"/>
    <n v="-6.3493045999272804"/>
    <n v="-37.465852999616096"/>
    <n v="-6.3582299998145597"/>
    <s v="110"/>
    <s v="PB"/>
    <s v="Eixo Principal"/>
    <s v="-"/>
    <s v="110BPB0120"/>
    <s v="ENTR PB-323(A) (BREJO DO CRUZ)"/>
    <s v="ENTR PB-323(B)"/>
    <n v="26"/>
    <n v="29"/>
    <n v="3"/>
    <x v="1"/>
    <m/>
    <m/>
    <s v="Estadual"/>
    <m/>
    <s v="PB-293"/>
    <s v="PAV"/>
    <s v="Estadual"/>
    <s v="PLA"/>
    <s v="Patos"/>
  </r>
  <r>
    <x v="0"/>
    <s v="110BPB0130"/>
    <n v="0"/>
    <x v="76"/>
    <s v="0130"/>
    <n v="-37.465852999616096"/>
    <n v="-6.3582299998145597"/>
    <n v="-37.448556999705701"/>
    <n v="-6.4957650002544902"/>
    <s v="110"/>
    <s v="PB"/>
    <s v="Eixo Principal"/>
    <s v="-"/>
    <s v="110BPB0130"/>
    <s v="ENTR PB-323(B)"/>
    <s v="ENTR PB-293 (SÃO BENTO)"/>
    <n v="29"/>
    <n v="44.1"/>
    <n v="15.1"/>
    <x v="1"/>
    <m/>
    <m/>
    <s v="Estadual"/>
    <m/>
    <s v="PB-293"/>
    <s v="PAV"/>
    <s v="Estadual"/>
    <s v="PLA"/>
    <s v="Patos"/>
  </r>
  <r>
    <x v="0"/>
    <s v="110BPB0135"/>
    <n v="0"/>
    <x v="76"/>
    <s v="0135"/>
    <n v="-37.448556999705701"/>
    <n v="-6.4957650002544902"/>
    <n v="-37.4443997801257"/>
    <n v="-6.5330952702304899"/>
    <s v="110"/>
    <s v="PB"/>
    <s v="Eixo Principal"/>
    <s v="-"/>
    <s v="110BPB0135"/>
    <s v="ENTR PB-293 (SÃO BENTO)"/>
    <s v="DIV PB/RN"/>
    <n v="44.1"/>
    <n v="48.8"/>
    <n v="4.7"/>
    <x v="1"/>
    <m/>
    <m/>
    <s v="Estadual"/>
    <m/>
    <s v="PBT-110"/>
    <s v="LEN"/>
    <s v="Estadual"/>
    <s v="PLA"/>
    <s v="Patos"/>
  </r>
  <r>
    <x v="0"/>
    <s v="110BPB0190"/>
    <n v="0"/>
    <x v="76"/>
    <s v="0190"/>
    <n v="-37.425885400290902"/>
    <n v="-6.7068951596838202"/>
    <n v="-37.400864560351103"/>
    <n v="-6.8407616995926901"/>
    <s v="110"/>
    <s v="PB"/>
    <s v="Eixo Principal"/>
    <s v="-"/>
    <s v="110BPB0190"/>
    <s v="DIV RN/PB"/>
    <s v="ENTR PB-275"/>
    <n v="48.8"/>
    <n v="65.3"/>
    <n v="16.5"/>
    <x v="2"/>
    <m/>
    <m/>
    <s v="Federal"/>
    <m/>
    <m/>
    <m/>
    <s v="Federal"/>
    <s v="PAV"/>
    <s v="Patos"/>
  </r>
  <r>
    <x v="0"/>
    <s v="110BPB0200"/>
    <n v="0"/>
    <x v="76"/>
    <s v="0200"/>
    <n v="-37.400864560351103"/>
    <n v="-6.8407616995926901"/>
    <n v="-37.406799780085699"/>
    <n v="-6.9404486399926597"/>
    <s v="110"/>
    <s v="PB"/>
    <s v="Eixo Principal"/>
    <s v="-"/>
    <s v="110BPB0200"/>
    <s v="ENTR PB-275"/>
    <s v="ENTR BR-230(A) (SANTA GERTRUDES)"/>
    <n v="65.3"/>
    <n v="76.599999999999994"/>
    <n v="11.3"/>
    <x v="2"/>
    <m/>
    <m/>
    <s v="Federal"/>
    <m/>
    <m/>
    <m/>
    <s v="Federal"/>
    <s v="PAV"/>
    <s v="Patos"/>
  </r>
  <r>
    <x v="0"/>
    <s v="110BPB0208"/>
    <n v="0"/>
    <x v="76"/>
    <s v="0208"/>
    <n v="-37.406799780085699"/>
    <n v="-6.9404486399926597"/>
    <n v="-37.304156810388399"/>
    <n v="-7.0026790698831203"/>
    <s v="110"/>
    <s v="PB"/>
    <s v="Eixo Principal"/>
    <s v="-"/>
    <s v="110BPB0208"/>
    <s v="ENTR BR-230(A) (SANTA GERTRUDES)"/>
    <s v="INÍCIO DUPLICAÇÃO"/>
    <n v="76.599999999999994"/>
    <n v="90.1"/>
    <n v="13.5"/>
    <x v="2"/>
    <m/>
    <s v="230BPB0340"/>
    <s v="Federal"/>
    <m/>
    <m/>
    <m/>
    <s v="Federal"/>
    <s v="PAV"/>
    <s v="Patos"/>
  </r>
  <r>
    <x v="0"/>
    <s v="110BPB0212"/>
    <n v="0"/>
    <x v="76"/>
    <s v="0212"/>
    <n v="-37.304156810388399"/>
    <n v="-7.0026790698831203"/>
    <n v="-37.298628100406397"/>
    <n v="-7.00635902015261"/>
    <s v="110"/>
    <s v="PB"/>
    <s v="Eixo Principal"/>
    <s v="-"/>
    <s v="110BPB0212"/>
    <s v="INÍCIO DUPLICAÇÃO"/>
    <s v="ACESSO PATOS"/>
    <n v="90.1"/>
    <n v="90.9"/>
    <n v="0.8"/>
    <x v="0"/>
    <m/>
    <s v="230BPB0335"/>
    <s v="Federal"/>
    <m/>
    <m/>
    <m/>
    <s v="Federal"/>
    <s v="PAV"/>
    <s v="Patos"/>
  </r>
  <r>
    <x v="0"/>
    <s v="110BPB0215"/>
    <n v="0"/>
    <x v="76"/>
    <s v="0215"/>
    <n v="-37.298628100406397"/>
    <n v="-7.00635902015261"/>
    <n v="-37.266059460075901"/>
    <n v="-7.0123619903135301"/>
    <s v="110"/>
    <s v="PB"/>
    <s v="Eixo Principal"/>
    <s v="-"/>
    <s v="110BPB0215"/>
    <s v="ACESSO PATOS"/>
    <s v="ENTR PB-275(A) (P/SÃO JOSÉ DE ESPINHARA)"/>
    <n v="90.9"/>
    <n v="94.5"/>
    <n v="3.6"/>
    <x v="2"/>
    <m/>
    <s v="230BPB0330"/>
    <s v="Federal"/>
    <m/>
    <m/>
    <m/>
    <s v="Federal"/>
    <s v="PAV"/>
    <s v="Patos"/>
  </r>
  <r>
    <x v="0"/>
    <s v="110BPB0220"/>
    <n v="0"/>
    <x v="76"/>
    <s v="0220"/>
    <n v="-37.266059460075901"/>
    <n v="-7.0123619903135301"/>
    <n v="-37.259195850408098"/>
    <n v="-7.0181584302672997"/>
    <s v="110"/>
    <s v="PB"/>
    <s v="Eixo Principal"/>
    <s v="-"/>
    <s v="110BPB0220"/>
    <s v="ENTR PB-275(A) (P/SÃO JOSÉ DE ESPINHARA)"/>
    <s v="ENTR BR-230(B)/361/PB-228/275(B) (PATOS)"/>
    <n v="94.5"/>
    <n v="95.5"/>
    <n v="1"/>
    <x v="2"/>
    <m/>
    <m/>
    <s v="Federal"/>
    <m/>
    <m/>
    <m/>
    <s v="Federal"/>
    <s v="PAV"/>
    <s v="Patos"/>
  </r>
  <r>
    <x v="0"/>
    <s v="110BPB0230"/>
    <n v="0"/>
    <x v="76"/>
    <s v="0230"/>
    <n v="-37.259195850408098"/>
    <n v="-7.0181584302672997"/>
    <n v="-37.308380159816402"/>
    <n v="-7.1619072100496597"/>
    <s v="110"/>
    <s v="PB"/>
    <s v="Eixo Principal"/>
    <s v="-"/>
    <s v="110BPB0230"/>
    <s v="ENTR BR-230(B)/361/PB-228/275(B) (PATOS)"/>
    <s v="ENTR PB-276 (SÃO JOSÉ DO BONFIM)"/>
    <n v="95.5"/>
    <n v="112.9"/>
    <n v="17.399999999999999"/>
    <x v="1"/>
    <m/>
    <m/>
    <s v="Estadual"/>
    <m/>
    <s v="PB-262"/>
    <s v="PAV"/>
    <s v="Estadual"/>
    <s v="PLA"/>
    <s v="Patos"/>
  </r>
  <r>
    <x v="0"/>
    <s v="110BPB0240"/>
    <n v="0"/>
    <x v="76"/>
    <s v="0240"/>
    <n v="-37.308380159816402"/>
    <n v="-7.1619072100496597"/>
    <n v="-37.2547717498163"/>
    <n v="-7.22172617981931"/>
    <s v="110"/>
    <s v="PB"/>
    <s v="Eixo Principal"/>
    <s v="-"/>
    <s v="110BPB0240"/>
    <s v="ENTR PB-276 (SÃO JOSÉ DO BONFIM)"/>
    <s v="TEIXEIRA"/>
    <n v="112.9"/>
    <n v="125.7"/>
    <n v="12.8"/>
    <x v="1"/>
    <m/>
    <m/>
    <s v="Estadual"/>
    <m/>
    <s v="PB-262"/>
    <s v="PAV"/>
    <s v="Estadual"/>
    <s v="PLA"/>
    <s v="Patos"/>
  </r>
  <r>
    <x v="0"/>
    <s v="110BPB0250"/>
    <n v="0"/>
    <x v="76"/>
    <s v="0250"/>
    <n v="-37.2547717498163"/>
    <n v="-7.22172617981931"/>
    <n v="-37.2551130002647"/>
    <n v="-7.2385640003283198"/>
    <s v="110"/>
    <s v="PB"/>
    <s v="Eixo Principal"/>
    <s v="-"/>
    <s v="110BPB0250"/>
    <s v="TEIXEIRA"/>
    <s v="ENTR PB-238"/>
    <n v="125.7"/>
    <n v="127.5"/>
    <n v="1.8"/>
    <x v="1"/>
    <m/>
    <m/>
    <s v="Estadual"/>
    <m/>
    <s v="PB-262"/>
    <s v="PAV"/>
    <s v="Estadual"/>
    <s v="PLA"/>
    <s v="Patos"/>
  </r>
  <r>
    <x v="0"/>
    <s v="110BPB0252"/>
    <n v="0"/>
    <x v="76"/>
    <s v="0252"/>
    <n v="-37.2551130002647"/>
    <n v="-7.2385640003283198"/>
    <n v="-37.261155000103102"/>
    <n v="-7.2536119999937796"/>
    <s v="110"/>
    <s v="PB"/>
    <s v="Eixo Principal"/>
    <s v="-"/>
    <s v="110BPB0252"/>
    <s v="ENTR PB-238"/>
    <s v="ENTR PB-306"/>
    <n v="127.5"/>
    <n v="129.69999999999999"/>
    <n v="2.2000000000000002"/>
    <x v="1"/>
    <m/>
    <m/>
    <s v="Estadual"/>
    <m/>
    <s v="PB-262"/>
    <s v="PAV"/>
    <s v="Estadual"/>
    <s v="PLA"/>
    <s v="Patos"/>
  </r>
  <r>
    <x v="0"/>
    <s v="110BPB0255"/>
    <n v="0"/>
    <x v="76"/>
    <s v="0255"/>
    <n v="-37.261155000103102"/>
    <n v="-7.2536119999937796"/>
    <n v="-37.2607752002152"/>
    <n v="-7.27359277029006"/>
    <s v="110"/>
    <s v="PB"/>
    <s v="Eixo Principal"/>
    <s v="-"/>
    <s v="110BPB0255"/>
    <s v="ENTR PB-306"/>
    <s v="DIV PB/PE"/>
    <n v="129.69999999999999"/>
    <n v="132.69999999999999"/>
    <n v="3"/>
    <x v="1"/>
    <m/>
    <m/>
    <s v="Estadual"/>
    <m/>
    <s v="PB-262"/>
    <s v="PAV"/>
    <s v="Estadual"/>
    <s v="PLA"/>
    <s v="Patos"/>
  </r>
  <r>
    <x v="0"/>
    <s v="110BPB0310"/>
    <n v="0"/>
    <x v="76"/>
    <s v="0310"/>
    <n v="-37.180663489828099"/>
    <n v="-7.6023400800306096"/>
    <n v="-37.151001999742398"/>
    <n v="-7.6200900001533096"/>
    <s v="110"/>
    <s v="PB"/>
    <s v="Eixo Principal"/>
    <s v="-"/>
    <s v="110BPB0310"/>
    <s v="DIV PE/PB"/>
    <s v="OURO VELHO"/>
    <n v="132.69999999999999"/>
    <n v="137.19999999999999"/>
    <n v="4.5"/>
    <x v="1"/>
    <m/>
    <m/>
    <s v="Estadual"/>
    <m/>
    <s v="PB-250"/>
    <s v="PAV"/>
    <s v="Estadual"/>
    <s v="PLA"/>
    <s v="Campina Grande"/>
  </r>
  <r>
    <x v="0"/>
    <s v="110BPB0315"/>
    <n v="0"/>
    <x v="76"/>
    <s v="0315"/>
    <n v="-37.151001999742398"/>
    <n v="-7.6200900001533096"/>
    <n v="-37.082808999935303"/>
    <n v="-7.6933539999870302"/>
    <s v="110"/>
    <s v="PB"/>
    <s v="Eixo Principal"/>
    <s v="-"/>
    <s v="110BPB0315"/>
    <s v="OURO VELHO"/>
    <s v="PRATA"/>
    <n v="137.19999999999999"/>
    <n v="151.19999999999999"/>
    <n v="14"/>
    <x v="1"/>
    <m/>
    <m/>
    <s v="Estadual"/>
    <m/>
    <s v="PB-250"/>
    <s v="PAV"/>
    <s v="Estadual"/>
    <s v="PLA"/>
    <s v="Campina Grande"/>
  </r>
  <r>
    <x v="0"/>
    <s v="110BPB0320"/>
    <n v="0"/>
    <x v="76"/>
    <s v="0320"/>
    <n v="-37.082808999935303"/>
    <n v="-7.6933539999870302"/>
    <n v="-37.0184825902992"/>
    <n v="-7.7935823097757204"/>
    <s v="110"/>
    <s v="PB"/>
    <s v="Eixo Principal"/>
    <s v="-"/>
    <s v="110BPB0320"/>
    <s v="PRATA"/>
    <s v="ENTR BR-412(A)"/>
    <n v="151.19999999999999"/>
    <n v="164.2"/>
    <n v="13"/>
    <x v="1"/>
    <m/>
    <m/>
    <s v="Estadual"/>
    <m/>
    <s v="PB-250"/>
    <s v="PAV"/>
    <s v="Estadual"/>
    <s v="PLA"/>
    <s v="Campina Grande"/>
  </r>
  <r>
    <x v="0"/>
    <s v="110BPB0330"/>
    <n v="0"/>
    <x v="76"/>
    <s v="0330"/>
    <n v="-37.0184825902992"/>
    <n v="-7.7935823097757204"/>
    <n v="-37.121369279868297"/>
    <n v="-7.9031041497366896"/>
    <s v="110"/>
    <s v="PB"/>
    <s v="Eixo Principal"/>
    <s v="-"/>
    <s v="110BPB0330"/>
    <s v="ENTR BR-412(A)"/>
    <s v="ENTR BR-412(B)/PB-242/264 (MONTEIRO)"/>
    <n v="164.2"/>
    <n v="180.9"/>
    <n v="16.7"/>
    <x v="2"/>
    <m/>
    <s v="412BPB0090"/>
    <s v="Federal"/>
    <m/>
    <m/>
    <m/>
    <s v="Federal"/>
    <s v="PAV"/>
    <s v="Campina Grande"/>
  </r>
  <r>
    <x v="0"/>
    <s v="110BPB0350"/>
    <n v="0"/>
    <x v="76"/>
    <s v="0350"/>
    <n v="-37.121369279868297"/>
    <n v="-7.9031041497366896"/>
    <n v="-37.206722329971498"/>
    <n v="-7.9522262899113203"/>
    <s v="110"/>
    <s v="PB"/>
    <s v="Eixo Principal"/>
    <s v="-"/>
    <s v="110BPB0350"/>
    <s v="ENTR BR-412(B)/PB-242/264 (MONTEIRO)"/>
    <s v="DIV PB/PE"/>
    <n v="180.9"/>
    <n v="192.3"/>
    <n v="11.4"/>
    <x v="2"/>
    <m/>
    <m/>
    <s v="Federal"/>
    <m/>
    <m/>
    <m/>
    <s v="Federal"/>
    <s v="PAV"/>
    <s v="Campina Grande"/>
  </r>
  <r>
    <x v="0"/>
    <s v="110BPE0270"/>
    <n v="0"/>
    <x v="77"/>
    <s v="0270"/>
    <n v="-37.2607752002152"/>
    <n v="-7.27359277029006"/>
    <n v="-37.270189610062403"/>
    <n v="-7.3931009997112902"/>
    <s v="110"/>
    <s v="PE"/>
    <s v="Eixo Principal"/>
    <s v="-"/>
    <s v="110BPE0270"/>
    <s v="DIV PB/PE"/>
    <s v="ENTR PE-263 (P/ITAPETIM)"/>
    <n v="0"/>
    <n v="14.4"/>
    <n v="14.4"/>
    <x v="1"/>
    <m/>
    <m/>
    <s v="Estadual"/>
    <m/>
    <s v="PE-275"/>
    <s v="PAV"/>
    <s v="Estadual"/>
    <s v="PLA"/>
    <s v="Arcoverde"/>
  </r>
  <r>
    <x v="0"/>
    <s v="110BPE0280"/>
    <n v="0"/>
    <x v="77"/>
    <s v="0280"/>
    <n v="-37.270189610062403"/>
    <n v="-7.3931009997112902"/>
    <n v="-37.274447149916"/>
    <n v="-7.4837210202088604"/>
    <s v="110"/>
    <s v="PE"/>
    <s v="Eixo Principal"/>
    <s v="-"/>
    <s v="110BPE0280"/>
    <s v="ENTR PE-263 (P/ITAPETIM)"/>
    <s v="ENTR PE-320 (SÃO JOSÉ DO EGITO)"/>
    <n v="14.4"/>
    <n v="24.6"/>
    <n v="10.199999999999999"/>
    <x v="1"/>
    <m/>
    <m/>
    <s v="Estadual"/>
    <m/>
    <s v="PE-275"/>
    <s v="PAV"/>
    <s v="Estadual"/>
    <s v="PLA"/>
    <s v="Arcoverde"/>
  </r>
  <r>
    <x v="0"/>
    <s v="110BPE0290"/>
    <n v="0"/>
    <x v="77"/>
    <s v="0290"/>
    <n v="-37.274447149916"/>
    <n v="-7.4837210202088604"/>
    <n v="-37.180663489828099"/>
    <n v="-7.6023400800306096"/>
    <s v="110"/>
    <s v="PE"/>
    <s v="Eixo Principal"/>
    <s v="-"/>
    <s v="110BPE0290"/>
    <s v="ENTR PE-320 (SÃO JOSÉ DO EGITO)"/>
    <s v="DIV PE/PB"/>
    <n v="24.6"/>
    <n v="46"/>
    <n v="21.4"/>
    <x v="1"/>
    <m/>
    <m/>
    <s v="Estadual"/>
    <m/>
    <s v="PE-275"/>
    <s v="PAV"/>
    <s v="Estadual"/>
    <s v="PLA"/>
    <s v="Arcoverde"/>
  </r>
  <r>
    <x v="0"/>
    <s v="110BPE0370"/>
    <n v="0"/>
    <x v="77"/>
    <s v="0370"/>
    <n v="-37.206722329971498"/>
    <n v="-7.9522262899113203"/>
    <n v="-37.266231569631202"/>
    <n v="-8.0764695398373103"/>
    <s v="110"/>
    <s v="PE"/>
    <s v="Eixo Principal"/>
    <s v="-"/>
    <s v="110BPE0370"/>
    <s v="DIV PB/PE"/>
    <s v="ENTR PE-280 (SERTÂNIA)"/>
    <n v="46"/>
    <n v="62.3"/>
    <n v="16.3"/>
    <x v="1"/>
    <m/>
    <m/>
    <s v="Estadual"/>
    <m/>
    <s v="PE-265"/>
    <s v="PAV"/>
    <s v="Estadual"/>
    <s v="PLA"/>
    <s v="Arcoverde"/>
  </r>
  <r>
    <x v="0"/>
    <s v="110BPE0390"/>
    <n v="0"/>
    <x v="77"/>
    <s v="0390"/>
    <n v="-37.266231569631202"/>
    <n v="-8.0764695398373103"/>
    <n v="-37.2732735697194"/>
    <n v="-8.3598847402884608"/>
    <s v="110"/>
    <s v="PE"/>
    <s v="Eixo Principal"/>
    <s v="-"/>
    <s v="110BPE0390"/>
    <s v="ENTR PE-280 (SERTÂNIA)"/>
    <s v="ENTR BR-232 (CRUZEIRO DO NORDESTE)"/>
    <n v="62.3"/>
    <n v="94.3"/>
    <n v="32"/>
    <x v="1"/>
    <m/>
    <m/>
    <s v="Estadual"/>
    <m/>
    <s v="PE-265"/>
    <s v="PAV"/>
    <s v="Estadual"/>
    <s v="PLA"/>
    <s v="Arcoverde"/>
  </r>
  <r>
    <x v="0"/>
    <s v="110BPE0410"/>
    <n v="0"/>
    <x v="77"/>
    <s v="0410"/>
    <n v="-37.2732735697194"/>
    <n v="-8.3598847402884608"/>
    <n v="-37.695224600035203"/>
    <n v="-8.5342132404486506"/>
    <s v="110"/>
    <s v="PE"/>
    <s v="Eixo Principal"/>
    <s v="-"/>
    <s v="110BPE0410"/>
    <s v="ENTR BR-232 (CRUZEIRO DO NORDESTE)"/>
    <s v="ENTR PE-290/312/360 (IBIMIRIM)"/>
    <n v="94.3"/>
    <n v="148"/>
    <n v="53.7"/>
    <x v="2"/>
    <m/>
    <m/>
    <s v="Federal"/>
    <m/>
    <m/>
    <m/>
    <s v="Federal"/>
    <s v="PAV"/>
    <s v="Arcoverde"/>
  </r>
  <r>
    <x v="0"/>
    <s v="110BPE0430"/>
    <n v="0"/>
    <x v="77"/>
    <s v="0430"/>
    <n v="-37.695224600035203"/>
    <n v="-8.5342132404486506"/>
    <n v="-37.916567199816299"/>
    <n v="-8.7355582103430702"/>
    <s v="110"/>
    <s v="PE"/>
    <s v="Eixo Principal"/>
    <s v="-"/>
    <s v="110BPE0430"/>
    <s v="ENTR PE-290/312/360 (IBIMIRIM)"/>
    <s v="ENTR BR-316(A)/PE-355 (HOTEL DO PEBA)"/>
    <n v="148"/>
    <n v="178.2"/>
    <n v="30.2"/>
    <x v="5"/>
    <m/>
    <m/>
    <s v="Federal"/>
    <m/>
    <m/>
    <m/>
    <s v="Federal"/>
    <s v="N_PAV"/>
    <s v="Salgueiro"/>
  </r>
  <r>
    <x v="0"/>
    <s v="110BPE0450"/>
    <n v="0"/>
    <x v="77"/>
    <s v="0450"/>
    <n v="-37.916567199816299"/>
    <n v="-8.7355582103430702"/>
    <n v="-38.173052230376001"/>
    <n v="-8.9640737200261302"/>
    <s v="110"/>
    <s v="PE"/>
    <s v="Eixo Principal"/>
    <s v="-"/>
    <s v="110BPE0450"/>
    <s v="ENTR BR-316(A)/PE-355 (HOTEL DO PEBA)"/>
    <s v="ACESSO PARA PETROLÂNDIA"/>
    <n v="178.2"/>
    <n v="216.4"/>
    <n v="38.200000000000003"/>
    <x v="5"/>
    <m/>
    <s v="316BPE0780"/>
    <s v="Federal"/>
    <m/>
    <m/>
    <m/>
    <s v="Federal"/>
    <s v="N_PAV"/>
    <s v="Salgueiro"/>
  </r>
  <r>
    <x v="0"/>
    <s v="110BPE0460"/>
    <n v="0"/>
    <x v="77"/>
    <s v="0460"/>
    <n v="-38.173052230376001"/>
    <n v="-8.9640737200261302"/>
    <n v="-38.214895280392803"/>
    <n v="-9.0009703504012997"/>
    <s v="110"/>
    <s v="PE"/>
    <s v="Eixo Principal"/>
    <s v="-"/>
    <s v="110BPE0460"/>
    <s v="ACESSO PARA PETROLÂNDIA"/>
    <s v="ENTR BR-316(B) (P/FLORESTA)"/>
    <n v="216.4"/>
    <n v="219.6"/>
    <n v="3.2"/>
    <x v="5"/>
    <m/>
    <s v="316BPE0770"/>
    <s v="Federal"/>
    <m/>
    <m/>
    <m/>
    <s v="Federal"/>
    <s v="N_PAV"/>
    <s v="Salgueiro"/>
  </r>
  <r>
    <x v="0"/>
    <s v="110BPE0470"/>
    <n v="0"/>
    <x v="77"/>
    <s v="0470"/>
    <n v="-38.214895280392803"/>
    <n v="-9.0009703504012997"/>
    <n v="-38.255935990353599"/>
    <n v="-9.0368344898197908"/>
    <s v="110"/>
    <s v="PE"/>
    <s v="Eixo Principal"/>
    <s v="-"/>
    <s v="110BPE0470"/>
    <s v="ENTR BR-316(B) (P/FLORESTA)"/>
    <s v="ENTR PE-375"/>
    <n v="219.6"/>
    <n v="225.7"/>
    <n v="6.1"/>
    <x v="2"/>
    <m/>
    <m/>
    <s v="Federal"/>
    <m/>
    <m/>
    <m/>
    <s v="Federal"/>
    <s v="PAV"/>
    <s v="Salgueiro"/>
  </r>
  <r>
    <x v="0"/>
    <s v="110BPE0510"/>
    <n v="0"/>
    <x v="77"/>
    <s v="0510"/>
    <n v="-38.255935990353599"/>
    <n v="-9.0368344898197908"/>
    <n v="-38.202921400002502"/>
    <n v="-9.2951610504420596"/>
    <s v="110"/>
    <s v="PE"/>
    <s v="Eixo Principal"/>
    <s v="-"/>
    <s v="110BPE0510"/>
    <s v="ENTR PE-375"/>
    <s v="DIV PE/AL"/>
    <n v="225.7"/>
    <n v="260.7"/>
    <n v="35"/>
    <x v="2"/>
    <m/>
    <m/>
    <s v="Federal"/>
    <m/>
    <m/>
    <m/>
    <s v="Federal"/>
    <s v="PAV"/>
    <s v="Salgueiro"/>
  </r>
  <r>
    <x v="0"/>
    <s v="110BRN0010"/>
    <n v="0"/>
    <x v="78"/>
    <s v="0010"/>
    <n v="-37.129382629604599"/>
    <n v="-4.9541602403028202"/>
    <n v="-37.094366919597597"/>
    <n v="-4.95063922002395"/>
    <s v="110"/>
    <s v="RN"/>
    <s v="Eixo Principal"/>
    <s v="-"/>
    <s v="110BRN0010"/>
    <s v="ENTR R. R. BERNARDO (AREIA BRANCA)"/>
    <s v="ACESSO COMUNIDADE DE PEDRINHAS"/>
    <n v="0"/>
    <n v="4.8"/>
    <n v="4.8"/>
    <x v="2"/>
    <m/>
    <m/>
    <s v="Federal"/>
    <m/>
    <m/>
    <m/>
    <s v="Federal"/>
    <s v="PAV"/>
    <s v="Mossoró"/>
  </r>
  <r>
    <x v="0"/>
    <s v="110BRN0015"/>
    <n v="0"/>
    <x v="78"/>
    <s v="0015"/>
    <n v="-37.094366919597597"/>
    <n v="-4.95063922002395"/>
    <n v="-37.084574139784699"/>
    <n v="-4.9794975498719998"/>
    <s v="110"/>
    <s v="RN"/>
    <s v="Eixo Principal"/>
    <s v="-"/>
    <s v="110BRN0015"/>
    <s v="ACESSO COMUNIDADE DE PEDRINHAS"/>
    <s v="ACESSO P/ PONTA DO MEL"/>
    <n v="4.8"/>
    <n v="8.1999999999999993"/>
    <n v="3.4"/>
    <x v="2"/>
    <m/>
    <m/>
    <s v="Federal"/>
    <m/>
    <m/>
    <m/>
    <s v="Federal"/>
    <s v="PAV"/>
    <s v="Mossoró"/>
  </r>
  <r>
    <x v="0"/>
    <s v="110BRN0020"/>
    <n v="0"/>
    <x v="78"/>
    <s v="0020"/>
    <n v="-37.084574139784699"/>
    <n v="-4.9794975498719998"/>
    <n v="-37.092735570090397"/>
    <n v="-4.9980580001765098"/>
    <s v="110"/>
    <s v="RN"/>
    <s v="Eixo Principal"/>
    <s v="-"/>
    <s v="110BRN0020"/>
    <s v="ACESSO P/ PONTA DO MEL"/>
    <s v="ENTR RN-011 (P/ SERRA DO MEL)"/>
    <n v="8.1999999999999993"/>
    <n v="10.5"/>
    <n v="2.2999999999999998"/>
    <x v="2"/>
    <m/>
    <m/>
    <s v="Federal"/>
    <m/>
    <m/>
    <m/>
    <s v="Federal"/>
    <s v="PAV"/>
    <s v="Mossoró"/>
  </r>
  <r>
    <x v="0"/>
    <s v="110BRN0022"/>
    <n v="0"/>
    <x v="78"/>
    <s v="0022"/>
    <n v="-37.092735570090397"/>
    <n v="-4.9980580001765098"/>
    <n v="-37.323444150327198"/>
    <n v="-5.2017917402965201"/>
    <s v="110"/>
    <s v="RN"/>
    <s v="Eixo Principal"/>
    <s v="-"/>
    <s v="110BRN0022"/>
    <s v="ENTR RN-011 (P/ SERRA DO MEL)"/>
    <s v="ENTR RN-117 (AV LESTE - OESTE) *TRECHO URBANO*"/>
    <n v="10.5"/>
    <n v="46.6"/>
    <n v="36.1"/>
    <x v="2"/>
    <m/>
    <m/>
    <s v="Federal"/>
    <m/>
    <m/>
    <m/>
    <s v="Federal"/>
    <s v="PAV"/>
    <s v="Mossoró"/>
  </r>
  <r>
    <x v="0"/>
    <s v="110BRN0025"/>
    <n v="0"/>
    <x v="78"/>
    <s v="0025"/>
    <n v="-37.323444150327198"/>
    <n v="-5.2017917402965201"/>
    <n v="-37.333476579680301"/>
    <n v="-5.2094414698478797"/>
    <s v="110"/>
    <s v="RN"/>
    <s v="Eixo Principal"/>
    <s v="-"/>
    <s v="110BRN0025"/>
    <s v="ENTR RN-117 (AV LESTE - OESTE) *TRECHO URBANO*"/>
    <s v="ENTR AV PRES DUTRA (INIC TRECHO DUP) *TRECHO URBANO*"/>
    <n v="46.6"/>
    <n v="48.1"/>
    <n v="1.5"/>
    <x v="2"/>
    <m/>
    <m/>
    <s v="Federal"/>
    <m/>
    <m/>
    <m/>
    <s v="Federal"/>
    <s v="PAV"/>
    <s v="Mossoró"/>
  </r>
  <r>
    <x v="0"/>
    <s v="110BRN0030"/>
    <n v="0"/>
    <x v="78"/>
    <s v="0030"/>
    <n v="-37.333476579680301"/>
    <n v="-5.2094414698478797"/>
    <n v="-37.325118029673199"/>
    <n v="-5.2235296797508601"/>
    <s v="110"/>
    <s v="RN"/>
    <s v="Eixo Principal"/>
    <s v="-"/>
    <s v="110BRN0030"/>
    <s v="ENTR AV PRES DUTRA (INIC TRECHO DUP) *TRECHO URBANO*"/>
    <s v="FIM TRECHO DUP (TRAVESSIA DE MOSSORÓ) *TRECHO URBANO*"/>
    <n v="48.1"/>
    <n v="49.9"/>
    <n v="1.8"/>
    <x v="0"/>
    <m/>
    <m/>
    <s v="Federal"/>
    <m/>
    <m/>
    <m/>
    <s v="Federal"/>
    <s v="PAV"/>
    <s v="Mossoró"/>
  </r>
  <r>
    <x v="0"/>
    <s v="110BRN0035"/>
    <n v="0"/>
    <x v="78"/>
    <s v="0035"/>
    <n v="-37.325118029673199"/>
    <n v="-5.2235296797508601"/>
    <n v="-37.324358519829701"/>
    <n v="-5.2259760200772103"/>
    <s v="110"/>
    <s v="RN"/>
    <s v="Eixo Principal"/>
    <s v="-"/>
    <s v="110BRN0035"/>
    <s v="FIM TRECHO DUPLICADO (TRAVESSIA MOSSORÓ)*TRECHO URBANO*"/>
    <s v="ENTR BR-304(A)*TRECHO URBANO*"/>
    <n v="49.9"/>
    <n v="50.2"/>
    <n v="0.3"/>
    <x v="2"/>
    <m/>
    <m/>
    <s v="Federal"/>
    <m/>
    <m/>
    <m/>
    <s v="Federal"/>
    <s v="PAV"/>
    <s v="Mossoró"/>
  </r>
  <r>
    <x v="0"/>
    <s v="110BRN0040"/>
    <n v="0"/>
    <x v="78"/>
    <s v="0040"/>
    <n v="-37.324358519829701"/>
    <n v="-5.2259760200772103"/>
    <n v="-37.331956040139097"/>
    <n v="-5.2259442398347398"/>
    <s v="110"/>
    <s v="RN"/>
    <s v="Eixo Principal"/>
    <s v="-"/>
    <s v="110BRN0040"/>
    <s v="ENTR BR-304(A)*TRECHO URBANO*"/>
    <s v="ENTR BR-304(B)*TRECHO URBANO*"/>
    <n v="50.2"/>
    <n v="50.9"/>
    <n v="0.7"/>
    <x v="0"/>
    <m/>
    <s v="304BRN0100"/>
    <s v="Federal"/>
    <m/>
    <m/>
    <m/>
    <s v="Federal"/>
    <s v="PAV"/>
    <s v="Mossoró"/>
  </r>
  <r>
    <x v="0"/>
    <s v="110BRN0045"/>
    <n v="0"/>
    <x v="78"/>
    <s v="0045"/>
    <n v="-37.331956040139097"/>
    <n v="-5.2259442398347398"/>
    <n v="-37.320954170398501"/>
    <n v="-5.55755352957169"/>
    <s v="110"/>
    <s v="RN"/>
    <s v="Eixo Principal"/>
    <s v="-"/>
    <s v="110BRN0045"/>
    <s v="ENTR BR-304(B)*TRECHO URBANO*"/>
    <s v="ENTR RN-405"/>
    <n v="50.9"/>
    <n v="87.6"/>
    <n v="36.700000000000003"/>
    <x v="2"/>
    <m/>
    <m/>
    <s v="Federal"/>
    <m/>
    <m/>
    <m/>
    <s v="Federal"/>
    <s v="PAV"/>
    <s v="Mossoró"/>
  </r>
  <r>
    <x v="0"/>
    <s v="110BRN0050"/>
    <n v="0"/>
    <x v="78"/>
    <s v="0050"/>
    <n v="-37.320954170398501"/>
    <n v="-5.55755352957169"/>
    <n v="-37.262551110345399"/>
    <n v="-5.63553603026355"/>
    <s v="110"/>
    <s v="RN"/>
    <s v="Eixo Principal"/>
    <s v="-"/>
    <s v="110BRN0050"/>
    <s v="ENTR RN-405"/>
    <s v="INÍCIO DUP (UPANEMA)*TRECHO URBANO*"/>
    <n v="87.6"/>
    <n v="98.6"/>
    <n v="11"/>
    <x v="2"/>
    <m/>
    <m/>
    <s v="Federal"/>
    <m/>
    <m/>
    <m/>
    <s v="Federal"/>
    <s v="PAV"/>
    <s v="Mossoró"/>
  </r>
  <r>
    <x v="0"/>
    <s v="110BRN0060"/>
    <n v="0"/>
    <x v="78"/>
    <s v="0060"/>
    <n v="-37.262551110345399"/>
    <n v="-5.63553603026355"/>
    <n v="-37.2590434198179"/>
    <n v="-5.6497648599602703"/>
    <s v="110"/>
    <s v="RN"/>
    <s v="Eixo Principal"/>
    <s v="-"/>
    <s v="110BRN0060"/>
    <s v="INÍCIO DUP (UPANEMA) *TRECHO URBANO*"/>
    <s v="FIM DUP (UPANEMA)*TRECHO URBANO"/>
    <n v="98.6"/>
    <n v="100.3"/>
    <n v="1.7"/>
    <x v="0"/>
    <m/>
    <m/>
    <s v="Federal"/>
    <m/>
    <m/>
    <m/>
    <s v="Federal"/>
    <s v="PAV"/>
    <s v="Mossoró"/>
  </r>
  <r>
    <x v="0"/>
    <s v="110BRN0062"/>
    <n v="0"/>
    <x v="78"/>
    <s v="0062"/>
    <n v="-37.2590434198179"/>
    <n v="-5.6497648599602703"/>
    <n v="-37.311298840269203"/>
    <n v="-5.8609117701620299"/>
    <s v="110"/>
    <s v="RN"/>
    <s v="Eixo Principal"/>
    <s v="-"/>
    <s v="110BRN0062"/>
    <s v="FIM DUP (UPANEMA)*TRECHO URBANO"/>
    <s v="INÍCIO DUPLICAÇÃO"/>
    <n v="100.3"/>
    <n v="127.4"/>
    <n v="27.1"/>
    <x v="2"/>
    <m/>
    <m/>
    <s v="Federal"/>
    <m/>
    <m/>
    <m/>
    <s v="Federal"/>
    <s v="PAV"/>
    <s v="Mossoró"/>
  </r>
  <r>
    <x v="0"/>
    <s v="110BRN0063"/>
    <n v="0"/>
    <x v="78"/>
    <s v="0063"/>
    <n v="-37.311298840269203"/>
    <n v="-5.8609117701620299"/>
    <n v="-37.312997530111801"/>
    <n v="-5.8648649398650097"/>
    <s v="110"/>
    <s v="RN"/>
    <s v="Eixo Principal"/>
    <s v="-"/>
    <s v="110BRN0063"/>
    <s v="INÍCIO DUPLICAÇÃO"/>
    <s v="FIM DUPLICAÇÃO"/>
    <n v="127.4"/>
    <n v="127.8"/>
    <n v="0.4"/>
    <x v="0"/>
    <m/>
    <m/>
    <s v="Federal"/>
    <m/>
    <m/>
    <m/>
    <s v="Federal"/>
    <s v="PAV"/>
    <s v="Mossoró"/>
  </r>
  <r>
    <x v="0"/>
    <s v="110BRN0065"/>
    <n v="0"/>
    <x v="78"/>
    <s v="0065"/>
    <n v="-37.312997530111801"/>
    <n v="-5.8648649398650097"/>
    <n v="-37.316443310410399"/>
    <n v="-5.8704956095846796"/>
    <s v="110"/>
    <s v="RN"/>
    <s v="Eixo Principal"/>
    <s v="-"/>
    <s v="110BRN0065"/>
    <s v="FIM DUPLICAÇÃO"/>
    <s v="ENTR BR-226(A) (P/ TRIUNFO POTIGUAR)"/>
    <n v="127.8"/>
    <n v="128.6"/>
    <n v="0.8"/>
    <x v="2"/>
    <m/>
    <m/>
    <s v="Federal"/>
    <m/>
    <m/>
    <m/>
    <s v="Federal"/>
    <s v="PAV"/>
    <s v="Mossoró"/>
  </r>
  <r>
    <x v="0"/>
    <s v="110BRN0070"/>
    <n v="0"/>
    <x v="78"/>
    <s v="0070"/>
    <n v="-37.316443310410399"/>
    <n v="-5.8704956095846796"/>
    <n v="-37.407943320228"/>
    <n v="-6.0181242904036401"/>
    <s v="110"/>
    <s v="RN"/>
    <s v="Eixo Principal"/>
    <s v="-"/>
    <s v="110BRN0070"/>
    <s v="ENTR BR-226(A) (P/ TRIUNFO POTIGUAR)"/>
    <s v="ENTR BR-226(B) (JANDUÍS)"/>
    <n v="128.6"/>
    <n v="148.19999999999999"/>
    <n v="19.600000000000001"/>
    <x v="2"/>
    <m/>
    <s v="226BRN0305"/>
    <s v="Federal"/>
    <m/>
    <m/>
    <m/>
    <s v="Federal"/>
    <s v="PAV"/>
    <s v="Pau dos Ferros"/>
  </r>
  <r>
    <x v="0"/>
    <s v="110BRN0090"/>
    <n v="0"/>
    <x v="78"/>
    <s v="0090"/>
    <n v="-37.407943320228"/>
    <n v="-6.0181242904036401"/>
    <n v="-37.406949439864697"/>
    <n v="-6.1126353302562304"/>
    <s v="110"/>
    <s v="RN"/>
    <s v="Eixo Principal"/>
    <s v="-"/>
    <s v="110BRN0090"/>
    <s v="ENTR BR-226(B) (JANDUÍS)"/>
    <s v="DIV RN/PB *TRECHO MUNICIPAL*"/>
    <n v="148.19999999999999"/>
    <n v="161.9"/>
    <n v="13.7"/>
    <x v="1"/>
    <m/>
    <m/>
    <s v="Federal"/>
    <m/>
    <m/>
    <m/>
    <s v="Federal"/>
    <s v="PLA"/>
    <s v="Pau dos Ferros"/>
  </r>
  <r>
    <x v="0"/>
    <s v="110BRN0150"/>
    <n v="0"/>
    <x v="78"/>
    <s v="0150"/>
    <n v="-37.4443997801257"/>
    <n v="-6.5330952702304899"/>
    <n v="-37.461262769960697"/>
    <n v="-6.6427080001740197"/>
    <s v="110"/>
    <s v="RN"/>
    <s v="Eixo Principal"/>
    <s v="-"/>
    <s v="110BRN0150"/>
    <s v="DIV PB/RN"/>
    <s v="ENTR BR-427(A) *TRECHO MUNICIPAL*"/>
    <n v="161.9"/>
    <n v="177.6"/>
    <n v="15.7"/>
    <x v="1"/>
    <m/>
    <m/>
    <s v="Federal"/>
    <m/>
    <m/>
    <m/>
    <s v="Federal"/>
    <s v="PLA"/>
    <s v="Mossoró"/>
  </r>
  <r>
    <x v="0"/>
    <s v="110BRN0170"/>
    <n v="0"/>
    <x v="78"/>
    <s v="0170"/>
    <n v="-37.413460109696203"/>
    <n v="-6.6707946496533097"/>
    <n v="-37.461262769960697"/>
    <n v="-6.6427080001740197"/>
    <s v="110"/>
    <s v="RN"/>
    <s v="Eixo Principal"/>
    <s v="-"/>
    <s v="110BRN0170"/>
    <s v="ENTR BR-427(A)"/>
    <s v="ENTR BR-427(B) (P/ SERRA NEGRA DO NORTE)"/>
    <n v="177.6"/>
    <n v="184.2"/>
    <n v="6.6"/>
    <x v="2"/>
    <m/>
    <s v="427BRN0190"/>
    <s v="Federal"/>
    <m/>
    <m/>
    <m/>
    <s v="Federal"/>
    <s v="PAV"/>
    <s v="Currais Novos"/>
  </r>
  <r>
    <x v="0"/>
    <s v="110BRN0180"/>
    <n v="0"/>
    <x v="78"/>
    <s v="0180"/>
    <n v="-37.413460109696203"/>
    <n v="-6.6707946496533097"/>
    <n v="-37.425885400290902"/>
    <n v="-6.7068951596838202"/>
    <s v="110"/>
    <s v="RN"/>
    <s v="Eixo Principal"/>
    <s v="-"/>
    <s v="110BRN0180"/>
    <s v="ENTR BR-427(B) (P/ SERRA NEGRA DO NORTE)"/>
    <s v="DIV RN/PB"/>
    <n v="184.2"/>
    <n v="187.9"/>
    <n v="3.7"/>
    <x v="1"/>
    <m/>
    <m/>
    <s v="Estadual"/>
    <m/>
    <s v="RNT-110"/>
    <s v="PAV"/>
    <s v="Estadual"/>
    <s v="PLA"/>
    <s v="Mossoró"/>
  </r>
  <r>
    <x v="0"/>
    <s v="110CRN1005"/>
    <n v="0"/>
    <x v="79"/>
    <s v="1005"/>
    <n v="-37.307540720028101"/>
    <n v="-5.8452624496023304"/>
    <n v="-37.323200989833701"/>
    <n v="-5.8683532895726103"/>
    <s v="110"/>
    <s v="RN"/>
    <s v="Contorno"/>
    <s v="-"/>
    <s v="110CRN1005"/>
    <s v="ENTR BR-110 (KM 123,8)"/>
    <s v="ENTR RN-233 (CONT DE CAMPO GRANDE)"/>
    <n v="0"/>
    <n v="3.5"/>
    <n v="3.5"/>
    <x v="1"/>
    <m/>
    <m/>
    <s v="Federal"/>
    <m/>
    <m/>
    <m/>
    <s v="Federal"/>
    <s v="PLA"/>
    <s v="Mossoró"/>
  </r>
  <r>
    <x v="0"/>
    <s v="110CRN1010"/>
    <n v="0"/>
    <x v="79"/>
    <s v="1010"/>
    <n v="-37.323200989833701"/>
    <n v="-5.8683532895726103"/>
    <n v="-37.318672190169401"/>
    <n v="-5.8740425600161004"/>
    <s v="110"/>
    <s v="RN"/>
    <s v="Contorno"/>
    <s v="-"/>
    <s v="110CRN1010"/>
    <s v="ENTR RN-233 (CONT DE CAMPO GRANDE)"/>
    <s v="ENTR BR-110 (CONT DE CAMPO GRANDE)"/>
    <n v="3.5"/>
    <n v="4.2"/>
    <n v="0.7"/>
    <x v="1"/>
    <m/>
    <m/>
    <s v="Federal"/>
    <m/>
    <m/>
    <m/>
    <s v="Federal"/>
    <s v="PLA"/>
    <s v="Mossoró"/>
  </r>
  <r>
    <x v="0"/>
    <s v="116ACE1005"/>
    <n v="0"/>
    <x v="80"/>
    <s v="1005"/>
    <n v="-38.502606789571601"/>
    <n v="-4.0902872002940196"/>
    <n v="-38.496821840255599"/>
    <n v="-4.0908637403692802"/>
    <s v="116"/>
    <s v="CE"/>
    <s v="Acesso"/>
    <s v="-"/>
    <s v="116ACE1005"/>
    <s v="ENTR BR-116 (KM 39)"/>
    <s v="TRAV URBANA DE HORIZONTE (116BCE9010)"/>
    <n v="0"/>
    <n v="0.7"/>
    <n v="0.7"/>
    <x v="1"/>
    <m/>
    <m/>
    <s v="Federal"/>
    <m/>
    <m/>
    <m/>
    <s v="Federal"/>
    <s v="PLA"/>
    <s v="Fortaleza"/>
  </r>
  <r>
    <x v="0"/>
    <s v="116APR1005"/>
    <n v="0"/>
    <x v="81"/>
    <s v="1005"/>
    <n v="-49.045693459585401"/>
    <n v="-25.3459872498116"/>
    <n v="-49.081698629787802"/>
    <n v="-25.362575950019998"/>
    <s v="116"/>
    <s v="PR"/>
    <s v="Acesso"/>
    <s v="-"/>
    <s v="116APR1005"/>
    <s v="ACESSO CONT LESTE CURITIBA (ANT KM 71,1)"/>
    <s v="ENTR PR-506 (QUATRO BARRAS (ANTIGO KM 75,7))"/>
    <n v="0"/>
    <n v="4"/>
    <n v="4"/>
    <x v="0"/>
    <m/>
    <m/>
    <s v="Concessão Federal"/>
    <m/>
    <m/>
    <m/>
    <s v="Federal"/>
    <s v="PAV"/>
    <s v="Colombo"/>
  </r>
  <r>
    <x v="0"/>
    <s v="116APR1010"/>
    <n v="0"/>
    <x v="81"/>
    <s v="1010"/>
    <n v="-49.081698629787802"/>
    <n v="-25.362575950019998"/>
    <n v="-49.149141720014299"/>
    <n v="-25.375278339723501"/>
    <s v="116"/>
    <s v="PR"/>
    <s v="Acesso"/>
    <s v="-"/>
    <s v="116APR1010"/>
    <s v="ENTR PR-506 (QUATRO BARRAS (ANTIGO KM 75,7))"/>
    <s v="ACESSO CONT NORTE CURITIBA (ANT KM 81,7)"/>
    <n v="4"/>
    <n v="10.4"/>
    <n v="6.4"/>
    <x v="0"/>
    <m/>
    <m/>
    <s v="Concessão Federal"/>
    <m/>
    <m/>
    <m/>
    <s v="Federal"/>
    <s v="PAV"/>
    <s v="Colombo"/>
  </r>
  <r>
    <x v="0"/>
    <s v="116APR1015"/>
    <n v="0"/>
    <x v="81"/>
    <s v="1015"/>
    <n v="-49.149141720014299"/>
    <n v="-25.375278339723501"/>
    <n v="-49.1999780597396"/>
    <n v="-25.388891300193201"/>
    <s v="116"/>
    <s v="PR"/>
    <s v="Acesso"/>
    <s v="-"/>
    <s v="116APR1015"/>
    <s v="ACESSO CONT NORTE CURITIBA (ANT KM 81,7)"/>
    <s v="FIM DA CONCESSÃO"/>
    <n v="10.4"/>
    <n v="16.5"/>
    <n v="6.1"/>
    <x v="0"/>
    <m/>
    <m/>
    <s v="Concessão Federal"/>
    <m/>
    <m/>
    <m/>
    <s v="Federal"/>
    <s v="PAV"/>
    <s v="Colombo"/>
  </r>
  <r>
    <x v="0"/>
    <s v="116APR1020"/>
    <n v="0"/>
    <x v="81"/>
    <s v="1020"/>
    <n v="-49.1999780597396"/>
    <n v="-25.388891300193201"/>
    <n v="-49.205974669894999"/>
    <n v="-25.388517929558699"/>
    <s v="116"/>
    <s v="PR"/>
    <s v="Acesso"/>
    <s v="-"/>
    <s v="116APR1020"/>
    <s v="FIM DA CONCESSÃO"/>
    <s v="ENTR BR-476 (CURITIBA NORTE/ATUBÁ (ANTIGO KM 88,3)"/>
    <n v="16.5"/>
    <n v="17.100000000000001"/>
    <n v="0.6"/>
    <x v="0"/>
    <m/>
    <m/>
    <s v="Federal"/>
    <m/>
    <m/>
    <m/>
    <s v="Federal"/>
    <s v="PAV"/>
    <s v="Colombo"/>
  </r>
  <r>
    <x v="0"/>
    <s v="116APR2005"/>
    <n v="0"/>
    <x v="81"/>
    <s v="2005"/>
    <n v="-49.164286789803398"/>
    <n v="-25.349313250306199"/>
    <n v="-49.149142069850498"/>
    <n v="-25.3752739303475"/>
    <s v="116"/>
    <s v="PR"/>
    <s v="Acesso"/>
    <s v="-"/>
    <s v="116APR2005"/>
    <s v="ENTR BR-116 (ACESSO NORTE CURITIBA)"/>
    <s v="ENTR BR-476"/>
    <n v="0"/>
    <n v="3.7"/>
    <n v="3.7"/>
    <x v="1"/>
    <m/>
    <m/>
    <s v="Federal"/>
    <m/>
    <m/>
    <m/>
    <s v="Federal"/>
    <s v="PLA"/>
    <s v="Colombo"/>
  </r>
  <r>
    <x v="0"/>
    <s v="116APR2010"/>
    <n v="0"/>
    <x v="81"/>
    <s v="2010"/>
    <n v="-49.164286789803398"/>
    <n v="-25.349313250306199"/>
    <n v="-49.221058250337897"/>
    <n v="-25.329004830008799"/>
    <s v="116"/>
    <s v="PR"/>
    <s v="Acesso"/>
    <s v="-"/>
    <s v="116APR2010"/>
    <s v="ENTR BR-476"/>
    <s v="ENTR PR-417 (P/COLOMBO)"/>
    <n v="3.7"/>
    <n v="10.7"/>
    <n v="7"/>
    <x v="1"/>
    <m/>
    <m/>
    <s v="Federal"/>
    <m/>
    <m/>
    <m/>
    <s v="Federal"/>
    <s v="PLA"/>
    <s v="Colombo"/>
  </r>
  <r>
    <x v="0"/>
    <s v="116APR3005"/>
    <n v="0"/>
    <x v="81"/>
    <s v="3005"/>
    <n v="-49.149142069850498"/>
    <n v="-25.3752739303475"/>
    <n v="-49.139100759692198"/>
    <n v="-25.445685129565"/>
    <s v="116"/>
    <s v="PR"/>
    <s v="Acesso"/>
    <s v="-"/>
    <s v="116APR3005"/>
    <s v="ENTR BR-116 (ACESSO NORTE CURITIBA)"/>
    <s v="ENTR PR-415 (P/PIRAQUARA)"/>
    <n v="0"/>
    <n v="8.1999999999999993"/>
    <n v="8.1999999999999993"/>
    <x v="1"/>
    <m/>
    <m/>
    <s v="Federal"/>
    <m/>
    <m/>
    <m/>
    <s v="Federal"/>
    <s v="PLA"/>
    <s v="Colombo"/>
  </r>
  <r>
    <x v="0"/>
    <s v="116APR3010"/>
    <n v="0"/>
    <x v="81"/>
    <s v="3010"/>
    <n v="-49.139100759692198"/>
    <n v="-25.445685129565"/>
    <n v="-49.184469560421803"/>
    <n v="-25.486303019668501"/>
    <s v="116"/>
    <s v="PR"/>
    <s v="Acesso"/>
    <s v="-"/>
    <s v="116APR3010"/>
    <s v="ENTR PR-415 (P/PIRAQUARA)"/>
    <s v="ENTR BR-277"/>
    <n v="8.1999999999999993"/>
    <n v="15.6"/>
    <n v="7.4"/>
    <x v="1"/>
    <m/>
    <m/>
    <s v="Federal"/>
    <m/>
    <m/>
    <m/>
    <s v="Federal"/>
    <s v="PLA"/>
    <s v="Colombo"/>
  </r>
  <r>
    <x v="0"/>
    <s v="116ARJ1005"/>
    <n v="0"/>
    <x v="82"/>
    <s v="1005"/>
    <n v="-42.949732450292203"/>
    <n v="-22.414278039799601"/>
    <n v="-42.966844420133803"/>
    <n v="-22.404731780347301"/>
    <s v="116"/>
    <s v="RJ"/>
    <s v="Acesso"/>
    <s v="-"/>
    <s v="116ARJ1005"/>
    <s v="ENTR BR-116"/>
    <s v="ACESSO TERESÓPOLIS"/>
    <n v="0"/>
    <n v="1.8"/>
    <n v="1.8"/>
    <x v="2"/>
    <m/>
    <m/>
    <s v="Concessão Federal"/>
    <m/>
    <m/>
    <m/>
    <s v="Federal"/>
    <s v="PAV"/>
    <s v="Seropédica"/>
  </r>
  <r>
    <x v="0"/>
    <s v="116ARS1005"/>
    <n v="0"/>
    <x v="83"/>
    <s v="1005"/>
    <n v="-51.176838709938401"/>
    <n v="-29.9719161098405"/>
    <n v="-51.190051869598001"/>
    <n v="-29.996495149731299"/>
    <s v="116"/>
    <s v="RS"/>
    <s v="Acesso"/>
    <s v="-"/>
    <s v="116ARS1005"/>
    <s v="ENTR BR-116"/>
    <s v="ENTR R. EDU CHAVES"/>
    <n v="0"/>
    <n v="3"/>
    <n v="3"/>
    <x v="0"/>
    <m/>
    <m/>
    <s v="Federal"/>
    <m/>
    <m/>
    <m/>
    <s v="Federal"/>
    <s v="PAV"/>
    <s v="São Leopoldo"/>
  </r>
  <r>
    <x v="0"/>
    <s v="116ARS2005"/>
    <n v="0"/>
    <x v="83"/>
    <s v="2005"/>
    <n v="-53.350639199739199"/>
    <n v="-32.527791399953102"/>
    <n v="-53.446664580106201"/>
    <n v="-32.533620479901103"/>
    <s v="116"/>
    <s v="RS"/>
    <s v="Acesso"/>
    <s v="-"/>
    <s v="116ARS2005"/>
    <s v="ENTR BR-116 (KM 652,5)"/>
    <s v="FRONT BRASIL/URUGUAI (ACESSO 2A PONTE R JAGUARÃO)"/>
    <n v="0"/>
    <n v="9.1999999999999993"/>
    <n v="9.1999999999999993"/>
    <x v="1"/>
    <m/>
    <m/>
    <s v="Federal"/>
    <m/>
    <m/>
    <m/>
    <s v="Federal"/>
    <s v="PLA"/>
    <s v="Pelotas"/>
  </r>
  <r>
    <x v="0"/>
    <s v="116ASC1005"/>
    <n v="0"/>
    <x v="84"/>
    <s v="1005"/>
    <n v="-50.341506690181497"/>
    <n v="-27.627418649750801"/>
    <n v="-50.353012080443101"/>
    <n v="-27.628699990312199"/>
    <s v="116"/>
    <s v="SC"/>
    <s v="Acesso"/>
    <s v="-"/>
    <s v="116ASC1005"/>
    <s v="ENTR BR-116 (KM 225)"/>
    <s v="AEROPORTO DO PLANALTO SERRANO (C PINTO)"/>
    <n v="0"/>
    <n v="1.3"/>
    <n v="1.3"/>
    <x v="5"/>
    <s v="EOP"/>
    <m/>
    <s v="Federal"/>
    <m/>
    <m/>
    <m/>
    <s v="Federal"/>
    <s v="N_PAV"/>
    <s v="Lages"/>
  </r>
  <r>
    <x v="0"/>
    <s v="116ASP1005"/>
    <n v="0"/>
    <x v="85"/>
    <s v="1005"/>
    <n v="-45.261646389868901"/>
    <n v="-22.842227229802699"/>
    <n v="-45.275294280006896"/>
    <n v="-22.8800034097295"/>
    <s v="116"/>
    <s v="SP"/>
    <s v="Acesso"/>
    <s v="-"/>
    <s v="116ASP1005"/>
    <s v="ENTR BR-116 (KM 76)"/>
    <s v="ENTR R PROF LINDOLFO GOMES (POTIM)"/>
    <n v="0"/>
    <n v="4.5"/>
    <n v="4.5"/>
    <x v="1"/>
    <m/>
    <m/>
    <s v="Federal"/>
    <m/>
    <m/>
    <m/>
    <s v="Federal"/>
    <s v="PLA"/>
    <s v="Taubaté"/>
  </r>
  <r>
    <x v="0"/>
    <s v="116ASP2005"/>
    <n v="0"/>
    <x v="85"/>
    <s v="2005"/>
    <n v="-47.375413829884202"/>
    <n v="-24.254994039643101"/>
    <n v="-47.347627500008997"/>
    <n v="-24.259692939777299"/>
    <s v="116"/>
    <s v="SP"/>
    <s v="Acesso"/>
    <s v="-"/>
    <s v="116ASP2005"/>
    <s v="ENTR BR-116"/>
    <s v="ACESSO PEDRO TOLEDO"/>
    <n v="0"/>
    <n v="3"/>
    <n v="3"/>
    <x v="2"/>
    <m/>
    <m/>
    <s v="Concessão Federal"/>
    <m/>
    <m/>
    <m/>
    <s v="Federal"/>
    <s v="PAV"/>
    <s v="Taubaté"/>
  </r>
  <r>
    <x v="0"/>
    <s v="116BBA0490"/>
    <n v="0"/>
    <x v="86"/>
    <s v="0490"/>
    <n v="-39.244680529582702"/>
    <n v="-8.6261088296587296"/>
    <n v="-39.2479778300128"/>
    <n v="-8.6288445898058992"/>
    <s v="116"/>
    <s v="BA"/>
    <s v="Eixo Principal"/>
    <s v="-"/>
    <s v="116BBA0490"/>
    <s v="DIV PE/BA (INÍCIO PONTE SOBRE O RIO SÃO FRANCISCO)"/>
    <s v="FIM DA PONTE SOBRE O RIO SÃO FRANCISCO (IBÓ)"/>
    <n v="0"/>
    <n v="0.5"/>
    <n v="0.5"/>
    <x v="2"/>
    <m/>
    <m/>
    <s v="Federal"/>
    <m/>
    <m/>
    <m/>
    <s v="Federal"/>
    <s v="PAV"/>
    <s v="Euclides da Cunha"/>
  </r>
  <r>
    <x v="0"/>
    <s v="116BBA0491"/>
    <n v="0"/>
    <x v="86"/>
    <s v="0491"/>
    <n v="-39.2479778300128"/>
    <n v="-8.6288445898058992"/>
    <n v="-39.2599762502037"/>
    <n v="-8.6967285897525795"/>
    <s v="116"/>
    <s v="BA"/>
    <s v="Eixo Principal"/>
    <s v="-"/>
    <s v="116BBA0491"/>
    <s v="FIM DA PONTE SOBRE O RIO SÃO FRANCISCO (IBÓ)"/>
    <s v="ENTR BA-210 (P/ABARÉ)"/>
    <n v="0.5"/>
    <n v="9.1"/>
    <n v="8.6"/>
    <x v="2"/>
    <m/>
    <m/>
    <s v="Federal"/>
    <m/>
    <m/>
    <m/>
    <s v="Federal"/>
    <s v="PAV"/>
    <s v="Euclides da Cunha"/>
  </r>
  <r>
    <x v="0"/>
    <s v="116BBA0492"/>
    <n v="0"/>
    <x v="86"/>
    <s v="0492"/>
    <n v="-39.2599762502037"/>
    <n v="-8.6967285897525795"/>
    <n v="-39.181189289753803"/>
    <n v="-9.0194705299409694"/>
    <s v="116"/>
    <s v="BA"/>
    <s v="Eixo Principal"/>
    <s v="-"/>
    <s v="116BBA0492"/>
    <s v="ENTR BA-210 (P/ABARÉ)"/>
    <s v="ENTR BA-310 (P/CHORROCHO)"/>
    <n v="9.1"/>
    <n v="46.5"/>
    <n v="37.4"/>
    <x v="2"/>
    <m/>
    <m/>
    <s v="Federal"/>
    <m/>
    <m/>
    <m/>
    <s v="Federal"/>
    <s v="PAV"/>
    <s v="Euclides da Cunha"/>
  </r>
  <r>
    <x v="0"/>
    <s v="116BBA0494"/>
    <n v="0"/>
    <x v="86"/>
    <s v="0494"/>
    <n v="-39.181189289753803"/>
    <n v="-9.0194705299409694"/>
    <n v="-39.071975160025502"/>
    <n v="-9.2467837395778893"/>
    <s v="116"/>
    <s v="BA"/>
    <s v="Eixo Principal"/>
    <s v="-"/>
    <s v="116BBA0494"/>
    <s v="ENTR BA-310 (P/CHORROCHO)"/>
    <s v="ENTR BA-311 (P/MACURURÉ)"/>
    <n v="46.5"/>
    <n v="74"/>
    <n v="27.5"/>
    <x v="2"/>
    <m/>
    <m/>
    <s v="Federal"/>
    <m/>
    <m/>
    <m/>
    <s v="Federal"/>
    <s v="PAV"/>
    <s v="Euclides da Cunha"/>
  </r>
  <r>
    <x v="0"/>
    <s v="116BBA0496"/>
    <n v="0"/>
    <x v="86"/>
    <s v="0496"/>
    <n v="-39.071975160025502"/>
    <n v="-9.2467837395778893"/>
    <n v="-39.084515560244803"/>
    <n v="-9.3737212603278408"/>
    <s v="116"/>
    <s v="BA"/>
    <s v="Eixo Principal"/>
    <s v="-"/>
    <s v="116BBA0496"/>
    <s v="ENTR BA-311 (P/MACURURÉ)"/>
    <s v="ENTR BR-423"/>
    <n v="74"/>
    <n v="87.1"/>
    <n v="13.1"/>
    <x v="2"/>
    <m/>
    <m/>
    <s v="Federal"/>
    <m/>
    <m/>
    <m/>
    <s v="Federal"/>
    <s v="PAV"/>
    <s v="Euclides da Cunha"/>
  </r>
  <r>
    <x v="0"/>
    <s v="116BBA0510"/>
    <n v="0"/>
    <x v="86"/>
    <s v="0510"/>
    <n v="-39.084515560244803"/>
    <n v="-9.3737212603278408"/>
    <n v="-39.163037959933803"/>
    <n v="-9.9644249896215307"/>
    <s v="116"/>
    <s v="BA"/>
    <s v="Eixo Principal"/>
    <s v="-"/>
    <s v="116BBA0510"/>
    <s v="ENTR BR-423"/>
    <s v="ENTR BR-235"/>
    <n v="87.1"/>
    <n v="155.19999999999999"/>
    <n v="68.099999999999994"/>
    <x v="2"/>
    <m/>
    <m/>
    <s v="Federal"/>
    <m/>
    <m/>
    <m/>
    <s v="Federal"/>
    <s v="PAV"/>
    <s v="Euclides da Cunha"/>
  </r>
  <r>
    <x v="0"/>
    <s v="116BBA0550"/>
    <n v="0"/>
    <x v="86"/>
    <s v="0550"/>
    <n v="-39.163037959933803"/>
    <n v="-9.9644249896215307"/>
    <n v="-39.026255729817997"/>
    <n v="-10.4621367796885"/>
    <s v="116"/>
    <s v="BA"/>
    <s v="Eixo Principal"/>
    <s v="-"/>
    <s v="116BBA0550"/>
    <s v="ENTR BR-235"/>
    <s v="ENTR INÍCIO CONTORNO EUCLIDES DA CUNHA"/>
    <n v="155.19999999999999"/>
    <n v="205.2"/>
    <n v="50"/>
    <x v="2"/>
    <m/>
    <m/>
    <s v="Federal"/>
    <m/>
    <m/>
    <m/>
    <s v="Federal"/>
    <s v="PAV"/>
    <s v="Euclides da Cunha"/>
  </r>
  <r>
    <x v="0"/>
    <s v="116BBA0560"/>
    <n v="0"/>
    <x v="86"/>
    <s v="0560"/>
    <n v="-39.026255729817997"/>
    <n v="-10.4621367796885"/>
    <n v="-38.991419799683896"/>
    <n v="-10.557431139835201"/>
    <s v="116"/>
    <s v="BA"/>
    <s v="Eixo Principal"/>
    <s v="-"/>
    <s v="116BBA0560"/>
    <s v="ENTR INÍCIO CONTORNO EUCLIDES DA CUNHA"/>
    <s v="ENTR FIM CONTORNO EUCLIDES DA CUNHA"/>
    <n v="205.2"/>
    <n v="216.5"/>
    <n v="11.3"/>
    <x v="2"/>
    <m/>
    <m/>
    <s v="Federal"/>
    <m/>
    <m/>
    <m/>
    <s v="Federal"/>
    <s v="PAV"/>
    <s v="Euclides da Cunha"/>
  </r>
  <r>
    <x v="0"/>
    <s v="116BBA0570"/>
    <n v="0"/>
    <x v="86"/>
    <s v="0570"/>
    <n v="-38.991419799683896"/>
    <n v="-10.557431139835201"/>
    <n v="-38.954366660292997"/>
    <n v="-10.6451282098989"/>
    <s v="116"/>
    <s v="BA"/>
    <s v="Eixo Principal"/>
    <s v="-"/>
    <s v="116BBA0570"/>
    <s v="ENTR FIM CONTORNO EUCLIDES DA CUNHA"/>
    <s v="ENTR BA-381 (P/QUIJINGUE)"/>
    <n v="216.5"/>
    <n v="234.1"/>
    <n v="17.600000000000001"/>
    <x v="2"/>
    <m/>
    <m/>
    <s v="Federal"/>
    <m/>
    <m/>
    <m/>
    <s v="Federal"/>
    <s v="PAV"/>
    <s v="Euclides da Cunha"/>
  </r>
  <r>
    <x v="0"/>
    <s v="116BBA0572"/>
    <n v="0"/>
    <x v="86"/>
    <s v="0572"/>
    <n v="-38.954366660292997"/>
    <n v="-10.6451282098989"/>
    <n v="-38.800603370149297"/>
    <n v="-10.9868341100061"/>
    <s v="116"/>
    <s v="BA"/>
    <s v="Eixo Principal"/>
    <s v="-"/>
    <s v="116BBA0572"/>
    <s v="ENTR BA-381 (P/QUIJINGUE)"/>
    <s v="ENTR BR-410 (TUCANO)"/>
    <n v="234.1"/>
    <n v="277.10000000000002"/>
    <n v="43"/>
    <x v="2"/>
    <m/>
    <m/>
    <s v="Federal"/>
    <m/>
    <m/>
    <m/>
    <s v="Federal"/>
    <s v="PAV"/>
    <s v="Euclides da Cunha"/>
  </r>
  <r>
    <x v="0"/>
    <s v="116BBA0590"/>
    <n v="0"/>
    <x v="86"/>
    <s v="0590"/>
    <n v="-38.800603370149297"/>
    <n v="-10.9868341100061"/>
    <n v="-38.915912850197799"/>
    <n v="-11.2616565599022"/>
    <s v="116"/>
    <s v="BA"/>
    <s v="Eixo Principal"/>
    <s v="-"/>
    <s v="116BBA0590"/>
    <s v="ENTR BR-410 (TUCANO)"/>
    <s v="RIO ANGICO"/>
    <n v="277.10000000000002"/>
    <n v="311.39999999999998"/>
    <n v="34.299999999999997"/>
    <x v="2"/>
    <m/>
    <m/>
    <s v="Federal"/>
    <m/>
    <m/>
    <m/>
    <s v="Federal"/>
    <s v="PAV"/>
    <s v="Feira de Santana"/>
  </r>
  <r>
    <x v="0"/>
    <s v="116BBA0591"/>
    <n v="0"/>
    <x v="86"/>
    <s v="0591"/>
    <n v="-38.915912850197799"/>
    <n v="-11.2616565599022"/>
    <n v="-38.958490179578"/>
    <n v="-11.339085140266899"/>
    <s v="116"/>
    <s v="BA"/>
    <s v="Eixo Principal"/>
    <s v="-"/>
    <s v="116BBA0591"/>
    <s v="RIO ANGICO"/>
    <s v="ENTR BA-408 (ARACI)"/>
    <n v="311.39999999999998"/>
    <n v="321"/>
    <n v="9.6"/>
    <x v="2"/>
    <m/>
    <m/>
    <s v="Federal"/>
    <m/>
    <m/>
    <m/>
    <s v="Federal"/>
    <s v="PAV"/>
    <s v="Feira de Santana"/>
  </r>
  <r>
    <x v="0"/>
    <s v="116BBA0592"/>
    <n v="0"/>
    <x v="86"/>
    <s v="0592"/>
    <n v="-38.958490179578"/>
    <n v="-11.339085140266899"/>
    <n v="-38.997265939771196"/>
    <n v="-11.491596539948301"/>
    <s v="116"/>
    <s v="BA"/>
    <s v="Eixo Principal"/>
    <s v="-"/>
    <s v="116BBA0592"/>
    <s v="ENTR BA-408 (ARACI)"/>
    <s v="ENTR BR-349 (TEOFILÂNDIA)"/>
    <n v="321"/>
    <n v="338.8"/>
    <n v="17.8"/>
    <x v="2"/>
    <m/>
    <m/>
    <s v="Federal"/>
    <m/>
    <m/>
    <m/>
    <s v="Federal"/>
    <s v="PAV"/>
    <s v="Feira de Santana"/>
  </r>
  <r>
    <x v="0"/>
    <s v="116BBA0610"/>
    <n v="0"/>
    <x v="86"/>
    <s v="0610"/>
    <n v="-38.997265939771196"/>
    <n v="-11.491596539948301"/>
    <n v="-38.991596549740898"/>
    <n v="-11.6507029703657"/>
    <s v="116"/>
    <s v="BA"/>
    <s v="Eixo Principal"/>
    <s v="-"/>
    <s v="116BBA0610"/>
    <s v="ENTR BR-349 (TEOFILÂNDIA)"/>
    <s v="ENTR BA-233 (SERRINHA) (P/ BIRITINGA)"/>
    <n v="338.8"/>
    <n v="357"/>
    <n v="18.2"/>
    <x v="2"/>
    <s v="EOD"/>
    <m/>
    <s v="Federal"/>
    <m/>
    <m/>
    <m/>
    <s v="Federal"/>
    <s v="PAV"/>
    <s v="Feira de Santana"/>
  </r>
  <r>
    <x v="0"/>
    <s v="116BBA0632"/>
    <n v="0"/>
    <x v="86"/>
    <s v="0632"/>
    <n v="-38.991596549740898"/>
    <n v="-11.6507029703657"/>
    <n v="-38.986066929644998"/>
    <n v="-11.753126099889499"/>
    <s v="116"/>
    <s v="BA"/>
    <s v="Eixo Principal"/>
    <s v="-"/>
    <s v="116BBA0632"/>
    <s v="ENTR BA-233 (SERRINHA) (P/ BIRITINGA)"/>
    <s v="ENTR BA-400"/>
    <n v="357"/>
    <n v="369.1"/>
    <n v="12.1"/>
    <x v="2"/>
    <s v="EOD"/>
    <m/>
    <s v="Federal"/>
    <m/>
    <m/>
    <m/>
    <s v="Federal"/>
    <s v="PAV"/>
    <s v="Feira de Santana"/>
  </r>
  <r>
    <x v="0"/>
    <s v="116BBA0650"/>
    <n v="0"/>
    <x v="86"/>
    <s v="0650"/>
    <n v="-38.986066929644998"/>
    <n v="-11.753126099889499"/>
    <n v="-38.970066649556202"/>
    <n v="-12.0564631101843"/>
    <s v="116"/>
    <s v="BA"/>
    <s v="Eixo Principal"/>
    <s v="-"/>
    <s v="116BBA0650"/>
    <s v="ENTR BA-400"/>
    <s v="ENTR BA-504 (P/SANTANÓPOLIS)"/>
    <n v="369.1"/>
    <n v="403.1"/>
    <n v="34"/>
    <x v="2"/>
    <s v="EOD"/>
    <m/>
    <s v="Federal"/>
    <m/>
    <m/>
    <m/>
    <s v="Federal"/>
    <s v="PAV"/>
    <s v="Feira de Santana"/>
  </r>
  <r>
    <x v="0"/>
    <s v="116BBA0670"/>
    <n v="0"/>
    <x v="86"/>
    <s v="0670"/>
    <n v="-38.970066649556202"/>
    <n v="-12.0564631101843"/>
    <n v="-38.9700035198465"/>
    <n v="-12.062455399996599"/>
    <s v="116"/>
    <s v="BA"/>
    <s v="Eixo Principal"/>
    <s v="-"/>
    <s v="116BBA0670"/>
    <s v="ENTR BA-504 (P/SANTANÓPOLIS)"/>
    <s v="ENTR BR-324(A)"/>
    <n v="403.1"/>
    <n v="403.8"/>
    <n v="0.7"/>
    <x v="2"/>
    <s v="EOD"/>
    <m/>
    <s v="Federal"/>
    <m/>
    <m/>
    <m/>
    <s v="Federal"/>
    <s v="PAV"/>
    <s v="Feira de Santana"/>
  </r>
  <r>
    <x v="0"/>
    <s v="116BBA0690"/>
    <n v="0"/>
    <x v="86"/>
    <s v="0690"/>
    <n v="-38.9700035198465"/>
    <n v="-12.062455399996599"/>
    <n v="-38.964851300247197"/>
    <n v="-12.2300814795765"/>
    <s v="116"/>
    <s v="BA"/>
    <s v="Eixo Principal"/>
    <s v="-"/>
    <s v="116BBA0690"/>
    <s v="ENTR BR-324(A)"/>
    <s v="ENTR BR-324(B)/BA-502/503 (FEIRA DE SANTANA)"/>
    <n v="403.8"/>
    <n v="423.1"/>
    <n v="19.3"/>
    <x v="2"/>
    <s v="EOD"/>
    <s v="324BBA0330"/>
    <s v="Federal"/>
    <m/>
    <m/>
    <m/>
    <s v="Federal"/>
    <s v="PAV"/>
    <s v="Feira de Santana"/>
  </r>
  <r>
    <x v="0"/>
    <s v="116BBA0700"/>
    <n v="0"/>
    <x v="86"/>
    <s v="0700"/>
    <n v="-38.964851300247197"/>
    <n v="-12.2300814795765"/>
    <n v="-38.988337289733998"/>
    <n v="-12.2689209801191"/>
    <s v="116"/>
    <s v="BA"/>
    <s v="Eixo Principal"/>
    <s v="-"/>
    <s v="116BBA0700"/>
    <s v="ENTR BR-324(B)/BA-502/503 (FEIRA DE SANTANA)"/>
    <s v="ACESSO CONTORNO DE FEIRA DE SANTANA"/>
    <n v="423.1"/>
    <n v="428.9"/>
    <n v="5.8"/>
    <x v="2"/>
    <m/>
    <m/>
    <s v="Concessão Federal"/>
    <m/>
    <m/>
    <m/>
    <s v="Federal"/>
    <s v="PAV"/>
    <s v="Feira de Santana"/>
  </r>
  <r>
    <x v="0"/>
    <s v="116BBA0710"/>
    <n v="0"/>
    <x v="86"/>
    <s v="0710"/>
    <n v="-38.988337289733998"/>
    <n v="-12.2689209801191"/>
    <n v="-39.029255190074899"/>
    <n v="-12.295103920409501"/>
    <s v="116"/>
    <s v="BA"/>
    <s v="Eixo Principal"/>
    <s v="-"/>
    <s v="116BBA0710"/>
    <s v="ACESSO CONTORNO DE FEIRA DE SANTANA"/>
    <s v="ENTR BA-052 (P/ IPIRÁ)"/>
    <n v="428.9"/>
    <n v="434.8"/>
    <n v="5.9"/>
    <x v="2"/>
    <s v="EOD"/>
    <m/>
    <s v="Concessão Federal"/>
    <m/>
    <m/>
    <m/>
    <s v="Federal"/>
    <s v="PAV"/>
    <s v="Feira de Santana"/>
  </r>
  <r>
    <x v="0"/>
    <s v="116BBA0712"/>
    <n v="0"/>
    <x v="86"/>
    <s v="0712"/>
    <n v="-39.029255190074899"/>
    <n v="-12.295103920409501"/>
    <n v="-39.137600879576802"/>
    <n v="-12.386080059846799"/>
    <s v="116"/>
    <s v="BA"/>
    <s v="Eixo Principal"/>
    <s v="-"/>
    <s v="116BBA0712"/>
    <s v="ENTR BA-052 (P/ IPIRÁ)"/>
    <s v="ENTR BA-862 (P/CARDOSO)"/>
    <n v="434.8"/>
    <n v="451.2"/>
    <n v="16.399999999999999"/>
    <x v="2"/>
    <s v="EOD"/>
    <m/>
    <s v="Concessão Federal"/>
    <m/>
    <m/>
    <m/>
    <s v="Federal"/>
    <s v="PAV"/>
    <s v="Feira de Santana"/>
  </r>
  <r>
    <x v="0"/>
    <s v="116BBA0730"/>
    <n v="0"/>
    <x v="86"/>
    <s v="0730"/>
    <n v="-39.137600879576802"/>
    <n v="-12.386080059846799"/>
    <n v="-39.242622270101599"/>
    <n v="-12.4465412399861"/>
    <s v="116"/>
    <s v="BA"/>
    <s v="Eixo Principal"/>
    <s v="-"/>
    <s v="116BBA0730"/>
    <s v="ENTR BA-862 (P/CARDOSO)"/>
    <s v="ENTR BA-120(A) (P/SANTO ESTEVÃO)"/>
    <n v="451.2"/>
    <n v="464.6"/>
    <n v="13.4"/>
    <x v="2"/>
    <s v="EOD"/>
    <m/>
    <s v="Concessão Federal"/>
    <m/>
    <m/>
    <m/>
    <s v="Federal"/>
    <s v="PAV"/>
    <s v="Feira de Santana"/>
  </r>
  <r>
    <x v="0"/>
    <s v="116BBA0750"/>
    <n v="0"/>
    <x v="86"/>
    <s v="0750"/>
    <n v="-39.242622270101599"/>
    <n v="-12.4465412399861"/>
    <n v="-39.521045719684103"/>
    <n v="-12.5833342997381"/>
    <s v="116"/>
    <s v="BA"/>
    <s v="Eixo Principal"/>
    <s v="-"/>
    <s v="116BBA0750"/>
    <s v="ENTR BA-120(A) (P/SANTO ESTEVÃO)"/>
    <s v="ENTR BR-242(A) (P/ PARAGUAÇU)"/>
    <n v="464.6"/>
    <n v="498.7"/>
    <n v="34.1"/>
    <x v="2"/>
    <s v="EOD"/>
    <m/>
    <s v="Concessão Federal"/>
    <m/>
    <m/>
    <m/>
    <s v="Federal"/>
    <s v="PAV"/>
    <s v="Feira de Santana"/>
  </r>
  <r>
    <x v="0"/>
    <s v="116BBA0770"/>
    <n v="0"/>
    <x v="86"/>
    <s v="0770"/>
    <n v="-39.521045719684103"/>
    <n v="-12.5833342997381"/>
    <n v="-39.528333189724798"/>
    <n v="-12.5925293001869"/>
    <s v="116"/>
    <s v="BA"/>
    <s v="Eixo Principal"/>
    <s v="-"/>
    <s v="116BBA0770"/>
    <s v="ENTR BR-242(A) (P/ PARAGUAÇU)"/>
    <s v="ENTR BR-242(B)/BA-120(B) (P/CASTRO ALVES)"/>
    <n v="498.7"/>
    <n v="500"/>
    <n v="1.3"/>
    <x v="2"/>
    <m/>
    <s v="242BBA0070"/>
    <s v="Concessão Federal"/>
    <m/>
    <m/>
    <m/>
    <s v="Federal"/>
    <s v="PAV"/>
    <s v="Jequié"/>
  </r>
  <r>
    <x v="0"/>
    <s v="116BBA0780"/>
    <n v="0"/>
    <x v="86"/>
    <s v="0780"/>
    <n v="-39.528333189724798"/>
    <n v="-12.5925293001869"/>
    <n v="-39.722851100198"/>
    <n v="-12.7053371603815"/>
    <s v="116"/>
    <s v="BA"/>
    <s v="Eixo Principal"/>
    <s v="-"/>
    <s v="116BBA0780"/>
    <s v="ENTR BR-242(B)/BA-120(B) (P/CASTRO ALVES)"/>
    <s v="ENTR BA-493 (ITATIM)"/>
    <n v="500"/>
    <n v="525.29999999999995"/>
    <n v="25.3"/>
    <x v="2"/>
    <m/>
    <m/>
    <s v="Concessão Federal"/>
    <m/>
    <m/>
    <m/>
    <s v="Federal"/>
    <s v="PAV"/>
    <s v="Jequié"/>
  </r>
  <r>
    <x v="0"/>
    <s v="116BBA0790"/>
    <n v="0"/>
    <x v="86"/>
    <s v="0790"/>
    <n v="-39.722851100198"/>
    <n v="-12.7053371603815"/>
    <n v="-39.8410472898005"/>
    <n v="-12.846667459935301"/>
    <s v="116"/>
    <s v="BA"/>
    <s v="Eixo Principal"/>
    <s v="-"/>
    <s v="116BBA0790"/>
    <s v="ENTR BA-493 (ITATIM)"/>
    <s v="ENTR BA-046 (P/ AMARGOSA)"/>
    <n v="525.29999999999995"/>
    <n v="547.29999999999995"/>
    <n v="22"/>
    <x v="2"/>
    <m/>
    <m/>
    <s v="Concessão Federal"/>
    <m/>
    <m/>
    <m/>
    <s v="Federal"/>
    <s v="PAV"/>
    <s v="Jequié"/>
  </r>
  <r>
    <x v="0"/>
    <s v="116BBA0791"/>
    <n v="0"/>
    <x v="86"/>
    <s v="0791"/>
    <n v="-39.8410472898005"/>
    <n v="-12.846667459935301"/>
    <n v="-39.942660849618399"/>
    <n v="-12.983976729642301"/>
    <s v="116"/>
    <s v="BA"/>
    <s v="Eixo Principal"/>
    <s v="-"/>
    <s v="116BBA0791"/>
    <s v="ENTR BA-046 (P/ AMARGOSA)"/>
    <s v="ENTR BA-026(A) (P/ BREJÕES)"/>
    <n v="547.29999999999995"/>
    <n v="566.70000000000005"/>
    <n v="19.399999999999999"/>
    <x v="2"/>
    <m/>
    <m/>
    <s v="Concessão Federal"/>
    <m/>
    <m/>
    <m/>
    <s v="Federal"/>
    <s v="PAV"/>
    <s v="Jequié"/>
  </r>
  <r>
    <x v="0"/>
    <s v="116BBA0792"/>
    <n v="0"/>
    <x v="86"/>
    <s v="0792"/>
    <n v="-39.942660849618399"/>
    <n v="-12.983976729642301"/>
    <n v="-39.958400519668203"/>
    <n v="-13.014051110170501"/>
    <s v="116"/>
    <s v="BA"/>
    <s v="Eixo Principal"/>
    <s v="-"/>
    <s v="116BBA0792"/>
    <s v="ENTR BA-026(A) (P/ BREJÕES)"/>
    <s v="ENTR BA-026(B) (P/ NOVA ITARANA)"/>
    <n v="566.70000000000005"/>
    <n v="570.6"/>
    <n v="3.9"/>
    <x v="2"/>
    <m/>
    <m/>
    <s v="Concessão Federal"/>
    <m/>
    <m/>
    <m/>
    <s v="Federal"/>
    <s v="PAV"/>
    <s v="Jequié"/>
  </r>
  <r>
    <x v="0"/>
    <s v="116BBA0810"/>
    <n v="0"/>
    <x v="86"/>
    <s v="0810"/>
    <n v="-39.958400519668203"/>
    <n v="-13.014051110170501"/>
    <n v="-39.998805790254899"/>
    <n v="-13.158529400211499"/>
    <s v="116"/>
    <s v="BA"/>
    <s v="Eixo Principal"/>
    <s v="-"/>
    <s v="116BBA0810"/>
    <s v="ENTR BA-026(B) (P/ NOVA ITARANA)"/>
    <s v="ENTR BA-553 (P/ SANTA INÊS)"/>
    <n v="570.6"/>
    <n v="593.20000000000005"/>
    <n v="22.6"/>
    <x v="2"/>
    <m/>
    <m/>
    <s v="Concessão Federal"/>
    <m/>
    <m/>
    <m/>
    <s v="Federal"/>
    <s v="PAV"/>
    <s v="Jequié"/>
  </r>
  <r>
    <x v="0"/>
    <s v="116BBA0812"/>
    <n v="0"/>
    <x v="86"/>
    <s v="0812"/>
    <n v="-39.998805790254899"/>
    <n v="-13.158529400211499"/>
    <n v="-40.014449290402403"/>
    <n v="-13.2732175296652"/>
    <s v="116"/>
    <s v="BA"/>
    <s v="Eixo Principal"/>
    <s v="-"/>
    <s v="116BBA0812"/>
    <s v="ENTR BA-553 (P/ SANTA INÊS)"/>
    <s v="ENTR BA-888 (P/IRAJUBA)"/>
    <n v="593.20000000000005"/>
    <n v="608.70000000000005"/>
    <n v="15.5"/>
    <x v="2"/>
    <m/>
    <m/>
    <s v="Concessão Federal"/>
    <m/>
    <m/>
    <m/>
    <s v="Federal"/>
    <s v="PAV"/>
    <s v="Jequié"/>
  </r>
  <r>
    <x v="0"/>
    <s v="116BBA0814"/>
    <n v="0"/>
    <x v="86"/>
    <s v="0814"/>
    <n v="-40.014449290402403"/>
    <n v="-13.2732175296652"/>
    <n v="-40.025139009957201"/>
    <n v="-13.4092034802563"/>
    <s v="116"/>
    <s v="BA"/>
    <s v="Eixo Principal"/>
    <s v="-"/>
    <s v="116BBA0814"/>
    <s v="ENTR BA-888 (P/IRAJUBA)"/>
    <s v="ENTR BA-250 (ITAQUARA)"/>
    <n v="608.70000000000005"/>
    <n v="625"/>
    <n v="16.3"/>
    <x v="2"/>
    <m/>
    <m/>
    <s v="Concessão Federal"/>
    <m/>
    <m/>
    <m/>
    <s v="Federal"/>
    <s v="PAV"/>
    <s v="Jequié"/>
  </r>
  <r>
    <x v="0"/>
    <s v="116BBA0830"/>
    <n v="0"/>
    <x v="86"/>
    <s v="0830"/>
    <n v="-40.025139009957201"/>
    <n v="-13.4092034802563"/>
    <n v="-40.0550089503027"/>
    <n v="-13.509854590117101"/>
    <s v="116"/>
    <s v="BA"/>
    <s v="Eixo Principal"/>
    <s v="-"/>
    <s v="116BBA0830"/>
    <s v="ENTR BA-250 (ITAQUARA)"/>
    <s v="ENTR BR-420/BA-250 (P/JAGUAQUARA)"/>
    <n v="625"/>
    <n v="637.4"/>
    <n v="12.4"/>
    <x v="2"/>
    <m/>
    <m/>
    <s v="Concessão Federal"/>
    <m/>
    <m/>
    <m/>
    <s v="Federal"/>
    <s v="PAV"/>
    <s v="Jequié"/>
  </r>
  <r>
    <x v="0"/>
    <s v="116BBA0832"/>
    <n v="0"/>
    <x v="86"/>
    <s v="0832"/>
    <n v="-40.0550089503027"/>
    <n v="-13.509854590117101"/>
    <n v="-40.094836550366402"/>
    <n v="-13.6842184803984"/>
    <s v="116"/>
    <s v="BA"/>
    <s v="Eixo Principal"/>
    <s v="-"/>
    <s v="116BBA0832"/>
    <s v="ENTR BR-420/BA-250 (P/JAGUAQUARA)"/>
    <s v="ENTR BA-555 (P/ LAFAIETE COUTINHO)"/>
    <n v="637.4"/>
    <n v="658.3"/>
    <n v="20.9"/>
    <x v="2"/>
    <m/>
    <m/>
    <s v="Concessão Federal"/>
    <m/>
    <m/>
    <m/>
    <s v="Federal"/>
    <s v="PAV"/>
    <s v="Jequié"/>
  </r>
  <r>
    <x v="0"/>
    <s v="116BBA0850"/>
    <n v="0"/>
    <x v="86"/>
    <s v="0850"/>
    <n v="-40.094836550366402"/>
    <n v="-13.6842184803984"/>
    <n v="-40.105871099671397"/>
    <n v="-13.835109549965599"/>
    <s v="116"/>
    <s v="BA"/>
    <s v="Eixo Principal"/>
    <s v="-"/>
    <s v="116BBA0850"/>
    <s v="ENTR BA-555 (P/ LAFAIETE COUTINHO)"/>
    <s v="ENTR BR-330(A) (P/JEQUIÉ)"/>
    <n v="658.3"/>
    <n v="676.2"/>
    <n v="17.899999999999999"/>
    <x v="2"/>
    <m/>
    <m/>
    <s v="Concessão Federal"/>
    <m/>
    <m/>
    <m/>
    <s v="Federal"/>
    <s v="PAV"/>
    <s v="Jequié"/>
  </r>
  <r>
    <x v="0"/>
    <s v="116BBA0870"/>
    <n v="0"/>
    <x v="86"/>
    <s v="0870"/>
    <n v="-40.105871099671397"/>
    <n v="-13.835109549965599"/>
    <n v="-40.113620930061799"/>
    <n v="-13.857529379677"/>
    <s v="116"/>
    <s v="BA"/>
    <s v="Eixo Principal"/>
    <s v="-"/>
    <s v="116BBA0870"/>
    <s v="ENTR BR-330(A) (P/JEQUIÉ)"/>
    <s v="ENTR BR-330(B)"/>
    <n v="676.2"/>
    <n v="679"/>
    <n v="2.8"/>
    <x v="2"/>
    <m/>
    <s v="330BBA0230"/>
    <s v="Concessão Federal"/>
    <m/>
    <m/>
    <m/>
    <s v="Federal"/>
    <s v="PAV"/>
    <s v="Jequié"/>
  </r>
  <r>
    <x v="0"/>
    <s v="116BBA0890"/>
    <n v="0"/>
    <x v="86"/>
    <s v="0890"/>
    <n v="-40.113620930061799"/>
    <n v="-13.857529379677"/>
    <n v="-40.113120969956697"/>
    <n v="-13.8710207302224"/>
    <s v="116"/>
    <s v="BA"/>
    <s v="Eixo Principal"/>
    <s v="-"/>
    <s v="116BBA0890"/>
    <s v="ENTR BR-330(B)"/>
    <s v="CONTORNO DE JEQUIÉ"/>
    <n v="679"/>
    <n v="680.6"/>
    <n v="1.6"/>
    <x v="2"/>
    <m/>
    <m/>
    <s v="Concessão Federal"/>
    <m/>
    <m/>
    <m/>
    <s v="Federal"/>
    <s v="PAV"/>
    <s v="Jequié"/>
  </r>
  <r>
    <x v="0"/>
    <s v="116BBA0910"/>
    <n v="0"/>
    <x v="86"/>
    <s v="0910"/>
    <n v="-40.113120969956697"/>
    <n v="-13.8710207302224"/>
    <n v="-40.241803580171002"/>
    <n v="-14.143511429608701"/>
    <s v="116"/>
    <s v="BA"/>
    <s v="Eixo Principal"/>
    <s v="-"/>
    <s v="116BBA0910"/>
    <s v="CONTORNO DE JEQUIÉ"/>
    <s v="MANUEL VITORINO"/>
    <n v="680.6"/>
    <n v="713.2"/>
    <n v="32.6"/>
    <x v="2"/>
    <m/>
    <m/>
    <s v="Concessão Federal"/>
    <m/>
    <m/>
    <m/>
    <s v="Federal"/>
    <s v="PAV"/>
    <s v="Jequié"/>
  </r>
  <r>
    <x v="0"/>
    <s v="116BBA0915"/>
    <n v="0"/>
    <x v="86"/>
    <s v="0915"/>
    <n v="-40.241803580171002"/>
    <n v="-14.143511429608701"/>
    <n v="-40.334268030145402"/>
    <n v="-14.351218110127601"/>
    <s v="116"/>
    <s v="BA"/>
    <s v="Eixo Principal"/>
    <s v="-"/>
    <s v="116BBA0915"/>
    <s v="MANUEL VITORINO"/>
    <s v="ENTR BR-030(A) (P/ BOA NOVA)"/>
    <n v="713.2"/>
    <n v="739.6"/>
    <n v="26.4"/>
    <x v="2"/>
    <m/>
    <m/>
    <s v="Concessão Federal"/>
    <m/>
    <m/>
    <m/>
    <s v="Federal"/>
    <s v="PAV"/>
    <s v="Vitória da Conquista"/>
  </r>
  <r>
    <x v="0"/>
    <s v="116BBA0925"/>
    <n v="0"/>
    <x v="86"/>
    <s v="0925"/>
    <n v="-40.334268030145402"/>
    <n v="-14.351218110127601"/>
    <n v="-40.3474189504241"/>
    <n v="-14.375597020286101"/>
    <s v="116"/>
    <s v="BA"/>
    <s v="Eixo Principal"/>
    <s v="Coinc"/>
    <s v="116BBA0925"/>
    <s v="ENTR BR-030(A) (P/ BOA NOVA)"/>
    <s v="ENTR BR-030(B) (P/ BOM JESUS DA SERRA)"/>
    <n v="739.6"/>
    <n v="742.6"/>
    <n v="3"/>
    <x v="2"/>
    <m/>
    <s v="030BBA0380"/>
    <s v="Concessão Federal"/>
    <m/>
    <m/>
    <m/>
    <s v="Federal"/>
    <s v="PAV"/>
    <s v="Vitória da Conquista"/>
  </r>
  <r>
    <x v="0"/>
    <s v="116BBA0930"/>
    <n v="0"/>
    <x v="86"/>
    <s v="0930"/>
    <n v="-40.3474189504241"/>
    <n v="-14.375597020286101"/>
    <n v="-40.365993629802098"/>
    <n v="-14.5129176502293"/>
    <s v="116"/>
    <s v="BA"/>
    <s v="Eixo Principal"/>
    <s v="-"/>
    <s v="116BBA0930"/>
    <s v="ENTR BR-030(B) (P/ BOM JESUS DA SERRA)"/>
    <s v="ENTR BA-262(A) (POÇÕES) (P/ NOVA CANAÃ)"/>
    <n v="742.6"/>
    <n v="763.5"/>
    <n v="20.9"/>
    <x v="2"/>
    <m/>
    <m/>
    <s v="Concessão Federal"/>
    <m/>
    <m/>
    <m/>
    <s v="Federal"/>
    <s v="PAV"/>
    <s v="Vitória da Conquista"/>
  </r>
  <r>
    <x v="0"/>
    <s v="116BBA0932"/>
    <n v="0"/>
    <x v="86"/>
    <s v="0932"/>
    <n v="-40.365993629802098"/>
    <n v="-14.5129176502293"/>
    <n v="-40.474947080243503"/>
    <n v="-14.6701914502751"/>
    <s v="116"/>
    <s v="BA"/>
    <s v="Eixo Principal"/>
    <s v="-"/>
    <s v="116BBA0932"/>
    <s v="ENTR BA-262(A) (POÇÕES) (P/ NOVA CANAÃ)"/>
    <s v="ENTR BA-642 (PLANALTO)"/>
    <n v="763.5"/>
    <n v="785.3"/>
    <n v="21.8"/>
    <x v="2"/>
    <m/>
    <m/>
    <s v="Concessão Federal"/>
    <m/>
    <m/>
    <m/>
    <s v="Federal"/>
    <s v="PAV"/>
    <s v="Vitória da Conquista"/>
  </r>
  <r>
    <x v="0"/>
    <s v="116BBA0934"/>
    <n v="0"/>
    <x v="86"/>
    <s v="0934"/>
    <n v="-40.474947080243503"/>
    <n v="-14.6701914502751"/>
    <n v="-40.528944910179398"/>
    <n v="-14.681964090270499"/>
    <s v="116"/>
    <s v="BA"/>
    <s v="Eixo Principal"/>
    <s v="-"/>
    <s v="116BBA0934"/>
    <s v="ENTR BA-642 (PLANALTO)"/>
    <s v="ENTR BA-641 (P/ LUCAIA)"/>
    <n v="785.3"/>
    <n v="791.6"/>
    <n v="6.3"/>
    <x v="2"/>
    <m/>
    <m/>
    <s v="Concessão Federal"/>
    <m/>
    <m/>
    <m/>
    <s v="Federal"/>
    <s v="PAV"/>
    <s v="Vitória da Conquista"/>
  </r>
  <r>
    <x v="0"/>
    <s v="116BBA0950"/>
    <n v="0"/>
    <x v="86"/>
    <s v="0950"/>
    <n v="-40.528944910179398"/>
    <n v="-14.681964090270499"/>
    <n v="-40.712839980080901"/>
    <n v="-14.7683571001999"/>
    <s v="116"/>
    <s v="BA"/>
    <s v="Eixo Principal"/>
    <s v="-"/>
    <s v="116BBA0950"/>
    <s v="ENTR BA-641 (P/ LUCAIA)"/>
    <s v="ENTR BA-959 (P/JOSÉ GONÇALVES)"/>
    <n v="791.6"/>
    <n v="813.9"/>
    <n v="22.3"/>
    <x v="2"/>
    <m/>
    <m/>
    <s v="Concessão Federal"/>
    <m/>
    <m/>
    <m/>
    <s v="Federal"/>
    <s v="PAV"/>
    <s v="Vitória da Conquista"/>
  </r>
  <r>
    <x v="0"/>
    <s v="116BBA0955"/>
    <n v="0"/>
    <x v="86"/>
    <s v="0955"/>
    <n v="-40.712839980080901"/>
    <n v="-14.7683571001999"/>
    <n v="-40.848717709854299"/>
    <n v="-14.8509305598973"/>
    <s v="116"/>
    <s v="BA"/>
    <s v="Eixo Principal"/>
    <s v="-"/>
    <s v="116BBA0955"/>
    <s v="ENTR BA-959 (P/JOSÉ GONÇALVES)"/>
    <s v="ENTR BR-407/BA-262(B)"/>
    <n v="813.9"/>
    <n v="831.3"/>
    <n v="17.399999999999999"/>
    <x v="2"/>
    <m/>
    <m/>
    <s v="Concessão Federal"/>
    <m/>
    <m/>
    <m/>
    <s v="Federal"/>
    <s v="PAV"/>
    <s v="Vitória da Conquista"/>
  </r>
  <r>
    <x v="0"/>
    <s v="116BBA0960"/>
    <n v="0"/>
    <x v="86"/>
    <s v="0960"/>
    <n v="-40.848717709854299"/>
    <n v="-14.8509305598973"/>
    <n v="-40.851603360006997"/>
    <n v="-14.873058559604701"/>
    <s v="116"/>
    <s v="BA"/>
    <s v="Eixo Principal"/>
    <s v="-"/>
    <s v="116BBA0960"/>
    <s v="ENTR BR-407/BA-262(B)"/>
    <s v="ENTR BR-415 (VITÓRIA DA CONQUISTA)"/>
    <n v="831.3"/>
    <n v="834.4"/>
    <n v="3.1"/>
    <x v="2"/>
    <m/>
    <m/>
    <s v="Concessão Federal"/>
    <m/>
    <m/>
    <m/>
    <s v="Federal"/>
    <s v="PAV"/>
    <s v="Vitória da Conquista"/>
  </r>
  <r>
    <x v="0"/>
    <s v="116BBA0965"/>
    <n v="0"/>
    <x v="86"/>
    <s v="0965"/>
    <n v="-40.851603360006997"/>
    <n v="-14.873058559604701"/>
    <n v="-40.864418010282897"/>
    <n v="-14.8940119997539"/>
    <s v="116"/>
    <s v="BA"/>
    <s v="Eixo Principal"/>
    <s v="-"/>
    <s v="116BBA0965"/>
    <s v="ENTR BR-415 (VITÓRIA DA CONQUISTA)"/>
    <s v="ENTR BA-263"/>
    <n v="834.4"/>
    <n v="837.2"/>
    <n v="2.8"/>
    <x v="2"/>
    <m/>
    <m/>
    <s v="Concessão Federal"/>
    <m/>
    <m/>
    <m/>
    <s v="Federal"/>
    <s v="PAV"/>
    <s v="Vitória da Conquista"/>
  </r>
  <r>
    <x v="0"/>
    <s v="116BBA0970"/>
    <n v="0"/>
    <x v="86"/>
    <s v="0970"/>
    <n v="-40.864418010282897"/>
    <n v="-14.8940119997539"/>
    <n v="-41.236906650021801"/>
    <n v="-15.5127605303741"/>
    <s v="116"/>
    <s v="BA"/>
    <s v="Eixo Principal"/>
    <s v="-"/>
    <s v="116BBA0970"/>
    <s v="ENTR BA-263"/>
    <s v="INÍCIO PONTE S/ RIO PARDO (CÂNDIDO SALES)"/>
    <n v="837.2"/>
    <n v="919.5"/>
    <n v="82.3"/>
    <x v="2"/>
    <m/>
    <m/>
    <s v="Concessão Federal"/>
    <m/>
    <m/>
    <m/>
    <s v="Federal"/>
    <s v="PAV"/>
    <s v="Vitória da Conquista"/>
  </r>
  <r>
    <x v="0"/>
    <s v="116BBA0972"/>
    <n v="0"/>
    <x v="86"/>
    <s v="0972"/>
    <n v="-41.236906650021801"/>
    <n v="-15.5127605303741"/>
    <n v="-41.243475399869702"/>
    <n v="-15.523232110373501"/>
    <s v="116"/>
    <s v="BA"/>
    <s v="Eixo Principal"/>
    <s v="-"/>
    <s v="116BBA0972"/>
    <s v="INÍCIO PONTE S/ RIO PARDO (CÂNDIDO SALES)"/>
    <s v="ENTR BA-270 (P/ ENCRUZILHADA)"/>
    <n v="919.5"/>
    <n v="922"/>
    <n v="2.5"/>
    <x v="2"/>
    <m/>
    <m/>
    <s v="Concessão Federal"/>
    <m/>
    <m/>
    <m/>
    <s v="Federal"/>
    <s v="PAV"/>
    <s v="Vitória da Conquista"/>
  </r>
  <r>
    <x v="0"/>
    <s v="116BBA0990"/>
    <n v="0"/>
    <x v="86"/>
    <s v="0990"/>
    <n v="-41.243475399869702"/>
    <n v="-15.523232110373501"/>
    <n v="-41.333496589695798"/>
    <n v="-15.700048399713801"/>
    <s v="116"/>
    <s v="BA"/>
    <s v="Eixo Principal"/>
    <s v="-"/>
    <s v="116BBA0990"/>
    <s v="ENTR BA-270 (P/ ENCRUZILHADA)"/>
    <s v="DIV BA/MG"/>
    <n v="922"/>
    <n v="944.7"/>
    <n v="22.7"/>
    <x v="2"/>
    <m/>
    <m/>
    <s v="Concessão Federal"/>
    <m/>
    <m/>
    <m/>
    <s v="Federal"/>
    <s v="PAV"/>
    <s v="Vitória da Conquista"/>
  </r>
  <r>
    <x v="0"/>
    <s v="116BCE0015"/>
    <n v="0"/>
    <x v="87"/>
    <s v="0015"/>
    <n v="-38.5233384901791"/>
    <n v="-3.75387764963375"/>
    <n v="-38.504971580274102"/>
    <n v="-3.8310516400211401"/>
    <s v="116"/>
    <s v="CE"/>
    <s v="Eixo Principal"/>
    <s v="-"/>
    <s v="116BCE0015"/>
    <s v="FORTALEZA (AVENIDA 13 DE MAIO)"/>
    <s v="ENTR AV. JORNALISTA TOMÁZ COELHO"/>
    <n v="0"/>
    <n v="9.5"/>
    <n v="9.5"/>
    <x v="0"/>
    <m/>
    <m/>
    <s v="Federal"/>
    <m/>
    <m/>
    <m/>
    <s v="Federal"/>
    <s v="PAV"/>
    <s v="Fortaleza"/>
  </r>
  <r>
    <x v="0"/>
    <s v="116BCE0017"/>
    <n v="0"/>
    <x v="87"/>
    <s v="0017"/>
    <n v="-38.504971580274102"/>
    <n v="-3.8310516400211401"/>
    <n v="-38.495874280373599"/>
    <n v="-3.8503353601886898"/>
    <s v="116"/>
    <s v="CE"/>
    <s v="Eixo Principal"/>
    <s v="-"/>
    <s v="116BCE0017"/>
    <s v="ENTR AV. JORNALISTA TOMÁZ COELHO"/>
    <s v="ACESSO SUL DE MESSEJANA"/>
    <n v="9.5"/>
    <n v="11.8"/>
    <n v="2.2999999999999998"/>
    <x v="0"/>
    <m/>
    <m/>
    <s v="Federal"/>
    <m/>
    <m/>
    <m/>
    <s v="Federal"/>
    <s v="PAV"/>
    <s v="Fortaleza"/>
  </r>
  <r>
    <x v="0"/>
    <s v="116BCE0020"/>
    <n v="0"/>
    <x v="87"/>
    <s v="0020"/>
    <n v="-38.495874280373599"/>
    <n v="-3.8503353601886898"/>
    <n v="-38.498760280362603"/>
    <n v="-3.8714592596370401"/>
    <s v="116"/>
    <s v="CE"/>
    <s v="Eixo Principal"/>
    <s v="-"/>
    <s v="116BCE0020"/>
    <s v="ACESSO SUL DE MESSEJANA"/>
    <s v="ENTR BR-020 (ANEL VIÁRIO DE FORTALEZA)"/>
    <n v="11.8"/>
    <n v="14.2"/>
    <n v="2.4"/>
    <x v="0"/>
    <m/>
    <m/>
    <s v="Federal"/>
    <m/>
    <m/>
    <m/>
    <s v="Federal"/>
    <s v="PAV"/>
    <s v="Fortaleza"/>
  </r>
  <r>
    <x v="0"/>
    <s v="116BCE0030"/>
    <n v="0"/>
    <x v="87"/>
    <s v="0030"/>
    <n v="-38.498760280362603"/>
    <n v="-3.8714592596370401"/>
    <n v="-38.514457159769997"/>
    <n v="-3.9744020300296299"/>
    <s v="116"/>
    <s v="CE"/>
    <s v="Eixo Principal"/>
    <s v="-"/>
    <s v="116BCE0030"/>
    <s v="ENTR BR-020 (ANEL VIÁRIO DE FORTALEZA)"/>
    <s v="ENTR CE-350(A) (ITAITINGA)"/>
    <n v="14.2"/>
    <n v="25.9"/>
    <n v="11.7"/>
    <x v="0"/>
    <m/>
    <m/>
    <s v="Federal"/>
    <m/>
    <m/>
    <m/>
    <s v="Federal"/>
    <s v="PAV"/>
    <s v="Fortaleza"/>
  </r>
  <r>
    <x v="0"/>
    <s v="116BCE0040"/>
    <n v="0"/>
    <x v="87"/>
    <s v="0040"/>
    <n v="-38.514457159769997"/>
    <n v="-3.9744020300296299"/>
    <n v="-38.5042754096823"/>
    <n v="-4.0600138699441004"/>
    <s v="116"/>
    <s v="CE"/>
    <s v="Eixo Principal"/>
    <s v="-"/>
    <s v="116BCE0040"/>
    <s v="ENTR CE-350(A) (ITAITINGA)"/>
    <s v="ENTR CE-350(B) (COLUNA)"/>
    <n v="25.9"/>
    <n v="35.9"/>
    <n v="10"/>
    <x v="0"/>
    <m/>
    <m/>
    <s v="Federal"/>
    <m/>
    <m/>
    <m/>
    <s v="Federal"/>
    <s v="PAV"/>
    <s v="Fortaleza"/>
  </r>
  <r>
    <x v="0"/>
    <s v="116BCE0050"/>
    <n v="0"/>
    <x v="87"/>
    <s v="0050"/>
    <n v="-38.5042754096823"/>
    <n v="-4.0600138699441004"/>
    <n v="-38.498548339833903"/>
    <n v="-4.08275958968329"/>
    <s v="116"/>
    <s v="CE"/>
    <s v="Eixo Principal"/>
    <s v="-"/>
    <s v="116BCE0050"/>
    <s v="ENTR CE-350(B) (COLUNA)"/>
    <s v="ACESSO NORTE DE HORIZONTE"/>
    <n v="35.9"/>
    <n v="38.4"/>
    <n v="2.5"/>
    <x v="0"/>
    <m/>
    <m/>
    <s v="Federal"/>
    <m/>
    <m/>
    <m/>
    <s v="Federal"/>
    <s v="PAV"/>
    <s v="Fortaleza"/>
  </r>
  <r>
    <x v="0"/>
    <s v="116BCE0060"/>
    <n v="0"/>
    <x v="87"/>
    <s v="0060"/>
    <n v="-38.498548339833903"/>
    <n v="-4.08275958968329"/>
    <n v="-38.489467760129003"/>
    <n v="-4.1144826298694204"/>
    <s v="116"/>
    <s v="CE"/>
    <s v="Eixo Principal"/>
    <s v="-"/>
    <s v="116BCE0060"/>
    <s v="ACESSO NORTE DE HORIZONTE"/>
    <s v="ACESSO SUL DE HORIZONTE"/>
    <n v="38.4"/>
    <n v="42.9"/>
    <n v="4.5"/>
    <x v="0"/>
    <m/>
    <m/>
    <s v="Federal"/>
    <m/>
    <m/>
    <m/>
    <s v="Federal"/>
    <s v="PAV"/>
    <s v="Fortaleza"/>
  </r>
  <r>
    <x v="0"/>
    <s v="116BCE0070"/>
    <n v="0"/>
    <x v="87"/>
    <s v="0070"/>
    <n v="-38.489467760129003"/>
    <n v="-4.1144826298694204"/>
    <n v="-38.477680339775802"/>
    <n v="-4.1465543803802802"/>
    <s v="116"/>
    <s v="CE"/>
    <s v="Eixo Principal"/>
    <s v="-"/>
    <s v="116BCE0070"/>
    <s v="ACESSO SUL DE HORIZONTE"/>
    <s v="ACESSO NORTE DE PACAJÚS"/>
    <n v="42.9"/>
    <n v="46.9"/>
    <n v="4"/>
    <x v="0"/>
    <m/>
    <m/>
    <s v="Federal"/>
    <m/>
    <m/>
    <m/>
    <s v="Federal"/>
    <s v="PAV"/>
    <s v="Fortaleza"/>
  </r>
  <r>
    <x v="0"/>
    <s v="116BCE0080"/>
    <n v="0"/>
    <x v="87"/>
    <s v="0080"/>
    <n v="-38.477680339775802"/>
    <n v="-4.1465543803802802"/>
    <n v="-38.4691985502728"/>
    <n v="-4.1975154497781597"/>
    <s v="116"/>
    <s v="CE"/>
    <s v="Eixo Principal"/>
    <s v="-"/>
    <s v="116BCE0080"/>
    <s v="ACESSO NORTE DE PACAJÚS"/>
    <s v="ACESSO SUL DE PACAJÚS"/>
    <n v="46.9"/>
    <n v="54.3"/>
    <n v="7.4"/>
    <x v="0"/>
    <m/>
    <m/>
    <s v="Federal"/>
    <m/>
    <m/>
    <m/>
    <s v="Federal"/>
    <s v="PAV"/>
    <s v="Fortaleza"/>
  </r>
  <r>
    <x v="0"/>
    <s v="116BCE0090"/>
    <n v="0"/>
    <x v="87"/>
    <s v="0090"/>
    <n v="-38.4691985502728"/>
    <n v="-4.1975154497781597"/>
    <n v="-38.501757620018097"/>
    <n v="-4.2992830904422004"/>
    <s v="116"/>
    <s v="CE"/>
    <s v="Eixo Principal"/>
    <s v="-"/>
    <s v="116BCE0090"/>
    <s v="ACESSO SUL DE PACAJÚS"/>
    <s v="ENTR BR-122(A)/CE-354 (CHORÓZINHO)"/>
    <n v="54.3"/>
    <n v="66.2"/>
    <n v="11.9"/>
    <x v="2"/>
    <m/>
    <m/>
    <s v="Federal"/>
    <m/>
    <m/>
    <m/>
    <s v="Federal"/>
    <s v="PAV"/>
    <s v="Russas"/>
  </r>
  <r>
    <x v="0"/>
    <s v="116BCE0100"/>
    <n v="0"/>
    <x v="87"/>
    <s v="0100"/>
    <n v="-38.501757620018097"/>
    <n v="-4.2992830904422004"/>
    <n v="-38.479036080350703"/>
    <n v="-4.3359567303187898"/>
    <s v="116"/>
    <s v="CE"/>
    <s v="Eixo Principal"/>
    <s v="-"/>
    <s v="116BCE0100"/>
    <s v="ENTR BR-122(A)/CE-354 (CHORÓZINHO)"/>
    <s v="ENTR BR-122(B) (P/QUIXADA)"/>
    <n v="66.2"/>
    <n v="71.2"/>
    <n v="5"/>
    <x v="2"/>
    <m/>
    <s v="122BCE0010"/>
    <s v="Federal"/>
    <m/>
    <m/>
    <m/>
    <s v="Federal"/>
    <s v="PAV"/>
    <s v="Russas"/>
  </r>
  <r>
    <x v="0"/>
    <s v="116BCE0110"/>
    <n v="0"/>
    <x v="87"/>
    <s v="0110"/>
    <n v="-38.479036080350703"/>
    <n v="-4.3359567303187898"/>
    <n v="-38.358080959568603"/>
    <n v="-4.5057950396093203"/>
    <s v="116"/>
    <s v="CE"/>
    <s v="Eixo Principal"/>
    <s v="-"/>
    <s v="116BCE0110"/>
    <s v="ENTR BR-122(B) (P/QUIXADA)"/>
    <s v="ENTR CE-138 (P/MORADA NOVA)"/>
    <n v="71.2"/>
    <n v="95.1"/>
    <n v="23.9"/>
    <x v="2"/>
    <m/>
    <m/>
    <s v="Federal"/>
    <m/>
    <m/>
    <m/>
    <s v="Federal"/>
    <s v="PAV"/>
    <s v="Russas"/>
  </r>
  <r>
    <x v="0"/>
    <s v="116BCE0120"/>
    <n v="0"/>
    <x v="87"/>
    <s v="0120"/>
    <n v="-38.358080959568603"/>
    <n v="-4.5057950396093203"/>
    <n v="-38.210209780157101"/>
    <n v="-4.59325930037636"/>
    <s v="116"/>
    <s v="CE"/>
    <s v="Eixo Principal"/>
    <s v="-"/>
    <s v="116BCE0120"/>
    <s v="ENTR CE-138 (P/MORADA NOVA)"/>
    <s v="ENTR BR-304 (BOQUEIRÃO DO CESÁRIO)"/>
    <n v="95.1"/>
    <n v="114.6"/>
    <n v="19.5"/>
    <x v="2"/>
    <m/>
    <m/>
    <s v="Federal"/>
    <m/>
    <m/>
    <m/>
    <s v="Federal"/>
    <s v="PAV"/>
    <s v="Russas"/>
  </r>
  <r>
    <x v="0"/>
    <s v="116BCE0130"/>
    <n v="0"/>
    <x v="87"/>
    <s v="0130"/>
    <n v="-38.210209780157101"/>
    <n v="-4.59325930037636"/>
    <n v="-38.051129230429503"/>
    <n v="-4.7713122501601699"/>
    <s v="116"/>
    <s v="CE"/>
    <s v="Eixo Principal"/>
    <s v="-"/>
    <s v="116BCE0130"/>
    <s v="ENTR BR-304 (BOQUEIRÃO DO CESÁRIO)"/>
    <s v="ENTR CE-371(A) (PEDRAS)"/>
    <n v="114.6"/>
    <n v="141.80000000000001"/>
    <n v="27.2"/>
    <x v="2"/>
    <m/>
    <m/>
    <s v="Federal"/>
    <m/>
    <m/>
    <m/>
    <s v="Federal"/>
    <s v="PAV"/>
    <s v="Russas"/>
  </r>
  <r>
    <x v="0"/>
    <s v="116BCE0140"/>
    <n v="0"/>
    <x v="87"/>
    <s v="0140"/>
    <n v="-38.051129230429503"/>
    <n v="-4.7713122501601699"/>
    <n v="-38.058275679578898"/>
    <n v="-4.7917620196014896"/>
    <s v="116"/>
    <s v="CE"/>
    <s v="Eixo Principal"/>
    <s v="-"/>
    <s v="116BCE0140"/>
    <s v="ENTR CE-371(A) (PEDRAS)"/>
    <s v="ENTR CE-371(B)"/>
    <n v="141.80000000000001"/>
    <n v="144.5"/>
    <n v="2.7"/>
    <x v="2"/>
    <m/>
    <m/>
    <s v="Federal"/>
    <m/>
    <m/>
    <m/>
    <s v="Federal"/>
    <s v="PAV"/>
    <s v="Russas"/>
  </r>
  <r>
    <x v="0"/>
    <s v="116BCE0150"/>
    <n v="0"/>
    <x v="87"/>
    <s v="0150"/>
    <n v="-38.058275679578898"/>
    <n v="-4.7917620196014896"/>
    <n v="-38.042278449990398"/>
    <n v="-4.8445793301718796"/>
    <s v="116"/>
    <s v="CE"/>
    <s v="Eixo Principal"/>
    <s v="-"/>
    <s v="116BCE0150"/>
    <s v="ENTR CE-371(B)"/>
    <s v="ENTR CE-263 (P/JAGUARUANA)"/>
    <n v="144.5"/>
    <n v="150.9"/>
    <n v="6.4"/>
    <x v="2"/>
    <m/>
    <m/>
    <s v="Federal"/>
    <m/>
    <m/>
    <m/>
    <s v="Federal"/>
    <s v="PAV"/>
    <s v="Russas"/>
  </r>
  <r>
    <x v="0"/>
    <s v="116BCE0160"/>
    <n v="0"/>
    <x v="87"/>
    <s v="0160"/>
    <n v="-38.042278449990398"/>
    <n v="-4.8445793301718796"/>
    <n v="-37.990041079831897"/>
    <n v="-4.9287245799753201"/>
    <s v="116"/>
    <s v="CE"/>
    <s v="Eixo Principal"/>
    <s v="-"/>
    <s v="116BCE0160"/>
    <s v="ENTR CE-263 (P/JAGUARUANA)"/>
    <s v="RUSSAS (ACESSO PRINCIPAL)"/>
    <n v="150.9"/>
    <n v="161.9"/>
    <n v="11"/>
    <x v="2"/>
    <m/>
    <m/>
    <s v="Federal"/>
    <m/>
    <m/>
    <m/>
    <s v="Federal"/>
    <s v="PAV"/>
    <s v="Russas"/>
  </r>
  <r>
    <x v="0"/>
    <s v="116BCE0170"/>
    <n v="0"/>
    <x v="87"/>
    <s v="0170"/>
    <n v="-37.990041079831897"/>
    <n v="-4.9287245799753201"/>
    <n v="-38.146514959897402"/>
    <n v="-5.1198746696802004"/>
    <s v="116"/>
    <s v="CE"/>
    <s v="Eixo Principal"/>
    <s v="-"/>
    <s v="116BCE0170"/>
    <s v="RUSSAS (ACESSO PRINCIPAL)"/>
    <s v="ENTR CE-265(A) (P/MORADA NOVA)"/>
    <n v="161.9"/>
    <n v="190.4"/>
    <n v="28.5"/>
    <x v="2"/>
    <m/>
    <m/>
    <s v="Federal"/>
    <m/>
    <m/>
    <m/>
    <s v="Federal"/>
    <s v="PAV"/>
    <s v="Russas"/>
  </r>
  <r>
    <x v="0"/>
    <s v="116BCE0180"/>
    <n v="0"/>
    <x v="87"/>
    <s v="0180"/>
    <n v="-38.146514959897402"/>
    <n v="-5.1198746696802004"/>
    <n v="-38.155778059709597"/>
    <n v="-5.1500242398267302"/>
    <s v="116"/>
    <s v="CE"/>
    <s v="Eixo Principal"/>
    <s v="-"/>
    <s v="116BCE0180"/>
    <s v="ENTR CE-265(A) (P/MORADA NOVA)"/>
    <s v="ENTR CE-265(B) (P/LIMOEIRO DO NORTE)"/>
    <n v="190.4"/>
    <n v="194.4"/>
    <n v="4"/>
    <x v="2"/>
    <m/>
    <m/>
    <s v="Federal"/>
    <m/>
    <m/>
    <m/>
    <s v="Federal"/>
    <s v="PAV"/>
    <s v="Russas"/>
  </r>
  <r>
    <x v="0"/>
    <s v="116BCE0190"/>
    <n v="0"/>
    <x v="87"/>
    <s v="0190"/>
    <n v="-38.155778059709597"/>
    <n v="-5.1500242398267302"/>
    <n v="-38.194473639946402"/>
    <n v="-5.2328112003765401"/>
    <s v="116"/>
    <s v="CE"/>
    <s v="Eixo Principal"/>
    <s v="-"/>
    <s v="116BCE0190"/>
    <s v="ENTR CE-265(B) (P/LIMOEIRO DO NORTE)"/>
    <s v="ENTR CE-377 (PEIXE GORDO)"/>
    <n v="194.4"/>
    <n v="207.4"/>
    <n v="13"/>
    <x v="2"/>
    <m/>
    <m/>
    <s v="Federal"/>
    <m/>
    <m/>
    <m/>
    <s v="Federal"/>
    <s v="PAV"/>
    <s v="Russas"/>
  </r>
  <r>
    <x v="0"/>
    <s v="116BCE0200"/>
    <n v="0"/>
    <x v="87"/>
    <s v="0200"/>
    <n v="-38.194473639946402"/>
    <n v="-5.2328112003765401"/>
    <n v="-38.173957739757803"/>
    <n v="-5.2995183996543398"/>
    <s v="116"/>
    <s v="CE"/>
    <s v="Eixo Principal"/>
    <s v="-"/>
    <s v="116BCE0200"/>
    <s v="ENTR CE-377 (PEIXE GORDO)"/>
    <s v="ENTR BR-437"/>
    <n v="207.4"/>
    <n v="215.2"/>
    <n v="7.8"/>
    <x v="2"/>
    <m/>
    <m/>
    <s v="Federal"/>
    <m/>
    <m/>
    <m/>
    <s v="Federal"/>
    <s v="PAV"/>
    <s v="Russas"/>
  </r>
  <r>
    <x v="0"/>
    <s v="116BCE0210"/>
    <n v="0"/>
    <x v="87"/>
    <s v="0210"/>
    <n v="-38.173957739757803"/>
    <n v="-5.2995183996543398"/>
    <n v="-38.231144929894498"/>
    <n v="-5.3939386601410302"/>
    <s v="116"/>
    <s v="CE"/>
    <s v="Eixo Principal"/>
    <s v="-"/>
    <s v="116BCE0210"/>
    <s v="ENTR BR-437"/>
    <s v="ENTR CE-138 (P/ALTO SANTO)"/>
    <n v="215.2"/>
    <n v="227.8"/>
    <n v="12.6"/>
    <x v="2"/>
    <m/>
    <m/>
    <s v="Federal"/>
    <m/>
    <m/>
    <m/>
    <s v="Federal"/>
    <s v="PAV"/>
    <s v="Russas"/>
  </r>
  <r>
    <x v="0"/>
    <s v="116BCE0220"/>
    <n v="0"/>
    <x v="87"/>
    <s v="0220"/>
    <n v="-38.231144929894498"/>
    <n v="-5.3939386601410302"/>
    <n v="-38.398196320203901"/>
    <n v="-5.4843913401881501"/>
    <s v="116"/>
    <s v="CE"/>
    <s v="Eixo Principal"/>
    <s v="-"/>
    <s v="116BCE0220"/>
    <s v="ENTR CE-138 (P/ALTO SANTO)"/>
    <s v="ENTR CE-269"/>
    <n v="227.8"/>
    <n v="249.1"/>
    <n v="21.3"/>
    <x v="2"/>
    <m/>
    <m/>
    <s v="Federal"/>
    <m/>
    <m/>
    <m/>
    <s v="Federal"/>
    <s v="PAV"/>
    <s v="Russas"/>
  </r>
  <r>
    <x v="0"/>
    <s v="116BCE0230"/>
    <n v="0"/>
    <x v="87"/>
    <s v="0230"/>
    <n v="-38.398196320203901"/>
    <n v="-5.4843913401881501"/>
    <n v="-38.5182122196181"/>
    <n v="-5.7471382404373799"/>
    <s v="116"/>
    <s v="CE"/>
    <s v="Eixo Principal"/>
    <s v="-"/>
    <s v="116BCE0230"/>
    <s v="ENTR CE-269"/>
    <s v="ENTR CE-273 (P/AÇUDE CASTANHÃO)"/>
    <n v="249.1"/>
    <n v="287.89999999999998"/>
    <n v="38.799999999999997"/>
    <x v="2"/>
    <m/>
    <m/>
    <s v="Federal"/>
    <m/>
    <m/>
    <m/>
    <s v="Federal"/>
    <s v="PAV"/>
    <s v="Russas"/>
  </r>
  <r>
    <x v="0"/>
    <s v="116BCE0240"/>
    <n v="0"/>
    <x v="87"/>
    <s v="0240"/>
    <n v="-38.5182122196181"/>
    <n v="-5.7471382404373799"/>
    <n v="-38.624315359665999"/>
    <n v="-5.9055089795556901"/>
    <s v="116"/>
    <s v="CE"/>
    <s v="Eixo Principal"/>
    <s v="-"/>
    <s v="116BCE0240"/>
    <s v="ENTR CE-273 (P/AÇUDE CASTANHÃO)"/>
    <s v="ENTR BR-226(A)/CE-275(A) (JAGUARIBE)"/>
    <n v="287.89999999999998"/>
    <n v="310.3"/>
    <n v="22.4"/>
    <x v="2"/>
    <m/>
    <m/>
    <s v="Federal"/>
    <m/>
    <m/>
    <m/>
    <s v="Federal"/>
    <s v="PAV"/>
    <s v="Icó"/>
  </r>
  <r>
    <x v="0"/>
    <s v="116BCE0250"/>
    <n v="0"/>
    <x v="87"/>
    <s v="0250"/>
    <n v="-38.624315359665999"/>
    <n v="-5.9055089795556901"/>
    <n v="-38.6276472597132"/>
    <n v="-5.9882433603427696"/>
    <s v="116"/>
    <s v="CE"/>
    <s v="Eixo Principal"/>
    <s v="-"/>
    <s v="116BCE0250"/>
    <s v="ENTR BR-226(A)/CE-275(A) (JAGUARIBE)"/>
    <s v="ENTR BR-226(B)/CE-275(B) (P/PEREIRO)"/>
    <n v="310.3"/>
    <n v="319.7"/>
    <n v="9.4"/>
    <x v="2"/>
    <m/>
    <s v="226BCE0490"/>
    <s v="Federal"/>
    <m/>
    <m/>
    <m/>
    <s v="Federal"/>
    <s v="PAV"/>
    <s v="Icó"/>
  </r>
  <r>
    <x v="0"/>
    <s v="116BCE0260"/>
    <n v="0"/>
    <x v="87"/>
    <s v="0260"/>
    <n v="-38.6276472597132"/>
    <n v="-5.9882433603427696"/>
    <n v="-38.845731339629502"/>
    <n v="-6.4053861401582104"/>
    <s v="116"/>
    <s v="CE"/>
    <s v="Eixo Principal"/>
    <s v="-"/>
    <s v="116BCE0260"/>
    <s v="ENTR BR-226(B)/CE-275(B) (P/PEREIRO)"/>
    <s v="ENTR BR-404/434 (ICÓ)"/>
    <n v="319.7"/>
    <n v="377"/>
    <n v="57.3"/>
    <x v="2"/>
    <m/>
    <m/>
    <s v="Federal"/>
    <m/>
    <m/>
    <m/>
    <s v="Federal"/>
    <s v="PAV"/>
    <s v="Icó"/>
  </r>
  <r>
    <x v="0"/>
    <s v="116BCE0270"/>
    <n v="0"/>
    <x v="87"/>
    <s v="0270"/>
    <n v="-38.845731339629502"/>
    <n v="-6.4053861401582104"/>
    <n v="-38.823148909794298"/>
    <n v="-6.6473599898715703"/>
    <s v="116"/>
    <s v="CE"/>
    <s v="Eixo Principal"/>
    <s v="-"/>
    <s v="116BCE0270"/>
    <s v="ENTR BR-404/434 (ICÓ)"/>
    <s v="ENTR CE-284 (P/UMARI)"/>
    <n v="377"/>
    <n v="406.2"/>
    <n v="29.2"/>
    <x v="2"/>
    <m/>
    <m/>
    <s v="Federal"/>
    <m/>
    <m/>
    <m/>
    <s v="Federal"/>
    <s v="PAV"/>
    <s v="Icó"/>
  </r>
  <r>
    <x v="0"/>
    <s v="116BCE0280"/>
    <n v="0"/>
    <x v="87"/>
    <s v="0280"/>
    <n v="-38.823148909794298"/>
    <n v="-6.6473599898715703"/>
    <n v="-38.793270630035501"/>
    <n v="-6.74058434988779"/>
    <s v="116"/>
    <s v="CE"/>
    <s v="Eixo Principal"/>
    <s v="-"/>
    <s v="116BCE0280"/>
    <s v="ENTR CE-284 (P/UMARI)"/>
    <s v="ENTR BR-230(A) (P/LAVRAS DA MANGABEIRA)"/>
    <n v="406.2"/>
    <n v="417.3"/>
    <n v="11.1"/>
    <x v="2"/>
    <m/>
    <m/>
    <s v="Federal"/>
    <m/>
    <m/>
    <m/>
    <s v="Federal"/>
    <s v="PAV"/>
    <s v="Icó"/>
  </r>
  <r>
    <x v="0"/>
    <s v="116BCE0290"/>
    <n v="0"/>
    <x v="87"/>
    <s v="0290"/>
    <n v="-38.793270630035501"/>
    <n v="-6.74058434988779"/>
    <n v="-38.755295699936497"/>
    <n v="-6.8090147095611497"/>
    <s v="116"/>
    <s v="CE"/>
    <s v="Eixo Principal"/>
    <s v="-"/>
    <s v="116BCE0290"/>
    <s v="ENTR BR-230(A) (P/LAVRAS DA MANGABEIRA)"/>
    <s v="ENTR CE-286 (P/IPAUMIRIM)"/>
    <n v="417.3"/>
    <n v="426.2"/>
    <n v="8.9"/>
    <x v="2"/>
    <m/>
    <s v="230BCE0560"/>
    <s v="Federal"/>
    <m/>
    <m/>
    <m/>
    <s v="Federal"/>
    <s v="PAV"/>
    <s v="Icó"/>
  </r>
  <r>
    <x v="0"/>
    <s v="116BCE0295"/>
    <n v="0"/>
    <x v="87"/>
    <s v="0295"/>
    <n v="-38.755295699936497"/>
    <n v="-6.8090147095611497"/>
    <n v="-38.737556509625101"/>
    <n v="-6.8415951696812796"/>
    <s v="116"/>
    <s v="CE"/>
    <s v="Eixo Principal"/>
    <s v="-"/>
    <s v="116BCE0295"/>
    <s v="ENTR CE-286 (P/IPAUMIRIM)"/>
    <s v="ENTR BR-230(B) (FELIZARDO)"/>
    <n v="426.2"/>
    <n v="430.4"/>
    <n v="4.2"/>
    <x v="2"/>
    <m/>
    <s v="230BCE0550"/>
    <s v="Federal"/>
    <m/>
    <m/>
    <m/>
    <s v="Federal"/>
    <s v="PAV"/>
    <s v="Icó"/>
  </r>
  <r>
    <x v="0"/>
    <s v="116BCE0310"/>
    <n v="0"/>
    <x v="87"/>
    <s v="0310"/>
    <n v="-38.737556509625101"/>
    <n v="-6.8415951696812796"/>
    <n v="-38.730093959568499"/>
    <n v="-6.8963345796770401"/>
    <s v="116"/>
    <s v="CE"/>
    <s v="Eixo Principal"/>
    <s v="-"/>
    <s v="116BCE0310"/>
    <s v="ENTR BR-230(B) (FELIZARDO)"/>
    <s v="DIV CE/PB"/>
    <n v="430.4"/>
    <n v="436.9"/>
    <n v="6.5"/>
    <x v="2"/>
    <m/>
    <m/>
    <s v="Federal"/>
    <m/>
    <m/>
    <m/>
    <s v="Federal"/>
    <s v="PAV"/>
    <s v="Icó"/>
  </r>
  <r>
    <x v="0"/>
    <s v="116BCE0350"/>
    <n v="0"/>
    <x v="87"/>
    <s v="0350"/>
    <n v="-38.752181259557403"/>
    <n v="-7.00508225983838"/>
    <n v="-38.765358020056503"/>
    <n v="-7.0234496104111397"/>
    <s v="116"/>
    <s v="CE"/>
    <s v="Eixo Principal"/>
    <s v="-"/>
    <s v="116BCE0350"/>
    <s v="DIV PB/CE"/>
    <s v="ENTR CE-288 (P/AURORA)"/>
    <n v="436.9"/>
    <n v="439.3"/>
    <n v="2.4"/>
    <x v="2"/>
    <m/>
    <m/>
    <s v="Federal"/>
    <m/>
    <m/>
    <m/>
    <s v="Federal"/>
    <s v="PAV"/>
    <s v="Icó"/>
  </r>
  <r>
    <x v="0"/>
    <s v="116BCE0360"/>
    <n v="0"/>
    <x v="87"/>
    <s v="0360"/>
    <n v="-38.765358020056503"/>
    <n v="-7.0234496104111397"/>
    <n v="-38.781457570010701"/>
    <n v="-7.17707605971236"/>
    <s v="116"/>
    <s v="CE"/>
    <s v="Eixo Principal"/>
    <s v="-"/>
    <s v="116BCE0360"/>
    <s v="ENTR CE-288 (P/AURORA)"/>
    <s v="ENTR CE-152/290 (BARRO)"/>
    <n v="439.3"/>
    <n v="456.8"/>
    <n v="17.5"/>
    <x v="2"/>
    <m/>
    <m/>
    <s v="Federal"/>
    <m/>
    <m/>
    <m/>
    <s v="Federal"/>
    <s v="PAV"/>
    <s v="Icó"/>
  </r>
  <r>
    <x v="0"/>
    <s v="116BCE0370"/>
    <n v="0"/>
    <x v="87"/>
    <s v="0370"/>
    <n v="-38.781457570010701"/>
    <n v="-7.17707605971236"/>
    <n v="-38.893487459978203"/>
    <n v="-7.3021136799023303"/>
    <s v="116"/>
    <s v="CE"/>
    <s v="Eixo Principal"/>
    <s v="-"/>
    <s v="116BCE0370"/>
    <s v="ENTR CE-152/290 (BARRO)"/>
    <s v="ENTR CE-384 (P/MAURITI)"/>
    <n v="456.8"/>
    <n v="478.9"/>
    <n v="22.1"/>
    <x v="2"/>
    <m/>
    <m/>
    <s v="Federal"/>
    <m/>
    <m/>
    <m/>
    <s v="Federal"/>
    <s v="PAV"/>
    <s v="Icó"/>
  </r>
  <r>
    <x v="0"/>
    <s v="116BCE0380"/>
    <n v="0"/>
    <x v="87"/>
    <s v="0380"/>
    <n v="-38.893487459978203"/>
    <n v="-7.3021136799023303"/>
    <n v="-38.934367239856201"/>
    <n v="-7.3088391797842798"/>
    <s v="116"/>
    <s v="CE"/>
    <s v="Eixo Principal"/>
    <s v="-"/>
    <s v="116BCE0380"/>
    <s v="ENTR CE-384 (P/MAURITI)"/>
    <s v="ENTR CE-393 (MILAGRES)"/>
    <n v="478.9"/>
    <n v="483.7"/>
    <n v="4.8"/>
    <x v="2"/>
    <m/>
    <m/>
    <s v="Federal"/>
    <m/>
    <m/>
    <m/>
    <s v="Federal"/>
    <s v="PAV"/>
    <s v="Icó"/>
  </r>
  <r>
    <x v="0"/>
    <s v="116BCE0390"/>
    <n v="0"/>
    <x v="87"/>
    <s v="0390"/>
    <n v="-38.934367239856201"/>
    <n v="-7.3088391797842798"/>
    <n v="-38.961675630425901"/>
    <n v="-7.3962665701460502"/>
    <s v="116"/>
    <s v="CE"/>
    <s v="Eixo Principal"/>
    <s v="-"/>
    <s v="116BCE0390"/>
    <s v="ENTR CE-393 (MILAGRES)"/>
    <s v="ENTR CE-293"/>
    <n v="483.7"/>
    <n v="494.4"/>
    <n v="10.7"/>
    <x v="2"/>
    <m/>
    <m/>
    <s v="Federal"/>
    <m/>
    <m/>
    <m/>
    <s v="Federal"/>
    <s v="PAV"/>
    <s v="Icó"/>
  </r>
  <r>
    <x v="0"/>
    <s v="116BCE0395"/>
    <n v="0"/>
    <x v="87"/>
    <s v="0395"/>
    <n v="-38.961675630425901"/>
    <n v="-7.3962665701460502"/>
    <n v="-38.983706300105602"/>
    <n v="-7.4867221900769803"/>
    <s v="116"/>
    <s v="CE"/>
    <s v="Eixo Principal"/>
    <s v="-"/>
    <s v="116BCE0395"/>
    <s v="ENTR CE-293"/>
    <s v="ENTR CE-397(A) (BREJO SANTO)"/>
    <n v="494.4"/>
    <n v="504.8"/>
    <n v="10.4"/>
    <x v="2"/>
    <m/>
    <m/>
    <s v="Federal"/>
    <m/>
    <m/>
    <m/>
    <s v="Federal"/>
    <s v="PAV"/>
    <s v="Icó"/>
  </r>
  <r>
    <x v="0"/>
    <s v="116BCE0410"/>
    <n v="0"/>
    <x v="87"/>
    <s v="0410"/>
    <n v="-38.983706300105602"/>
    <n v="-7.4867221900769803"/>
    <n v="-39.005374599657998"/>
    <n v="-7.53417502036086"/>
    <s v="116"/>
    <s v="CE"/>
    <s v="Eixo Principal"/>
    <s v="-"/>
    <s v="116BCE0410"/>
    <s v="ENTR CE-397(A) (BREJO SANTO)"/>
    <s v="ENTR CE-397(B) (P/PORTEIRAS)"/>
    <n v="504.8"/>
    <n v="511.1"/>
    <n v="6.3"/>
    <x v="2"/>
    <m/>
    <m/>
    <s v="Federal"/>
    <m/>
    <m/>
    <m/>
    <s v="Federal"/>
    <s v="PAV"/>
    <s v="Icó"/>
  </r>
  <r>
    <x v="0"/>
    <s v="116BCE0412"/>
    <n v="0"/>
    <x v="87"/>
    <s v="0412"/>
    <n v="-39.005374599657998"/>
    <n v="-7.53417502036086"/>
    <n v="-39.008856240423"/>
    <n v="-7.6904248496270498"/>
    <s v="116"/>
    <s v="CE"/>
    <s v="Eixo Principal"/>
    <s v="-"/>
    <s v="116BCE0412"/>
    <s v="ENTR CE-397(B) (P/PORTEIRAS)"/>
    <s v="ENTR CE-153 (JATI)"/>
    <n v="511.1"/>
    <n v="529.6"/>
    <n v="18.5"/>
    <x v="2"/>
    <m/>
    <m/>
    <s v="Federal"/>
    <m/>
    <m/>
    <m/>
    <s v="Federal"/>
    <s v="PAV"/>
    <s v="Icó"/>
  </r>
  <r>
    <x v="0"/>
    <s v="116BCE0414"/>
    <n v="0"/>
    <x v="87"/>
    <s v="0414"/>
    <n v="-39.008856240423"/>
    <n v="-7.6904248496270498"/>
    <n v="-39.087588930384797"/>
    <n v="-7.8264478001258304"/>
    <s v="116"/>
    <s v="CE"/>
    <s v="Eixo Principal"/>
    <s v="-"/>
    <s v="116BCE0414"/>
    <s v="ENTR CE-153 (JATI)"/>
    <s v="ENTR. AV. ANA TEREZA DE JESUS (PENAFORTE)"/>
    <n v="529.6"/>
    <n v="547.70000000000005"/>
    <n v="18.100000000000001"/>
    <x v="2"/>
    <m/>
    <m/>
    <s v="Federal"/>
    <m/>
    <m/>
    <m/>
    <s v="Federal"/>
    <s v="PAV"/>
    <s v="Icó"/>
  </r>
  <r>
    <x v="0"/>
    <s v="116BCE0416"/>
    <n v="0"/>
    <x v="87"/>
    <s v="0416"/>
    <n v="-39.087588930384797"/>
    <n v="-7.8264478001258304"/>
    <n v="-39.088535420073498"/>
    <n v="-7.8596892403660901"/>
    <s v="116"/>
    <s v="CE"/>
    <s v="Eixo Principal"/>
    <s v="-"/>
    <s v="116BCE0416"/>
    <s v="ENTR. AV. ANA TEREZA DE JESUS (PENAFORTE)"/>
    <s v="DIV CE/PE"/>
    <n v="547.70000000000005"/>
    <n v="551.4"/>
    <n v="3.7"/>
    <x v="2"/>
    <m/>
    <m/>
    <s v="Federal"/>
    <m/>
    <m/>
    <m/>
    <s v="Federal"/>
    <s v="PAV"/>
    <s v="Icó"/>
  </r>
  <r>
    <x v="0"/>
    <s v="116BMG1010"/>
    <n v="0"/>
    <x v="88"/>
    <s v="1010"/>
    <n v="-41.333496589695798"/>
    <n v="-15.700048399713801"/>
    <n v="-41.430857590105603"/>
    <n v="-15.8731384299945"/>
    <s v="116"/>
    <s v="MG"/>
    <s v="Eixo Principal"/>
    <s v="-"/>
    <s v="116BMG1010"/>
    <s v="DIV BA/MG"/>
    <s v="ENTR BR-251(A) (P/SALINAS)"/>
    <n v="0"/>
    <n v="25.2"/>
    <n v="25.2"/>
    <x v="2"/>
    <m/>
    <m/>
    <s v="Federal"/>
    <m/>
    <m/>
    <m/>
    <s v="Federal"/>
    <s v="PAV"/>
    <s v="Teófilo Otoni"/>
  </r>
  <r>
    <x v="0"/>
    <s v="116BMG1015"/>
    <n v="0"/>
    <x v="88"/>
    <s v="1015"/>
    <n v="-41.430857590105603"/>
    <n v="-15.8731384299945"/>
    <n v="-41.407287930393601"/>
    <n v="-15.9864557201553"/>
    <s v="116"/>
    <s v="MG"/>
    <s v="Eixo Principal"/>
    <s v="-"/>
    <s v="116BMG1015"/>
    <s v="ENTR BR-251(A) (P/SALINAS)"/>
    <s v="ENTR BR-251(B) (P/PEDRA AZUL)"/>
    <n v="25.2"/>
    <n v="40.5"/>
    <n v="15.3"/>
    <x v="2"/>
    <m/>
    <s v="251BMG0215"/>
    <s v="Federal"/>
    <m/>
    <m/>
    <m/>
    <s v="Federal"/>
    <s v="PAV"/>
    <s v="Teófilo Otoni"/>
  </r>
  <r>
    <x v="0"/>
    <s v="116BMG1020"/>
    <n v="0"/>
    <x v="88"/>
    <s v="1020"/>
    <n v="-41.407287930393601"/>
    <n v="-15.9864557201553"/>
    <n v="-41.473331390431198"/>
    <n v="-16.2346507704166"/>
    <s v="116"/>
    <s v="MG"/>
    <s v="Eixo Principal"/>
    <s v="-"/>
    <s v="116BMG1020"/>
    <s v="ENTR BR-251(B) (P/PEDRA AZUL)"/>
    <s v="MEDINA (ACESSO SUL)"/>
    <n v="40.5"/>
    <n v="73.900000000000006"/>
    <n v="33.4"/>
    <x v="2"/>
    <m/>
    <m/>
    <s v="Federal"/>
    <m/>
    <m/>
    <m/>
    <s v="Federal"/>
    <s v="PAV"/>
    <s v="Teófilo Otoni"/>
  </r>
  <r>
    <x v="0"/>
    <s v="116BMG1030"/>
    <n v="0"/>
    <x v="88"/>
    <s v="1030"/>
    <n v="-41.473331390431198"/>
    <n v="-16.2346507704166"/>
    <n v="-41.5039614800382"/>
    <n v="-16.576017369805701"/>
    <s v="116"/>
    <s v="MG"/>
    <s v="Eixo Principal"/>
    <s v="-"/>
    <s v="116BMG1030"/>
    <s v="MEDINA (ACESSO SUL)"/>
    <s v="ENTR BR-367 (P/ ITAOBIM)"/>
    <n v="73.900000000000006"/>
    <n v="117.3"/>
    <n v="43.4"/>
    <x v="2"/>
    <m/>
    <m/>
    <s v="Federal"/>
    <m/>
    <m/>
    <m/>
    <s v="Federal"/>
    <s v="PAV"/>
    <s v="Teófilo Otoni"/>
  </r>
  <r>
    <x v="0"/>
    <s v="116BMG1050"/>
    <n v="0"/>
    <x v="88"/>
    <s v="1050"/>
    <n v="-41.5039614800382"/>
    <n v="-16.576017369805701"/>
    <n v="-41.485395909893199"/>
    <n v="-17.078474619707801"/>
    <s v="116"/>
    <s v="MG"/>
    <s v="Eixo Principal"/>
    <s v="-"/>
    <s v="116BMG1050"/>
    <s v="ENTR BR-367 (P/ ITAOBIM)"/>
    <s v="PADRE PARAÍSO (ACESSO SUL)"/>
    <n v="117.3"/>
    <n v="179.3"/>
    <n v="62"/>
    <x v="2"/>
    <m/>
    <m/>
    <s v="Federal"/>
    <m/>
    <m/>
    <m/>
    <s v="Federal"/>
    <s v="PAV"/>
    <s v="Teófilo Otoni"/>
  </r>
  <r>
    <x v="0"/>
    <s v="116BMG1070"/>
    <n v="0"/>
    <x v="88"/>
    <s v="1070"/>
    <n v="-41.485395909893199"/>
    <n v="-17.078474619707801"/>
    <n v="-41.516755909957197"/>
    <n v="-17.300412819795699"/>
    <s v="116"/>
    <s v="MG"/>
    <s v="Eixo Principal"/>
    <s v="-"/>
    <s v="116BMG1070"/>
    <s v="PADRE PARAÍSO (ACESSO SUL)"/>
    <s v="ENTR BR-342(A) (RIB TRÊS BARRAS) (CATUGI)"/>
    <n v="179.3"/>
    <n v="207.1"/>
    <n v="27.8"/>
    <x v="2"/>
    <m/>
    <m/>
    <s v="Federal"/>
    <m/>
    <m/>
    <m/>
    <s v="Federal"/>
    <s v="PAV"/>
    <s v="Teófilo Otoni"/>
  </r>
  <r>
    <x v="0"/>
    <s v="116BMG1090"/>
    <n v="0"/>
    <x v="88"/>
    <s v="1090"/>
    <n v="-41.516755909957197"/>
    <n v="-17.300412819795699"/>
    <n v="-41.484908650014098"/>
    <n v="-17.683109520188101"/>
    <s v="116"/>
    <s v="MG"/>
    <s v="Eixo Principal"/>
    <s v="-"/>
    <s v="116BMG1090"/>
    <s v="ENTR BR-342(A) (RIB TRÊS BARRAS) (CATUGI)"/>
    <s v="ENTR MG-409 (P/TOPÁZIO)"/>
    <n v="207.1"/>
    <n v="255"/>
    <n v="47.9"/>
    <x v="2"/>
    <m/>
    <s v="342BMG0130"/>
    <s v="Federal"/>
    <m/>
    <m/>
    <m/>
    <s v="Federal"/>
    <s v="PAV"/>
    <s v="Teófilo Otoni"/>
  </r>
  <r>
    <x v="0"/>
    <s v="116BMG1110"/>
    <n v="0"/>
    <x v="88"/>
    <s v="1110"/>
    <n v="-41.484908650014098"/>
    <n v="-17.683109520188101"/>
    <n v="-41.514104660001998"/>
    <n v="-17.851849060285801"/>
    <s v="116"/>
    <s v="MG"/>
    <s v="Eixo Principal"/>
    <s v="-"/>
    <s v="116BMG1110"/>
    <s v="ENTR MG-409 (P/TOPÁZIO)"/>
    <s v="ENTR BR-342(B)/418/MG-217 (TEÓFILO OTONI)"/>
    <n v="255"/>
    <n v="276.10000000000002"/>
    <n v="21.1"/>
    <x v="2"/>
    <m/>
    <s v="342BMG0150"/>
    <s v="Federal"/>
    <m/>
    <m/>
    <m/>
    <s v="Federal"/>
    <s v="PAV"/>
    <s v="Teófilo Otoni"/>
  </r>
  <r>
    <x v="0"/>
    <s v="116BMG1130"/>
    <n v="0"/>
    <x v="88"/>
    <s v="1130"/>
    <n v="-41.514104660001998"/>
    <n v="-17.851849060285801"/>
    <n v="-41.659777749743299"/>
    <n v="-18.043089180221401"/>
    <s v="116"/>
    <s v="MG"/>
    <s v="Eixo Principal"/>
    <s v="-"/>
    <s v="116BMG1130"/>
    <s v="ENTR BR-342(B)/418/MG-217 (TEÓFILO OTONI)"/>
    <s v="ACESSO ITAMBACURI"/>
    <n v="276.10000000000002"/>
    <n v="306.5"/>
    <n v="30.4"/>
    <x v="2"/>
    <m/>
    <m/>
    <s v="Federal"/>
    <m/>
    <m/>
    <m/>
    <s v="Federal"/>
    <s v="PAV"/>
    <s v="Teófilo Otoni"/>
  </r>
  <r>
    <x v="0"/>
    <s v="116BMG1150"/>
    <n v="0"/>
    <x v="88"/>
    <s v="1150"/>
    <n v="-41.659777749743299"/>
    <n v="-18.043089180221401"/>
    <n v="-41.748676750231802"/>
    <n v="-18.2945128703726"/>
    <s v="116"/>
    <s v="MG"/>
    <s v="Eixo Principal"/>
    <s v="-"/>
    <s v="116BMG1150"/>
    <s v="ACESSO ITAMBACURI"/>
    <s v="ENTR MG-311 (P/PESCADOR)"/>
    <n v="306.5"/>
    <n v="337"/>
    <n v="30.5"/>
    <x v="2"/>
    <m/>
    <m/>
    <s v="Federal"/>
    <m/>
    <m/>
    <m/>
    <s v="Federal"/>
    <s v="PAV"/>
    <s v="Teófilo Otoni"/>
  </r>
  <r>
    <x v="0"/>
    <s v="116BMG1160"/>
    <n v="0"/>
    <x v="88"/>
    <s v="1160"/>
    <n v="-41.748676750231802"/>
    <n v="-18.2945128703726"/>
    <n v="-41.911525519587002"/>
    <n v="-18.572311980013801"/>
    <s v="116"/>
    <s v="MG"/>
    <s v="Eixo Principal"/>
    <s v="-"/>
    <s v="116BMG1160"/>
    <s v="ENTR MG-311 (P/PESCADOR)"/>
    <s v="PONTE S/ RIO SUAÇUÍ GRANDE (FREI INOCÊNCIO)"/>
    <n v="337"/>
    <n v="374.1"/>
    <n v="37.1"/>
    <x v="2"/>
    <m/>
    <m/>
    <s v="Federal"/>
    <m/>
    <m/>
    <m/>
    <s v="Federal"/>
    <s v="PAV"/>
    <s v="Teófilo Otoni"/>
  </r>
  <r>
    <x v="0"/>
    <s v="116BMG1170"/>
    <n v="0"/>
    <x v="88"/>
    <s v="1170"/>
    <n v="-41.911525519587002"/>
    <n v="-18.572311980013801"/>
    <n v="-41.9753595800805"/>
    <n v="-18.6616500304245"/>
    <s v="116"/>
    <s v="MG"/>
    <s v="Eixo Principal"/>
    <s v="-"/>
    <s v="116BMG1170"/>
    <s v="PONTE S/ RIO SUAÇUÍ GRANDE (FREI INOCÊNCIO)"/>
    <s v="ENTR BR-451(A)"/>
    <n v="374.1"/>
    <n v="386.2"/>
    <n v="12.1"/>
    <x v="2"/>
    <m/>
    <m/>
    <s v="Federal"/>
    <m/>
    <m/>
    <m/>
    <s v="Federal"/>
    <s v="PAV"/>
    <s v="Governador Valadares"/>
  </r>
  <r>
    <x v="0"/>
    <s v="116BMG1175"/>
    <n v="0"/>
    <x v="88"/>
    <s v="1175"/>
    <n v="-41.9753595800805"/>
    <n v="-18.6616500304245"/>
    <n v="-41.9859542700734"/>
    <n v="-18.822432039906602"/>
    <s v="116"/>
    <s v="MG"/>
    <s v="Eixo Principal"/>
    <s v="-"/>
    <s v="116BMG1175"/>
    <s v="ENTR BR-451(A)"/>
    <s v="ENTR BR-259"/>
    <n v="386.2"/>
    <n v="405.5"/>
    <n v="19.3"/>
    <x v="2"/>
    <m/>
    <s v="451BMG0085"/>
    <s v="Federal"/>
    <m/>
    <m/>
    <m/>
    <s v="Federal"/>
    <s v="PAV"/>
    <s v="Governador Valadares"/>
  </r>
  <r>
    <x v="0"/>
    <s v="116BMG1180"/>
    <n v="0"/>
    <x v="88"/>
    <s v="1180"/>
    <n v="-41.9859542700734"/>
    <n v="-18.822432039906602"/>
    <n v="-41.980517770278801"/>
    <n v="-18.8462106202238"/>
    <s v="116"/>
    <s v="MG"/>
    <s v="Eixo Principal"/>
    <s v="-"/>
    <s v="116BMG1180"/>
    <s v="ENTR BR-259"/>
    <s v="ENTR BR-381/451(B) (VIADUTO CONTORNO GOV VALADARES)"/>
    <n v="405.5"/>
    <n v="408.5"/>
    <n v="3"/>
    <x v="2"/>
    <m/>
    <s v="451BMG0090"/>
    <s v="Federal"/>
    <m/>
    <m/>
    <m/>
    <s v="Federal"/>
    <s v="PAV"/>
    <s v="Governador Valadares"/>
  </r>
  <r>
    <x v="0"/>
    <s v="116BMG1185"/>
    <n v="0"/>
    <x v="88"/>
    <s v="1185"/>
    <n v="-41.980517770278801"/>
    <n v="-18.8462106202238"/>
    <n v="-41.966365089777"/>
    <n v="-18.873906230088298"/>
    <s v="116"/>
    <s v="MG"/>
    <s v="Eixo Principal"/>
    <s v="-"/>
    <s v="116BMG1185"/>
    <s v="ENTR BR-381/451(B) (VIADUTO CONTORNO GOV VALADARES)"/>
    <s v="ENTR R EUCLIDES FELISMINO DE OLIVEIRA (GOV. VALADARES)"/>
    <n v="408.5"/>
    <n v="413"/>
    <n v="4.5"/>
    <x v="2"/>
    <m/>
    <m/>
    <s v="Federal"/>
    <m/>
    <m/>
    <m/>
    <s v="Federal"/>
    <s v="PAV"/>
    <s v="Governador Valadares"/>
  </r>
  <r>
    <x v="0"/>
    <s v="116BMG1190"/>
    <n v="0"/>
    <x v="88"/>
    <s v="1190"/>
    <n v="-41.966365089777"/>
    <n v="-18.873906230088298"/>
    <n v="-41.949941929576298"/>
    <n v="-18.945161929579299"/>
    <s v="116"/>
    <s v="MG"/>
    <s v="Eixo Principal"/>
    <s v="-"/>
    <s v="116BMG1190"/>
    <s v="ENTR R EUCLIDES FELISMINO DE OLIVEIRA (GOV. VALADARES)"/>
    <s v="ACESSO ITANHOMI"/>
    <n v="413"/>
    <n v="421.9"/>
    <n v="8.9"/>
    <x v="2"/>
    <m/>
    <m/>
    <s v="Federal"/>
    <m/>
    <m/>
    <m/>
    <s v="Federal"/>
    <s v="PAV"/>
    <s v="Governador Valadares"/>
  </r>
  <r>
    <x v="0"/>
    <s v="116BMG1195"/>
    <n v="0"/>
    <x v="88"/>
    <s v="1195"/>
    <n v="-41.949941929576298"/>
    <n v="-18.945161929579299"/>
    <n v="-42.073926260188699"/>
    <n v="-19.314685519820799"/>
    <s v="116"/>
    <s v="MG"/>
    <s v="Eixo Principal"/>
    <s v="-"/>
    <s v="116BMG1195"/>
    <s v="ACESSO ITANHOMI"/>
    <s v="ENTR BR-458(A) (TARUAÇÚ)"/>
    <n v="421.9"/>
    <n v="469.8"/>
    <n v="47.9"/>
    <x v="2"/>
    <m/>
    <m/>
    <s v="Federal"/>
    <m/>
    <m/>
    <m/>
    <s v="Federal"/>
    <s v="PAV"/>
    <s v="Governador Valadares"/>
  </r>
  <r>
    <x v="0"/>
    <s v="116BMG1210"/>
    <n v="0"/>
    <x v="88"/>
    <s v="1210"/>
    <n v="-42.073926260188699"/>
    <n v="-19.314685519820799"/>
    <n v="-42.1298087399813"/>
    <n v="-19.442577789633201"/>
    <s v="116"/>
    <s v="MG"/>
    <s v="Eixo Principal"/>
    <s v="-"/>
    <s v="116BMG1210"/>
    <s v="ENTR BR-458(A) (TARUAÇÚ)"/>
    <s v="ENTR BR-458(B) (P/IAPÚ)"/>
    <n v="469.8"/>
    <n v="487.4"/>
    <n v="17.600000000000001"/>
    <x v="2"/>
    <m/>
    <s v="458BMG0050"/>
    <s v="Federal"/>
    <m/>
    <m/>
    <m/>
    <s v="Federal"/>
    <s v="PAV"/>
    <s v="Caratinga"/>
  </r>
  <r>
    <x v="0"/>
    <s v="116BMG1230"/>
    <n v="0"/>
    <x v="88"/>
    <s v="1230"/>
    <n v="-42.1298087399813"/>
    <n v="-19.442577789633201"/>
    <n v="-42.132769399887799"/>
    <n v="-19.726595339803001"/>
    <s v="116"/>
    <s v="MG"/>
    <s v="Eixo Principal"/>
    <s v="-"/>
    <s v="116BMG1230"/>
    <s v="ENTR BR-458(B) (P/IAPÚ)"/>
    <s v="ENTR MG-425 (P/ENTRE FOLHAS)"/>
    <n v="487.4"/>
    <n v="521.6"/>
    <n v="34.200000000000003"/>
    <x v="2"/>
    <m/>
    <m/>
    <s v="Federal"/>
    <m/>
    <m/>
    <m/>
    <s v="Federal"/>
    <s v="PAV"/>
    <s v="Caratinga"/>
  </r>
  <r>
    <x v="0"/>
    <s v="116BMG1250"/>
    <n v="0"/>
    <x v="88"/>
    <s v="1250"/>
    <n v="-42.132769399887799"/>
    <n v="-19.726595339803001"/>
    <n v="-42.132825270269898"/>
    <n v="-19.752747720231"/>
    <s v="116"/>
    <s v="MG"/>
    <s v="Eixo Principal"/>
    <s v="-"/>
    <s v="116BMG1250"/>
    <s v="ENTR MG-425 (P/ENTRE FOLHAS)"/>
    <s v="ENTR BR-474 (P/PIEDADE DE CARATINGA)"/>
    <n v="521.6"/>
    <n v="524.6"/>
    <n v="3"/>
    <x v="2"/>
    <m/>
    <m/>
    <s v="Federal"/>
    <m/>
    <m/>
    <m/>
    <s v="Federal"/>
    <s v="PAV"/>
    <s v="Caratinga"/>
  </r>
  <r>
    <x v="0"/>
    <s v="116BMG1270"/>
    <n v="0"/>
    <x v="88"/>
    <s v="1270"/>
    <n v="-42.132825270269898"/>
    <n v="-19.752747720231"/>
    <n v="-42.133777610048597"/>
    <n v="-19.778121609724401"/>
    <s v="116"/>
    <s v="MG"/>
    <s v="Eixo Principal"/>
    <s v="-"/>
    <s v="116BMG1270"/>
    <s v="ENTR BR-474 (P/PIEDADE DE CARATINGA)"/>
    <s v="INÍCIO PISTA DUPLA"/>
    <n v="524.6"/>
    <n v="527.70000000000005"/>
    <n v="3.1"/>
    <x v="2"/>
    <m/>
    <m/>
    <s v="Federal"/>
    <m/>
    <m/>
    <m/>
    <s v="Federal"/>
    <s v="PAV"/>
    <s v="Caratinga"/>
  </r>
  <r>
    <x v="0"/>
    <s v="116BMG1275"/>
    <n v="0"/>
    <x v="88"/>
    <s v="1275"/>
    <n v="-42.133777610048597"/>
    <n v="-19.778121609724401"/>
    <n v="-42.137335870354001"/>
    <n v="-19.793145729691599"/>
    <s v="116"/>
    <s v="MG"/>
    <s v="Eixo Principal"/>
    <s v="-"/>
    <s v="116BMG1275"/>
    <s v="INÍCIO PISTA DUPLA"/>
    <s v="FIM PISTA DUPLA"/>
    <n v="527.70000000000005"/>
    <n v="529.4"/>
    <n v="1.7"/>
    <x v="0"/>
    <m/>
    <m/>
    <s v="Federal"/>
    <m/>
    <m/>
    <m/>
    <s v="Federal"/>
    <s v="PAV"/>
    <s v="Caratinga"/>
  </r>
  <r>
    <x v="0"/>
    <s v="116BMG1280"/>
    <n v="0"/>
    <x v="88"/>
    <s v="1280"/>
    <n v="-42.137335870354001"/>
    <n v="-19.793145729691599"/>
    <n v="-42.178052780311504"/>
    <n v="-20.0497525896102"/>
    <s v="116"/>
    <s v="MG"/>
    <s v="Eixo Principal"/>
    <s v="-"/>
    <s v="116BMG1280"/>
    <s v="FIM PISTA DUPLA"/>
    <s v="DOM CORRÊA"/>
    <n v="529.4"/>
    <n v="563.4"/>
    <n v="34"/>
    <x v="2"/>
    <m/>
    <m/>
    <s v="Federal"/>
    <m/>
    <m/>
    <m/>
    <s v="Federal"/>
    <s v="PAV"/>
    <s v="Caratinga"/>
  </r>
  <r>
    <x v="0"/>
    <s v="116BMG1290"/>
    <n v="0"/>
    <x v="88"/>
    <s v="1290"/>
    <n v="-42.178052780311504"/>
    <n v="-20.0497525896102"/>
    <n v="-42.143698840029401"/>
    <n v="-20.247452049672201"/>
    <s v="116"/>
    <s v="MG"/>
    <s v="Eixo Principal"/>
    <s v="-"/>
    <s v="116BMG1290"/>
    <s v="DOM CORRÊA"/>
    <s v="ENTR BR-262 (REALEZA)"/>
    <n v="563.4"/>
    <n v="590.5"/>
    <n v="27.1"/>
    <x v="2"/>
    <m/>
    <m/>
    <s v="Federal"/>
    <m/>
    <m/>
    <m/>
    <s v="Federal"/>
    <s v="PAV"/>
    <s v="Caratinga"/>
  </r>
  <r>
    <x v="0"/>
    <s v="116BMG1300"/>
    <n v="0"/>
    <x v="88"/>
    <s v="1300"/>
    <n v="-42.143698840029401"/>
    <n v="-20.247452049672201"/>
    <n v="-42.147324070149601"/>
    <n v="-20.3927518704024"/>
    <s v="116"/>
    <s v="MG"/>
    <s v="Eixo Principal"/>
    <s v="-"/>
    <s v="116BMG1300"/>
    <s v="ENTR BR-262 (REALEZA)"/>
    <s v="TREVO DE ACESSO SÃO JOÃO DO MANHUAÇU"/>
    <n v="590.5"/>
    <n v="609.1"/>
    <n v="18.600000000000001"/>
    <x v="2"/>
    <m/>
    <m/>
    <s v="Federal"/>
    <m/>
    <m/>
    <m/>
    <s v="Federal"/>
    <s v="PAV"/>
    <s v="Caratinga"/>
  </r>
  <r>
    <x v="0"/>
    <s v="116BMG1310"/>
    <n v="0"/>
    <x v="88"/>
    <s v="1310"/>
    <n v="-42.147324070149601"/>
    <n v="-20.3927518704024"/>
    <n v="-42.221522310006499"/>
    <n v="-20.623174950063799"/>
    <s v="116"/>
    <s v="MG"/>
    <s v="Eixo Principal"/>
    <s v="-"/>
    <s v="116BMG1310"/>
    <s v="TREVO DE ACESSO SÃO JOÃO DO MANHUAÇU"/>
    <s v="ENTR MG-265 (P/DIVINO)"/>
    <n v="609.1"/>
    <n v="637"/>
    <n v="27.9"/>
    <x v="2"/>
    <m/>
    <m/>
    <s v="Federal"/>
    <m/>
    <m/>
    <m/>
    <s v="Federal"/>
    <s v="PAV"/>
    <s v="Leopoldina"/>
  </r>
  <r>
    <x v="0"/>
    <s v="116BMG1330"/>
    <n v="0"/>
    <x v="88"/>
    <s v="1330"/>
    <n v="-42.221522310006499"/>
    <n v="-20.623174950063799"/>
    <n v="-42.280491210001202"/>
    <n v="-20.726677849702899"/>
    <s v="116"/>
    <s v="MG"/>
    <s v="Eixo Principal"/>
    <s v="-"/>
    <s v="116BMG1330"/>
    <s v="ENTR MG-265 (P/DIVINO)"/>
    <s v="ENTR BR-482 (FERVEDOURO)"/>
    <n v="637"/>
    <n v="652.5"/>
    <n v="15.5"/>
    <x v="2"/>
    <m/>
    <m/>
    <s v="Federal"/>
    <m/>
    <m/>
    <m/>
    <s v="Federal"/>
    <s v="PAV"/>
    <s v="Leopoldina"/>
  </r>
  <r>
    <x v="0"/>
    <s v="116BMG1350"/>
    <n v="0"/>
    <x v="88"/>
    <s v="1350"/>
    <n v="-42.280491210001202"/>
    <n v="-20.726677849702899"/>
    <n v="-42.381744290066798"/>
    <n v="-21.125127569681499"/>
    <s v="116"/>
    <s v="MG"/>
    <s v="Eixo Principal"/>
    <s v="-"/>
    <s v="116BMG1350"/>
    <s v="ENTR BR-482 (FERVEDOURO)"/>
    <s v="ENTR BR-265(A)/356 (MURIAÉ)"/>
    <n v="652.5"/>
    <n v="704.2"/>
    <n v="51.7"/>
    <x v="2"/>
    <m/>
    <m/>
    <s v="Federal"/>
    <m/>
    <m/>
    <m/>
    <s v="Federal"/>
    <s v="PAV"/>
    <s v="Leopoldina"/>
  </r>
  <r>
    <x v="0"/>
    <s v="116BMG1360"/>
    <n v="0"/>
    <x v="88"/>
    <s v="1360"/>
    <n v="-42.381744290066798"/>
    <n v="-21.125127569681499"/>
    <n v="-42.386499479667201"/>
    <n v="-21.130835750169599"/>
    <s v="116"/>
    <s v="MG"/>
    <s v="Eixo Principal"/>
    <s v="-"/>
    <s v="116BMG1360"/>
    <s v="ENTR BR-265(A)/356 (MURIAÉ)"/>
    <s v="ENTR BR-356(B)"/>
    <n v="704.2"/>
    <n v="705.1"/>
    <n v="0.9"/>
    <x v="2"/>
    <m/>
    <s v="356BMG0210"/>
    <s v="Federal"/>
    <m/>
    <m/>
    <m/>
    <s v="Federal"/>
    <s v="PAV"/>
    <s v="Leopoldina"/>
  </r>
  <r>
    <x v="0"/>
    <s v="116BMG1370"/>
    <n v="0"/>
    <x v="88"/>
    <s v="1370"/>
    <n v="-42.386499479667201"/>
    <n v="-21.130835750169599"/>
    <n v="-42.474538659931099"/>
    <n v="-21.365994860274501"/>
    <s v="116"/>
    <s v="MG"/>
    <s v="Eixo Principal"/>
    <s v="-"/>
    <s v="116BMG1370"/>
    <s v="ENTR BR-265(B)"/>
    <s v="ENTR MG-285 (LARANJAL)"/>
    <n v="705.1"/>
    <n v="738.1"/>
    <n v="33"/>
    <x v="2"/>
    <m/>
    <m/>
    <s v="Federal"/>
    <m/>
    <m/>
    <m/>
    <s v="Federal"/>
    <s v="PAV"/>
    <s v="Leopoldina"/>
  </r>
  <r>
    <x v="0"/>
    <s v="116BMG1390"/>
    <n v="0"/>
    <x v="88"/>
    <s v="1390"/>
    <n v="-42.474538659931099"/>
    <n v="-21.365994860274501"/>
    <n v="-42.514730360417701"/>
    <n v="-21.429308500186998"/>
    <s v="116"/>
    <s v="MG"/>
    <s v="Eixo Principal"/>
    <s v="-"/>
    <s v="116BMG1390"/>
    <s v="ENTR MG-285 (LARANJAL)"/>
    <s v="ENTR MG-454 (P/RECREIO)"/>
    <n v="738.1"/>
    <n v="746.5"/>
    <n v="8.4"/>
    <x v="2"/>
    <m/>
    <m/>
    <s v="Federal"/>
    <m/>
    <m/>
    <m/>
    <s v="Federal"/>
    <s v="PAV"/>
    <s v="Leopoldina"/>
  </r>
  <r>
    <x v="0"/>
    <s v="116BMG1410"/>
    <n v="0"/>
    <x v="88"/>
    <s v="1410"/>
    <n v="-42.514730360417701"/>
    <n v="-21.429308500186998"/>
    <n v="-42.650880760138897"/>
    <n v="-21.520448450235701"/>
    <s v="116"/>
    <s v="MG"/>
    <s v="Eixo Principal"/>
    <s v="-"/>
    <s v="116BMG1410"/>
    <s v="ENTR MG-454 (P/RECREIO)"/>
    <s v="ENTR BR-120/267(A) (LEOPOLDINA)"/>
    <n v="746.5"/>
    <n v="766.7"/>
    <n v="20.2"/>
    <x v="2"/>
    <m/>
    <m/>
    <s v="Federal"/>
    <m/>
    <m/>
    <m/>
    <s v="Federal"/>
    <s v="PAV"/>
    <s v="Leopoldina"/>
  </r>
  <r>
    <x v="0"/>
    <s v="116BMG1430"/>
    <n v="0"/>
    <x v="88"/>
    <s v="1430"/>
    <n v="-42.650880760138897"/>
    <n v="-21.520448450235701"/>
    <n v="-42.679956189926202"/>
    <n v="-21.571697829691001"/>
    <s v="116"/>
    <s v="MG"/>
    <s v="Eixo Principal"/>
    <s v="-"/>
    <s v="116BMG1430"/>
    <s v="ENTR BR-120/267(A) (LEOPOLDINA)"/>
    <s v="ENTR BR-267(B) (P/TEBAS)"/>
    <n v="766.7"/>
    <n v="774.4"/>
    <n v="7.7"/>
    <x v="2"/>
    <m/>
    <s v="267BMG0010"/>
    <s v="Federal"/>
    <m/>
    <m/>
    <m/>
    <s v="Federal"/>
    <s v="PAV"/>
    <s v="Leopoldina"/>
  </r>
  <r>
    <x v="0"/>
    <s v="116BMG1450"/>
    <n v="0"/>
    <x v="88"/>
    <s v="1450"/>
    <n v="-42.679956189926202"/>
    <n v="-21.571697829691001"/>
    <n v="-42.663635580317703"/>
    <n v="-21.8597617400122"/>
    <s v="116"/>
    <s v="MG"/>
    <s v="Eixo Principal"/>
    <s v="-"/>
    <s v="116BMG1450"/>
    <s v="ENTR BR-267(B) (P/TEBAS)"/>
    <s v="ENTR BR-393(A)"/>
    <n v="774.4"/>
    <n v="816"/>
    <n v="41.6"/>
    <x v="2"/>
    <m/>
    <m/>
    <s v="Federal"/>
    <m/>
    <m/>
    <m/>
    <s v="Federal"/>
    <s v="PAV"/>
    <s v="Leopoldina"/>
  </r>
  <r>
    <x v="0"/>
    <s v="116BMG1465"/>
    <n v="0"/>
    <x v="88"/>
    <s v="1465"/>
    <n v="-42.663635580317703"/>
    <n v="-21.8597617400122"/>
    <n v="-42.668228400020602"/>
    <n v="-21.871666990439198"/>
    <s v="116"/>
    <s v="MG"/>
    <s v="Eixo Principal"/>
    <s v="-"/>
    <s v="116BMG1465"/>
    <s v="ENTR BR-393(A)"/>
    <s v="DIV MG/RJ (ALÉM PARAÍBA)"/>
    <n v="816"/>
    <n v="818.1"/>
    <n v="2.1"/>
    <x v="2"/>
    <m/>
    <s v="393BMG0260"/>
    <s v="Federal"/>
    <m/>
    <m/>
    <m/>
    <s v="Federal"/>
    <s v="PAV"/>
    <s v="Leopoldina"/>
  </r>
  <r>
    <x v="0"/>
    <s v="116BPB0330"/>
    <n v="0"/>
    <x v="89"/>
    <s v="0330"/>
    <n v="-38.730093959568499"/>
    <n v="-6.8963345796770401"/>
    <n v="-38.721261670089902"/>
    <n v="-6.9401334995612798"/>
    <s v="116"/>
    <s v="PB"/>
    <s v="Eixo Principal"/>
    <s v="-"/>
    <s v="116BPB0330"/>
    <s v="DIV CE/PB"/>
    <s v="ENTR PB-420"/>
    <n v="0"/>
    <n v="5.0999999999999996"/>
    <n v="5.0999999999999996"/>
    <x v="2"/>
    <m/>
    <m/>
    <s v="Federal"/>
    <m/>
    <m/>
    <m/>
    <s v="Federal"/>
    <s v="PAV"/>
    <s v="Patos"/>
  </r>
  <r>
    <x v="0"/>
    <s v="116BPB0340"/>
    <n v="0"/>
    <x v="89"/>
    <s v="0340"/>
    <n v="-38.721261670089902"/>
    <n v="-6.9401334995612798"/>
    <n v="-38.752181259557403"/>
    <n v="-7.00508225983838"/>
    <s v="116"/>
    <s v="PB"/>
    <s v="Eixo Principal"/>
    <s v="-"/>
    <s v="116BPB0340"/>
    <s v="ENTR PB-420"/>
    <s v="DIV PB/CE"/>
    <n v="5.0999999999999996"/>
    <n v="13.4"/>
    <n v="8.3000000000000007"/>
    <x v="2"/>
    <m/>
    <m/>
    <s v="Federal"/>
    <m/>
    <m/>
    <m/>
    <s v="Federal"/>
    <s v="PAV"/>
    <s v="Patos"/>
  </r>
  <r>
    <x v="0"/>
    <s v="116BPE0430"/>
    <n v="0"/>
    <x v="90"/>
    <s v="0430"/>
    <n v="-39.088535420073498"/>
    <n v="-7.8596892403660901"/>
    <n v="-39.088684089698901"/>
    <n v="-7.8608773302245796"/>
    <s v="116"/>
    <s v="PE"/>
    <s v="Eixo Principal"/>
    <s v="-"/>
    <s v="116BPE0430"/>
    <s v="DIV CE/PE"/>
    <s v="ENTR PE-475 (P/CEDRO)"/>
    <n v="0"/>
    <n v="0.1"/>
    <n v="0.1"/>
    <x v="2"/>
    <m/>
    <m/>
    <s v="Federal"/>
    <m/>
    <m/>
    <m/>
    <s v="Federal"/>
    <s v="PAV"/>
    <s v="Salgueiro"/>
  </r>
  <r>
    <x v="0"/>
    <s v="116BPE0440"/>
    <n v="0"/>
    <x v="90"/>
    <s v="0440"/>
    <n v="-39.088684089698901"/>
    <n v="-7.8608773302245796"/>
    <n v="-39.134522119799897"/>
    <n v="-8.0673528901237397"/>
    <s v="116"/>
    <s v="PE"/>
    <s v="Eixo Principal"/>
    <s v="-"/>
    <s v="116BPE0440"/>
    <s v="ENTR PE-475 (P/CEDRO)"/>
    <s v="ENTR BR-232/361 (SALGUEIRO)"/>
    <n v="0.1"/>
    <n v="25.7"/>
    <n v="25.6"/>
    <x v="2"/>
    <m/>
    <m/>
    <s v="Federal"/>
    <m/>
    <m/>
    <m/>
    <s v="Federal"/>
    <s v="PAV"/>
    <s v="Salgueiro"/>
  </r>
  <r>
    <x v="0"/>
    <s v="116BPE0450"/>
    <n v="0"/>
    <x v="90"/>
    <s v="0450"/>
    <n v="-39.134522119799897"/>
    <n v="-8.0673528901237397"/>
    <n v="-39.104213480267802"/>
    <n v="-8.2189363297477396"/>
    <s v="116"/>
    <s v="PE"/>
    <s v="Eixo Principal"/>
    <s v="-"/>
    <s v="116BPE0450"/>
    <s v="ENTR BR-232/361 (SALGUEIRO)"/>
    <s v="ENTR PE-460"/>
    <n v="25.7"/>
    <n v="43.5"/>
    <n v="17.8"/>
    <x v="2"/>
    <m/>
    <m/>
    <s v="Federal"/>
    <m/>
    <m/>
    <m/>
    <s v="Federal"/>
    <s v="PAV"/>
    <s v="Salgueiro"/>
  </r>
  <r>
    <x v="0"/>
    <s v="116BPE0460"/>
    <n v="0"/>
    <x v="90"/>
    <s v="0460"/>
    <n v="-39.104213480267802"/>
    <n v="-8.2189363297477396"/>
    <n v="-39.2261571601247"/>
    <n v="-8.5482523896360405"/>
    <s v="116"/>
    <s v="PE"/>
    <s v="Eixo Principal"/>
    <s v="-"/>
    <s v="116BPE0460"/>
    <s v="ENTR PE-460"/>
    <s v="ENTR BR-316/428 (P/CABROBÓ)"/>
    <n v="43.5"/>
    <n v="82.7"/>
    <n v="39.200000000000003"/>
    <x v="2"/>
    <m/>
    <m/>
    <s v="Federal"/>
    <m/>
    <m/>
    <m/>
    <s v="Federal"/>
    <s v="PAV"/>
    <s v="Salgueiro"/>
  </r>
  <r>
    <x v="0"/>
    <s v="116BPE0470"/>
    <n v="0"/>
    <x v="90"/>
    <s v="0470"/>
    <n v="-39.2261571601247"/>
    <n v="-8.5482523896360405"/>
    <n v="-39.244680529582702"/>
    <n v="-8.6261088296587296"/>
    <s v="116"/>
    <s v="PE"/>
    <s v="Eixo Principal"/>
    <s v="-"/>
    <s v="116BPE0470"/>
    <s v="ENTR BR-316/428 (P/CABROBÓ)"/>
    <s v="DIV PE/BA (|INÍCIO PONTE SOBRE O RIO SÃO FRANCISCO)"/>
    <n v="82.7"/>
    <n v="91.6"/>
    <n v="8.9"/>
    <x v="2"/>
    <m/>
    <m/>
    <s v="Federal"/>
    <m/>
    <m/>
    <m/>
    <s v="Federal"/>
    <s v="PAV"/>
    <s v="Salgueiro"/>
  </r>
  <r>
    <x v="0"/>
    <s v="116BPR2710"/>
    <n v="0"/>
    <x v="91"/>
    <s v="2710"/>
    <n v="-48.560718550021001"/>
    <n v="-25.059580079557001"/>
    <n v="-48.753003979849701"/>
    <n v="-25.110939429910701"/>
    <s v="116"/>
    <s v="PR"/>
    <s v="Eixo Principal"/>
    <s v="-"/>
    <s v="116BPR2710"/>
    <s v="DIV SP/PR (CAB NORTE PONTE S/ RIO PARDINHO)"/>
    <s v="INÍCIO VARIANTE DO ALPINO(PISTA DIREITA)"/>
    <n v="0"/>
    <n v="22.7"/>
    <n v="22.7"/>
    <x v="0"/>
    <m/>
    <m/>
    <s v="Concessão Federal"/>
    <m/>
    <m/>
    <m/>
    <s v="Federal"/>
    <s v="PAV"/>
    <s v="Colombo"/>
  </r>
  <r>
    <x v="0"/>
    <s v="116BPR2720"/>
    <n v="0"/>
    <x v="91"/>
    <s v="2720"/>
    <n v="-48.753003979849701"/>
    <n v="-25.110939429910701"/>
    <n v="-48.854155969822102"/>
    <n v="-25.117168129905199"/>
    <s v="116"/>
    <s v="PR"/>
    <s v="Eixo Principal"/>
    <s v="-"/>
    <s v="116BPR2720"/>
    <s v="INÍCIO VARIANTE DO ALPINO(PISTA DIREITA)"/>
    <s v="FIM VARIANTE DO ALPINO (PISTA DIREITA)"/>
    <n v="22.7"/>
    <n v="34.299999999999997"/>
    <n v="11.6"/>
    <x v="2"/>
    <m/>
    <m/>
    <s v="Concessão Federal"/>
    <m/>
    <m/>
    <m/>
    <s v="Federal"/>
    <s v="PAV"/>
    <s v="Colombo"/>
  </r>
  <r>
    <x v="0"/>
    <s v="116BPR2725"/>
    <n v="0"/>
    <x v="91"/>
    <s v="2725"/>
    <n v="-48.854155969822102"/>
    <n v="-25.117168129905199"/>
    <n v="-48.876117040069197"/>
    <n v="-25.176446000082802"/>
    <s v="116"/>
    <s v="PR"/>
    <s v="Eixo Principal"/>
    <s v="-"/>
    <s v="116BPR2725"/>
    <s v="FIM VARIANTE DO ALPINO (PISTA DIREITA)"/>
    <s v="REPRESA DO CAPIVARI (INÍCIO DA VARIANTE)"/>
    <n v="34.299999999999997"/>
    <n v="42.2"/>
    <n v="7.9"/>
    <x v="0"/>
    <m/>
    <m/>
    <s v="Concessão Federal"/>
    <m/>
    <m/>
    <m/>
    <s v="Federal"/>
    <s v="PAV"/>
    <s v="Colombo"/>
  </r>
  <r>
    <x v="0"/>
    <s v="116BPR2730"/>
    <n v="0"/>
    <x v="91"/>
    <s v="2730"/>
    <n v="-48.876117040069197"/>
    <n v="-25.176446000082802"/>
    <n v="-48.946317529929999"/>
    <n v="-25.304811219761898"/>
    <s v="116"/>
    <s v="PR"/>
    <s v="Eixo Principal"/>
    <s v="-"/>
    <s v="116BPR2730"/>
    <s v="REPRESA DO CAPIVARI (INÍCIO DA VARIANTE)"/>
    <s v="ENTR PR-410 (GRACIOSA)"/>
    <n v="42.2"/>
    <n v="59.3"/>
    <n v="17.100000000000001"/>
    <x v="0"/>
    <m/>
    <m/>
    <s v="Concessão Federal"/>
    <m/>
    <m/>
    <m/>
    <s v="Federal"/>
    <s v="PAV"/>
    <s v="Colombo"/>
  </r>
  <r>
    <x v="0"/>
    <s v="116BPR2740"/>
    <n v="0"/>
    <x v="91"/>
    <s v="2740"/>
    <n v="-48.946317529929999"/>
    <n v="-25.304811219761898"/>
    <n v="-49.045687999801302"/>
    <n v="-25.3459959804301"/>
    <s v="116"/>
    <s v="PR"/>
    <s v="Eixo Principal"/>
    <s v="-"/>
    <s v="116BPR2740"/>
    <s v="ENTR PR-410 (GRACIOSA)"/>
    <s v="INÍC CONT LESTE CURITIBA (QUATRO BARRAS)"/>
    <n v="59.3"/>
    <n v="71.099999999999994"/>
    <n v="11.8"/>
    <x v="0"/>
    <m/>
    <m/>
    <s v="Concessão Federal"/>
    <m/>
    <m/>
    <m/>
    <s v="Federal"/>
    <s v="PAV"/>
    <s v="Colombo"/>
  </r>
  <r>
    <x v="0"/>
    <s v="116BPR2750"/>
    <n v="0"/>
    <x v="91"/>
    <s v="2750"/>
    <n v="-49.045687999801302"/>
    <n v="-25.3459959804301"/>
    <n v="-49.089054530142299"/>
    <n v="-25.461771919937998"/>
    <s v="116"/>
    <s v="PR"/>
    <s v="Eixo Principal"/>
    <s v="-"/>
    <s v="116BPR2750"/>
    <s v="INÍC CONT LESTE CURITIBA (QUATRO BARRAS)"/>
    <s v="ENTR PR-415 (P/PIRAQUARA)"/>
    <n v="71.099999999999994"/>
    <n v="90.1"/>
    <n v="19"/>
    <x v="0"/>
    <m/>
    <m/>
    <s v="Concessão Federal"/>
    <m/>
    <m/>
    <m/>
    <s v="Federal"/>
    <s v="PAV"/>
    <s v="Colombo"/>
  </r>
  <r>
    <x v="0"/>
    <s v="116BPR2755"/>
    <n v="0"/>
    <x v="91"/>
    <s v="2755"/>
    <n v="-49.089054530142299"/>
    <n v="-25.461771919937998"/>
    <n v="-49.128205529761303"/>
    <n v="-25.511554569887402"/>
    <s v="116"/>
    <s v="PR"/>
    <s v="Eixo Principal"/>
    <s v="-"/>
    <s v="116BPR2755"/>
    <s v="ENTR PR-415 (P/PIRAQUARA)"/>
    <s v="ENTR BR-277(A)"/>
    <n v="90.1"/>
    <n v="96.9"/>
    <n v="6.8"/>
    <x v="0"/>
    <m/>
    <m/>
    <s v="Concessão Federal"/>
    <m/>
    <m/>
    <m/>
    <s v="Federal"/>
    <s v="PAV"/>
    <s v="Colombo"/>
  </r>
  <r>
    <x v="0"/>
    <s v="116BPR2760"/>
    <n v="0"/>
    <x v="91"/>
    <s v="2760"/>
    <n v="-49.128205529761303"/>
    <n v="-25.511554569887402"/>
    <n v="-49.181893820243502"/>
    <n v="-25.568944049927801"/>
    <s v="116"/>
    <s v="PR"/>
    <s v="Eixo Principal"/>
    <s v="-"/>
    <s v="116BPR2760"/>
    <s v="ENTR BR-277(A)"/>
    <s v="ENTR BR-376(A)"/>
    <n v="96.9"/>
    <n v="106.4"/>
    <n v="9.5"/>
    <x v="0"/>
    <m/>
    <s v="277BPR0038"/>
    <s v="Convênio de Administração"/>
    <m/>
    <m/>
    <m/>
    <s v="Federal"/>
    <s v="PAV"/>
    <s v="Colombo"/>
  </r>
  <r>
    <x v="0"/>
    <s v="116BPR2770"/>
    <n v="0"/>
    <x v="91"/>
    <s v="2770"/>
    <n v="-49.181893820243502"/>
    <n v="-25.568944049927801"/>
    <n v="-49.303409099949903"/>
    <n v="-25.544169439867598"/>
    <s v="116"/>
    <s v="PR"/>
    <s v="Eixo Principal"/>
    <s v="-"/>
    <s v="116BPR2770"/>
    <s v="ENTR BR-376(A)"/>
    <s v="ENTR BR-277(B)/376(B)/476 (CURITIBA SUL/PINHEIRINHO)"/>
    <n v="106.4"/>
    <n v="119.2"/>
    <n v="12.8"/>
    <x v="0"/>
    <m/>
    <s v="376BPR0470;277BPR0041"/>
    <s v="Convênio de Administração"/>
    <m/>
    <m/>
    <m/>
    <s v="Federal"/>
    <s v="PAV"/>
    <s v="Colombo"/>
  </r>
  <r>
    <x v="0"/>
    <s v="116BPR2790"/>
    <n v="0"/>
    <x v="91"/>
    <s v="2790"/>
    <n v="-49.303409099949903"/>
    <n v="-25.544169439867598"/>
    <n v="-49.3159731703254"/>
    <n v="-25.622380219971099"/>
    <s v="116"/>
    <s v="PR"/>
    <s v="Eixo Principal"/>
    <s v="-"/>
    <s v="116BPR2790"/>
    <s v="ENTR BR-277(B)/376(B)/476 (CURITIBA SUL/PINHEIRINHO)"/>
    <s v="CABECEIRA NORTE PONTE RIO IGUAÇÚ"/>
    <n v="119.2"/>
    <n v="128.1"/>
    <n v="8.9"/>
    <x v="0"/>
    <m/>
    <m/>
    <s v="Concessão Federal"/>
    <m/>
    <m/>
    <m/>
    <s v="Federal"/>
    <s v="PAV"/>
    <s v="Colombo"/>
  </r>
  <r>
    <x v="0"/>
    <s v="116BPR2793"/>
    <n v="0"/>
    <x v="91"/>
    <s v="2793"/>
    <n v="-49.3159731703254"/>
    <n v="-25.622380219971099"/>
    <n v="-49.324316299657397"/>
    <n v="-25.777318579588702"/>
    <s v="116"/>
    <s v="PR"/>
    <s v="Eixo Principal"/>
    <s v="-"/>
    <s v="116BPR2793"/>
    <s v="CABECEIRA NORTE PONTE RIO IGUAÇÚ"/>
    <s v="MANDIRITUBA"/>
    <n v="128.1"/>
    <n v="145.5"/>
    <n v="17.399999999999999"/>
    <x v="2"/>
    <m/>
    <m/>
    <s v="Concessão Federal"/>
    <m/>
    <m/>
    <m/>
    <s v="Federal"/>
    <s v="PAV"/>
    <s v="Colombo"/>
  </r>
  <r>
    <x v="0"/>
    <s v="116BPR2797"/>
    <n v="0"/>
    <x v="91"/>
    <s v="2797"/>
    <n v="-49.324316299657397"/>
    <n v="-25.777318579588702"/>
    <n v="-49.361864260427197"/>
    <n v="-25.8622204002512"/>
    <s v="116"/>
    <s v="PR"/>
    <s v="Eixo Principal"/>
    <s v="-"/>
    <s v="116BPR2797"/>
    <s v="MANDIRITUBA"/>
    <s v="ENTR PR-419 (AREIA BRANCA)"/>
    <n v="145.5"/>
    <n v="156.30000000000001"/>
    <n v="10.8"/>
    <x v="2"/>
    <m/>
    <m/>
    <s v="Concessão Federal"/>
    <m/>
    <m/>
    <m/>
    <s v="Federal"/>
    <s v="PAV"/>
    <s v="Colombo"/>
  </r>
  <r>
    <x v="0"/>
    <s v="116BPR2800"/>
    <n v="0"/>
    <x v="91"/>
    <s v="2800"/>
    <n v="-49.361864260427197"/>
    <n v="-25.8622204002512"/>
    <n v="-49.486663900218701"/>
    <n v="-25.875495120303501"/>
    <s v="116"/>
    <s v="PR"/>
    <s v="Eixo Principal"/>
    <s v="-"/>
    <s v="116BPR2800"/>
    <s v="ENTR PR-419 (AREIA BRANCA)"/>
    <s v="ENTR PR-511 (QUITANDINHA)"/>
    <n v="156.30000000000001"/>
    <n v="170.6"/>
    <n v="14.3"/>
    <x v="2"/>
    <m/>
    <m/>
    <s v="Concessão Federal"/>
    <m/>
    <m/>
    <m/>
    <s v="Federal"/>
    <s v="PAV"/>
    <s v="Colombo"/>
  </r>
  <r>
    <x v="0"/>
    <s v="116BPR2803"/>
    <n v="0"/>
    <x v="91"/>
    <s v="2803"/>
    <n v="-49.486663900218701"/>
    <n v="-25.875495120303501"/>
    <n v="-49.667115830231303"/>
    <n v="-25.9942197497416"/>
    <s v="116"/>
    <s v="PR"/>
    <s v="Eixo Principal"/>
    <s v="-"/>
    <s v="116BPR2803"/>
    <s v="ENTR PR-511 (QUITANDINHA)"/>
    <s v="ENTR PR-427 (CAMPO DO TENENTE)"/>
    <n v="170.6"/>
    <n v="194.8"/>
    <n v="24.2"/>
    <x v="2"/>
    <m/>
    <m/>
    <s v="Concessão Federal"/>
    <m/>
    <m/>
    <m/>
    <s v="Federal"/>
    <s v="PAV"/>
    <s v="Colombo"/>
  </r>
  <r>
    <x v="0"/>
    <s v="116BPR2810"/>
    <n v="0"/>
    <x v="91"/>
    <s v="2810"/>
    <n v="-49.667115830231303"/>
    <n v="-25.9942197497416"/>
    <n v="-49.784138730118201"/>
    <n v="-26.108885489673501"/>
    <s v="116"/>
    <s v="PR"/>
    <s v="Eixo Principal"/>
    <s v="-"/>
    <s v="116BPR2810"/>
    <s v="ENTR PR-427 (CAMPO DO TENENTE)"/>
    <s v="DIV PR/SC (RIO NEGRO/MAFRA)"/>
    <n v="194.8"/>
    <n v="214.9"/>
    <n v="20.100000000000001"/>
    <x v="2"/>
    <m/>
    <m/>
    <s v="Concessão Federal"/>
    <m/>
    <m/>
    <m/>
    <s v="Federal"/>
    <s v="PAV"/>
    <s v="Colombo"/>
  </r>
  <r>
    <x v="0"/>
    <s v="116BRJ1470"/>
    <n v="0"/>
    <x v="92"/>
    <s v="1470"/>
    <n v="-42.668228400020602"/>
    <n v="-21.871666990439198"/>
    <n v="-42.681754350182999"/>
    <n v="-21.879651710258202"/>
    <s v="116"/>
    <s v="RJ"/>
    <s v="Eixo Principal"/>
    <s v="-"/>
    <s v="116BRJ1470"/>
    <s v="DIV MG/RJ (ALÉM PARAÍBA)"/>
    <s v="ENTR BR-393(B)"/>
    <n v="0"/>
    <n v="2.1"/>
    <n v="2.1"/>
    <x v="2"/>
    <m/>
    <s v="393BRJ0270"/>
    <s v="Concessão Federal"/>
    <m/>
    <m/>
    <m/>
    <s v="Federal"/>
    <s v="PAV"/>
    <s v="Seropédica"/>
  </r>
  <r>
    <x v="0"/>
    <s v="116BRJ1480"/>
    <n v="0"/>
    <x v="92"/>
    <s v="1480"/>
    <n v="-42.681754350182999"/>
    <n v="-21.879651710258202"/>
    <n v="-42.778311749687397"/>
    <n v="-22.032089250418501"/>
    <s v="116"/>
    <s v="RJ"/>
    <s v="Eixo Principal"/>
    <s v="-"/>
    <s v="116BRJ1480"/>
    <s v="ENTR BR-393(B)"/>
    <s v="ENTR RJ-154 (P/SUMIDOURO)"/>
    <n v="2.1"/>
    <n v="24.2"/>
    <n v="22.1"/>
    <x v="2"/>
    <m/>
    <m/>
    <s v="Concessão Federal"/>
    <m/>
    <m/>
    <m/>
    <s v="Federal"/>
    <s v="PAV"/>
    <s v="Seropédica"/>
  </r>
  <r>
    <x v="0"/>
    <s v="116BRJ1490"/>
    <n v="0"/>
    <x v="92"/>
    <s v="1490"/>
    <n v="-42.778311749687397"/>
    <n v="-22.032089250418501"/>
    <n v="-42.779800099794699"/>
    <n v="-22.034416079838099"/>
    <s v="116"/>
    <s v="RJ"/>
    <s v="Eixo Principal"/>
    <s v="-"/>
    <s v="116BRJ1490"/>
    <s v="ENTR RJ-154 (P/SUMIDOURO)"/>
    <s v="ENTR RJ-154 (P/NOSSA SENHORA DA APARECIDA)"/>
    <n v="24.2"/>
    <n v="24.5"/>
    <n v="0.3"/>
    <x v="2"/>
    <m/>
    <m/>
    <s v="Concessão Federal"/>
    <m/>
    <m/>
    <m/>
    <s v="Federal"/>
    <s v="PAV"/>
    <s v="Seropédica"/>
  </r>
  <r>
    <x v="0"/>
    <s v="116BRJ1510"/>
    <n v="0"/>
    <x v="92"/>
    <s v="1510"/>
    <n v="-42.779800099794699"/>
    <n v="-22.034416079838099"/>
    <n v="-42.779523599634302"/>
    <n v="-22.133427579918799"/>
    <s v="116"/>
    <s v="RJ"/>
    <s v="Eixo Principal"/>
    <s v="-"/>
    <s v="116BRJ1510"/>
    <s v="ENTR RJ-154 (P/NOSSA SENHORA DA APARECIDA)"/>
    <s v="ENTR RJ-156 (P/VOLTA DO PIÃO)"/>
    <n v="24.5"/>
    <n v="40"/>
    <n v="15.5"/>
    <x v="2"/>
    <m/>
    <m/>
    <s v="Concessão Federal"/>
    <m/>
    <m/>
    <m/>
    <s v="Federal"/>
    <s v="PAV"/>
    <s v="Seropédica"/>
  </r>
  <r>
    <x v="0"/>
    <s v="116BRJ1530"/>
    <n v="0"/>
    <x v="92"/>
    <s v="1530"/>
    <n v="-42.779523599634302"/>
    <n v="-22.133427579918799"/>
    <n v="-42.8974858602841"/>
    <n v="-22.204632709631799"/>
    <s v="116"/>
    <s v="RJ"/>
    <s v="Eixo Principal"/>
    <s v="-"/>
    <s v="116BRJ1530"/>
    <s v="ENTR RJ-156 (P/VOLTA DO PIÃO)"/>
    <s v="ENTR BR-492(A)"/>
    <n v="40"/>
    <n v="56.1"/>
    <n v="16.100000000000001"/>
    <x v="2"/>
    <m/>
    <m/>
    <s v="Concessão Federal"/>
    <m/>
    <m/>
    <m/>
    <s v="Federal"/>
    <s v="PAV"/>
    <s v="Seropédica"/>
  </r>
  <r>
    <x v="0"/>
    <s v="116BRJ1550"/>
    <n v="0"/>
    <x v="92"/>
    <s v="1550"/>
    <n v="-42.8974858602841"/>
    <n v="-22.204632709631799"/>
    <n v="-42.908430419827901"/>
    <n v="-22.228461759902199"/>
    <s v="116"/>
    <s v="RJ"/>
    <s v="Eixo Principal"/>
    <s v="-"/>
    <s v="116BRJ1550"/>
    <s v="ENTR BR-492(A)"/>
    <s v="ENTR BR-492(B) (PONTE NOVA)"/>
    <n v="56.1"/>
    <n v="59.2"/>
    <n v="3.1"/>
    <x v="2"/>
    <m/>
    <s v="492BRJ0450"/>
    <s v="Concessão Federal"/>
    <m/>
    <m/>
    <m/>
    <s v="Federal"/>
    <s v="PAV"/>
    <s v="Seropédica"/>
  </r>
  <r>
    <x v="0"/>
    <s v="116BRJ1570"/>
    <n v="0"/>
    <x v="92"/>
    <s v="1570"/>
    <n v="-42.908430419827901"/>
    <n v="-22.228461759902199"/>
    <n v="-42.953498310098801"/>
    <n v="-22.389179309577401"/>
    <s v="116"/>
    <s v="RJ"/>
    <s v="Eixo Principal"/>
    <s v="-"/>
    <s v="116BRJ1570"/>
    <s v="ENTR BR-492(B) (PONTE NOVA)"/>
    <s v="ENTR RJ-130"/>
    <n v="59.2"/>
    <n v="79.900000000000006"/>
    <n v="20.7"/>
    <x v="2"/>
    <m/>
    <m/>
    <s v="Concessão Federal"/>
    <m/>
    <m/>
    <m/>
    <s v="Federal"/>
    <s v="PAV"/>
    <s v="Seropédica"/>
  </r>
  <r>
    <x v="0"/>
    <s v="116BRJ1590"/>
    <n v="0"/>
    <x v="92"/>
    <s v="1590"/>
    <n v="-42.953498310098801"/>
    <n v="-22.389179309577401"/>
    <n v="-42.987787109787199"/>
    <n v="-22.4626453798803"/>
    <s v="116"/>
    <s v="RJ"/>
    <s v="Eixo Principal"/>
    <s v="-"/>
    <s v="116BRJ1590"/>
    <s v="ENTR RJ-130"/>
    <s v="ACESSO TERESÓPOLIS (SOBERBO)"/>
    <n v="79.900000000000006"/>
    <n v="92.5"/>
    <n v="12.6"/>
    <x v="2"/>
    <m/>
    <m/>
    <s v="Concessão Federal"/>
    <m/>
    <m/>
    <m/>
    <s v="Federal"/>
    <s v="PAV"/>
    <s v="Seropédica"/>
  </r>
  <r>
    <x v="0"/>
    <s v="116BRJ1610"/>
    <n v="0"/>
    <x v="92"/>
    <s v="1610"/>
    <n v="-42.987787109787199"/>
    <n v="-22.4626453798803"/>
    <n v="-42.992082629809403"/>
    <n v="-22.534963710206998"/>
    <s v="116"/>
    <s v="RJ"/>
    <s v="Eixo Principal"/>
    <s v="-"/>
    <s v="116BRJ1610"/>
    <s v="ACESSO TERESÓPOLIS (SOBERBO)"/>
    <s v="RIO CORUJAS"/>
    <n v="92.5"/>
    <n v="108"/>
    <n v="15.5"/>
    <x v="2"/>
    <m/>
    <m/>
    <s v="Concessão Federal"/>
    <m/>
    <m/>
    <m/>
    <s v="Federal"/>
    <s v="PAV"/>
    <s v="Seropédica"/>
  </r>
  <r>
    <x v="0"/>
    <s v="116BRJ1625"/>
    <n v="0"/>
    <x v="92"/>
    <s v="1625"/>
    <n v="-42.992082629809403"/>
    <n v="-22.534963710206998"/>
    <n v="-42.988082230410498"/>
    <n v="-22.546518719663101"/>
    <s v="116"/>
    <s v="RJ"/>
    <s v="Eixo Principal"/>
    <s v="-"/>
    <s v="116BRJ1625"/>
    <s v="RIO CORUJAS"/>
    <s v="ENTR RJ-122 (PARADA MODELO)"/>
    <n v="108"/>
    <n v="109.5"/>
    <n v="1.5"/>
    <x v="0"/>
    <m/>
    <m/>
    <s v="Concessão Federal"/>
    <m/>
    <m/>
    <m/>
    <s v="Federal"/>
    <s v="PAV"/>
    <s v="Seropédica"/>
  </r>
  <r>
    <x v="0"/>
    <s v="116BRJ1630"/>
    <n v="0"/>
    <x v="92"/>
    <s v="1630"/>
    <n v="-42.988082230410498"/>
    <n v="-22.546518719663101"/>
    <n v="-43.020217150201198"/>
    <n v="-22.590854729961698"/>
    <s v="116"/>
    <s v="RJ"/>
    <s v="Eixo Principal"/>
    <s v="-"/>
    <s v="116BRJ1630"/>
    <s v="ENTR RJ-122 (PARADA MODELO)"/>
    <s v="ENTR RJ-112"/>
    <n v="109.5"/>
    <n v="115.5"/>
    <n v="6"/>
    <x v="0"/>
    <m/>
    <m/>
    <s v="Concessão Federal"/>
    <m/>
    <m/>
    <m/>
    <s v="Federal"/>
    <s v="PAV"/>
    <s v="Seropédica"/>
  </r>
  <r>
    <x v="0"/>
    <s v="116BRJ1650"/>
    <n v="0"/>
    <x v="92"/>
    <s v="1650"/>
    <n v="-43.020217150201198"/>
    <n v="-22.590854729961698"/>
    <n v="-43.0884151097694"/>
    <n v="-22.656669229801"/>
    <s v="116"/>
    <s v="RJ"/>
    <s v="Eixo Principal"/>
    <s v="-"/>
    <s v="116BRJ1650"/>
    <s v="ENTR RJ-112"/>
    <s v="ENTR BR-493(A) (P/MAGÉ)"/>
    <n v="115.5"/>
    <n v="126.3"/>
    <n v="10.8"/>
    <x v="0"/>
    <m/>
    <m/>
    <s v="Concessão Federal"/>
    <m/>
    <m/>
    <m/>
    <s v="Federal"/>
    <s v="PAV"/>
    <s v="Seropédica"/>
  </r>
  <r>
    <x v="0"/>
    <s v="116BRJ1670"/>
    <n v="0"/>
    <x v="92"/>
    <s v="1670"/>
    <n v="-43.0884151097694"/>
    <n v="-22.656669229801"/>
    <n v="-43.2237391701265"/>
    <n v="-22.6474444995639"/>
    <s v="116"/>
    <s v="RJ"/>
    <s v="Eixo Principal"/>
    <s v="-"/>
    <s v="116BRJ1670"/>
    <s v="ENTR BR-493(A) (P/MAGÉ)"/>
    <s v="ENTR RJ-107 (IMBARIÊ)"/>
    <n v="126.3"/>
    <n v="141.30000000000001"/>
    <n v="15"/>
    <x v="0"/>
    <m/>
    <s v="493BRJ0070"/>
    <s v="Concessão Federal"/>
    <m/>
    <m/>
    <m/>
    <s v="Federal"/>
    <s v="PAV"/>
    <s v="Seropédica"/>
  </r>
  <r>
    <x v="0"/>
    <s v="116BRJ1690"/>
    <n v="0"/>
    <x v="92"/>
    <s v="1690"/>
    <n v="-43.2237391701265"/>
    <n v="-22.6474444995639"/>
    <n v="-43.286007429998797"/>
    <n v="-22.6719473803672"/>
    <s v="116"/>
    <s v="RJ"/>
    <s v="Eixo Principal"/>
    <s v="-"/>
    <s v="116BRJ1690"/>
    <s v="ENTR RJ-107 (IMBARIÊ)"/>
    <s v="ENTR BR-040(A)/493(B)/RJ-109"/>
    <n v="141.30000000000001"/>
    <n v="148.4"/>
    <n v="7.1"/>
    <x v="0"/>
    <m/>
    <s v="493BRJ0090"/>
    <s v="Concessão Federal"/>
    <m/>
    <m/>
    <m/>
    <s v="Federal"/>
    <s v="PAV"/>
    <s v="Seropédica"/>
  </r>
  <r>
    <x v="0"/>
    <s v="116BRJ1710"/>
    <n v="0"/>
    <x v="92"/>
    <s v="1710"/>
    <n v="-43.286007429998797"/>
    <n v="-22.6719473803672"/>
    <n v="-43.288785960103901"/>
    <n v="-22.6960910098921"/>
    <s v="116"/>
    <s v="RJ"/>
    <s v="Eixo Principal"/>
    <s v="Coinc"/>
    <s v="116BRJ1710"/>
    <s v="ENTR BR-040(A)/493(B)/RJ-109"/>
    <s v="ENTR RJ-105"/>
    <n v="148.4"/>
    <n v="151.1"/>
    <n v="2.7"/>
    <x v="0"/>
    <m/>
    <s v="040BRJ0950"/>
    <s v="Convênio de Administração"/>
    <m/>
    <m/>
    <m/>
    <s v="Federal"/>
    <s v="PAV"/>
    <s v="Seropédica"/>
  </r>
  <r>
    <x v="0"/>
    <s v="116BRJ1730"/>
    <n v="0"/>
    <x v="92"/>
    <s v="1730"/>
    <n v="-43.288785960103901"/>
    <n v="-22.6960910098921"/>
    <n v="-43.288102460060401"/>
    <n v="-22.745675760427901"/>
    <s v="116"/>
    <s v="RJ"/>
    <s v="Eixo Principal"/>
    <s v="Coinc"/>
    <s v="116BRJ1730"/>
    <s v="ENTR RJ-105"/>
    <s v="ENTR RJ-103"/>
    <n v="151.1"/>
    <n v="156.6"/>
    <n v="5.5"/>
    <x v="0"/>
    <m/>
    <s v="040BRJ0970"/>
    <s v="Convênio de Administração"/>
    <m/>
    <m/>
    <m/>
    <s v="Federal"/>
    <s v="PAV"/>
    <s v="Seropédica"/>
  </r>
  <r>
    <x v="0"/>
    <s v="116BRJ1750"/>
    <n v="0"/>
    <x v="92"/>
    <s v="1750"/>
    <n v="-43.288102460060401"/>
    <n v="-22.745675760427901"/>
    <n v="-43.289122380293499"/>
    <n v="-22.807953170002701"/>
    <s v="116"/>
    <s v="RJ"/>
    <s v="Eixo Principal"/>
    <s v="Coinc"/>
    <s v="116BRJ1750"/>
    <s v="ENTR RJ-103"/>
    <s v="ENTR RJ-071/081 (LINHA VERMELHA)"/>
    <n v="156.6"/>
    <n v="163.6"/>
    <n v="7"/>
    <x v="0"/>
    <m/>
    <s v="040BRJ0990"/>
    <s v="Convênio de Administração"/>
    <m/>
    <m/>
    <m/>
    <s v="Federal"/>
    <s v="PAV"/>
    <s v="Seropédica"/>
  </r>
  <r>
    <x v="0"/>
    <s v="116BRJ1760"/>
    <n v="0"/>
    <x v="92"/>
    <s v="1760"/>
    <n v="-43.289122380293499"/>
    <n v="-22.807953170002701"/>
    <n v="-43.289015369963202"/>
    <n v="-22.816131100170001"/>
    <s v="116"/>
    <s v="RJ"/>
    <s v="Eixo Principal"/>
    <s v="Coinc"/>
    <s v="116BRJ1760"/>
    <s v="ENTR RJ-071/081 (LINHA VERMELHA)"/>
    <s v="ENTR BR-040(B)/101(A) (TREVO DAS MISSÕES)"/>
    <n v="163.6"/>
    <n v="164.8"/>
    <n v="1.2"/>
    <x v="0"/>
    <m/>
    <s v="040BRJ0995"/>
    <s v="Convênio de Administração"/>
    <m/>
    <m/>
    <m/>
    <s v="Federal"/>
    <s v="PAV"/>
    <s v="Seropédica"/>
  </r>
  <r>
    <x v="0"/>
    <s v="116BRJ1770"/>
    <n v="0"/>
    <x v="92"/>
    <s v="1770"/>
    <n v="-43.289015369963202"/>
    <n v="-22.816131100170001"/>
    <n v="-43.301484230013102"/>
    <n v="-22.815825759650998"/>
    <s v="116"/>
    <s v="RJ"/>
    <s v="Eixo Principal"/>
    <s v="Coinc"/>
    <s v="116BRJ1770"/>
    <s v="ENTR BR-040(B)/101(A) (TREVO DAS MISSÕES)"/>
    <s v="ENTR RJ-101 (PARADA DE LUCAS)"/>
    <n v="164.8"/>
    <n v="166.1"/>
    <n v="1.3"/>
    <x v="0"/>
    <m/>
    <s v="101BRJ3190"/>
    <s v="Convênio de Administração"/>
    <m/>
    <m/>
    <m/>
    <s v="Federal"/>
    <s v="PAV"/>
    <s v="Seropédica"/>
  </r>
  <r>
    <x v="0"/>
    <s v="116BRJ1780"/>
    <n v="0"/>
    <x v="92"/>
    <s v="1780"/>
    <n v="-43.301484230013102"/>
    <n v="-22.815825759650998"/>
    <n v="-43.315760839790798"/>
    <n v="-22.819953969799801"/>
    <s v="116"/>
    <s v="RJ"/>
    <s v="Eixo Principal"/>
    <s v="Coinc"/>
    <s v="116BRJ1780"/>
    <s v="ENTR RJ-101 (PARADA DE LUCAS)"/>
    <s v="ENTR BR-101(B) (TREVO DAS MARGARIDAS)"/>
    <n v="166.1"/>
    <n v="168.1"/>
    <n v="2"/>
    <x v="0"/>
    <m/>
    <s v="101BRJ3200"/>
    <s v="Convênio de Administração"/>
    <m/>
    <m/>
    <m/>
    <s v="Federal"/>
    <s v="PAV"/>
    <s v="Seropédica"/>
  </r>
  <r>
    <x v="0"/>
    <s v="116BRJ1790"/>
    <n v="0"/>
    <x v="92"/>
    <s v="1790"/>
    <n v="-43.315760839790798"/>
    <n v="-22.819953969799801"/>
    <n v="-43.345650030124702"/>
    <n v="-22.804494050060299"/>
    <s v="116"/>
    <s v="RJ"/>
    <s v="Eixo Principal"/>
    <s v="-"/>
    <s v="116BRJ1790"/>
    <s v="ENTR BR-101(B) (TREVO DAS MARGARIDAS)"/>
    <s v="ENTR RJ-071"/>
    <n v="168.1"/>
    <n v="171.3"/>
    <n v="3.2"/>
    <x v="0"/>
    <m/>
    <m/>
    <s v="Concessão Federal"/>
    <m/>
    <m/>
    <m/>
    <s v="Federal"/>
    <s v="PAV"/>
    <s v="Seropédica"/>
  </r>
  <r>
    <x v="0"/>
    <s v="116BRJ1800"/>
    <n v="0"/>
    <x v="92"/>
    <s v="1800"/>
    <n v="-43.345650030124702"/>
    <n v="-22.804494050060299"/>
    <n v="-43.365385999564097"/>
    <n v="-22.793463380430602"/>
    <s v="116"/>
    <s v="RJ"/>
    <s v="Eixo Principal"/>
    <s v="-"/>
    <s v="116BRJ1800"/>
    <s v="ENTR RJ-071"/>
    <s v="ENTR RJ-085 (SÃO JOÃO DO MERITI)"/>
    <n v="171.3"/>
    <n v="174.2"/>
    <n v="2.9"/>
    <x v="0"/>
    <m/>
    <m/>
    <s v="Concessão Federal"/>
    <m/>
    <m/>
    <m/>
    <s v="Federal"/>
    <s v="PAV"/>
    <s v="Seropédica"/>
  </r>
  <r>
    <x v="0"/>
    <s v="116BRJ1810"/>
    <n v="0"/>
    <x v="92"/>
    <s v="1810"/>
    <n v="-43.365385999564097"/>
    <n v="-22.793463380430602"/>
    <n v="-43.400093600039497"/>
    <n v="-22.775460259783099"/>
    <s v="116"/>
    <s v="RJ"/>
    <s v="Eixo Principal"/>
    <s v="-"/>
    <s v="116BRJ1810"/>
    <s v="ENTR RJ-085 (SÃO JOÃO DO MERITI)"/>
    <s v="ENTR RJ-103 (COELHO DA ROCHA)"/>
    <n v="174.2"/>
    <n v="177.9"/>
    <n v="3.7"/>
    <x v="0"/>
    <m/>
    <m/>
    <s v="Concessão Federal"/>
    <m/>
    <m/>
    <m/>
    <s v="Federal"/>
    <s v="PAV"/>
    <s v="Seropédica"/>
  </r>
  <r>
    <x v="0"/>
    <s v="116BRJ1830"/>
    <n v="0"/>
    <x v="92"/>
    <s v="1830"/>
    <n v="-43.400093600039497"/>
    <n v="-22.775460259783099"/>
    <n v="-43.425733179842297"/>
    <n v="-22.760200739572401"/>
    <s v="116"/>
    <s v="RJ"/>
    <s v="Eixo Principal"/>
    <s v="-"/>
    <s v="116BRJ1830"/>
    <s v="ENTR RJ-103 (COELHO DA ROCHA)"/>
    <s v="ENTR RJ-105 (P/ NILÓPOLIS)"/>
    <n v="177.9"/>
    <n v="181.3"/>
    <n v="3.4"/>
    <x v="0"/>
    <m/>
    <m/>
    <s v="Concessão Federal"/>
    <m/>
    <m/>
    <m/>
    <s v="Federal"/>
    <s v="PAV"/>
    <s v="Seropédica"/>
  </r>
  <r>
    <x v="0"/>
    <s v="116BRJ1850"/>
    <n v="0"/>
    <x v="92"/>
    <s v="1850"/>
    <n v="-43.425733179842297"/>
    <n v="-22.760200739572401"/>
    <n v="-43.456976830116503"/>
    <n v="-22.740284890435301"/>
    <s v="116"/>
    <s v="RJ"/>
    <s v="Eixo Principal"/>
    <s v="-"/>
    <s v="116BRJ1850"/>
    <s v="ENTR RJ-105 (P/ NILÓPOLIS)"/>
    <s v="ENTR RJ-111"/>
    <n v="181.3"/>
    <n v="185.4"/>
    <n v="4.0999999999999996"/>
    <x v="0"/>
    <m/>
    <m/>
    <s v="Concessão Federal"/>
    <m/>
    <m/>
    <m/>
    <s v="Federal"/>
    <s v="PAV"/>
    <s v="Seropédica"/>
  </r>
  <r>
    <x v="0"/>
    <s v="116BRJ1853"/>
    <n v="0"/>
    <x v="92"/>
    <s v="1853"/>
    <n v="-43.456976830116503"/>
    <n v="-22.740284890435301"/>
    <n v="-43.5573122500602"/>
    <n v="-22.732756929988199"/>
    <s v="116"/>
    <s v="RJ"/>
    <s v="Eixo Principal"/>
    <s v="-"/>
    <s v="116BRJ1853"/>
    <s v="ENTR RJ-111"/>
    <s v="ENTR RJ-109"/>
    <n v="185.4"/>
    <n v="196.1"/>
    <n v="10.7"/>
    <x v="0"/>
    <m/>
    <m/>
    <s v="Concessão Federal"/>
    <m/>
    <m/>
    <m/>
    <s v="Federal"/>
    <s v="PAV"/>
    <s v="Seropédica"/>
  </r>
  <r>
    <x v="0"/>
    <s v="116BRJ1870"/>
    <n v="0"/>
    <x v="92"/>
    <s v="1870"/>
    <n v="-43.5573122500602"/>
    <n v="-22.732756929988199"/>
    <n v="-43.634769130290998"/>
    <n v="-22.7285236799238"/>
    <s v="116"/>
    <s v="RJ"/>
    <s v="Eixo Principal"/>
    <s v="-"/>
    <s v="116BRJ1870"/>
    <s v="ENTR RJ-109"/>
    <s v="ENTR RJ-093 (P/ JAPERI)"/>
    <n v="196.1"/>
    <n v="204.3"/>
    <n v="8.1999999999999993"/>
    <x v="0"/>
    <m/>
    <m/>
    <s v="Concessão Federal"/>
    <m/>
    <m/>
    <m/>
    <s v="Federal"/>
    <s v="PAV"/>
    <s v="Seropédica"/>
  </r>
  <r>
    <x v="0"/>
    <s v="116BRJ1890"/>
    <n v="0"/>
    <x v="92"/>
    <s v="1890"/>
    <n v="-43.634769130290998"/>
    <n v="-22.7285236799238"/>
    <n v="-43.707804199603999"/>
    <n v="-22.717406349823101"/>
    <s v="116"/>
    <s v="RJ"/>
    <s v="Eixo Principal"/>
    <s v="-"/>
    <s v="116BRJ1890"/>
    <s v="ENTR RJ-093 (P/ JAPERI)"/>
    <s v="ENTR BR-493 (P/JAPERI)"/>
    <n v="204.3"/>
    <n v="211.7"/>
    <n v="7.4"/>
    <x v="0"/>
    <m/>
    <m/>
    <s v="Concessão Federal"/>
    <m/>
    <m/>
    <m/>
    <s v="Federal"/>
    <s v="PAV"/>
    <s v="Seropédica"/>
  </r>
  <r>
    <x v="0"/>
    <s v="116BRJ1910"/>
    <n v="0"/>
    <x v="92"/>
    <s v="1910"/>
    <n v="-43.707804199603999"/>
    <n v="-22.717406349823101"/>
    <n v="-43.7340733803821"/>
    <n v="-22.713442470093799"/>
    <s v="116"/>
    <s v="RJ"/>
    <s v="Eixo Principal"/>
    <s v="-"/>
    <s v="116BRJ1910"/>
    <s v="ENTR BR-493 (P/JAPERI)"/>
    <s v="ENTR BR-465"/>
    <n v="211.7"/>
    <n v="214.7"/>
    <n v="3"/>
    <x v="0"/>
    <m/>
    <m/>
    <s v="Concessão Federal"/>
    <m/>
    <m/>
    <m/>
    <s v="Federal"/>
    <s v="PAV"/>
    <s v="Seropédica"/>
  </r>
  <r>
    <x v="0"/>
    <s v="116BRJ1930"/>
    <n v="0"/>
    <x v="92"/>
    <s v="1930"/>
    <n v="-43.7340733803821"/>
    <n v="-22.713442470093799"/>
    <n v="-43.754004750019099"/>
    <n v="-22.700436050183399"/>
    <s v="116"/>
    <s v="RJ"/>
    <s v="Eixo Principal"/>
    <s v="-"/>
    <s v="116BRJ1930"/>
    <s v="ENTR BR-465"/>
    <s v="ENTR RJ-127 (P/PARACAMBI)"/>
    <n v="214.7"/>
    <n v="217.7"/>
    <n v="3"/>
    <x v="0"/>
    <m/>
    <m/>
    <s v="Concessão Federal"/>
    <m/>
    <m/>
    <m/>
    <s v="Federal"/>
    <s v="PAV"/>
    <s v="Seropédica"/>
  </r>
  <r>
    <x v="0"/>
    <s v="116BRJ1950"/>
    <n v="0"/>
    <x v="92"/>
    <s v="1950"/>
    <n v="-43.754004750019099"/>
    <n v="-22.700436050183399"/>
    <n v="-43.817249629566703"/>
    <n v="-22.6764794499666"/>
    <s v="116"/>
    <s v="RJ"/>
    <s v="Eixo Principal"/>
    <s v="-"/>
    <s v="116BRJ1950"/>
    <s v="ENTR RJ-127 (P/PARACAMBI)"/>
    <s v="ENTR PISTA INVERSA (A)"/>
    <n v="217.7"/>
    <n v="225.5"/>
    <n v="7.8"/>
    <x v="0"/>
    <m/>
    <m/>
    <s v="Concessão Federal"/>
    <m/>
    <m/>
    <m/>
    <s v="Federal"/>
    <s v="PAV"/>
    <s v="Seropédica"/>
  </r>
  <r>
    <x v="0"/>
    <s v="116BRJ1970"/>
    <n v="0"/>
    <x v="92"/>
    <s v="1970"/>
    <n v="-43.817249629566703"/>
    <n v="-22.6764794499666"/>
    <n v="-43.840829459711699"/>
    <n v="-22.6660408202276"/>
    <s v="116"/>
    <s v="RJ"/>
    <s v="Eixo Principal"/>
    <s v="-"/>
    <s v="116BRJ1970"/>
    <s v="ENTR PISTA INVERSA (A)"/>
    <s v="ENTR PISTA INVERSA (B)"/>
    <n v="225.5"/>
    <n v="233.3"/>
    <n v="7.8"/>
    <x v="2"/>
    <m/>
    <m/>
    <s v="Concessão Federal"/>
    <m/>
    <m/>
    <m/>
    <s v="Federal"/>
    <s v="PAV"/>
    <s v="Seropédica"/>
  </r>
  <r>
    <x v="0"/>
    <s v="116BRJ1990"/>
    <n v="0"/>
    <x v="92"/>
    <s v="1990"/>
    <n v="-43.840829459711699"/>
    <n v="-22.6660408202276"/>
    <n v="-43.885213699752299"/>
    <n v="-22.663930109586801"/>
    <s v="116"/>
    <s v="RJ"/>
    <s v="Eixo Principal"/>
    <s v="-"/>
    <s v="116BRJ1990"/>
    <s v="ENTR PISTA INVERSA (B)"/>
    <s v="ENTR RJ-139 (P/ PASSA TRÊS)"/>
    <n v="233.3"/>
    <n v="238.2"/>
    <n v="4.9000000000000004"/>
    <x v="0"/>
    <m/>
    <m/>
    <s v="Concessão Federal"/>
    <m/>
    <m/>
    <m/>
    <s v="Federal"/>
    <s v="PAV"/>
    <s v="Seropédica"/>
  </r>
  <r>
    <x v="0"/>
    <s v="116BRJ2010"/>
    <n v="0"/>
    <x v="92"/>
    <s v="2010"/>
    <n v="-43.885213699752299"/>
    <n v="-22.663930109586801"/>
    <n v="-43.9116959101381"/>
    <n v="-22.629023400109698"/>
    <s v="116"/>
    <s v="RJ"/>
    <s v="Eixo Principal"/>
    <s v="-"/>
    <s v="116BRJ2010"/>
    <s v="ENTR RJ-139 (P/ PASSA TRÊS)"/>
    <s v="ENTR RJ-145 (P/PIRAÍ)"/>
    <n v="238.2"/>
    <n v="243.2"/>
    <n v="5"/>
    <x v="0"/>
    <m/>
    <m/>
    <s v="Concessão Federal"/>
    <m/>
    <m/>
    <m/>
    <s v="Federal"/>
    <s v="PAV"/>
    <s v="Seropédica"/>
  </r>
  <r>
    <x v="0"/>
    <s v="116BRJ2050"/>
    <n v="0"/>
    <x v="92"/>
    <s v="2050"/>
    <n v="-43.9116959101381"/>
    <n v="-22.629023400109698"/>
    <n v="-44.122239859981498"/>
    <n v="-22.560881710222699"/>
    <s v="116"/>
    <s v="RJ"/>
    <s v="Eixo Principal"/>
    <s v="-"/>
    <s v="116BRJ2050"/>
    <s v="ENTR RJ-145 (P/PIRAÍ)"/>
    <s v="ENTR BR-393/494 (P/VOLTA REDONDA)"/>
    <n v="243.2"/>
    <n v="271"/>
    <n v="27.8"/>
    <x v="0"/>
    <m/>
    <m/>
    <s v="Concessão Federal"/>
    <m/>
    <m/>
    <m/>
    <s v="Federal"/>
    <s v="PAV"/>
    <s v="Seropédica"/>
  </r>
  <r>
    <x v="0"/>
    <s v="116BRJ2070"/>
    <n v="0"/>
    <x v="92"/>
    <s v="2070"/>
    <n v="-44.122239859981498"/>
    <n v="-22.560881710222699"/>
    <n v="-44.169595749644003"/>
    <n v="-22.562931849725"/>
    <s v="116"/>
    <s v="RJ"/>
    <s v="Eixo Principal"/>
    <s v="-"/>
    <s v="116BRJ2070"/>
    <s v="ENTR BR-393/494 (P/VOLTA REDONDA)"/>
    <s v="ENTR RJ-155 (BARRA MANSA)"/>
    <n v="271"/>
    <n v="276.39999999999998"/>
    <n v="5.4"/>
    <x v="0"/>
    <m/>
    <m/>
    <s v="Concessão Federal"/>
    <m/>
    <m/>
    <m/>
    <s v="Federal"/>
    <s v="PAV"/>
    <s v="Seropédica"/>
  </r>
  <r>
    <x v="0"/>
    <s v="116BRJ2090"/>
    <n v="0"/>
    <x v="92"/>
    <s v="2090"/>
    <n v="-44.169595749644003"/>
    <n v="-22.562931849725"/>
    <n v="-44.183420110149903"/>
    <n v="-22.548444259894602"/>
    <s v="116"/>
    <s v="RJ"/>
    <s v="Eixo Principal"/>
    <s v="-"/>
    <s v="116BRJ2090"/>
    <s v="ENTR RJ-155 (BARRA MANSA)"/>
    <s v="ENTR RJ-157 (P/ BARRA MANSA)"/>
    <n v="276.39999999999998"/>
    <n v="278.89999999999998"/>
    <n v="2.5"/>
    <x v="0"/>
    <m/>
    <m/>
    <s v="Concessão Federal"/>
    <m/>
    <m/>
    <m/>
    <s v="Federal"/>
    <s v="PAV"/>
    <s v="Seropédica"/>
  </r>
  <r>
    <x v="0"/>
    <s v="116BRJ2110"/>
    <n v="0"/>
    <x v="92"/>
    <s v="2110"/>
    <n v="-44.183420110149903"/>
    <n v="-22.548444259894602"/>
    <n v="-44.322812539766801"/>
    <n v="-22.449458969655598"/>
    <s v="116"/>
    <s v="RJ"/>
    <s v="Eixo Principal"/>
    <s v="-"/>
    <s v="116BRJ2110"/>
    <s v="ENTR RJ-157 (P/ BARRA MANSA)"/>
    <s v="ENTR RJ-159 (FLORIANO)"/>
    <n v="278.89999999999998"/>
    <n v="296.10000000000002"/>
    <n v="17.2"/>
    <x v="0"/>
    <m/>
    <m/>
    <s v="Concessão Federal"/>
    <m/>
    <m/>
    <m/>
    <s v="Federal"/>
    <s v="PAV"/>
    <s v="Seropédica"/>
  </r>
  <r>
    <x v="0"/>
    <s v="116BRJ2130"/>
    <n v="0"/>
    <x v="92"/>
    <s v="2130"/>
    <n v="-44.322812539766801"/>
    <n v="-22.449458969655598"/>
    <n v="-44.441130420232597"/>
    <n v="-22.4602078996747"/>
    <s v="116"/>
    <s v="RJ"/>
    <s v="Eixo Principal"/>
    <s v="-"/>
    <s v="116BRJ2130"/>
    <s v="ENTR RJ-159 (FLORIANO)"/>
    <s v="ENTR RJ-161 (RESENDE)"/>
    <n v="296.10000000000002"/>
    <n v="310.8"/>
    <n v="14.7"/>
    <x v="0"/>
    <m/>
    <m/>
    <s v="Concessão Federal"/>
    <m/>
    <m/>
    <m/>
    <s v="Federal"/>
    <s v="PAV"/>
    <s v="Seropédica"/>
  </r>
  <r>
    <x v="0"/>
    <s v="116BRJ2150"/>
    <n v="0"/>
    <x v="92"/>
    <s v="2150"/>
    <n v="-44.441130420232597"/>
    <n v="-22.4602078996747"/>
    <n v="-44.499705200434597"/>
    <n v="-22.467067430017799"/>
    <s v="116"/>
    <s v="RJ"/>
    <s v="Eixo Principal"/>
    <s v="-"/>
    <s v="116BRJ2150"/>
    <s v="ENTR RJ-161 (RESENDE)"/>
    <s v="ENTR RJ-163 (P/PENEDO)"/>
    <n v="310.8"/>
    <n v="316.89999999999998"/>
    <n v="6.1"/>
    <x v="0"/>
    <m/>
    <m/>
    <s v="Concessão Federal"/>
    <m/>
    <m/>
    <m/>
    <s v="Federal"/>
    <s v="PAV"/>
    <s v="Seropédica"/>
  </r>
  <r>
    <x v="0"/>
    <s v="116BRJ2170"/>
    <n v="0"/>
    <x v="92"/>
    <s v="2170"/>
    <n v="-44.499705200434597"/>
    <n v="-22.467067430017799"/>
    <n v="-44.563270369931502"/>
    <n v="-22.4922770700306"/>
    <s v="116"/>
    <s v="RJ"/>
    <s v="Eixo Principal"/>
    <s v="-"/>
    <s v="116BRJ2170"/>
    <s v="ENTR RJ-163 (P/PENEDO)"/>
    <s v="ENTR BR-485 (ITATIAIA)"/>
    <n v="316.89999999999998"/>
    <n v="324.2"/>
    <n v="7.3"/>
    <x v="0"/>
    <m/>
    <m/>
    <s v="Concessão Federal"/>
    <m/>
    <m/>
    <m/>
    <s v="Federal"/>
    <s v="PAV"/>
    <s v="Seropédica"/>
  </r>
  <r>
    <x v="0"/>
    <s v="116BRJ2190"/>
    <n v="0"/>
    <x v="92"/>
    <s v="2190"/>
    <n v="-44.563270369931502"/>
    <n v="-22.4922770700306"/>
    <n v="-44.668554879603903"/>
    <n v="-22.502044649940601"/>
    <s v="116"/>
    <s v="RJ"/>
    <s v="Eixo Principal"/>
    <s v="-"/>
    <s v="116BRJ2190"/>
    <s v="ENTR BR-485 (ITATIAIA)"/>
    <s v="ENTR BR-354 (ENGENHEIRO PASSOS)"/>
    <n v="324.2"/>
    <n v="336.1"/>
    <n v="11.9"/>
    <x v="0"/>
    <m/>
    <m/>
    <s v="Concessão Federal"/>
    <m/>
    <m/>
    <m/>
    <s v="Federal"/>
    <s v="PAV"/>
    <s v="Seropédica"/>
  </r>
  <r>
    <x v="0"/>
    <s v="116BRJ2210"/>
    <n v="0"/>
    <x v="92"/>
    <s v="2210"/>
    <n v="-44.668554879603903"/>
    <n v="-22.502044649940601"/>
    <n v="-44.700061749749899"/>
    <n v="-22.514158339835401"/>
    <s v="116"/>
    <s v="RJ"/>
    <s v="Eixo Principal"/>
    <s v="-"/>
    <s v="116BRJ2210"/>
    <s v="ENTR BR-354 (ENGENHEIRO PASSOS)"/>
    <s v="DIV RJ/SP"/>
    <n v="336.1"/>
    <n v="339.6"/>
    <n v="3.5"/>
    <x v="0"/>
    <m/>
    <m/>
    <s v="Concessão Federal"/>
    <m/>
    <m/>
    <m/>
    <s v="Federal"/>
    <s v="PAV"/>
    <s v="Seropédica"/>
  </r>
  <r>
    <x v="0"/>
    <s v="116BRS3010"/>
    <n v="0"/>
    <x v="93"/>
    <s v="3010"/>
    <n v="-50.759778239673999"/>
    <n v="-28.210413219594301"/>
    <n v="-50.919690260297202"/>
    <n v="-28.500753730400199"/>
    <s v="116"/>
    <s v="RS"/>
    <s v="Eixo Principal"/>
    <s v="-"/>
    <s v="116BRS3010"/>
    <s v="DIV SC/RS (FIM PONTE S/RIO PELOTAS)"/>
    <s v="ENTR BR-285(A) (P/VACARIA)"/>
    <n v="0"/>
    <n v="37.299999999999997"/>
    <n v="37.299999999999997"/>
    <x v="2"/>
    <m/>
    <m/>
    <s v="Federal"/>
    <m/>
    <m/>
    <m/>
    <s v="Federal"/>
    <s v="PAV"/>
    <s v="Vacaria"/>
  </r>
  <r>
    <x v="0"/>
    <s v="116BRS3020"/>
    <n v="0"/>
    <x v="93"/>
    <s v="3020"/>
    <n v="-50.919690260297202"/>
    <n v="-28.500753730400199"/>
    <n v="-50.928847009881501"/>
    <n v="-28.508814520273798"/>
    <s v="116"/>
    <s v="RS"/>
    <s v="Eixo Principal"/>
    <s v="-"/>
    <s v="116BRS3020"/>
    <s v="ENTR BR-285(A) (P/VACARIA)"/>
    <s v="ENTR BR-285(B) (VACARIA)"/>
    <n v="37.299999999999997"/>
    <n v="38.5"/>
    <n v="1.2"/>
    <x v="2"/>
    <m/>
    <s v="285BRS0100"/>
    <s v="Federal"/>
    <m/>
    <m/>
    <m/>
    <s v="Federal"/>
    <s v="PAV"/>
    <s v="Vacaria"/>
  </r>
  <r>
    <x v="0"/>
    <s v="116BRS3030"/>
    <n v="0"/>
    <x v="93"/>
    <s v="3030"/>
    <n v="-50.928847009881501"/>
    <n v="-28.508814520273798"/>
    <n v="-51.042070509746097"/>
    <n v="-28.621742309559899"/>
    <s v="116"/>
    <s v="RS"/>
    <s v="Eixo Principal"/>
    <s v="-"/>
    <s v="116BRS3030"/>
    <s v="ENTR BR-285(B) (VACARIA)"/>
    <s v="ENTR RS-122 (P/IPÊ)"/>
    <n v="38.5"/>
    <n v="57.4"/>
    <n v="18.899999999999999"/>
    <x v="2"/>
    <m/>
    <m/>
    <s v="Federal"/>
    <m/>
    <m/>
    <m/>
    <s v="Federal"/>
    <s v="PAV"/>
    <s v="Vacaria"/>
  </r>
  <r>
    <x v="0"/>
    <s v="116BRS3050"/>
    <n v="0"/>
    <x v="93"/>
    <s v="3050"/>
    <n v="-51.042070509746097"/>
    <n v="-28.621742309559899"/>
    <n v="-51.095769739581698"/>
    <n v="-28.793875589786499"/>
    <s v="116"/>
    <s v="RS"/>
    <s v="Eixo Principal"/>
    <s v="-"/>
    <s v="116BRS3050"/>
    <s v="ENTR RS-122 (P/IPÊ)"/>
    <s v="ENTR RS-437 (CAMPESTRE DA SERRA)"/>
    <n v="57.4"/>
    <n v="79.5"/>
    <n v="22.1"/>
    <x v="2"/>
    <m/>
    <m/>
    <s v="Federal"/>
    <m/>
    <m/>
    <m/>
    <s v="Federal"/>
    <s v="PAV"/>
    <s v="Vacaria"/>
  </r>
  <r>
    <x v="0"/>
    <s v="116BRS3070"/>
    <n v="0"/>
    <x v="93"/>
    <s v="3070"/>
    <n v="-51.095769739581698"/>
    <n v="-28.793875589786499"/>
    <n v="-51.0713875298106"/>
    <n v="-28.970102889736498"/>
    <s v="116"/>
    <s v="RS"/>
    <s v="Eixo Principal"/>
    <s v="-"/>
    <s v="116BRS3070"/>
    <s v="ENTR RS-437 (CAMPESTRE DA SERRA)"/>
    <s v="ENTR AV VENÂNCIO AIRES (SÃO MARCOS)"/>
    <n v="79.5"/>
    <n v="115"/>
    <n v="35.5"/>
    <x v="2"/>
    <m/>
    <m/>
    <s v="Federal"/>
    <m/>
    <m/>
    <m/>
    <s v="Federal"/>
    <s v="PAV"/>
    <s v="Vacaria"/>
  </r>
  <r>
    <x v="0"/>
    <s v="116BRS3080"/>
    <n v="0"/>
    <x v="93"/>
    <s v="3080"/>
    <n v="-51.0713875298106"/>
    <n v="-28.970102889736498"/>
    <n v="-51.1164149101199"/>
    <n v="-29.118419429612899"/>
    <s v="116"/>
    <s v="RS"/>
    <s v="Eixo Principal"/>
    <s v="-"/>
    <s v="116BRS3080"/>
    <s v="ENTR AV VENÂNCIO AIRES (SÃO MARCOS)"/>
    <s v="ENTR RS-230 (ANA RECH)"/>
    <n v="115"/>
    <n v="142"/>
    <n v="27"/>
    <x v="2"/>
    <m/>
    <m/>
    <s v="Federal"/>
    <m/>
    <m/>
    <m/>
    <s v="Federal"/>
    <s v="PAV"/>
    <s v="Vacaria"/>
  </r>
  <r>
    <x v="0"/>
    <s v="116BRS3090"/>
    <n v="0"/>
    <x v="93"/>
    <s v="3090"/>
    <n v="-51.1164149101199"/>
    <n v="-29.118419429612899"/>
    <n v="-51.129078930248298"/>
    <n v="-29.132523509852"/>
    <s v="116"/>
    <s v="RS"/>
    <s v="Eixo Principal"/>
    <s v="-"/>
    <s v="116BRS3090"/>
    <s v="ENTR RS-230 (ANA RECH)"/>
    <s v="ENTR BR-453 (P/CAXIAS DO SUL)"/>
    <n v="142"/>
    <n v="144.6"/>
    <n v="2.6"/>
    <x v="0"/>
    <m/>
    <m/>
    <s v="Federal"/>
    <m/>
    <m/>
    <m/>
    <s v="Federal"/>
    <s v="PAV"/>
    <s v="Vacaria"/>
  </r>
  <r>
    <x v="0"/>
    <s v="116BRS3100"/>
    <n v="0"/>
    <x v="93"/>
    <s v="3100"/>
    <n v="-51.129078930248298"/>
    <n v="-29.132523509852"/>
    <n v="-51.182220670347498"/>
    <n v="-29.188248379858798"/>
    <s v="116"/>
    <s v="RS"/>
    <s v="Eixo Principal"/>
    <s v="-"/>
    <s v="116BRS3100"/>
    <s v="ENTR BR-453 (P/CAXIAS DO SUL)"/>
    <s v="ENTR AV. SÃO LEOPOLDO (CAXIAS DO SUL)"/>
    <n v="144.6"/>
    <n v="153.6"/>
    <n v="9"/>
    <x v="0"/>
    <m/>
    <m/>
    <s v="Federal"/>
    <m/>
    <m/>
    <m/>
    <s v="Federal"/>
    <s v="PAV"/>
    <s v="Vacaria"/>
  </r>
  <r>
    <x v="0"/>
    <s v="116BRS3110"/>
    <n v="0"/>
    <x v="93"/>
    <s v="3110"/>
    <n v="-51.182220670347498"/>
    <n v="-29.188248379858798"/>
    <n v="-51.167042890417001"/>
    <n v="-29.3140155903471"/>
    <s v="116"/>
    <s v="RS"/>
    <s v="Eixo Principal"/>
    <s v="-"/>
    <s v="116BRS3110"/>
    <s v="ENTR AV. SÃO LEOPOLDO (CAXIAS DO SUL)"/>
    <s v="ENTR RS-452 (VILA CRISTINA)"/>
    <n v="153.6"/>
    <n v="171.8"/>
    <n v="18.2"/>
    <x v="2"/>
    <m/>
    <m/>
    <s v="Federal"/>
    <m/>
    <m/>
    <m/>
    <s v="Federal"/>
    <s v="PAV"/>
    <s v="Vacaria"/>
  </r>
  <r>
    <x v="0"/>
    <s v="116BRS3130"/>
    <n v="0"/>
    <x v="93"/>
    <s v="3130"/>
    <n v="-51.167042890417001"/>
    <n v="-29.3140155903471"/>
    <n v="-51.119363750236801"/>
    <n v="-29.383216929817401"/>
    <s v="116"/>
    <s v="RS"/>
    <s v="Eixo Principal"/>
    <s v="-"/>
    <s v="116BRS3130"/>
    <s v="ENTR RS-452 (VILA CRISTINA)"/>
    <s v="ENTR RS-235 (P/NOVA PETRÓPOLIS)"/>
    <n v="171.8"/>
    <n v="183.8"/>
    <n v="12"/>
    <x v="2"/>
    <m/>
    <m/>
    <s v="Federal"/>
    <m/>
    <m/>
    <m/>
    <s v="Federal"/>
    <s v="PAV"/>
    <s v="Vacaria"/>
  </r>
  <r>
    <x v="0"/>
    <s v="116BRS3150"/>
    <n v="0"/>
    <x v="93"/>
    <s v="3150"/>
    <n v="-51.119363750236801"/>
    <n v="-29.383216929817401"/>
    <n v="-51.137053469741701"/>
    <n v="-29.4542289795837"/>
    <s v="116"/>
    <s v="RS"/>
    <s v="Eixo Principal"/>
    <s v="-"/>
    <s v="116BRS3150"/>
    <s v="ENTR RS-235 (P/NOVA PETRÓPOLIS)"/>
    <s v="ENTR R. VICENTE PRIETO (PICADA CAFÉ)"/>
    <n v="183.8"/>
    <n v="194.6"/>
    <n v="10.8"/>
    <x v="2"/>
    <m/>
    <m/>
    <s v="Federal"/>
    <m/>
    <m/>
    <m/>
    <s v="Federal"/>
    <s v="PAV"/>
    <s v="São Leopoldo"/>
  </r>
  <r>
    <x v="0"/>
    <s v="116BRS3160"/>
    <n v="0"/>
    <x v="93"/>
    <s v="3160"/>
    <n v="-51.137053469741701"/>
    <n v="-29.4542289795837"/>
    <n v="-51.078575409827202"/>
    <n v="-29.538123750210801"/>
    <s v="116"/>
    <s v="RS"/>
    <s v="Eixo Principal"/>
    <s v="-"/>
    <s v="116BRS3160"/>
    <s v="ENTR R. VICENTE PRIETO (PICADA CAFÉ)"/>
    <s v="ENTR VRS-873 (P/SANTA MARIA DO HERVAL)"/>
    <n v="194.6"/>
    <n v="214.8"/>
    <n v="20.2"/>
    <x v="2"/>
    <m/>
    <m/>
    <s v="Federal"/>
    <m/>
    <m/>
    <m/>
    <s v="Federal"/>
    <s v="PAV"/>
    <s v="São Leopoldo"/>
  </r>
  <r>
    <x v="0"/>
    <s v="116BRS3165"/>
    <n v="0"/>
    <x v="93"/>
    <s v="3165"/>
    <n v="-51.078575409827202"/>
    <n v="-29.538123750210801"/>
    <n v="-51.135732610271702"/>
    <n v="-29.6249861603829"/>
    <s v="116"/>
    <s v="RS"/>
    <s v="Eixo Principal"/>
    <s v="-"/>
    <s v="116BRS3165"/>
    <s v="ENTR VRS-873 (P/SANTA MARIA DO HERVAL)"/>
    <s v="ENTR RS-326 (P/IVOTI)"/>
    <n v="214.8"/>
    <n v="230.5"/>
    <n v="15.7"/>
    <x v="2"/>
    <m/>
    <m/>
    <s v="Federal"/>
    <m/>
    <m/>
    <m/>
    <s v="Federal"/>
    <s v="PAV"/>
    <s v="São Leopoldo"/>
  </r>
  <r>
    <x v="0"/>
    <s v="116BRS3168"/>
    <n v="0"/>
    <x v="93"/>
    <s v="3168"/>
    <n v="-51.135732610271702"/>
    <n v="-29.6249861603829"/>
    <n v="-51.144117249611298"/>
    <n v="-29.657673780120799"/>
    <s v="116"/>
    <s v="RS"/>
    <s v="Eixo Principal"/>
    <s v="-"/>
    <s v="116BRS3168"/>
    <s v="ENTR RS-326 (P/IVOTI)"/>
    <s v="ENTR RS-239 (P/CAMPO BOM)"/>
    <n v="230.5"/>
    <n v="234.7"/>
    <n v="4.2"/>
    <x v="2"/>
    <m/>
    <m/>
    <s v="Federal"/>
    <m/>
    <m/>
    <m/>
    <s v="Federal"/>
    <s v="PAV"/>
    <s v="São Leopoldo"/>
  </r>
  <r>
    <x v="0"/>
    <s v="116BRS3170"/>
    <n v="0"/>
    <x v="93"/>
    <s v="3170"/>
    <n v="-51.144117249611298"/>
    <n v="-29.657673780120799"/>
    <n v="-51.149359930216498"/>
    <n v="-29.730480730101501"/>
    <s v="116"/>
    <s v="RS"/>
    <s v="Eixo Principal"/>
    <s v="-"/>
    <s v="116BRS3170"/>
    <s v="ENTR RS-239 (P/CAMPO BOM)"/>
    <s v="ENTR RS-240 (VILA SCHARLAU)"/>
    <n v="234.7"/>
    <n v="242.9"/>
    <n v="8.1999999999999993"/>
    <x v="0"/>
    <m/>
    <m/>
    <s v="Federal"/>
    <m/>
    <m/>
    <m/>
    <s v="Federal"/>
    <s v="PAV"/>
    <s v="São Leopoldo"/>
  </r>
  <r>
    <x v="0"/>
    <s v="116BRS3190"/>
    <n v="0"/>
    <x v="93"/>
    <s v="3190"/>
    <n v="-51.149359930216498"/>
    <n v="-29.730480730101501"/>
    <n v="-51.172653060090603"/>
    <n v="-29.827416979809701"/>
    <s v="116"/>
    <s v="RS"/>
    <s v="Eixo Principal"/>
    <s v="-"/>
    <s v="116BRS3190"/>
    <s v="ENTR RS-240 (VILA SCHARLAU)"/>
    <s v="ENTR BR-448(A)/RS-118 (SAPUCAIA DO SUL)"/>
    <n v="242.9"/>
    <n v="254.1"/>
    <n v="11.2"/>
    <x v="0"/>
    <m/>
    <m/>
    <s v="Federal"/>
    <m/>
    <m/>
    <m/>
    <s v="Federal"/>
    <s v="PAV"/>
    <s v="São Leopoldo"/>
  </r>
  <r>
    <x v="0"/>
    <s v="116BRS3210"/>
    <n v="0"/>
    <x v="93"/>
    <s v="3210"/>
    <n v="-51.172653060090603"/>
    <n v="-29.827416979809701"/>
    <n v="-51.177018440348697"/>
    <n v="-29.8928772196079"/>
    <s v="116"/>
    <s v="RS"/>
    <s v="Eixo Principal"/>
    <s v="-"/>
    <s v="116BRS3210"/>
    <s v="ENTR BR-448(A)/RS-118 (SAPUCAIA DO SUL)"/>
    <s v="ENTR BR-386(A) (CANOAS)"/>
    <n v="254.1"/>
    <n v="261.60000000000002"/>
    <n v="7.5"/>
    <x v="0"/>
    <m/>
    <m/>
    <s v="Federal"/>
    <m/>
    <m/>
    <m/>
    <s v="Federal"/>
    <s v="PAV"/>
    <s v="São Leopoldo"/>
  </r>
  <r>
    <x v="0"/>
    <s v="116BRS3230"/>
    <n v="0"/>
    <x v="93"/>
    <s v="3230"/>
    <n v="-51.177018440348697"/>
    <n v="-29.8928772196079"/>
    <n v="-51.176838709938401"/>
    <n v="-29.9719161098405"/>
    <s v="116"/>
    <s v="RS"/>
    <s v="Eixo Principal"/>
    <s v="-"/>
    <s v="116BRS3230"/>
    <s v="ENTR BR-386(A) (CANOAS)"/>
    <s v="ENTR BR-290(A)/386(B) (PORTO ALEGRE)"/>
    <n v="261.60000000000002"/>
    <n v="270.39999999999998"/>
    <n v="8.8000000000000007"/>
    <x v="0"/>
    <m/>
    <s v="386BRS0370"/>
    <s v="Federal"/>
    <m/>
    <m/>
    <m/>
    <s v="Federal"/>
    <s v="PAV"/>
    <s v="São Leopoldo"/>
  </r>
  <r>
    <x v="0"/>
    <s v="116BRS3250"/>
    <n v="0"/>
    <x v="93"/>
    <s v="3250"/>
    <n v="-51.176838709938401"/>
    <n v="-29.9719161098405"/>
    <n v="-51.198140939552601"/>
    <n v="-29.974160219618302"/>
    <s v="116"/>
    <s v="RS"/>
    <s v="Eixo Principal"/>
    <s v="-"/>
    <s v="116BRS3250"/>
    <s v="ENTR BR-290(A)/386(B) (PORTO ALEGRE)"/>
    <s v="ENTR BR-448(B)"/>
    <n v="270.39999999999998"/>
    <n v="272.5"/>
    <n v="2.1"/>
    <x v="0"/>
    <m/>
    <s v="290BRS0090"/>
    <s v="Concessão Federal"/>
    <m/>
    <m/>
    <m/>
    <s v="Federal"/>
    <s v="PAV"/>
    <s v="São Leopoldo"/>
  </r>
  <r>
    <x v="0"/>
    <s v="116BRS3255"/>
    <n v="0"/>
    <x v="93"/>
    <s v="3255"/>
    <n v="-51.198140939552601"/>
    <n v="-29.974160219618302"/>
    <n v="-51.207791319813502"/>
    <n v="-29.997789279551501"/>
    <s v="116"/>
    <s v="RS"/>
    <s v="Eixo Principal"/>
    <s v="-"/>
    <s v="116BRS3255"/>
    <s v="ENTR BR-448(B)"/>
    <s v="PONTE RIO GUAÍBA"/>
    <n v="272.5"/>
    <n v="275.39999999999998"/>
    <n v="2.9"/>
    <x v="0"/>
    <m/>
    <s v="290BRS0095"/>
    <s v="Concessão Federal"/>
    <m/>
    <m/>
    <m/>
    <s v="Federal"/>
    <s v="PAV"/>
    <s v="São Leopoldo"/>
  </r>
  <r>
    <x v="0"/>
    <s v="116BRS3260"/>
    <n v="0"/>
    <x v="93"/>
    <s v="3260"/>
    <n v="-51.207791319813502"/>
    <n v="-29.997789279551501"/>
    <n v="-51.218737060167101"/>
    <n v="-29.994414929705201"/>
    <s v="116"/>
    <s v="RS"/>
    <s v="Eixo Principal"/>
    <s v="-"/>
    <s v="116BRS3260"/>
    <s v="PONTE RIO GUAÍBA"/>
    <s v="FIM DA CONCESSÃO (ILHA DO PAVÃO)"/>
    <n v="275.39999999999998"/>
    <n v="276.60000000000002"/>
    <n v="1.2"/>
    <x v="0"/>
    <m/>
    <s v="290BRS0100"/>
    <s v="Concessão Federal"/>
    <m/>
    <m/>
    <m/>
    <s v="Federal"/>
    <s v="PAV"/>
    <s v="São Leopoldo"/>
  </r>
  <r>
    <x v="0"/>
    <s v="116BRS3265"/>
    <n v="0"/>
    <x v="93"/>
    <s v="3265"/>
    <n v="-51.218737060167101"/>
    <n v="-29.994414929705201"/>
    <n v="-51.330401390112002"/>
    <n v="-30.0430026000898"/>
    <s v="116"/>
    <s v="RS"/>
    <s v="Eixo Principal"/>
    <s v="-"/>
    <s v="116BRS3265"/>
    <s v="FIM DA CONCESSÃO (ILHA DO PAVÃO)"/>
    <s v="ENTR BR-290(B) (P/ARROIO DOS RATOS)"/>
    <n v="276.60000000000002"/>
    <n v="290.7"/>
    <n v="14.1"/>
    <x v="0"/>
    <m/>
    <s v="290BRS0105"/>
    <s v="Federal"/>
    <m/>
    <m/>
    <m/>
    <s v="Federal"/>
    <s v="PAV"/>
    <s v="São Leopoldo"/>
  </r>
  <r>
    <x v="0"/>
    <s v="116BRS3270"/>
    <n v="0"/>
    <x v="93"/>
    <s v="3270"/>
    <n v="-51.330401390112002"/>
    <n v="-30.0430026000898"/>
    <n v="-51.347165619997298"/>
    <n v="-30.1192277598531"/>
    <s v="116"/>
    <s v="RS"/>
    <s v="Eixo Principal"/>
    <s v="-"/>
    <s v="116BRS3270"/>
    <s v="ENTR BR-290(B) (P/ARROIO DOS RATOS)"/>
    <s v="ENTR RS-703 (P/ GUAÍBA)"/>
    <n v="290.7"/>
    <n v="299.39999999999998"/>
    <n v="8.6999999999999993"/>
    <x v="0"/>
    <m/>
    <m/>
    <s v="Federal"/>
    <m/>
    <m/>
    <m/>
    <s v="Federal"/>
    <s v="PAV"/>
    <s v="São Leopoldo"/>
  </r>
  <r>
    <x v="0"/>
    <s v="116BRS3275"/>
    <n v="0"/>
    <x v="93"/>
    <s v="3275"/>
    <n v="-51.347165619997298"/>
    <n v="-30.1192277598531"/>
    <n v="-51.4126465603903"/>
    <n v="-30.2822569404054"/>
    <s v="116"/>
    <s v="RS"/>
    <s v="Eixo Principal"/>
    <s v="-"/>
    <s v="116BRS3275"/>
    <s v="ENTR RS-703 (P/ GUAÍBA)"/>
    <s v="ENTR RS-709 (P/BARRA DO RIBEIRO)"/>
    <n v="299.39999999999998"/>
    <n v="319.39999999999998"/>
    <n v="20"/>
    <x v="2"/>
    <s v="EOD"/>
    <m/>
    <s v="Federal"/>
    <m/>
    <m/>
    <m/>
    <s v="Federal"/>
    <s v="PAV"/>
    <s v="São Leopoldo"/>
  </r>
  <r>
    <x v="0"/>
    <s v="116BRS3290"/>
    <n v="0"/>
    <x v="93"/>
    <s v="3290"/>
    <n v="-51.4126465603903"/>
    <n v="-30.2822569404054"/>
    <n v="-51.429490499886597"/>
    <n v="-30.354952700007001"/>
    <s v="116"/>
    <s v="RS"/>
    <s v="Eixo Principal"/>
    <s v="-"/>
    <s v="116BRS3290"/>
    <s v="ENTR RS-709 (P/BARRA DO RIBEIRO)"/>
    <s v="ENTR RS-711 (P/MARIANA PIMENTEL)"/>
    <n v="319.39999999999998"/>
    <n v="327.7"/>
    <n v="8.3000000000000007"/>
    <x v="2"/>
    <s v="EOD"/>
    <m/>
    <s v="Federal"/>
    <m/>
    <m/>
    <m/>
    <s v="Federal"/>
    <s v="PAV"/>
    <s v="São Leopoldo"/>
  </r>
  <r>
    <x v="0"/>
    <s v="116BRS3295"/>
    <n v="0"/>
    <x v="93"/>
    <s v="3295"/>
    <n v="-51.429490499886597"/>
    <n v="-30.354952700007001"/>
    <n v="-51.467852560247401"/>
    <n v="-30.423880730111499"/>
    <s v="116"/>
    <s v="RS"/>
    <s v="Eixo Principal"/>
    <s v="-"/>
    <s v="116BRS3295"/>
    <s v="ENTR RS-711 (P/MARIANA PIMENTEL)"/>
    <s v="ENTR RS-713 (P/SERTÃO SANTANA)"/>
    <n v="327.7"/>
    <n v="336.7"/>
    <n v="9"/>
    <x v="2"/>
    <s v="EOD"/>
    <m/>
    <s v="Federal"/>
    <m/>
    <m/>
    <m/>
    <s v="Federal"/>
    <s v="PAV"/>
    <s v="São Leopoldo"/>
  </r>
  <r>
    <x v="0"/>
    <s v="116BRS3297"/>
    <n v="0"/>
    <x v="93"/>
    <s v="3297"/>
    <n v="-51.467852560247401"/>
    <n v="-30.423880730111499"/>
    <n v="-51.5532049997109"/>
    <n v="-30.637161590335001"/>
    <s v="116"/>
    <s v="RS"/>
    <s v="Eixo Principal"/>
    <s v="-"/>
    <s v="116BRS3297"/>
    <s v="ENTR RS-713 (P/SERTÃO SANTANA)"/>
    <s v="ENTR RS-715/717 (P/TAPES)"/>
    <n v="336.7"/>
    <n v="362.7"/>
    <n v="26"/>
    <x v="2"/>
    <s v="EOD"/>
    <m/>
    <s v="Federal"/>
    <m/>
    <m/>
    <m/>
    <s v="Federal"/>
    <s v="PAV"/>
    <s v="São Leopoldo"/>
  </r>
  <r>
    <x v="0"/>
    <s v="116BRS3310"/>
    <n v="0"/>
    <x v="93"/>
    <s v="3310"/>
    <n v="-51.5532049997109"/>
    <n v="-30.637161590335001"/>
    <n v="-51.7876339997092"/>
    <n v="-30.858952860086301"/>
    <s v="116"/>
    <s v="RS"/>
    <s v="Eixo Principal"/>
    <s v="-"/>
    <s v="116BRS3310"/>
    <s v="ENTR RS-715/717 (P/TAPES)"/>
    <s v="ENTR BR-470/RS-350 (P/CAMAQUÃ)"/>
    <n v="362.7"/>
    <n v="400.5"/>
    <n v="37.799999999999997"/>
    <x v="2"/>
    <s v="EOD"/>
    <m/>
    <s v="Federal"/>
    <m/>
    <m/>
    <m/>
    <s v="Federal"/>
    <s v="PAV"/>
    <s v="São Leopoldo"/>
  </r>
  <r>
    <x v="0"/>
    <s v="116BRS3330"/>
    <n v="0"/>
    <x v="93"/>
    <s v="3330"/>
    <n v="-51.7876339997092"/>
    <n v="-30.858952860086301"/>
    <n v="-52.049108620066697"/>
    <n v="-30.9976278897153"/>
    <s v="116"/>
    <s v="RS"/>
    <s v="Eixo Principal"/>
    <s v="-"/>
    <s v="116BRS3330"/>
    <s v="ENTR BR-470/RS-350 (P/CAMAQUÃ)"/>
    <s v="ENTR RS-354 (P/AMARAL FERRADOR)"/>
    <n v="400.5"/>
    <n v="427"/>
    <n v="26.5"/>
    <x v="2"/>
    <s v="EOD"/>
    <m/>
    <s v="Concessão Federal"/>
    <m/>
    <m/>
    <m/>
    <s v="Federal"/>
    <s v="PAV"/>
    <s v="Pelotas"/>
  </r>
  <r>
    <x v="0"/>
    <s v="116BRS3340"/>
    <n v="0"/>
    <x v="93"/>
    <s v="3340"/>
    <n v="-52.049108620066697"/>
    <n v="-30.9976278897153"/>
    <n v="-52.027119470287197"/>
    <n v="-31.319442840214801"/>
    <s v="116"/>
    <s v="RS"/>
    <s v="Eixo Principal"/>
    <s v="-"/>
    <s v="116BRS3340"/>
    <s v="ENTR RS-354 (P/AMARAL FERRADOR)"/>
    <s v="ENTR RS-265 (P/SÃO LOURENÇO DO SUL)"/>
    <n v="427"/>
    <n v="464.7"/>
    <n v="37.700000000000003"/>
    <x v="2"/>
    <s v="EOD"/>
    <m/>
    <s v="Concessão Federal"/>
    <m/>
    <m/>
    <m/>
    <s v="Federal"/>
    <s v="PAV"/>
    <s v="Pelotas"/>
  </r>
  <r>
    <x v="0"/>
    <s v="116BRS3350"/>
    <n v="0"/>
    <x v="93"/>
    <s v="3350"/>
    <n v="-52.027119470287197"/>
    <n v="-31.319442840214801"/>
    <n v="-52.167915009569903"/>
    <n v="-31.410554170238601"/>
    <s v="116"/>
    <s v="RS"/>
    <s v="Eixo Principal"/>
    <s v="-"/>
    <s v="116BRS3350"/>
    <s v="ENTR RS-265 (P/SÃO LOURENÇO DO SUL)"/>
    <s v="INÍCIO PONTE S/ RIO ARROIO GRANDE (TURUÇU)"/>
    <n v="464.7"/>
    <n v="482.3"/>
    <n v="17.600000000000001"/>
    <x v="2"/>
    <s v="EOD"/>
    <m/>
    <s v="Concessão Federal"/>
    <m/>
    <m/>
    <m/>
    <s v="Federal"/>
    <s v="PAV"/>
    <s v="Pelotas"/>
  </r>
  <r>
    <x v="0"/>
    <s v="116BRS3355"/>
    <n v="0"/>
    <x v="93"/>
    <s v="3355"/>
    <n v="-52.167915009569903"/>
    <n v="-31.410554170238601"/>
    <n v="-52.342465500182598"/>
    <n v="-31.6788378698717"/>
    <s v="116"/>
    <s v="RS"/>
    <s v="Eixo Principal"/>
    <s v="-"/>
    <s v="116BRS3355"/>
    <s v="INÍCIO PONTE S/ RIO ARROIO GRANDE (TURUÇU)"/>
    <s v="ACESSO A PELOTAS"/>
    <n v="482.3"/>
    <n v="516.9"/>
    <n v="34.6"/>
    <x v="2"/>
    <s v="EOD"/>
    <m/>
    <s v="Concessão Federal"/>
    <m/>
    <m/>
    <m/>
    <s v="Federal"/>
    <s v="PAV"/>
    <s v="Pelotas"/>
  </r>
  <r>
    <x v="0"/>
    <s v="116BRS3360"/>
    <n v="0"/>
    <x v="93"/>
    <s v="3360"/>
    <n v="-52.342465500182598"/>
    <n v="-31.6788378698717"/>
    <n v="-52.384862709746201"/>
    <n v="-31.725837930176201"/>
    <s v="116"/>
    <s v="RS"/>
    <s v="Eixo Principal"/>
    <s v="-"/>
    <s v="116BRS3360"/>
    <s v="ENTR AV. FERNANDO OSÓRIO (ACESSO A PELOTAS)"/>
    <s v="ENTR BR-393(A)/392(A)/471(A) (P/PELOTAS)"/>
    <n v="516.9"/>
    <n v="523.6"/>
    <n v="6.7"/>
    <x v="2"/>
    <s v="EOD"/>
    <m/>
    <s v="Concessão Federal"/>
    <m/>
    <m/>
    <m/>
    <s v="Federal"/>
    <s v="PAV"/>
    <s v="Pelotas"/>
  </r>
  <r>
    <x v="0"/>
    <s v="116BRS3370"/>
    <n v="0"/>
    <x v="93"/>
    <s v="3370"/>
    <n v="-52.384862709746201"/>
    <n v="-31.725837930176201"/>
    <n v="-52.4041712404103"/>
    <n v="-31.7453258899777"/>
    <s v="116"/>
    <s v="RS"/>
    <s v="Eixo Principal"/>
    <s v="-"/>
    <s v="116BRS3370"/>
    <s v="ENTR BR-393(A)/392(A)/471(A) (P/PELOTAS)"/>
    <s v="ENTR BR-392(B)/471(B)"/>
    <n v="523.6"/>
    <n v="526.5"/>
    <n v="2.9"/>
    <x v="2"/>
    <s v="EOD"/>
    <s v="293BRS0011;471BRS0170;392BRS0100"/>
    <s v="Concessão Federal"/>
    <m/>
    <m/>
    <m/>
    <s v="Federal"/>
    <s v="PAV"/>
    <s v="Pelotas"/>
  </r>
  <r>
    <x v="0"/>
    <s v="116BRS3380"/>
    <n v="0"/>
    <x v="93"/>
    <s v="3380"/>
    <n v="-52.4041712404103"/>
    <n v="-31.7453258899777"/>
    <n v="-52.433663720004603"/>
    <n v="-31.756820609783201"/>
    <s v="116"/>
    <s v="RS"/>
    <s v="Eixo Principal"/>
    <s v="-"/>
    <s v="116BRS3380"/>
    <s v="ENTR BR-392(B)/471(B)"/>
    <s v="ENTR BR-293(B) (P/CAPÃO DO LEÃO)"/>
    <n v="526.5"/>
    <n v="529.6"/>
    <n v="3.1"/>
    <x v="2"/>
    <m/>
    <s v="293BRS0020"/>
    <s v="Concessão Federal"/>
    <m/>
    <m/>
    <m/>
    <s v="Federal"/>
    <s v="PAV"/>
    <s v="Pelotas"/>
  </r>
  <r>
    <x v="0"/>
    <s v="116BRS3390"/>
    <n v="0"/>
    <x v="93"/>
    <s v="3390"/>
    <n v="-52.433663720004603"/>
    <n v="-31.756820609783201"/>
    <n v="-52.725544860306996"/>
    <n v="-31.926418640008102"/>
    <s v="116"/>
    <s v="RS"/>
    <s v="Eixo Principal"/>
    <s v="-"/>
    <s v="116BRS3390"/>
    <s v="ENTR BR-293(B) (P/CAPÃO DO LEÃO)"/>
    <s v="ENTR RS-706 (P/PEDRO OSÓRIO)"/>
    <n v="529.6"/>
    <n v="563.5"/>
    <n v="33.9"/>
    <x v="2"/>
    <m/>
    <m/>
    <s v="Concessão Federal"/>
    <m/>
    <m/>
    <m/>
    <s v="Federal"/>
    <s v="PAV"/>
    <s v="Pelotas"/>
  </r>
  <r>
    <x v="0"/>
    <s v="116BRS3410"/>
    <n v="0"/>
    <x v="93"/>
    <s v="3410"/>
    <n v="-52.725544860306996"/>
    <n v="-31.926418640008102"/>
    <n v="-52.853100580427302"/>
    <n v="-32.041047839586"/>
    <s v="116"/>
    <s v="RS"/>
    <s v="Eixo Principal"/>
    <s v="-"/>
    <s v="116BRS3410"/>
    <s v="ENTR RS-706 (P/PEDRO OSÓRIO)"/>
    <s v="ENTR BR-473 (P/HERVAL)"/>
    <n v="563.5"/>
    <n v="581.29999999999995"/>
    <n v="17.8"/>
    <x v="2"/>
    <m/>
    <m/>
    <s v="Concessão Federal"/>
    <m/>
    <m/>
    <m/>
    <s v="Federal"/>
    <s v="PAV"/>
    <s v="Pelotas"/>
  </r>
  <r>
    <x v="0"/>
    <s v="116BRS3430"/>
    <n v="0"/>
    <x v="93"/>
    <s v="3430"/>
    <n v="-52.853100580427302"/>
    <n v="-32.041047839586"/>
    <n v="-53.068704969558603"/>
    <n v="-32.243522039610397"/>
    <s v="116"/>
    <s v="RS"/>
    <s v="Eixo Principal"/>
    <s v="-"/>
    <s v="116BRS3430"/>
    <s v="ENTR BR-473 (P/HERVAL)"/>
    <s v="ENTR RS-602 (P/ARROIO GRANDE)"/>
    <n v="581.29999999999995"/>
    <n v="611.79999999999995"/>
    <n v="30.5"/>
    <x v="2"/>
    <m/>
    <m/>
    <s v="Concessão Federal"/>
    <m/>
    <m/>
    <m/>
    <s v="Federal"/>
    <s v="PAV"/>
    <s v="Pelotas"/>
  </r>
  <r>
    <x v="0"/>
    <s v="116BRS3450"/>
    <n v="0"/>
    <x v="93"/>
    <s v="3450"/>
    <n v="-53.068704969558603"/>
    <n v="-32.243522039610397"/>
    <n v="-53.378707700000199"/>
    <n v="-32.569655829552801"/>
    <s v="116"/>
    <s v="RS"/>
    <s v="Eixo Principal"/>
    <s v="-"/>
    <s v="116BRS3450"/>
    <s v="ENTR RS-602 (P/ARROIO GRANDE)"/>
    <s v="INÍCIO DA PONTE S/ RIO JAGUARÃO (FRONTEIRA BR/UR)"/>
    <n v="611.79999999999995"/>
    <n v="657"/>
    <n v="45.2"/>
    <x v="2"/>
    <m/>
    <m/>
    <s v="Concessão Federal"/>
    <m/>
    <m/>
    <m/>
    <s v="Federal"/>
    <s v="PAV"/>
    <s v="Pelotas"/>
  </r>
  <r>
    <x v="0"/>
    <s v="116BRS3460"/>
    <n v="0"/>
    <x v="93"/>
    <s v="3460"/>
    <n v="-53.378707700000199"/>
    <n v="-32.569655829552801"/>
    <n v="-53.376961349686397"/>
    <n v="-32.572251319742499"/>
    <s v="116"/>
    <s v="RS"/>
    <s v="Eixo Principal"/>
    <s v="-"/>
    <s v="116BRS3460"/>
    <s v="INÍCIO DA PONTE S/ RIO JAGUARÃO (FRONTEIRA BR/UR)"/>
    <s v="FIM DA PONTE S/ RIO JAGUARÃO (FRONTEIRA BR/UR)"/>
    <n v="657"/>
    <n v="657.4"/>
    <n v="0.4"/>
    <x v="2"/>
    <m/>
    <m/>
    <s v="Federal"/>
    <m/>
    <m/>
    <m/>
    <s v="Federal"/>
    <s v="PAV"/>
    <s v="Pelotas"/>
  </r>
  <r>
    <x v="0"/>
    <s v="116BSC2830"/>
    <n v="0"/>
    <x v="94"/>
    <s v="2830"/>
    <n v="-49.784138730118201"/>
    <n v="-26.108885489673501"/>
    <n v="-49.812782640006702"/>
    <n v="-26.1392027995694"/>
    <s v="116"/>
    <s v="SC"/>
    <s v="Eixo Principal"/>
    <s v="-"/>
    <s v="116BSC2830"/>
    <s v="DIV PR/SC (RIO NEGRO/MAFRA)"/>
    <s v="ENTR BR-280(A)"/>
    <n v="0"/>
    <n v="4.7"/>
    <n v="4.7"/>
    <x v="2"/>
    <m/>
    <m/>
    <s v="Concessão Federal"/>
    <m/>
    <m/>
    <m/>
    <s v="Federal"/>
    <s v="PAV"/>
    <s v="Mafra"/>
  </r>
  <r>
    <x v="0"/>
    <s v="116BSC2850"/>
    <n v="0"/>
    <x v="94"/>
    <s v="2850"/>
    <n v="-49.812782640006702"/>
    <n v="-26.1392027995694"/>
    <n v="-49.871044430056301"/>
    <n v="-26.179665499962798"/>
    <s v="116"/>
    <s v="SC"/>
    <s v="Eixo Principal"/>
    <s v="-"/>
    <s v="116BSC2850"/>
    <s v="ENTR BR-280(A)"/>
    <s v="ENTR BR-280(B) (P/CANOINHAS)"/>
    <n v="4.7"/>
    <n v="12.4"/>
    <n v="7.7"/>
    <x v="2"/>
    <m/>
    <s v="280BSC0100"/>
    <s v="Concessão Federal"/>
    <m/>
    <m/>
    <m/>
    <s v="Federal"/>
    <s v="PAV"/>
    <s v="Mafra"/>
  </r>
  <r>
    <x v="0"/>
    <s v="116BSC2870"/>
    <n v="0"/>
    <x v="94"/>
    <s v="2870"/>
    <n v="-49.871044430056301"/>
    <n v="-26.179665499962798"/>
    <n v="-49.9193177496144"/>
    <n v="-26.270255279857199"/>
    <s v="116"/>
    <s v="SC"/>
    <s v="Eixo Principal"/>
    <s v="-"/>
    <s v="116BSC2870"/>
    <s v="ENTR BR-280(B) (P/CANOINHAS)"/>
    <s v="ENTR SC-114 (P/ITAIÓPOLIS)"/>
    <n v="12.4"/>
    <n v="23.6"/>
    <n v="11.2"/>
    <x v="2"/>
    <m/>
    <m/>
    <s v="Concessão Federal"/>
    <m/>
    <m/>
    <m/>
    <s v="Federal"/>
    <s v="PAV"/>
    <s v="Mafra"/>
  </r>
  <r>
    <x v="0"/>
    <s v="116BSC2875"/>
    <n v="0"/>
    <x v="94"/>
    <s v="2875"/>
    <n v="-49.9193177496144"/>
    <n v="-26.270255279857199"/>
    <n v="-50.162808779901198"/>
    <n v="-26.394689939688899"/>
    <s v="116"/>
    <s v="SC"/>
    <s v="Eixo Principal"/>
    <s v="-"/>
    <s v="116BSC2875"/>
    <s v="ENTR SC-114 (P/ITAIÓPOLIS)"/>
    <s v="ENTR BR-477(A) (P/PAPANDUVA)"/>
    <n v="23.6"/>
    <n v="53.8"/>
    <n v="30.2"/>
    <x v="2"/>
    <m/>
    <m/>
    <s v="Concessão Federal"/>
    <m/>
    <m/>
    <m/>
    <s v="Federal"/>
    <s v="PAV"/>
    <s v="Mafra"/>
  </r>
  <r>
    <x v="0"/>
    <s v="116BSC2890"/>
    <n v="0"/>
    <x v="94"/>
    <s v="2890"/>
    <n v="-50.162808779901198"/>
    <n v="-26.394689939688899"/>
    <n v="-50.215109560357803"/>
    <n v="-26.381929219957399"/>
    <s v="116"/>
    <s v="SC"/>
    <s v="Eixo Principal"/>
    <s v="-"/>
    <s v="116BSC2890"/>
    <s v="ENTR BR-477(A) (P/PAPANDUVA)"/>
    <s v="ENTR BR-477(B) (P/MAJOR VIEIRA)"/>
    <n v="53.8"/>
    <n v="59.8"/>
    <n v="6"/>
    <x v="2"/>
    <m/>
    <s v="477BSC0020"/>
    <s v="Concessão Federal"/>
    <m/>
    <m/>
    <m/>
    <s v="Federal"/>
    <s v="PAV"/>
    <s v="Mafra"/>
  </r>
  <r>
    <x v="0"/>
    <s v="116BSC2891"/>
    <n v="0"/>
    <x v="94"/>
    <s v="2891"/>
    <n v="-50.215109560357803"/>
    <n v="-26.381929219957399"/>
    <n v="-50.349121359663002"/>
    <n v="-26.772898419626301"/>
    <s v="116"/>
    <s v="SC"/>
    <s v="Eixo Principal"/>
    <s v="-"/>
    <s v="116BSC2891"/>
    <s v="ENTR BR-477(B) (P/MAJOR VIEIRA)"/>
    <s v="ENTR SC-340 (P/TIMBÓ GRANDE)"/>
    <n v="59.8"/>
    <n v="111.5"/>
    <n v="51.7"/>
    <x v="2"/>
    <m/>
    <m/>
    <s v="Concessão Federal"/>
    <m/>
    <m/>
    <m/>
    <s v="Federal"/>
    <s v="PAV"/>
    <s v="Mafra"/>
  </r>
  <r>
    <x v="0"/>
    <s v="116BSC2895"/>
    <n v="0"/>
    <x v="94"/>
    <s v="2895"/>
    <n v="-50.349121359663002"/>
    <n v="-26.772898419626301"/>
    <n v="-50.444386880350102"/>
    <n v="-26.913427800052801"/>
    <s v="116"/>
    <s v="SC"/>
    <s v="Eixo Principal"/>
    <s v="-"/>
    <s v="116BSC2895"/>
    <s v="ENTR SC-340 (P/TIMBÓ GRANDE)"/>
    <s v="ENTR SC-350(A) (P/LEBON RÉGIS)"/>
    <n v="111.5"/>
    <n v="132.69999999999999"/>
    <n v="21.2"/>
    <x v="2"/>
    <m/>
    <m/>
    <s v="Concessão Federal"/>
    <m/>
    <m/>
    <m/>
    <s v="Federal"/>
    <s v="PAV"/>
    <s v="Mafra"/>
  </r>
  <r>
    <x v="0"/>
    <s v="116BSC2897"/>
    <n v="0"/>
    <x v="94"/>
    <s v="2897"/>
    <n v="-50.444386880350102"/>
    <n v="-26.913427800052801"/>
    <n v="-50.415546050409802"/>
    <n v="-26.9607124301344"/>
    <s v="116"/>
    <s v="SC"/>
    <s v="Eixo Principal"/>
    <s v="-"/>
    <s v="116BSC2897"/>
    <s v="ENTR SC-350(A) (P/LEBON RÉGIS)"/>
    <s v="SANTA CECÍLIA"/>
    <n v="132.69999999999999"/>
    <n v="139.1"/>
    <n v="6.4"/>
    <x v="2"/>
    <m/>
    <m/>
    <s v="Concessão Federal"/>
    <m/>
    <m/>
    <m/>
    <s v="Federal"/>
    <s v="PAV"/>
    <s v="Rio do Sul"/>
  </r>
  <r>
    <x v="0"/>
    <s v="116BSC2899"/>
    <n v="0"/>
    <x v="94"/>
    <s v="2899"/>
    <n v="-50.415546050409802"/>
    <n v="-26.9607124301344"/>
    <n v="-50.393706199781199"/>
    <n v="-26.9858013298674"/>
    <s v="116"/>
    <s v="SC"/>
    <s v="Eixo Principal"/>
    <s v="-"/>
    <s v="116BSC2899"/>
    <s v="SANTA CECÍLIA"/>
    <s v="ENTR SC-350(B) (P/TAIÓ)"/>
    <n v="139.1"/>
    <n v="142.9"/>
    <n v="3.8"/>
    <x v="2"/>
    <m/>
    <m/>
    <s v="Concessão Federal"/>
    <m/>
    <m/>
    <m/>
    <s v="Federal"/>
    <s v="PAV"/>
    <s v="Rio do Sul"/>
  </r>
  <r>
    <x v="0"/>
    <s v="116BSC2910"/>
    <n v="0"/>
    <x v="94"/>
    <s v="2910"/>
    <n v="-50.393706199781199"/>
    <n v="-26.9858013298674"/>
    <n v="-50.441602320290798"/>
    <n v="-27.2676001599194"/>
    <s v="116"/>
    <s v="SC"/>
    <s v="Eixo Principal"/>
    <s v="-"/>
    <s v="116BSC2910"/>
    <s v="ENTR SC-350(B) (P/TAIÓ)"/>
    <s v="SÃO CRISTOVÃO DO SUL"/>
    <n v="142.9"/>
    <n v="179.8"/>
    <n v="36.9"/>
    <x v="2"/>
    <m/>
    <m/>
    <s v="Concessão Federal"/>
    <m/>
    <m/>
    <m/>
    <s v="Federal"/>
    <s v="PAV"/>
    <s v="Rio do Sul"/>
  </r>
  <r>
    <x v="0"/>
    <s v="116BSC2920"/>
    <n v="0"/>
    <x v="94"/>
    <s v="2920"/>
    <n v="-50.441602320290798"/>
    <n v="-27.2676001599194"/>
    <n v="-50.426079529846298"/>
    <n v="-27.301417339838299"/>
    <s v="116"/>
    <s v="SC"/>
    <s v="Eixo Principal"/>
    <s v="-"/>
    <s v="116BSC2920"/>
    <s v="SÃO CRISTOVÃO DO SUL"/>
    <s v="ENTR BR-470"/>
    <n v="179.8"/>
    <n v="184.3"/>
    <n v="4.5"/>
    <x v="2"/>
    <m/>
    <m/>
    <s v="Concessão Federal"/>
    <m/>
    <m/>
    <m/>
    <s v="Federal"/>
    <s v="PAV"/>
    <s v="Rio do Sul"/>
  </r>
  <r>
    <x v="0"/>
    <s v="116BSC2930"/>
    <n v="0"/>
    <x v="94"/>
    <s v="2930"/>
    <n v="-50.426079529846298"/>
    <n v="-27.301417339838299"/>
    <n v="-50.3781382696653"/>
    <n v="-27.484544459758901"/>
    <s v="116"/>
    <s v="SC"/>
    <s v="Eixo Principal"/>
    <s v="-"/>
    <s v="116BSC2930"/>
    <s v="ENTR BR-470"/>
    <s v="ENTR SC-281 (PONTE ALTA)"/>
    <n v="184.3"/>
    <n v="207.3"/>
    <n v="23"/>
    <x v="2"/>
    <m/>
    <m/>
    <s v="Concessão Federal"/>
    <m/>
    <m/>
    <m/>
    <s v="Federal"/>
    <s v="PAV"/>
    <s v="Lages"/>
  </r>
  <r>
    <x v="0"/>
    <s v="116BSC2940"/>
    <n v="0"/>
    <x v="94"/>
    <s v="2940"/>
    <n v="-50.3781382696653"/>
    <n v="-27.484544459758901"/>
    <n v="-50.368457319649501"/>
    <n v="-27.5806819397196"/>
    <s v="116"/>
    <s v="SC"/>
    <s v="Eixo Principal"/>
    <s v="-"/>
    <s v="116BSC2940"/>
    <s v="ENTR SC-281 (PONTE ALTA)"/>
    <s v="CORREIA PINTO"/>
    <n v="207.3"/>
    <n v="220.4"/>
    <n v="13.1"/>
    <x v="2"/>
    <m/>
    <m/>
    <s v="Concessão Federal"/>
    <m/>
    <m/>
    <m/>
    <s v="Federal"/>
    <s v="PAV"/>
    <s v="Lages"/>
  </r>
  <r>
    <x v="0"/>
    <s v="116BSC2950"/>
    <n v="0"/>
    <x v="94"/>
    <s v="2950"/>
    <n v="-50.368457319649501"/>
    <n v="-27.5806819397196"/>
    <n v="-50.363718739627998"/>
    <n v="-27.799868539901102"/>
    <s v="116"/>
    <s v="SC"/>
    <s v="Eixo Principal"/>
    <s v="-"/>
    <s v="116BSC2950"/>
    <s v="CORREIA PINTO"/>
    <s v="ENTR BR-282 (P/LAJES)"/>
    <n v="220.4"/>
    <n v="245.5"/>
    <n v="25.1"/>
    <x v="2"/>
    <m/>
    <m/>
    <s v="Concessão Federal"/>
    <m/>
    <m/>
    <m/>
    <s v="Federal"/>
    <s v="PAV"/>
    <s v="Lages"/>
  </r>
  <r>
    <x v="0"/>
    <s v="116BSC2970"/>
    <n v="0"/>
    <x v="94"/>
    <s v="2970"/>
    <n v="-50.363718739627998"/>
    <n v="-27.799868539901102"/>
    <n v="-50.484226579892699"/>
    <n v="-27.956311530053"/>
    <s v="116"/>
    <s v="SC"/>
    <s v="Eixo Principal"/>
    <s v="-"/>
    <s v="116BSC2970"/>
    <s v="ENTR BR-282 (P/LAJES)"/>
    <s v="ENTR SC-390 (P/CAMPO BELO DO SUL)"/>
    <n v="245.5"/>
    <n v="267.60000000000002"/>
    <n v="22.1"/>
    <x v="2"/>
    <m/>
    <m/>
    <s v="Concessão Federal"/>
    <m/>
    <m/>
    <m/>
    <s v="Federal"/>
    <s v="PAV"/>
    <s v="Lages"/>
  </r>
  <r>
    <x v="0"/>
    <s v="116BSC2990"/>
    <n v="0"/>
    <x v="94"/>
    <s v="2990"/>
    <n v="-50.484226579892699"/>
    <n v="-27.956311530053"/>
    <n v="-50.758238969952401"/>
    <n v="-28.2083079498519"/>
    <s v="116"/>
    <s v="SC"/>
    <s v="Eixo Principal"/>
    <s v="-"/>
    <s v="116BSC2990"/>
    <s v="ENTR SC-390 (P/CAMPO BELO DO SUL)"/>
    <s v="INÍCIO PONTE S/RIO PELOTAS"/>
    <n v="267.60000000000002"/>
    <n v="310.2"/>
    <n v="42.6"/>
    <x v="2"/>
    <m/>
    <m/>
    <s v="Concessão Federal"/>
    <m/>
    <m/>
    <m/>
    <s v="Federal"/>
    <s v="PAV"/>
    <s v="Lages"/>
  </r>
  <r>
    <x v="0"/>
    <s v="116BSC3000"/>
    <n v="0"/>
    <x v="94"/>
    <s v="3000"/>
    <n v="-50.758238969952401"/>
    <n v="-28.2083079498519"/>
    <n v="-50.759778239673999"/>
    <n v="-28.210413219594301"/>
    <s v="116"/>
    <s v="SC"/>
    <s v="Eixo Principal"/>
    <s v="-"/>
    <s v="116BSC3000"/>
    <s v="INÍCIO PONTE S/RIO PELOTAS"/>
    <s v="DIV SC/RS (FIM PONTE S/RIO PELOTAS)"/>
    <n v="310.2"/>
    <n v="310.5"/>
    <n v="0.3"/>
    <x v="2"/>
    <m/>
    <m/>
    <s v="Concessão Federal"/>
    <m/>
    <m/>
    <m/>
    <s v="Federal"/>
    <s v="PAV"/>
    <s v="Lages"/>
  </r>
  <r>
    <x v="0"/>
    <s v="116BSP2230"/>
    <n v="0"/>
    <x v="95"/>
    <s v="2230"/>
    <n v="-44.700061749749899"/>
    <n v="-22.514158339835401"/>
    <n v="-44.743665030216903"/>
    <n v="-22.529157630420201"/>
    <s v="116"/>
    <s v="SP"/>
    <s v="Eixo Principal"/>
    <s v="-"/>
    <s v="116BSP2230"/>
    <s v="DIV RJ/SP"/>
    <s v="ENTR SP-054"/>
    <n v="0"/>
    <n v="4.9000000000000004"/>
    <n v="4.9000000000000004"/>
    <x v="0"/>
    <m/>
    <m/>
    <s v="Concessão Federal"/>
    <m/>
    <m/>
    <m/>
    <s v="Federal"/>
    <s v="PAV"/>
    <s v="Taubaté"/>
  </r>
  <r>
    <x v="0"/>
    <s v="116BSP2243"/>
    <n v="0"/>
    <x v="95"/>
    <s v="2243"/>
    <n v="-44.743665030216903"/>
    <n v="-22.529157630420201"/>
    <n v="-44.771399440431701"/>
    <n v="-22.5363282902183"/>
    <s v="116"/>
    <s v="SP"/>
    <s v="Eixo Principal"/>
    <s v="-"/>
    <s v="116BSP2243"/>
    <s v="ENTR SP-054"/>
    <s v="QUELUZ"/>
    <n v="4.9000000000000004"/>
    <n v="8"/>
    <n v="3.1"/>
    <x v="0"/>
    <m/>
    <m/>
    <s v="Concessão Federal"/>
    <m/>
    <m/>
    <m/>
    <s v="Federal"/>
    <s v="PAV"/>
    <s v="Taubaté"/>
  </r>
  <r>
    <x v="0"/>
    <s v="116BSP2250"/>
    <n v="0"/>
    <x v="95"/>
    <s v="2250"/>
    <n v="-44.771399440431701"/>
    <n v="-22.5363282902183"/>
    <n v="-44.816794049905397"/>
    <n v="-22.554016470083901"/>
    <s v="116"/>
    <s v="SP"/>
    <s v="Eixo Principal"/>
    <s v="-"/>
    <s v="116BSP2250"/>
    <s v="QUELUZ"/>
    <s v="ENTR SP-058(B)"/>
    <n v="8"/>
    <n v="13.6"/>
    <n v="5.6"/>
    <x v="0"/>
    <m/>
    <m/>
    <s v="Concessão Federal"/>
    <m/>
    <m/>
    <m/>
    <s v="Federal"/>
    <s v="PAV"/>
    <s v="Taubaté"/>
  </r>
  <r>
    <x v="0"/>
    <s v="116BSP2255"/>
    <n v="0"/>
    <x v="95"/>
    <s v="2255"/>
    <n v="-44.816794049905397"/>
    <n v="-22.554016470083901"/>
    <n v="-44.877033149660001"/>
    <n v="-22.578968060427499"/>
    <s v="116"/>
    <s v="SP"/>
    <s v="Eixo Principal"/>
    <s v="-"/>
    <s v="116BSP2255"/>
    <s v="ENTR SP-058(B)"/>
    <s v="ACESSO LAVRINHAS"/>
    <n v="13.6"/>
    <n v="21.5"/>
    <n v="7.9"/>
    <x v="0"/>
    <m/>
    <m/>
    <s v="Concessão Federal"/>
    <m/>
    <m/>
    <m/>
    <s v="Federal"/>
    <s v="PAV"/>
    <s v="Taubaté"/>
  </r>
  <r>
    <x v="0"/>
    <s v="116BSP2265"/>
    <n v="0"/>
    <x v="95"/>
    <s v="2265"/>
    <n v="-44.877033149660001"/>
    <n v="-22.578968060427499"/>
    <n v="-44.957802970430599"/>
    <n v="-22.651592250182102"/>
    <s v="116"/>
    <s v="SP"/>
    <s v="Eixo Principal"/>
    <s v="-"/>
    <s v="116BSP2265"/>
    <s v="ACESSO LAVRINHAS"/>
    <s v="ENTR SP-052 (P/CRUZEIRO)"/>
    <n v="21.5"/>
    <n v="33.6"/>
    <n v="12.1"/>
    <x v="0"/>
    <m/>
    <m/>
    <s v="Concessão Federal"/>
    <m/>
    <m/>
    <m/>
    <s v="Federal"/>
    <s v="PAV"/>
    <s v="Taubaté"/>
  </r>
  <r>
    <x v="0"/>
    <s v="116BSP2270"/>
    <n v="0"/>
    <x v="95"/>
    <s v="2270"/>
    <n v="-44.957802970430599"/>
    <n v="-22.651592250182102"/>
    <n v="-44.978716430318897"/>
    <n v="-22.6617118499219"/>
    <s v="116"/>
    <s v="SP"/>
    <s v="Eixo Principal"/>
    <s v="-"/>
    <s v="116BSP2270"/>
    <s v="ENTR SP-052 (P/CRUZEIRO)"/>
    <s v="ENTR SP-068 (P/SILVEIRAS)"/>
    <n v="33.6"/>
    <n v="36.299999999999997"/>
    <n v="2.7"/>
    <x v="0"/>
    <m/>
    <m/>
    <s v="Concessão Federal"/>
    <m/>
    <m/>
    <m/>
    <s v="Federal"/>
    <s v="PAV"/>
    <s v="Taubaté"/>
  </r>
  <r>
    <x v="0"/>
    <s v="116BSP2290"/>
    <n v="0"/>
    <x v="95"/>
    <s v="2290"/>
    <n v="-44.978716430318897"/>
    <n v="-22.6617118499219"/>
    <n v="-44.999918870259499"/>
    <n v="-22.675845349683001"/>
    <s v="116"/>
    <s v="SP"/>
    <s v="Eixo Principal"/>
    <s v="-"/>
    <s v="116BSP2290"/>
    <s v="ENTR SP-068 (P/SILVEIRAS)"/>
    <s v="CACHOEIRA PAULISTA"/>
    <n v="36.299999999999997"/>
    <n v="39.1"/>
    <n v="2.8"/>
    <x v="0"/>
    <m/>
    <m/>
    <s v="Concessão Federal"/>
    <m/>
    <m/>
    <m/>
    <s v="Federal"/>
    <s v="PAV"/>
    <s v="Taubaté"/>
  </r>
  <r>
    <x v="0"/>
    <s v="116BSP2310"/>
    <n v="0"/>
    <x v="95"/>
    <s v="2310"/>
    <n v="-44.999918870259499"/>
    <n v="-22.675845349683001"/>
    <n v="-45.092825659876198"/>
    <n v="-22.742144430321101"/>
    <s v="116"/>
    <s v="SP"/>
    <s v="Eixo Principal"/>
    <s v="-"/>
    <s v="116BSP2310"/>
    <s v="CACHOEIRA PAULISTA"/>
    <s v="ENTR BR-459(A) (LORENA)"/>
    <n v="39.1"/>
    <n v="51.1"/>
    <n v="12"/>
    <x v="0"/>
    <m/>
    <m/>
    <s v="Concessão Federal"/>
    <m/>
    <m/>
    <m/>
    <s v="Federal"/>
    <s v="PAV"/>
    <s v="Taubaté"/>
  </r>
  <r>
    <x v="0"/>
    <s v="116BSP2330"/>
    <n v="0"/>
    <x v="95"/>
    <s v="2330"/>
    <n v="-45.092825659876198"/>
    <n v="-22.742144430321101"/>
    <n v="-45.192805680337798"/>
    <n v="-22.823271850315599"/>
    <s v="116"/>
    <s v="SP"/>
    <s v="Eixo Principal"/>
    <s v="-"/>
    <s v="116BSP2330"/>
    <s v="ENTR BR-459(A) (LORENA)"/>
    <s v="ENTR BR-459(B)/SP-171 (GUARATINGUETÁ)"/>
    <n v="51.1"/>
    <n v="65"/>
    <n v="13.9"/>
    <x v="0"/>
    <m/>
    <s v="459BSP0210"/>
    <s v="Concessão Federal"/>
    <m/>
    <m/>
    <m/>
    <s v="Federal"/>
    <s v="PAV"/>
    <s v="Taubaté"/>
  </r>
  <r>
    <x v="0"/>
    <s v="116BSP2340"/>
    <n v="0"/>
    <x v="95"/>
    <s v="2340"/>
    <n v="-45.192805680337798"/>
    <n v="-22.823271850315599"/>
    <n v="-45.233029330139402"/>
    <n v="-22.858622920211499"/>
    <s v="116"/>
    <s v="SP"/>
    <s v="Eixo Principal"/>
    <s v="-"/>
    <s v="116BSP2340"/>
    <s v="ENTR BR-459(B)/SP-171 (GUARATINGUETÁ)"/>
    <s v="ENTR BR-488(A) (P/SANTUARIO NOSSA SENHORA  APARECIDA)"/>
    <n v="65"/>
    <n v="71.3"/>
    <n v="6.3"/>
    <x v="0"/>
    <m/>
    <m/>
    <s v="Concessão Federal"/>
    <m/>
    <m/>
    <m/>
    <s v="Federal"/>
    <s v="PAV"/>
    <s v="Taubaté"/>
  </r>
  <r>
    <x v="0"/>
    <s v="116BSP2345"/>
    <n v="0"/>
    <x v="95"/>
    <s v="2345"/>
    <n v="-45.233029330139402"/>
    <n v="-22.858622920211499"/>
    <n v="-45.257027960172103"/>
    <n v="-22.874462930319901"/>
    <s v="116"/>
    <s v="SP"/>
    <s v="Eixo Principal"/>
    <s v="-"/>
    <s v="116BSP2345"/>
    <s v="ENTR BR-488(A) (P/SANTUARIO NOSSA SENHORA  APARECIDA)"/>
    <s v="ENTR BR-488(B) (P/PORTO DE ITAGUAÇU)"/>
    <n v="71.3"/>
    <n v="74.400000000000006"/>
    <n v="3.1"/>
    <x v="0"/>
    <m/>
    <m/>
    <s v="Concessão Federal"/>
    <m/>
    <m/>
    <m/>
    <s v="Federal"/>
    <s v="PAV"/>
    <s v="Taubaté"/>
  </r>
  <r>
    <x v="0"/>
    <s v="116BSP2350"/>
    <n v="0"/>
    <x v="95"/>
    <s v="2350"/>
    <n v="-45.257027960172103"/>
    <n v="-22.874462930319901"/>
    <n v="-45.309482149681401"/>
    <n v="-22.904343280317999"/>
    <s v="116"/>
    <s v="SP"/>
    <s v="Eixo Principal"/>
    <s v="-"/>
    <s v="116BSP2350"/>
    <s v="ENTR BR-488(B) (P/PORTO DE ITAGUAÇU)"/>
    <s v="ROSEIRA"/>
    <n v="74.400000000000006"/>
    <n v="80.900000000000006"/>
    <n v="6.5"/>
    <x v="0"/>
    <m/>
    <m/>
    <s v="Concessão Federal"/>
    <m/>
    <m/>
    <m/>
    <s v="Federal"/>
    <s v="PAV"/>
    <s v="Taubaté"/>
  </r>
  <r>
    <x v="0"/>
    <s v="116BSP2360"/>
    <n v="0"/>
    <x v="95"/>
    <s v="2360"/>
    <n v="-45.309482149681401"/>
    <n v="-22.904343280317999"/>
    <n v="-45.463525649688897"/>
    <n v="-22.981962179710699"/>
    <s v="116"/>
    <s v="SP"/>
    <s v="Eixo Principal"/>
    <s v="-"/>
    <s v="116BSP2360"/>
    <s v="ROSEIRA"/>
    <s v="ENTR BR-383(A)/SP-060 (PINDAMONHANGABA)"/>
    <n v="80.900000000000006"/>
    <n v="98.9"/>
    <n v="18"/>
    <x v="0"/>
    <m/>
    <m/>
    <s v="Concessão Federal"/>
    <m/>
    <m/>
    <m/>
    <s v="Federal"/>
    <s v="PAV"/>
    <s v="Taubaté"/>
  </r>
  <r>
    <x v="0"/>
    <s v="116BSP2370"/>
    <n v="0"/>
    <x v="95"/>
    <s v="2370"/>
    <n v="-45.463525649688897"/>
    <n v="-22.981962179710699"/>
    <n v="-45.5573675399799"/>
    <n v="-23.037180320415398"/>
    <s v="116"/>
    <s v="SP"/>
    <s v="Eixo Principal"/>
    <s v="-"/>
    <s v="116BSP2370"/>
    <s v="ENTR BR-383(A)/SP-060 (PINDAMONHANGABA)"/>
    <s v="ENTR BR-383(B)/SP-125 (TAUBATÉ)"/>
    <n v="98.9"/>
    <n v="110.6"/>
    <n v="11.7"/>
    <x v="0"/>
    <m/>
    <s v="383BSP0350"/>
    <s v="Concessão Federal"/>
    <m/>
    <m/>
    <m/>
    <s v="Federal"/>
    <s v="PAV"/>
    <s v="Taubaté"/>
  </r>
  <r>
    <x v="0"/>
    <s v="116BSP2390"/>
    <n v="0"/>
    <x v="95"/>
    <s v="2390"/>
    <n v="-45.5573675399799"/>
    <n v="-23.037180320415398"/>
    <n v="-45.620370230301802"/>
    <n v="-23.059559700419801"/>
    <s v="116"/>
    <s v="SP"/>
    <s v="Eixo Principal"/>
    <s v="-"/>
    <s v="116BSP2390"/>
    <s v="ENTR BR-383(B)/SP-125 (TAUBATÉ)"/>
    <s v="ENTR SP-070 (P/CAÇAPAVA VELHA)"/>
    <n v="110.6"/>
    <n v="117.3"/>
    <n v="6.7"/>
    <x v="0"/>
    <m/>
    <m/>
    <s v="Concessão Federal"/>
    <m/>
    <m/>
    <m/>
    <s v="Federal"/>
    <s v="PAV"/>
    <s v="Taubaté"/>
  </r>
  <r>
    <x v="0"/>
    <s v="116BSP2410"/>
    <n v="0"/>
    <x v="95"/>
    <s v="2410"/>
    <n v="-45.620370230301802"/>
    <n v="-23.059559700419801"/>
    <n v="-45.707692569956102"/>
    <n v="-23.112812309840098"/>
    <s v="116"/>
    <s v="SP"/>
    <s v="Eixo Principal"/>
    <s v="-"/>
    <s v="116BSP2410"/>
    <s v="ENTR SP-070 (P/CAÇAPAVA VELHA)"/>
    <s v="ENTR SP-103 (CAÇAPAVA)"/>
    <n v="117.3"/>
    <n v="127.6"/>
    <n v="10.3"/>
    <x v="0"/>
    <m/>
    <m/>
    <s v="Concessão Federal"/>
    <m/>
    <m/>
    <m/>
    <s v="Federal"/>
    <s v="PAV"/>
    <s v="Taubaté"/>
  </r>
  <r>
    <x v="0"/>
    <s v="116BSP2430"/>
    <n v="0"/>
    <x v="95"/>
    <s v="2430"/>
    <n v="-45.707692569956102"/>
    <n v="-23.112812309840098"/>
    <n v="-45.8916953003977"/>
    <n v="-23.212055219872401"/>
    <s v="116"/>
    <s v="SP"/>
    <s v="Eixo Principal"/>
    <s v="-"/>
    <s v="116BSP2430"/>
    <s v="ENTR SP-103 (CAÇAPAVA)"/>
    <s v="ENTR SP-099 (SÃO JOSÉ DOS CAMPOS)"/>
    <n v="127.6"/>
    <n v="149.80000000000001"/>
    <n v="22.2"/>
    <x v="0"/>
    <m/>
    <m/>
    <s v="Concessão Federal"/>
    <m/>
    <m/>
    <m/>
    <s v="Federal"/>
    <s v="PAV"/>
    <s v="Taubaté"/>
  </r>
  <r>
    <x v="0"/>
    <s v="116BSP2450"/>
    <n v="0"/>
    <x v="95"/>
    <s v="2450"/>
    <n v="-45.8916953003977"/>
    <n v="-23.212055219872401"/>
    <n v="-46.045126270361003"/>
    <n v="-23.307651129895699"/>
    <s v="116"/>
    <s v="SP"/>
    <s v="Eixo Principal"/>
    <s v="-"/>
    <s v="116BSP2450"/>
    <s v="ENTR SP-099 (SÃO JOSÉ DOS CAMPOS)"/>
    <s v="ENTR SP-065 (P/IGARATÁ)"/>
    <n v="149.80000000000001"/>
    <n v="169"/>
    <n v="19.2"/>
    <x v="0"/>
    <m/>
    <m/>
    <s v="Concessão Federal"/>
    <m/>
    <m/>
    <m/>
    <s v="Federal"/>
    <s v="PAV"/>
    <s v="Taubaté"/>
  </r>
  <r>
    <x v="0"/>
    <s v="116BSP2470"/>
    <n v="0"/>
    <x v="95"/>
    <s v="2470"/>
    <n v="-46.045126270361003"/>
    <n v="-23.307651129895699"/>
    <n v="-46.317311630127499"/>
    <n v="-23.4026832504316"/>
    <s v="116"/>
    <s v="SP"/>
    <s v="Eixo Principal"/>
    <s v="-"/>
    <s v="116BSP2470"/>
    <s v="ENTR SP-065 (P/IGARATÁ)"/>
    <s v="ENTR SP-056 (ARUJÁ)"/>
    <n v="169"/>
    <n v="199.6"/>
    <n v="30.6"/>
    <x v="0"/>
    <m/>
    <m/>
    <s v="Concessão Federal"/>
    <m/>
    <m/>
    <m/>
    <s v="Federal"/>
    <s v="PAV"/>
    <s v="Taubaté"/>
  </r>
  <r>
    <x v="0"/>
    <s v="116BSP2490"/>
    <n v="0"/>
    <x v="95"/>
    <s v="2490"/>
    <n v="-46.317311630127499"/>
    <n v="-23.4026832504316"/>
    <n v="-46.473798550362702"/>
    <n v="-23.4552846598591"/>
    <s v="116"/>
    <s v="SP"/>
    <s v="Eixo Principal"/>
    <s v="-"/>
    <s v="116BSP2490"/>
    <s v="ENTR SP-056 (ARUJÁ)"/>
    <s v="ENTR SP-036"/>
    <n v="199.6"/>
    <n v="217.3"/>
    <n v="17.7"/>
    <x v="0"/>
    <m/>
    <m/>
    <s v="Concessão Federal"/>
    <m/>
    <m/>
    <m/>
    <s v="Federal"/>
    <s v="PAV"/>
    <s v="Taubaté"/>
  </r>
  <r>
    <x v="0"/>
    <s v="116BSP2510"/>
    <n v="0"/>
    <x v="95"/>
    <s v="2510"/>
    <n v="-46.473798550362702"/>
    <n v="-23.4552846598591"/>
    <n v="-46.490641850441001"/>
    <n v="-23.462129140047701"/>
    <s v="116"/>
    <s v="SP"/>
    <s v="Eixo Principal"/>
    <s v="-"/>
    <s v="116BSP2510"/>
    <s v="ENTR SP-036"/>
    <s v="ENTR SP-019 (AEROPORTO INTERN GUARULHOS)"/>
    <n v="217.3"/>
    <n v="219.2"/>
    <n v="1.9"/>
    <x v="0"/>
    <m/>
    <m/>
    <s v="Concessão Federal"/>
    <m/>
    <m/>
    <m/>
    <s v="Federal"/>
    <s v="PAV"/>
    <s v="Taubaté"/>
  </r>
  <r>
    <x v="0"/>
    <s v="116BSP2520"/>
    <n v="0"/>
    <x v="95"/>
    <s v="2520"/>
    <n v="-46.490641850441001"/>
    <n v="-23.462129140047701"/>
    <n v="-46.559560300067702"/>
    <n v="-23.498828180376101"/>
    <s v="116"/>
    <s v="SP"/>
    <s v="Eixo Principal"/>
    <s v="-"/>
    <s v="116BSP2520"/>
    <s v="ENTR SP-019 (AEROPORTO INTERN GUARULHOS)"/>
    <s v="ENTR BR-381(A)"/>
    <n v="219.2"/>
    <n v="227.4"/>
    <n v="8.1999999999999993"/>
    <x v="0"/>
    <m/>
    <m/>
    <s v="Concessão Federal"/>
    <m/>
    <m/>
    <m/>
    <s v="Federal"/>
    <s v="PAV"/>
    <s v="Taubaté"/>
  </r>
  <r>
    <x v="0"/>
    <s v="116BSP2530"/>
    <n v="0"/>
    <x v="95"/>
    <s v="2530"/>
    <n v="-46.559560300067702"/>
    <n v="-23.498828180376101"/>
    <n v="-46.590554130368702"/>
    <n v="-23.528833699815301"/>
    <s v="116"/>
    <s v="SP"/>
    <s v="Eixo Principal"/>
    <s v="-"/>
    <s v="116BSP2530"/>
    <s v="ENTR BR-381(A)"/>
    <s v="ENTR BR-381(B)/SP-015 (SÃO PAULO) (MARGINAL TIETE)"/>
    <n v="227.4"/>
    <n v="230.6"/>
    <n v="3.2"/>
    <x v="0"/>
    <m/>
    <s v="381BSP0890"/>
    <s v="Concessão Federal"/>
    <m/>
    <m/>
    <m/>
    <s v="Federal"/>
    <s v="PAV"/>
    <s v="Taubaté"/>
  </r>
  <r>
    <x v="0"/>
    <s v="116BSP2550"/>
    <n v="0"/>
    <x v="95"/>
    <s v="2550"/>
    <n v="-46.590554130368702"/>
    <n v="-23.528833699815301"/>
    <n v="-46.752206080146401"/>
    <n v="-23.6074056395585"/>
    <s v="116"/>
    <s v="SP"/>
    <s v="Eixo Principal"/>
    <s v="-"/>
    <s v="116BSP2550"/>
    <s v="ENTR BR-381(B)/SP-015 (SÃO PAULO)"/>
    <s v="DIV MUNICIPAL SÃO PAULO/TABOÃO DA SERRA *TRECHO MUNICIPAL*"/>
    <n v="230.6"/>
    <n v="268.89999999999998"/>
    <n v="38.299999999999997"/>
    <x v="1"/>
    <m/>
    <m/>
    <s v="Estadual"/>
    <m/>
    <s v="SP-015"/>
    <s v="DUP"/>
    <s v="Estadual"/>
    <s v="PLA"/>
    <s v="Taubaté"/>
  </r>
  <r>
    <x v="0"/>
    <s v="116BSP2560"/>
    <n v="0"/>
    <x v="95"/>
    <s v="2560"/>
    <n v="-46.752206080146401"/>
    <n v="-23.6074056395585"/>
    <n v="-46.858859019827797"/>
    <n v="-23.682875390386901"/>
    <s v="116"/>
    <s v="SP"/>
    <s v="Eixo Principal"/>
    <s v="-"/>
    <s v="116BSP2560"/>
    <s v="DIV MUNICIPAL SÃO PAULO/TABOÃO DA SERRA"/>
    <s v="ENTR SP-234 (ITAPECIRICA DA SERRA)"/>
    <n v="268.89999999999998"/>
    <n v="284"/>
    <n v="15.1"/>
    <x v="0"/>
    <m/>
    <m/>
    <s v="Concessão Federal"/>
    <m/>
    <m/>
    <m/>
    <s v="Federal"/>
    <s v="PAV"/>
    <s v="Taubaté"/>
  </r>
  <r>
    <x v="0"/>
    <s v="116BSP2565"/>
    <n v="0"/>
    <x v="95"/>
    <s v="2565"/>
    <n v="-46.858859019827797"/>
    <n v="-23.682875390386901"/>
    <n v="-46.8831442799844"/>
    <n v="-23.719254149759099"/>
    <s v="116"/>
    <s v="SP"/>
    <s v="Eixo Principal"/>
    <s v="-"/>
    <s v="116BSP2565"/>
    <s v="ENTR SP-234 (ITAPECIRICA DA SERRA)"/>
    <s v="ENTR SP-228"/>
    <n v="284"/>
    <n v="288"/>
    <n v="4"/>
    <x v="0"/>
    <m/>
    <m/>
    <s v="Concessão Federal"/>
    <m/>
    <m/>
    <m/>
    <s v="Federal"/>
    <s v="PAV"/>
    <s v="Taubaté"/>
  </r>
  <r>
    <x v="0"/>
    <s v="116BSP2570"/>
    <n v="0"/>
    <x v="95"/>
    <s v="2570"/>
    <n v="-46.8831442799844"/>
    <n v="-23.719254149759099"/>
    <n v="-47.0083507397947"/>
    <n v="-23.932260119608699"/>
    <s v="116"/>
    <s v="SP"/>
    <s v="Eixo Principal"/>
    <s v="-"/>
    <s v="116BSP2570"/>
    <s v="ENTR SP-228"/>
    <s v="ENTR SP-057 (P/SIDERÚRGICA)"/>
    <n v="288"/>
    <n v="320"/>
    <n v="32"/>
    <x v="0"/>
    <m/>
    <m/>
    <s v="Concessão Federal"/>
    <m/>
    <m/>
    <m/>
    <s v="Federal"/>
    <s v="PAV"/>
    <s v="Taubaté"/>
  </r>
  <r>
    <x v="0"/>
    <s v="116BSP2575"/>
    <n v="0"/>
    <x v="95"/>
    <s v="2575"/>
    <n v="-47.0083507397947"/>
    <n v="-23.932260119608699"/>
    <n v="-47.144728189554201"/>
    <n v="-23.9793160404029"/>
    <s v="116"/>
    <s v="SP"/>
    <s v="Eixo Principal"/>
    <s v="-"/>
    <s v="116BSP2575"/>
    <s v="ENTR SP-057 (P/SIDERÚRGICA)"/>
    <s v="INÍCIO DA SERRA DO CAFEZAL (JUQUITIBA)"/>
    <n v="320"/>
    <n v="336.7"/>
    <n v="16.7"/>
    <x v="0"/>
    <m/>
    <m/>
    <s v="Concessão Federal"/>
    <m/>
    <m/>
    <m/>
    <s v="Federal"/>
    <s v="PAV"/>
    <s v="Taubaté"/>
  </r>
  <r>
    <x v="0"/>
    <s v="116BSP2582"/>
    <n v="0"/>
    <x v="95"/>
    <s v="2582"/>
    <n v="-47.144728189554201"/>
    <n v="-23.9793160404029"/>
    <n v="-47.268823369702702"/>
    <n v="-24.121161500402799"/>
    <s v="116"/>
    <s v="SP"/>
    <s v="Eixo Principal"/>
    <s v="-"/>
    <s v="116BSP2582"/>
    <s v="INÍCIO DA SERRA DO CAFEZAL (JUQUITIBA)"/>
    <s v="FIM SERRA DO CAFEZAL"/>
    <n v="336.7"/>
    <n v="361.8"/>
    <n v="25.1"/>
    <x v="0"/>
    <m/>
    <m/>
    <s v="Concessão Federal"/>
    <m/>
    <m/>
    <m/>
    <s v="Federal"/>
    <s v="PAV"/>
    <s v="Taubaté"/>
  </r>
  <r>
    <x v="0"/>
    <s v="116BSP2587"/>
    <n v="0"/>
    <x v="95"/>
    <s v="2587"/>
    <n v="-47.268823369702702"/>
    <n v="-24.121161500402799"/>
    <n v="-47.375413829884202"/>
    <n v="-24.254994039643101"/>
    <s v="116"/>
    <s v="SP"/>
    <s v="Eixo Principal"/>
    <s v="-"/>
    <s v="116BSP2587"/>
    <s v="FIM SERRA DO CAFEZAL"/>
    <s v="ENTR BR-101(A)/SP-055(A) (P/PEDRO TOLEDO)"/>
    <n v="361.8"/>
    <n v="385"/>
    <n v="23.2"/>
    <x v="0"/>
    <m/>
    <m/>
    <s v="Concessão Federal"/>
    <m/>
    <m/>
    <m/>
    <s v="Federal"/>
    <s v="PAV"/>
    <s v="Taubaté"/>
  </r>
  <r>
    <x v="0"/>
    <s v="116BSP2590"/>
    <n v="0"/>
    <x v="95"/>
    <s v="2590"/>
    <n v="-47.375413829884202"/>
    <n v="-24.254994039643101"/>
    <n v="-47.517823219665701"/>
    <n v="-24.313334050026299"/>
    <s v="116"/>
    <s v="SP"/>
    <s v="Eixo Principal"/>
    <s v="Coinc"/>
    <s v="116BSP2590"/>
    <s v="ENTR BR-101(A)/SP-055(A) (P/PEDRO TOLEDO)"/>
    <s v="ENTR BR-101(B)/SP-222 (BIGUÁ)"/>
    <n v="385"/>
    <n v="402.4"/>
    <n v="17.399999999999999"/>
    <x v="0"/>
    <m/>
    <s v="101BSP3645"/>
    <s v="Concessão Federal"/>
    <m/>
    <m/>
    <m/>
    <s v="Federal"/>
    <s v="PAV"/>
    <s v="Taubaté"/>
  </r>
  <r>
    <x v="0"/>
    <s v="116BSP2610"/>
    <n v="0"/>
    <x v="95"/>
    <s v="2610"/>
    <n v="-47.517823219665701"/>
    <n v="-24.313334050026299"/>
    <n v="-47.632775599614199"/>
    <n v="-24.331640889715199"/>
    <s v="116"/>
    <s v="SP"/>
    <s v="Eixo Principal"/>
    <s v="-"/>
    <s v="116BSP2610"/>
    <s v="ENTR BR-101(B)/SP-222 (BIGUÁ)"/>
    <s v="ENTR BR-478(A)/SP-165(P/JUQUIÁ)"/>
    <n v="402.4"/>
    <n v="414.5"/>
    <n v="12.1"/>
    <x v="0"/>
    <m/>
    <m/>
    <s v="Concessão Federal"/>
    <m/>
    <m/>
    <m/>
    <s v="Federal"/>
    <s v="PAV"/>
    <s v="Taubaté"/>
  </r>
  <r>
    <x v="0"/>
    <s v="116BSP2630"/>
    <n v="0"/>
    <x v="95"/>
    <s v="2630"/>
    <n v="-47.632775599614199"/>
    <n v="-24.331640889715199"/>
    <n v="-47.849136270022797"/>
    <n v="-24.508783409926298"/>
    <s v="116"/>
    <s v="SP"/>
    <s v="Eixo Principal"/>
    <s v="-"/>
    <s v="116BSP2630"/>
    <s v="ENTR BR-478(A)/SP-165 (P/JUQUIÁ)"/>
    <s v="ENTR SP-139 (REGISTRO)"/>
    <n v="414.5"/>
    <n v="447"/>
    <n v="32.5"/>
    <x v="0"/>
    <m/>
    <s v="478BSP0170"/>
    <s v="Concessão Federal"/>
    <m/>
    <m/>
    <m/>
    <s v="Federal"/>
    <s v="PAV"/>
    <s v="Taubaté"/>
  </r>
  <r>
    <x v="0"/>
    <s v="116BSP2650"/>
    <n v="0"/>
    <x v="95"/>
    <s v="2650"/>
    <n v="-47.849136270022797"/>
    <n v="-24.508783409926298"/>
    <n v="-47.917868589663598"/>
    <n v="-24.643775290397201"/>
    <s v="116"/>
    <s v="SP"/>
    <s v="Eixo Principal"/>
    <s v="-"/>
    <s v="116BSP2650"/>
    <s v="ENTR SP-139 (REGISTRO)"/>
    <s v="ENTR BR-478(B) (PARIQUERA-AÇU)"/>
    <n v="447"/>
    <n v="465.9"/>
    <n v="18.899999999999999"/>
    <x v="0"/>
    <m/>
    <s v="478BSP0190"/>
    <s v="Concessão Federal"/>
    <m/>
    <m/>
    <m/>
    <s v="Federal"/>
    <s v="PAV"/>
    <s v="Taubaté"/>
  </r>
  <r>
    <x v="0"/>
    <s v="116BSP2670"/>
    <n v="0"/>
    <x v="95"/>
    <s v="2670"/>
    <n v="-47.917868589663598"/>
    <n v="-24.643775290397201"/>
    <n v="-47.999262959917601"/>
    <n v="-24.6956918103287"/>
    <s v="116"/>
    <s v="SP"/>
    <s v="Eixo Principal"/>
    <s v="-"/>
    <s v="116BSP2670"/>
    <s v="ENTR BR-478(B) (PARIQUERA-AÇU)"/>
    <s v="ENTR SP-193 (JACUPIRANGA)"/>
    <n v="465.9"/>
    <n v="477"/>
    <n v="11.1"/>
    <x v="0"/>
    <m/>
    <m/>
    <s v="Concessão Federal"/>
    <m/>
    <m/>
    <m/>
    <s v="Federal"/>
    <s v="PAV"/>
    <s v="Taubaté"/>
  </r>
  <r>
    <x v="0"/>
    <s v="116BSP2685"/>
    <n v="0"/>
    <x v="95"/>
    <s v="2685"/>
    <n v="-47.999262959917601"/>
    <n v="-24.6956918103287"/>
    <n v="-48.473629810167502"/>
    <n v="-24.9607118702565"/>
    <s v="116"/>
    <s v="SP"/>
    <s v="Eixo Principal"/>
    <s v="-"/>
    <s v="116BSP2685"/>
    <s v="ENTR SP-193 (JACUPIRANGA)"/>
    <s v="ENTR SP-230 (P/BARRA DO TURVO)"/>
    <n v="477"/>
    <n v="551.70000000000005"/>
    <n v="74.7"/>
    <x v="0"/>
    <m/>
    <m/>
    <s v="Concessão Federal"/>
    <m/>
    <m/>
    <m/>
    <s v="Federal"/>
    <s v="PAV"/>
    <s v="Taubaté"/>
  </r>
  <r>
    <x v="0"/>
    <s v="116BSP2700"/>
    <n v="0"/>
    <x v="95"/>
    <s v="2700"/>
    <n v="-48.473629810167502"/>
    <n v="-24.9607118702565"/>
    <n v="-48.560718550021001"/>
    <n v="-25.059580079557001"/>
    <s v="116"/>
    <s v="SP"/>
    <s v="Eixo Principal"/>
    <s v="-"/>
    <s v="116BSP2700"/>
    <s v="ENTR SP-230 (P/BARRA DO TURVO)"/>
    <s v="DIV SP/PR"/>
    <n v="551.70000000000005"/>
    <n v="569.6"/>
    <n v="17.899999999999999"/>
    <x v="0"/>
    <m/>
    <m/>
    <s v="Concessão Federal"/>
    <m/>
    <m/>
    <m/>
    <s v="Federal"/>
    <s v="PAV"/>
    <s v="Taubaté"/>
  </r>
  <r>
    <x v="0"/>
    <s v="116CBA1005"/>
    <n v="0"/>
    <x v="96"/>
    <s v="1005"/>
    <n v="-39.026255729817997"/>
    <n v="-10.4621367796885"/>
    <n v="-38.991419799683896"/>
    <n v="-10.557431139835201"/>
    <s v="116"/>
    <s v="BA"/>
    <s v="Contorno"/>
    <s v="-"/>
    <s v="116CBA1005"/>
    <s v="ENTR BR-116 (KM 205,2)"/>
    <s v="ENTR BR-116 (KM 216,5)"/>
    <n v="0"/>
    <n v="14.9"/>
    <n v="14.9"/>
    <x v="1"/>
    <m/>
    <m/>
    <s v="Federal"/>
    <m/>
    <m/>
    <m/>
    <s v="Federal"/>
    <s v="PLA"/>
    <s v="Euclides da Cunha"/>
  </r>
  <r>
    <x v="0"/>
    <s v="116CPR1005"/>
    <n v="0"/>
    <x v="97"/>
    <s v="1005"/>
    <n v="-49.045693459585401"/>
    <n v="-25.3459872498116"/>
    <n v="-49.152326740086899"/>
    <n v="-25.292772980288699"/>
    <s v="116"/>
    <s v="PR"/>
    <s v="Contorno"/>
    <s v="-"/>
    <s v="116CPR1005"/>
    <s v="ENTR BR-116 (KM 71,1)"/>
    <s v="ENTR BR-476 (KM 107,2) (CONTORNO NORTE CURITIBA)"/>
    <n v="0"/>
    <n v="13"/>
    <n v="13"/>
    <x v="1"/>
    <m/>
    <m/>
    <s v="Federal"/>
    <m/>
    <m/>
    <m/>
    <s v="Federal"/>
    <s v="PLA"/>
    <s v="Colombo"/>
  </r>
  <r>
    <x v="0"/>
    <s v="116CPR1010"/>
    <n v="0"/>
    <x v="97"/>
    <s v="1010"/>
    <n v="-49.152326740086899"/>
    <n v="-25.292772980288699"/>
    <n v="-49.365677519901503"/>
    <n v="-25.432071929875601"/>
    <s v="116"/>
    <s v="PR"/>
    <s v="Contorno"/>
    <s v="-"/>
    <s v="116CPR1010"/>
    <s v="ENTR BR-476 (KM 107,2) (CONTORNO NORTE CURITIBA)"/>
    <s v="ENTR BR-277 (KM 107,3) (CONTORNO NORTE CURITIBA)"/>
    <n v="13"/>
    <n v="52.7"/>
    <n v="39.700000000000003"/>
    <x v="1"/>
    <m/>
    <m/>
    <s v="Federal"/>
    <m/>
    <m/>
    <m/>
    <s v="Federal"/>
    <s v="PLA"/>
    <s v="Colombo"/>
  </r>
  <r>
    <x v="0"/>
    <s v="116CRS1005"/>
    <n v="0"/>
    <x v="98"/>
    <s v="1005"/>
    <n v="-51.144117249611298"/>
    <n v="-29.657673780120799"/>
    <n v="-51.215605038941298"/>
    <n v="-29.723612857647101"/>
    <s v="116"/>
    <s v="RS"/>
    <s v="Contorno"/>
    <s v="-"/>
    <s v="116CRS1005"/>
    <s v="ENTR BR-116(A) (ESTÂNCIA VELHA)"/>
    <s v="ENTR RS-240 (P/PORTÃO)(CONTORNO NORTE RMA PORTO ALEGRE)"/>
    <n v="0"/>
    <n v="14"/>
    <n v="14"/>
    <x v="1"/>
    <m/>
    <m/>
    <s v="Federal"/>
    <m/>
    <m/>
    <m/>
    <s v="Federal"/>
    <s v="PLA"/>
    <s v="São Leopoldo"/>
  </r>
  <r>
    <x v="0"/>
    <s v="116CRS1010"/>
    <n v="0"/>
    <x v="98"/>
    <s v="1010"/>
    <n v="-51.215605038941298"/>
    <n v="-29.723612857647101"/>
    <n v="-51.2251582996157"/>
    <n v="-29.857902200326201"/>
    <s v="116"/>
    <s v="RS"/>
    <s v="Contorno"/>
    <s v="-"/>
    <s v="116CRS1010"/>
    <s v="ENTR RS-240 (P/PORTÃO)(CONTORNO NORTE RMA PORTO ALEGRE)"/>
    <s v="ENTR BR-448 (CONTORNO NORTE RMA PORTO ALEGRE)"/>
    <n v="14"/>
    <n v="32"/>
    <n v="18"/>
    <x v="1"/>
    <m/>
    <m/>
    <s v="Federal"/>
    <m/>
    <m/>
    <m/>
    <s v="Federal"/>
    <s v="PLA"/>
    <s v="São Leopoldo"/>
  </r>
  <r>
    <x v="0"/>
    <s v="116CRS1012"/>
    <n v="0"/>
    <x v="98"/>
    <s v="1012"/>
    <n v="-51.2251582996157"/>
    <n v="-29.857902200326201"/>
    <n v="-51.236101299735097"/>
    <n v="-29.881733089710199"/>
    <s v="116"/>
    <s v="RS"/>
    <s v="Contorno"/>
    <s v="-"/>
    <s v="116CRS1012"/>
    <s v="ENTR BR-448 (CONTORNO NORTE RMA PORTO ALEGRE)"/>
    <s v="ENTR BR-386"/>
    <n v="32"/>
    <n v="34.9"/>
    <n v="2.9"/>
    <x v="0"/>
    <m/>
    <s v="448BRS0015"/>
    <s v="Concessão Federal"/>
    <m/>
    <m/>
    <m/>
    <s v="Federal"/>
    <s v="PAV"/>
    <s v="São Leopoldo"/>
  </r>
  <r>
    <x v="0"/>
    <s v="116CRS1015"/>
    <n v="0"/>
    <x v="98"/>
    <s v="1015"/>
    <n v="-51.236101299735097"/>
    <n v="-29.881733089710199"/>
    <n v="-51.198140939552601"/>
    <n v="-29.974160219618302"/>
    <s v="116"/>
    <s v="RS"/>
    <s v="Contorno"/>
    <s v="-"/>
    <s v="116CRS1015"/>
    <s v="ENTR BR-386"/>
    <s v="ENTR BR-116/290 (PORTO ALEGRE)"/>
    <n v="34.9"/>
    <n v="47.5"/>
    <n v="12.6"/>
    <x v="0"/>
    <m/>
    <s v="448BRS0020"/>
    <s v="Concessão Federal"/>
    <m/>
    <m/>
    <m/>
    <s v="Federal"/>
    <s v="PAV"/>
    <s v="São Leopoldo"/>
  </r>
  <r>
    <x v="0"/>
    <s v="116NBA1005"/>
    <n v="0"/>
    <x v="99"/>
    <s v="1005"/>
    <n v="-40.827761489900801"/>
    <n v="-14.8282860498612"/>
    <n v="-40.862016279927303"/>
    <n v="-14.8248565499897"/>
    <s v="116"/>
    <s v="BA"/>
    <s v="Anel"/>
    <s v="-"/>
    <s v="116NBA1005"/>
    <s v="VIADUTO I SOBRE A BR-116"/>
    <s v="ENTR ACESSO P/BATALHA (ANEL VIT CONQ)"/>
    <n v="0"/>
    <n v="3.9"/>
    <n v="3.9"/>
    <x v="2"/>
    <m/>
    <m/>
    <s v="Concessão Federal"/>
    <m/>
    <m/>
    <m/>
    <s v="Federal"/>
    <s v="PAV"/>
    <s v="Vitória da Conquista"/>
  </r>
  <r>
    <x v="0"/>
    <s v="116NBA1010"/>
    <n v="0"/>
    <x v="99"/>
    <s v="1010"/>
    <n v="-40.862016279927303"/>
    <n v="-14.8248565499897"/>
    <n v="-40.888769580151902"/>
    <n v="-14.844491139754201"/>
    <s v="116"/>
    <s v="BA"/>
    <s v="Anel"/>
    <s v="-"/>
    <s v="116NBA1010"/>
    <s v="ENTR ACESSO P/BATALHA (ANEL VIT CONQ)"/>
    <s v="ENTR BA-262 (P/ANAGÉ) (ANEL DE VITÓRIA DA CONQUISTA)"/>
    <n v="3.9"/>
    <n v="8.6"/>
    <n v="4.7"/>
    <x v="2"/>
    <m/>
    <m/>
    <s v="Concessão Federal"/>
    <m/>
    <m/>
    <m/>
    <s v="Federal"/>
    <s v="PAV"/>
    <s v="Vitória da Conquista"/>
  </r>
  <r>
    <x v="0"/>
    <s v="116NBA1015"/>
    <n v="0"/>
    <x v="99"/>
    <s v="1015"/>
    <n v="-40.888769580151902"/>
    <n v="-14.844491139754201"/>
    <n v="-40.864439010351902"/>
    <n v="-14.8939996196866"/>
    <s v="116"/>
    <s v="BA"/>
    <s v="Anel"/>
    <s v="-"/>
    <s v="116NBA1015"/>
    <s v="ENTR BA-262 (P/ANAGÉ) (ANEL DE VITÓRIA DA CONQUISTA)"/>
    <s v="VIADUTO II S/ BR-116 (ANEL VITÓRIA CONQ)"/>
    <n v="8.6"/>
    <n v="14.9"/>
    <n v="6.3"/>
    <x v="2"/>
    <m/>
    <m/>
    <s v="Concessão Federal"/>
    <m/>
    <m/>
    <m/>
    <s v="Federal"/>
    <s v="PAV"/>
    <s v="Vitória da Conquista"/>
  </r>
  <r>
    <x v="0"/>
    <s v="116NBA1020"/>
    <n v="0"/>
    <x v="99"/>
    <s v="1020"/>
    <n v="-40.864439010351902"/>
    <n v="-14.8939996196866"/>
    <n v="-40.844479630430499"/>
    <n v="-14.902430000344101"/>
    <s v="116"/>
    <s v="BA"/>
    <s v="Anel"/>
    <s v="-"/>
    <s v="116NBA1020"/>
    <s v="VIADUTO II S/ BR-116 (ANEL VITÓRIA CONQ)"/>
    <s v="ENTR BA-263 (P/ITAMBÉ) (ANEL DE VITÓRIA DA CONQUISTA)"/>
    <n v="14.9"/>
    <n v="17.399999999999999"/>
    <n v="2.5"/>
    <x v="2"/>
    <m/>
    <m/>
    <s v="Concessão Federal"/>
    <m/>
    <m/>
    <m/>
    <s v="Federal"/>
    <s v="PAV"/>
    <s v="Vitória da Conquista"/>
  </r>
  <r>
    <x v="0"/>
    <s v="116NBA1025"/>
    <n v="0"/>
    <x v="99"/>
    <s v="1025"/>
    <n v="-40.844479630430499"/>
    <n v="-14.902430000344101"/>
    <n v="-40.8104285800149"/>
    <n v="-14.884691349625999"/>
    <s v="116"/>
    <s v="BA"/>
    <s v="Anel"/>
    <s v="-"/>
    <s v="116NBA1025"/>
    <s v="ENTR BA-263 (P/ITAMBÉ) (ANEL DE VITÓRIA DA CONQUISTA)"/>
    <s v="VIADUTO S/ AV OLÍVIO FLORES (ANEL VIT C)"/>
    <n v="17.399999999999999"/>
    <n v="21.5"/>
    <n v="4.0999999999999996"/>
    <x v="2"/>
    <m/>
    <m/>
    <s v="Concessão Federal"/>
    <m/>
    <m/>
    <m/>
    <s v="Federal"/>
    <s v="PAV"/>
    <s v="Vitória da Conquista"/>
  </r>
  <r>
    <x v="0"/>
    <s v="116NBA1030"/>
    <n v="0"/>
    <x v="99"/>
    <s v="1030"/>
    <n v="-40.8104285800149"/>
    <n v="-14.884691349625999"/>
    <n v="-40.7986612001542"/>
    <n v="-14.859861850344"/>
    <s v="116"/>
    <s v="BA"/>
    <s v="Anel"/>
    <s v="-"/>
    <s v="116NBA1030"/>
    <s v="VIADUTO S/ AV OLÍVIO FLORES (ANEL VIT C)"/>
    <s v="ENTR BA-265 (P/BARRA DO CHOÇA) (ANEL DE VITÓRIA DA CONQ)"/>
    <n v="21.5"/>
    <n v="25.5"/>
    <n v="4"/>
    <x v="2"/>
    <m/>
    <m/>
    <s v="Concessão Federal"/>
    <m/>
    <m/>
    <m/>
    <s v="Federal"/>
    <s v="PAV"/>
    <s v="Vitória da Conquista"/>
  </r>
  <r>
    <x v="0"/>
    <s v="116NBA1035"/>
    <n v="0"/>
    <x v="99"/>
    <s v="1035"/>
    <n v="-40.7986612001542"/>
    <n v="-14.859861850344"/>
    <n v="-40.827761489900801"/>
    <n v="-14.8282860498612"/>
    <s v="116"/>
    <s v="BA"/>
    <s v="Anel"/>
    <s v="-"/>
    <s v="116NBA1035"/>
    <s v="ENTR BA-265 (P/BARRA DO CHOÇA) (ANEL DE VITÓRIA DA CONQ)"/>
    <s v="VIADUTO I S/ BR-116 (ANEL VIT CONQ)"/>
    <n v="25.5"/>
    <n v="29.9"/>
    <n v="4.4000000000000004"/>
    <x v="2"/>
    <m/>
    <m/>
    <s v="Concessão Federal"/>
    <m/>
    <m/>
    <m/>
    <s v="Federal"/>
    <s v="PAV"/>
    <s v="Vitória da Conquista"/>
  </r>
  <r>
    <x v="0"/>
    <s v="116UCE1005"/>
    <n v="0"/>
    <x v="100"/>
    <s v="1005"/>
    <n v="-38.498548339833903"/>
    <n v="-4.08275958968329"/>
    <n v="-38.489467760129003"/>
    <n v="-4.1144826298694204"/>
    <s v="116"/>
    <s v="CE"/>
    <s v="Travessia Urbana"/>
    <s v="-"/>
    <s v="116UCE1005"/>
    <s v="ENTR BR-116 (KM 38,2)"/>
    <s v="TRAVESSIA URBANA DE HORIZONTE"/>
    <n v="0"/>
    <n v="3.9"/>
    <n v="3.9"/>
    <x v="2"/>
    <m/>
    <m/>
    <s v="Convênio de Administração"/>
    <m/>
    <m/>
    <m/>
    <s v="Federal"/>
    <s v="PAV"/>
    <s v="Fortaleza"/>
  </r>
  <r>
    <x v="0"/>
    <s v="116UCE2005"/>
    <n v="0"/>
    <x v="100"/>
    <s v="2005"/>
    <n v="-38.477680339775802"/>
    <n v="-4.1465543803802802"/>
    <n v="-38.4691985502728"/>
    <n v="-4.1975154497781597"/>
    <s v="116"/>
    <s v="CE"/>
    <s v="Travessia Urbana"/>
    <s v="-"/>
    <s v="116UCE2005"/>
    <s v="ENTR BR-116 (KM 46,7)"/>
    <s v="TRAVESSIA URBANA DE PACAJÚS"/>
    <n v="0"/>
    <n v="6.4"/>
    <n v="6.4"/>
    <x v="2"/>
    <m/>
    <m/>
    <s v="Convênio de Administração"/>
    <m/>
    <m/>
    <m/>
    <s v="Federal"/>
    <s v="PAV"/>
    <s v="Fortaleza"/>
  </r>
  <r>
    <x v="0"/>
    <s v="116VPR1005"/>
    <n v="0"/>
    <x v="101"/>
    <s v="1005"/>
    <n v="-48.753003979849701"/>
    <n v="-25.110939429910701"/>
    <n v="-48.854155969822102"/>
    <n v="-25.117168129905199"/>
    <s v="116"/>
    <s v="PR"/>
    <s v="Variante"/>
    <s v="-"/>
    <s v="116VPR1005"/>
    <s v="INÍCIO VARIANTE DO ALPINO (P ESQUERDA)"/>
    <s v="FIM VARIANTE DO ALPINO (PISTA ESQUERDA)"/>
    <n v="0"/>
    <n v="11.9"/>
    <n v="11.9"/>
    <x v="2"/>
    <m/>
    <m/>
    <s v="Concessão Federal"/>
    <m/>
    <m/>
    <m/>
    <s v="Federal"/>
    <s v="PAV"/>
    <s v="Colombo"/>
  </r>
  <r>
    <x v="0"/>
    <s v="116VRJ1005"/>
    <n v="0"/>
    <x v="102"/>
    <s v="1005"/>
    <n v="-43.817249629566703"/>
    <n v="-22.6764794499666"/>
    <n v="-43.840829459711699"/>
    <n v="-22.6660408202276"/>
    <s v="116"/>
    <s v="RJ"/>
    <s v="Variante"/>
    <s v="-"/>
    <s v="116VRJ1005"/>
    <s v="ENTR PISTA DIRETA (A)"/>
    <s v="ENTR PISTA DIRETA (B)"/>
    <n v="0"/>
    <n v="8.1999999999999993"/>
    <n v="8.1999999999999993"/>
    <x v="2"/>
    <m/>
    <m/>
    <s v="Concessão Federal"/>
    <m/>
    <m/>
    <m/>
    <s v="Federal"/>
    <s v="PAV"/>
    <s v="Seropédica"/>
  </r>
  <r>
    <x v="0"/>
    <s v="120BMG0010"/>
    <n v="0"/>
    <x v="103"/>
    <s v="0010"/>
    <n v="-42.066145379805299"/>
    <n v="-16.8481607402259"/>
    <n v="-42.282728121605402"/>
    <n v="-16.9941112447381"/>
    <s v="120"/>
    <s v="MG"/>
    <s v="Eixo Principal"/>
    <s v="-"/>
    <s v="120BMG0010"/>
    <s v="ENTR BR-342 (ARAÇUAÍ)"/>
    <s v="MACHADO"/>
    <n v="0"/>
    <n v="30"/>
    <n v="30"/>
    <x v="1"/>
    <m/>
    <m/>
    <s v="Federal"/>
    <m/>
    <m/>
    <m/>
    <s v="Federal"/>
    <s v="PLA"/>
    <s v="Teófilo Otoni"/>
  </r>
  <r>
    <x v="0"/>
    <s v="120BMG0020"/>
    <n v="0"/>
    <x v="103"/>
    <s v="0020"/>
    <n v="-42.282728121605402"/>
    <n v="-16.9941112447381"/>
    <n v="-42.525555679750703"/>
    <n v="-17.659227480064001"/>
    <s v="120"/>
    <s v="MG"/>
    <s v="Eixo Principal"/>
    <s v="-"/>
    <s v="120BMG0020"/>
    <s v="MACHADO"/>
    <s v="ENTR MG-214/308 (CAPELINHA)"/>
    <n v="30"/>
    <n v="110"/>
    <n v="80"/>
    <x v="1"/>
    <m/>
    <m/>
    <s v="Federal"/>
    <m/>
    <m/>
    <m/>
    <s v="Federal"/>
    <s v="PLA"/>
    <s v="Teófilo Otoni"/>
  </r>
  <r>
    <x v="0"/>
    <s v="120BMG0030"/>
    <n v="0"/>
    <x v="103"/>
    <s v="0030"/>
    <n v="-42.525555679750703"/>
    <n v="-17.659227480064001"/>
    <n v="-42.413680369753102"/>
    <n v="-17.801145720398601"/>
    <s v="120"/>
    <s v="MG"/>
    <s v="Eixo Principal"/>
    <s v="-"/>
    <s v="120BMG0030"/>
    <s v="ENTR MG-214/308 (CAPELINHA)"/>
    <s v="POVOADO DE RESPLENDOR"/>
    <n v="110"/>
    <n v="135"/>
    <n v="25"/>
    <x v="1"/>
    <m/>
    <m/>
    <s v="Estadual"/>
    <m/>
    <s v="MGT-120"/>
    <s v="PAV"/>
    <s v="Estadual"/>
    <s v="PLA"/>
    <s v="Teófilo Otoni"/>
  </r>
  <r>
    <x v="0"/>
    <s v="120BMG0050"/>
    <n v="0"/>
    <x v="103"/>
    <s v="0050"/>
    <n v="-42.413680369753102"/>
    <n v="-17.801145720398601"/>
    <n v="-42.390760829948299"/>
    <n v="-17.9957467102424"/>
    <s v="120"/>
    <s v="MG"/>
    <s v="Eixo Principal"/>
    <s v="-"/>
    <s v="120BMG0050"/>
    <s v="POVOADO DE RESPLENDOR"/>
    <s v="ENTR MG-217 (ÁGUA BOA)"/>
    <n v="135"/>
    <n v="164"/>
    <n v="29"/>
    <x v="1"/>
    <m/>
    <m/>
    <s v="Estadual"/>
    <m/>
    <s v="MGT-120"/>
    <s v="PAV"/>
    <s v="Estadual"/>
    <s v="PLA"/>
    <s v="Teófilo Otoni"/>
  </r>
  <r>
    <x v="0"/>
    <s v="120BMG0070"/>
    <n v="0"/>
    <x v="103"/>
    <s v="0070"/>
    <n v="-42.390760829948299"/>
    <n v="-17.9957467102424"/>
    <n v="-42.423355969702101"/>
    <n v="-18.153161339623999"/>
    <s v="120"/>
    <s v="MG"/>
    <s v="Eixo Principal"/>
    <s v="-"/>
    <s v="120BMG0070"/>
    <s v="ENTR MG-217 (ÁGUA BOA)"/>
    <s v="ENTR BR-451(A) (SANTA MARIA DO SUAÇUÍ)"/>
    <n v="164"/>
    <n v="192.1"/>
    <n v="28.1"/>
    <x v="1"/>
    <m/>
    <m/>
    <s v="Estadual"/>
    <m/>
    <s v="MGT-120"/>
    <s v="PAV"/>
    <s v="Estadual"/>
    <s v="PLA"/>
    <s v="Teófilo Otoni"/>
  </r>
  <r>
    <x v="0"/>
    <s v="120BMG0090"/>
    <n v="0"/>
    <x v="103"/>
    <s v="0090"/>
    <n v="-42.423355969702101"/>
    <n v="-18.153161339623999"/>
    <n v="-42.613548550325199"/>
    <n v="-18.3467305399823"/>
    <s v="120"/>
    <s v="MG"/>
    <s v="Eixo Principal"/>
    <s v="-"/>
    <s v="120BMG0090"/>
    <s v="ENTR BR-451(A) (SANTA MARIA DO SUAÇUÍ)"/>
    <s v="ACESSO SÃO JOSÉ DO JACURÍ"/>
    <n v="192.1"/>
    <n v="234.5"/>
    <n v="42.4"/>
    <x v="1"/>
    <m/>
    <s v="451BMG0055"/>
    <s v="Estadual"/>
    <m/>
    <s v="MGT-120"/>
    <s v="PAV"/>
    <s v="Estadual"/>
    <s v="PLA"/>
    <s v="Contagem"/>
  </r>
  <r>
    <x v="0"/>
    <s v="120BMG0105"/>
    <n v="0"/>
    <x v="103"/>
    <s v="0105"/>
    <n v="-42.613548550325199"/>
    <n v="-18.3467305399823"/>
    <n v="-42.625617329875801"/>
    <n v="-18.357928729926901"/>
    <s v="120"/>
    <s v="MG"/>
    <s v="Eixo Principal"/>
    <s v="-"/>
    <s v="120BMG0105"/>
    <s v="ACESSO SÃO JOSÉ DO JACURÍ"/>
    <s v="ENTR BR-451(B)/MG-416 (P/SÃO PEDRO DO SUAÇUÍ)"/>
    <n v="234.5"/>
    <n v="236.8"/>
    <n v="2.2999999999999998"/>
    <x v="1"/>
    <m/>
    <s v="451BMG0060"/>
    <s v="Estadual"/>
    <m/>
    <s v="MGT-120"/>
    <s v="PAV"/>
    <s v="Estadual"/>
    <s v="PLA"/>
    <s v="Contagem"/>
  </r>
  <r>
    <x v="0"/>
    <s v="120BMG0110"/>
    <n v="0"/>
    <x v="103"/>
    <s v="0110"/>
    <n v="-42.625617329875801"/>
    <n v="-18.357928729926901"/>
    <n v="-42.764878810108897"/>
    <n v="-18.547812079563698"/>
    <s v="120"/>
    <s v="MG"/>
    <s v="Eixo Principal"/>
    <s v="-"/>
    <s v="120BMG0110"/>
    <s v="ENTR BR-451(B)/MG-416 (P/SÃO PEDRO DO SUAÇUÍ)"/>
    <s v="ENTR MG-117 (SÃO JOÃO EVANGELISTA)"/>
    <n v="236.8"/>
    <n v="271.8"/>
    <n v="35"/>
    <x v="1"/>
    <m/>
    <m/>
    <s v="Estadual"/>
    <m/>
    <s v="MGT-120"/>
    <s v="PAV"/>
    <s v="Estadual"/>
    <s v="PLA"/>
    <s v="Contagem"/>
  </r>
  <r>
    <x v="0"/>
    <s v="120BMG0130"/>
    <n v="0"/>
    <x v="103"/>
    <s v="0130"/>
    <n v="-42.764878810108897"/>
    <n v="-18.547812079563698"/>
    <n v="-42.931249400139599"/>
    <n v="-18.770378840111299"/>
    <s v="120"/>
    <s v="MG"/>
    <s v="Eixo Principal"/>
    <s v="-"/>
    <s v="120BMG0130"/>
    <s v="ENTR MG-117 (SÃO JOÃO EVANGELISTA)"/>
    <s v="ENTR BR-259(A) (GUANHÃES) (P/VIRGINÓPOLIS)"/>
    <n v="271.8"/>
    <n v="306.8"/>
    <n v="35"/>
    <x v="1"/>
    <m/>
    <m/>
    <s v="Estadual"/>
    <m/>
    <s v="MGT-120"/>
    <s v="PAV"/>
    <s v="Estadual"/>
    <s v="PLA"/>
    <s v="Governador Valadares"/>
  </r>
  <r>
    <x v="0"/>
    <s v="120BMG0140"/>
    <n v="0"/>
    <x v="103"/>
    <s v="0140"/>
    <n v="-42.931249400139599"/>
    <n v="-18.770378840111299"/>
    <n v="-42.931709059825202"/>
    <n v="-18.770904480357402"/>
    <s v="120"/>
    <s v="MG"/>
    <s v="Eixo Principal"/>
    <s v="-"/>
    <s v="120BMG0140"/>
    <s v="ENTR BR-259(A) (GUANHÃES) (P/VIRGINÓPOLIS)"/>
    <s v="ENTR BR-259(B) (GUANHÃES) (P/SABINÓPOLIS)"/>
    <n v="306.8"/>
    <n v="306.89999999999998"/>
    <n v="0.1"/>
    <x v="1"/>
    <m/>
    <s v="259BMG0230"/>
    <s v="Estadual"/>
    <m/>
    <s v="MGT-120"/>
    <s v="PAV"/>
    <s v="Estadual"/>
    <s v="PLA"/>
    <s v="Contagem"/>
  </r>
  <r>
    <x v="0"/>
    <s v="120BMG0150"/>
    <n v="0"/>
    <x v="103"/>
    <s v="0150"/>
    <n v="-42.931709059825202"/>
    <n v="-18.770904480357402"/>
    <n v="-43.081053239715096"/>
    <n v="-18.896327069738401"/>
    <s v="120"/>
    <s v="MG"/>
    <s v="Eixo Principal"/>
    <s v="-"/>
    <s v="120BMG0150"/>
    <s v="ENTR BR-259(B) (GUANHÃES) (P/SABINÓPOLIS)"/>
    <s v="ENTR MG-229 (P/SENHORA DO PORTO)"/>
    <n v="306.89999999999998"/>
    <n v="331.4"/>
    <n v="24.5"/>
    <x v="1"/>
    <m/>
    <m/>
    <s v="Estadual"/>
    <m/>
    <s v="MGT-120"/>
    <s v="PAV"/>
    <s v="Estadual"/>
    <s v="PLA"/>
    <s v="Governador Valadares"/>
  </r>
  <r>
    <x v="0"/>
    <s v="120BMG0170"/>
    <n v="0"/>
    <x v="103"/>
    <s v="0170"/>
    <n v="-43.081053239715096"/>
    <n v="-18.896327069738401"/>
    <n v="-43.040608370180102"/>
    <n v="-19.045254529872601"/>
    <s v="120"/>
    <s v="MG"/>
    <s v="Eixo Principal"/>
    <s v="-"/>
    <s v="120BMG0170"/>
    <s v="ENTR MG-229 (P/SENHORA DO PORTO)"/>
    <s v="ENTR MG-232 (P/CARMESIA)"/>
    <n v="331.4"/>
    <n v="356.3"/>
    <n v="24.9"/>
    <x v="1"/>
    <m/>
    <m/>
    <s v="Estadual"/>
    <m/>
    <s v="MGT-120"/>
    <s v="PAV"/>
    <s v="Estadual"/>
    <s v="PLA"/>
    <s v="Governador Valadares"/>
  </r>
  <r>
    <x v="0"/>
    <s v="120BMG0175"/>
    <n v="0"/>
    <x v="103"/>
    <s v="0175"/>
    <n v="-43.040608370180102"/>
    <n v="-19.045254529872601"/>
    <n v="-43.075034829993299"/>
    <n v="-19.2350709897343"/>
    <s v="120"/>
    <s v="MG"/>
    <s v="Eixo Principal"/>
    <s v="-"/>
    <s v="120BMG0175"/>
    <s v="ENTR MG-232 (P/CARMESIA)"/>
    <s v="ACESSO FERROS"/>
    <n v="356.3"/>
    <n v="383.5"/>
    <n v="27.2"/>
    <x v="1"/>
    <m/>
    <m/>
    <s v="Estadual"/>
    <m/>
    <s v="MGT-120"/>
    <s v="PAV"/>
    <s v="Estadual"/>
    <s v="PLA"/>
    <s v="Governador Valadares"/>
  </r>
  <r>
    <x v="0"/>
    <s v="120BMG0177"/>
    <n v="0"/>
    <x v="103"/>
    <s v="0177"/>
    <n v="-43.075034829993299"/>
    <n v="-19.2350709897343"/>
    <n v="-43.114209050107497"/>
    <n v="-19.4502883601196"/>
    <s v="120"/>
    <s v="MG"/>
    <s v="Eixo Principal"/>
    <s v="-"/>
    <s v="120BMG0177"/>
    <s v="ACESSO FERROS"/>
    <s v="SANTA MARIA DE ITABIRA"/>
    <n v="383.5"/>
    <n v="419.9"/>
    <n v="36.4"/>
    <x v="1"/>
    <m/>
    <m/>
    <s v="Estadual"/>
    <m/>
    <s v="MGT-120"/>
    <s v="PAV"/>
    <s v="Estadual"/>
    <s v="PLA"/>
    <s v="Governador Valadares"/>
  </r>
  <r>
    <x v="0"/>
    <s v="120BMG0185"/>
    <n v="0"/>
    <x v="103"/>
    <s v="0185"/>
    <n v="-43.114209050107497"/>
    <n v="-19.4502883601196"/>
    <n v="-43.153435250136603"/>
    <n v="-19.549107270384098"/>
    <s v="120"/>
    <s v="MG"/>
    <s v="Eixo Principal"/>
    <s v="-"/>
    <s v="120BMG0185"/>
    <s v="SANTA MARIA DE ITABIRA"/>
    <s v="ENTR MG-129(A) (ITABIRA)"/>
    <n v="419.9"/>
    <n v="433.7"/>
    <n v="13.8"/>
    <x v="1"/>
    <m/>
    <m/>
    <s v="Estadual"/>
    <m/>
    <s v="MGT-120"/>
    <s v="PAV"/>
    <s v="Estadual"/>
    <s v="PLA"/>
    <s v="Governador Valadares"/>
  </r>
  <r>
    <x v="0"/>
    <s v="120BMG0188"/>
    <n v="0"/>
    <x v="103"/>
    <s v="0188"/>
    <n v="-43.153435250136603"/>
    <n v="-19.549107270384098"/>
    <n v="-43.181483250351597"/>
    <n v="-19.645368270429199"/>
    <s v="120"/>
    <s v="MG"/>
    <s v="Eixo Principal"/>
    <s v="-"/>
    <s v="120BMG0188"/>
    <s v="ENTR MG-129(A) (ITABIRA)"/>
    <s v="ENTR MG-129(B)"/>
    <n v="433.7"/>
    <n v="446"/>
    <n v="12.3"/>
    <x v="1"/>
    <m/>
    <m/>
    <s v="Estadual"/>
    <m/>
    <s v="MG-129"/>
    <s v="PAV"/>
    <s v="Estadual"/>
    <s v="PLA"/>
    <s v="Governador Valadares"/>
  </r>
  <r>
    <x v="0"/>
    <s v="120BMG0190"/>
    <n v="0"/>
    <x v="103"/>
    <s v="0190"/>
    <n v="-43.181483250351597"/>
    <n v="-19.645368270429199"/>
    <n v="-43.0270882800001"/>
    <n v="-19.753180039627001"/>
    <s v="120"/>
    <s v="MG"/>
    <s v="Eixo Principal"/>
    <s v="-"/>
    <s v="120BMG0190"/>
    <s v="ENTR MG-129(B)"/>
    <s v="ENTR BR-381(A) (DESEMBARGADOR DRUMOND)"/>
    <n v="446"/>
    <n v="475"/>
    <n v="29"/>
    <x v="1"/>
    <m/>
    <m/>
    <s v="Estadual"/>
    <m/>
    <s v="MGT-120"/>
    <s v="PAV"/>
    <s v="Estadual"/>
    <s v="PLA"/>
    <s v="Contagem"/>
  </r>
  <r>
    <x v="0"/>
    <s v="120BMG0200"/>
    <n v="0"/>
    <x v="103"/>
    <s v="0200"/>
    <n v="-43.0270882800001"/>
    <n v="-19.753180039627001"/>
    <n v="-43.027113350400697"/>
    <n v="-19.756827990219499"/>
    <s v="120"/>
    <s v="MG"/>
    <s v="Eixo Principal"/>
    <s v="-"/>
    <s v="120BMG0200"/>
    <s v="ENTR BR-381(A) (DESEMBARGADOR DRUMOND)"/>
    <s v="ENTR BR-381(B) (P/NOVA ERA)"/>
    <n v="475"/>
    <n v="475.4"/>
    <n v="0.4"/>
    <x v="2"/>
    <m/>
    <s v="381BMG0270"/>
    <s v="Federal"/>
    <m/>
    <m/>
    <m/>
    <s v="Federal"/>
    <s v="PAV"/>
    <s v="Caratinga"/>
  </r>
  <r>
    <x v="0"/>
    <s v="120BMG0210"/>
    <n v="0"/>
    <x v="103"/>
    <s v="0210"/>
    <n v="-43.027113350400697"/>
    <n v="-19.756827990219499"/>
    <n v="-42.969219769776402"/>
    <n v="-19.862771100405801"/>
    <s v="120"/>
    <s v="MG"/>
    <s v="Eixo Principal"/>
    <s v="-"/>
    <s v="120BMG0210"/>
    <s v="ENTR BR-381(B) (P/NOVA ERA)"/>
    <s v="SÃO DOMINGOS DO PRATA"/>
    <n v="475.4"/>
    <n v="497"/>
    <n v="21.6"/>
    <x v="1"/>
    <m/>
    <m/>
    <s v="Estadual"/>
    <m/>
    <s v="MGT-120"/>
    <s v="PAV"/>
    <s v="Estadual"/>
    <s v="PLA"/>
    <s v="Caratinga"/>
  </r>
  <r>
    <x v="0"/>
    <s v="120BMG0215"/>
    <n v="0"/>
    <x v="103"/>
    <s v="0215"/>
    <n v="-42.969219769776402"/>
    <n v="-19.862771100405801"/>
    <n v="-42.936365209786501"/>
    <n v="-19.9445138797117"/>
    <s v="120"/>
    <s v="MG"/>
    <s v="Eixo Principal"/>
    <s v="-"/>
    <s v="120BMG0215"/>
    <s v="SÃO DOMINGOS DO PRATA"/>
    <s v="ENTR BR-262"/>
    <n v="497"/>
    <n v="509.1"/>
    <n v="12.1"/>
    <x v="1"/>
    <m/>
    <m/>
    <s v="Estadual"/>
    <m/>
    <s v="MGT-120"/>
    <s v="LEN"/>
    <s v="Estadual"/>
    <s v="PLA"/>
    <s v="Caratinga"/>
  </r>
  <r>
    <x v="0"/>
    <s v="120BMG0230"/>
    <n v="0"/>
    <x v="103"/>
    <s v="0230"/>
    <n v="-42.936365209786501"/>
    <n v="-19.9445138797117"/>
    <n v="-42.964628280170899"/>
    <n v="-20.125234240267901"/>
    <s v="120"/>
    <s v="MG"/>
    <s v="Eixo Principal"/>
    <s v="-"/>
    <s v="120BMG0230"/>
    <s v="ENTR BR-262"/>
    <s v="ENTR MG-123 (P/ALVINÓPOLIS)"/>
    <n v="509.1"/>
    <n v="536"/>
    <n v="26.9"/>
    <x v="1"/>
    <m/>
    <m/>
    <s v="Estadual"/>
    <m/>
    <s v="MGT-120"/>
    <s v="LEN"/>
    <s v="Estadual"/>
    <s v="PLA"/>
    <s v="Caratinga"/>
  </r>
  <r>
    <x v="0"/>
    <s v="120BMG0250"/>
    <n v="0"/>
    <x v="103"/>
    <s v="0250"/>
    <n v="-42.964628280170899"/>
    <n v="-20.125234240267901"/>
    <n v="-42.962191309881"/>
    <n v="-20.162285289634301"/>
    <s v="120"/>
    <s v="MG"/>
    <s v="Eixo Principal"/>
    <s v="-"/>
    <s v="120BMG0250"/>
    <s v="ENTR MG-123 (P/ALVINÓPOLIS)"/>
    <s v="DOM SILVÉRIO"/>
    <n v="536"/>
    <n v="540.5"/>
    <n v="4.5"/>
    <x v="1"/>
    <m/>
    <m/>
    <s v="Estadual"/>
    <m/>
    <s v="MGT-120"/>
    <s v="PAV"/>
    <s v="Estadual"/>
    <s v="PLA"/>
    <s v="Caratinga"/>
  </r>
  <r>
    <x v="0"/>
    <s v="120BMG0255"/>
    <n v="0"/>
    <x v="103"/>
    <s v="0255"/>
    <n v="-42.962191309881"/>
    <n v="-20.162285289634301"/>
    <n v="-42.899087380178401"/>
    <n v="-20.346227900397199"/>
    <s v="120"/>
    <s v="MG"/>
    <s v="Eixo Principal"/>
    <s v="-"/>
    <s v="120BMG0255"/>
    <s v="DOM SILVÉRIO"/>
    <s v="ENTR MG-326 (P/BARRA LONGA)"/>
    <n v="540.5"/>
    <n v="577.5"/>
    <n v="37"/>
    <x v="1"/>
    <m/>
    <m/>
    <s v="Estadual"/>
    <m/>
    <s v="MGT-120"/>
    <s v="PAV"/>
    <s v="Estadual"/>
    <s v="PLA"/>
    <s v="Caratinga"/>
  </r>
  <r>
    <x v="0"/>
    <s v="120BMG0260"/>
    <n v="0"/>
    <x v="103"/>
    <s v="0260"/>
    <n v="-42.899087380178401"/>
    <n v="-20.346227900397199"/>
    <n v="-42.901869670348901"/>
    <n v="-20.3835662795601"/>
    <s v="120"/>
    <s v="MG"/>
    <s v="Eixo Principal"/>
    <s v="-"/>
    <s v="120BMG0260"/>
    <s v="ENTR MG-326 (P/BARRA LONGA)"/>
    <s v="ENTR MG-262 (PONTE NOVA)"/>
    <n v="577.5"/>
    <n v="579.5"/>
    <n v="2"/>
    <x v="1"/>
    <m/>
    <m/>
    <s v="Estadual"/>
    <m/>
    <s v="MGT-120"/>
    <s v="PAV"/>
    <s v="Estadual"/>
    <s v="PLA"/>
    <s v="Caratinga"/>
  </r>
  <r>
    <x v="0"/>
    <s v="120BMG0267"/>
    <n v="0"/>
    <x v="103"/>
    <s v="0267"/>
    <n v="-42.901869670348901"/>
    <n v="-20.3835662795601"/>
    <n v="-42.879436330122402"/>
    <n v="-20.482491870103601"/>
    <s v="120"/>
    <s v="MG"/>
    <s v="Eixo Principal"/>
    <s v="-"/>
    <s v="120BMG0267"/>
    <s v="ENTR MG-262 (PONTE NOVA)"/>
    <s v="ACESSO AMPARO DA SERRA"/>
    <n v="579.5"/>
    <n v="588.29999999999995"/>
    <n v="8.8000000000000007"/>
    <x v="1"/>
    <m/>
    <m/>
    <s v="Estadual"/>
    <m/>
    <s v="MG-120"/>
    <s v="PAV"/>
    <s v="Estadual"/>
    <s v="PLA"/>
    <s v="Leopoldina"/>
  </r>
  <r>
    <x v="0"/>
    <s v="120BMG0270"/>
    <n v="0"/>
    <x v="103"/>
    <s v="0270"/>
    <n v="-42.879436330122402"/>
    <n v="-20.482491870103601"/>
    <n v="-42.896620789817497"/>
    <n v="-20.518312539891699"/>
    <s v="120"/>
    <s v="MG"/>
    <s v="Eixo Principal"/>
    <s v="-"/>
    <s v="120BMG0270"/>
    <s v="ACESSO AMPARO DA SERRA"/>
    <s v="ENTR MG-445"/>
    <n v="588.29999999999995"/>
    <n v="594"/>
    <n v="5.7"/>
    <x v="1"/>
    <m/>
    <m/>
    <s v="Estadual"/>
    <m/>
    <s v="MG-120"/>
    <s v="PAV"/>
    <s v="Estadual"/>
    <s v="PLA"/>
    <s v="Leopoldina"/>
  </r>
  <r>
    <x v="0"/>
    <s v="120BMG0290"/>
    <n v="0"/>
    <x v="103"/>
    <s v="0290"/>
    <n v="-42.896620789817497"/>
    <n v="-20.518312539891699"/>
    <n v="-42.865678370160502"/>
    <n v="-20.641398990071298"/>
    <s v="120"/>
    <s v="MG"/>
    <s v="Eixo Principal"/>
    <s v="-"/>
    <s v="120BMG0290"/>
    <s v="ENTR MG-445"/>
    <s v="ACESSO TEIXEIRAS"/>
    <n v="594"/>
    <n v="610.70000000000005"/>
    <n v="16.7"/>
    <x v="1"/>
    <m/>
    <m/>
    <s v="Estadual"/>
    <m/>
    <s v="MG-120"/>
    <s v="PAV"/>
    <s v="Estadual"/>
    <s v="PLA"/>
    <s v="Leopoldina"/>
  </r>
  <r>
    <x v="0"/>
    <s v="120BMG0295"/>
    <n v="0"/>
    <x v="103"/>
    <s v="0295"/>
    <n v="-42.865678370160502"/>
    <n v="-20.641398990071298"/>
    <n v="-42.865028660344301"/>
    <n v="-20.7441631497095"/>
    <s v="120"/>
    <s v="MG"/>
    <s v="Eixo Principal"/>
    <s v="-"/>
    <s v="120BMG0295"/>
    <s v="ACESSO TEIXEIRAS"/>
    <s v="ENTR BR-356(A)/482 (VIÇOSA)"/>
    <n v="610.70000000000005"/>
    <n v="624.1"/>
    <n v="13.4"/>
    <x v="1"/>
    <m/>
    <m/>
    <s v="Estadual"/>
    <m/>
    <s v="MG-120"/>
    <s v="PAV"/>
    <s v="Estadual"/>
    <s v="PLA"/>
    <s v="Leopoldina"/>
  </r>
  <r>
    <x v="0"/>
    <s v="120BMG0310"/>
    <n v="0"/>
    <x v="103"/>
    <s v="0310"/>
    <n v="-42.865028660344301"/>
    <n v="-20.7441631497095"/>
    <n v="-42.829491509925198"/>
    <n v="-20.8073114303781"/>
    <s v="120"/>
    <s v="MG"/>
    <s v="Eixo Principal"/>
    <s v="-"/>
    <s v="120BMG0310"/>
    <s v="ENTR BR-356(A)/482 (VIÇOSA)"/>
    <s v="ACESSO CAJURÍ"/>
    <n v="624.1"/>
    <n v="634.1"/>
    <n v="10"/>
    <x v="1"/>
    <m/>
    <s v="356BMG0170"/>
    <s v="Estadual"/>
    <m/>
    <s v="MG-120"/>
    <s v="PAV"/>
    <s v="Estadual"/>
    <s v="PLA"/>
    <s v="Leopoldina"/>
  </r>
  <r>
    <x v="0"/>
    <s v="120BMG0320"/>
    <n v="0"/>
    <x v="103"/>
    <s v="0320"/>
    <n v="-42.829491509925198"/>
    <n v="-20.8073114303781"/>
    <n v="-42.804571019936503"/>
    <n v="-20.842289830211399"/>
    <s v="120"/>
    <s v="MG"/>
    <s v="Eixo Principal"/>
    <s v="-"/>
    <s v="120BMG0320"/>
    <s v="ACESSO CAJURÍ"/>
    <s v="ENTR BR-356(B) (COIMBRA)"/>
    <n v="634.1"/>
    <n v="640.1"/>
    <n v="6"/>
    <x v="1"/>
    <m/>
    <s v="356BMG0180"/>
    <s v="Estadual"/>
    <m/>
    <s v="MG-120"/>
    <s v="PAV"/>
    <s v="Estadual"/>
    <s v="PLA"/>
    <s v="Leopoldina"/>
  </r>
  <r>
    <x v="0"/>
    <s v="120BMG0330"/>
    <n v="0"/>
    <x v="103"/>
    <s v="0330"/>
    <n v="-42.804571019936503"/>
    <n v="-20.842289830211399"/>
    <n v="-42.819860830213003"/>
    <n v="-21.0090225502504"/>
    <s v="120"/>
    <s v="MG"/>
    <s v="Eixo Principal"/>
    <s v="-"/>
    <s v="120BMG0330"/>
    <s v="ENTR BR-356(B) (COIMBRA)"/>
    <s v="ENTR MG-447 (VISCONDE DO RIO BRANCO)"/>
    <n v="640.1"/>
    <n v="664.4"/>
    <n v="24.3"/>
    <x v="1"/>
    <m/>
    <m/>
    <s v="Estadual"/>
    <m/>
    <s v="MG-120"/>
    <s v="PAV"/>
    <s v="Estadual"/>
    <s v="PLA"/>
    <s v="Leopoldina"/>
  </r>
  <r>
    <x v="0"/>
    <s v="120BMG0350"/>
    <n v="0"/>
    <x v="103"/>
    <s v="0350"/>
    <n v="-42.819860830213003"/>
    <n v="-21.0090225502504"/>
    <n v="-42.953213840146503"/>
    <n v="-21.108762789870799"/>
    <s v="120"/>
    <s v="MG"/>
    <s v="Eixo Principal"/>
    <s v="-"/>
    <s v="120BMG0350"/>
    <s v="ENTR MG-447 (VISCONDE DO RIO BRANCO)"/>
    <s v="ENTR BR-265(A)/MG-124/447 (UBÁ)"/>
    <n v="664.4"/>
    <n v="685.3"/>
    <n v="20.9"/>
    <x v="1"/>
    <m/>
    <m/>
    <s v="Estadual"/>
    <m/>
    <s v="MG-447"/>
    <s v="PAV"/>
    <s v="Estadual"/>
    <s v="PLA"/>
    <s v="Leopoldina"/>
  </r>
  <r>
    <x v="0"/>
    <s v="120BMG0360"/>
    <n v="0"/>
    <x v="103"/>
    <s v="0360"/>
    <n v="-42.953213840146503"/>
    <n v="-21.108762789870799"/>
    <n v="-42.798650680384497"/>
    <n v="-21.1497373798761"/>
    <s v="120"/>
    <s v="MG"/>
    <s v="Eixo Principal"/>
    <s v="-"/>
    <s v="120BMG0360"/>
    <s v="ENTR BR-265(A)/MG-124/447 (UBÁ)"/>
    <s v="ENTR BR-265(B) (GUIDOVAL)"/>
    <n v="685.3"/>
    <n v="704.5"/>
    <n v="19.2"/>
    <x v="1"/>
    <m/>
    <s v="265BMG0050"/>
    <s v="Estadual"/>
    <m/>
    <s v="MGT-120"/>
    <s v="PAV"/>
    <s v="Estadual"/>
    <s v="PLA"/>
    <s v="Leopoldina"/>
  </r>
  <r>
    <x v="0"/>
    <s v="120BMG0370"/>
    <n v="0"/>
    <x v="103"/>
    <s v="0370"/>
    <n v="-42.798650680384497"/>
    <n v="-21.1497373798761"/>
    <n v="-42.808221850158098"/>
    <n v="-21.322928920233402"/>
    <s v="120"/>
    <s v="MG"/>
    <s v="Eixo Principal"/>
    <s v="-"/>
    <s v="120BMG0370"/>
    <s v="ENTR BR-265(B) (GUIDOVAL)"/>
    <s v="ENTR MG-285(A) (DONA EUZÉBIA)"/>
    <n v="704.5"/>
    <n v="729.1"/>
    <n v="24.6"/>
    <x v="1"/>
    <m/>
    <m/>
    <s v="Estadual"/>
    <m/>
    <s v="MGT-120"/>
    <s v="IMP"/>
    <s v="Estadual"/>
    <s v="PLA"/>
    <s v="Leopoldina"/>
  </r>
  <r>
    <x v="0"/>
    <s v="120BMG0390"/>
    <n v="0"/>
    <x v="103"/>
    <s v="0390"/>
    <n v="-42.808221850158098"/>
    <n v="-21.322928920233402"/>
    <n v="-42.742809680022603"/>
    <n v="-21.372747040343501"/>
    <s v="120"/>
    <s v="MG"/>
    <s v="Eixo Principal"/>
    <s v="-"/>
    <s v="120BMG0390"/>
    <s v="ENTR MG-285(A) (DONA EUZÉBIA)"/>
    <s v="ENTR MG-285(B) (CATAGUAZES)"/>
    <n v="729.1"/>
    <n v="738.8"/>
    <n v="9.6999999999999993"/>
    <x v="1"/>
    <m/>
    <m/>
    <s v="Estadual"/>
    <m/>
    <s v="MG-285"/>
    <s v="PAV"/>
    <s v="Estadual"/>
    <s v="PLA"/>
    <s v="Leopoldina"/>
  </r>
  <r>
    <x v="0"/>
    <s v="120BMG0400"/>
    <n v="0"/>
    <x v="103"/>
    <s v="0400"/>
    <n v="-42.742809680022603"/>
    <n v="-21.372747040343501"/>
    <n v="-42.720275710155803"/>
    <n v="-21.418711650022601"/>
    <s v="120"/>
    <s v="MG"/>
    <s v="Eixo Principal"/>
    <s v="-"/>
    <s v="120BMG0400"/>
    <s v="ENTR MG-285(B) (CATAGUAZES)"/>
    <s v="ENTR MG-447"/>
    <n v="738.8"/>
    <n v="745.3"/>
    <n v="6.5"/>
    <x v="1"/>
    <m/>
    <m/>
    <s v="Estadual"/>
    <m/>
    <s v="MGT-120"/>
    <s v="PAV"/>
    <s v="Estadual"/>
    <s v="PLA"/>
    <s v="Leopoldina"/>
  </r>
  <r>
    <x v="0"/>
    <s v="120BMG0410"/>
    <n v="0"/>
    <x v="103"/>
    <s v="0410"/>
    <n v="-42.720275710155803"/>
    <n v="-21.418711650022601"/>
    <n v="-42.650880760138897"/>
    <n v="-21.520448450235701"/>
    <s v="120"/>
    <s v="MG"/>
    <s v="Eixo Principal"/>
    <s v="-"/>
    <s v="120BMG0410"/>
    <s v="ENTR MG-447"/>
    <s v="ENTR BR-116 (LEOPOLDINA)"/>
    <n v="745.3"/>
    <n v="760.5"/>
    <n v="15.2"/>
    <x v="1"/>
    <m/>
    <m/>
    <s v="Estadual"/>
    <m/>
    <s v="MG-120"/>
    <s v="PAV"/>
    <s v="Estadual"/>
    <s v="PLA"/>
    <s v="Leopoldina"/>
  </r>
  <r>
    <x v="0"/>
    <s v="120BMG0430"/>
    <n v="0"/>
    <x v="103"/>
    <s v="0430"/>
    <n v="-42.650880760138897"/>
    <n v="-21.520448450235701"/>
    <n v="-42.595769379753001"/>
    <n v="-21.664045410067502"/>
    <s v="120"/>
    <s v="MG"/>
    <s v="Eixo Principal"/>
    <s v="-"/>
    <s v="120BMG0430"/>
    <s v="ENTR BR-116 (LEOPOLDINA)"/>
    <s v="ENTR MG-454 (PROVIDÊNCIA)"/>
    <n v="760.5"/>
    <n v="783.2"/>
    <n v="22.7"/>
    <x v="1"/>
    <m/>
    <m/>
    <s v="Federal"/>
    <m/>
    <m/>
    <m/>
    <s v="Federal"/>
    <s v="PLA"/>
    <s v="Leopoldina"/>
  </r>
  <r>
    <x v="0"/>
    <s v="120BMG0450"/>
    <n v="0"/>
    <x v="103"/>
    <s v="0450"/>
    <n v="-42.595769379753001"/>
    <n v="-21.664045410067502"/>
    <n v="-42.534235150131998"/>
    <n v="-21.774585109914799"/>
    <s v="120"/>
    <s v="MG"/>
    <s v="Eixo Principal"/>
    <s v="-"/>
    <s v="120BMG0450"/>
    <s v="ENTR MG-454 (PROVIDÊNCIA)"/>
    <s v="ENTR BR-393 (VOLTA GRANDE)"/>
    <n v="783.2"/>
    <n v="801.2"/>
    <n v="18"/>
    <x v="1"/>
    <m/>
    <m/>
    <s v="Estadual"/>
    <m/>
    <s v="MGT-120"/>
    <s v="IMP"/>
    <s v="Estadual"/>
    <s v="PLA"/>
    <s v="Leopoldina"/>
  </r>
  <r>
    <x v="0"/>
    <s v="120BMG0470"/>
    <n v="0"/>
    <x v="103"/>
    <s v="0470"/>
    <n v="-42.534235150131998"/>
    <n v="-21.774585109914799"/>
    <n v="-42.5348472404077"/>
    <n v="-21.813346720174899"/>
    <s v="120"/>
    <s v="MG"/>
    <s v="Eixo Principal"/>
    <s v="-"/>
    <s v="120BMG0470"/>
    <s v="ENTR BR-393 (VOLTA GRANDE)"/>
    <s v="DIV MG/RJ"/>
    <n v="801.2"/>
    <n v="808.1"/>
    <n v="6.9"/>
    <x v="1"/>
    <m/>
    <m/>
    <s v="Federal"/>
    <m/>
    <m/>
    <m/>
    <s v="Federal"/>
    <s v="PLA"/>
    <s v="Leopoldina"/>
  </r>
  <r>
    <x v="0"/>
    <s v="120BRJ0490"/>
    <n v="0"/>
    <x v="104"/>
    <s v="0490"/>
    <n v="-42.5348472404077"/>
    <n v="-21.813346720174899"/>
    <n v="-42.510358428598501"/>
    <n v="-21.8435118620827"/>
    <s v="120"/>
    <s v="RJ"/>
    <s v="Eixo Principal"/>
    <s v="-"/>
    <s v="120BRJ0490"/>
    <s v="DIV MG/RJ"/>
    <s v="ENTR RJ-158 (PORTO VELHO DO CUNHA)"/>
    <n v="0"/>
    <n v="6"/>
    <n v="6"/>
    <x v="1"/>
    <m/>
    <m/>
    <s v="Federal"/>
    <m/>
    <m/>
    <m/>
    <s v="Federal"/>
    <s v="PLA"/>
    <s v="Campos"/>
  </r>
  <r>
    <x v="0"/>
    <s v="120BRJ0510"/>
    <n v="0"/>
    <x v="104"/>
    <s v="0510"/>
    <n v="-42.510358428598501"/>
    <n v="-21.8435118620827"/>
    <n v="-42.468320366891298"/>
    <n v="-21.886461547662201"/>
    <s v="120"/>
    <s v="RJ"/>
    <s v="Eixo Principal"/>
    <s v="-"/>
    <s v="120BRJ0510"/>
    <s v="ENTR RJ-158 (PORTO VELHO DO CUNHA)"/>
    <s v="ENTR RJ-160 (CÓRREGO DA PRATA)"/>
    <n v="6"/>
    <n v="14"/>
    <n v="8"/>
    <x v="1"/>
    <m/>
    <m/>
    <s v="Federal"/>
    <m/>
    <m/>
    <m/>
    <s v="Federal"/>
    <s v="PLA"/>
    <s v="Campos"/>
  </r>
  <r>
    <x v="0"/>
    <s v="120BRJ0530"/>
    <n v="0"/>
    <x v="104"/>
    <s v="0530"/>
    <n v="-42.468320366891298"/>
    <n v="-21.886461547662201"/>
    <n v="-42.430236155673903"/>
    <n v="-22.0307699521715"/>
    <s v="120"/>
    <s v="RJ"/>
    <s v="Eixo Principal"/>
    <s v="-"/>
    <s v="120BRJ0530"/>
    <s v="ENTR RJ-160 (CÓRREGO DA PRATA)"/>
    <s v="ENTR RJ-152"/>
    <n v="14"/>
    <n v="32"/>
    <n v="18"/>
    <x v="1"/>
    <m/>
    <m/>
    <s v="Federal"/>
    <m/>
    <m/>
    <m/>
    <s v="Federal"/>
    <s v="PLA"/>
    <s v="Campos"/>
  </r>
  <r>
    <x v="0"/>
    <s v="120BRJ0550"/>
    <n v="0"/>
    <x v="104"/>
    <s v="0550"/>
    <n v="-42.430236155673903"/>
    <n v="-22.0307699521715"/>
    <n v="-42.418977780400198"/>
    <n v="-22.116439999806101"/>
    <s v="120"/>
    <s v="RJ"/>
    <s v="Eixo Principal"/>
    <s v="-"/>
    <s v="120BRJ0550"/>
    <s v="ENTR RJ-152"/>
    <s v="ENTR BR-492 (P/MONERA)"/>
    <n v="32"/>
    <n v="43"/>
    <n v="11"/>
    <x v="1"/>
    <m/>
    <m/>
    <s v="Federal"/>
    <m/>
    <m/>
    <m/>
    <s v="Federal"/>
    <s v="PLA"/>
    <s v="Campos"/>
  </r>
  <r>
    <x v="0"/>
    <s v="120BRJ0570"/>
    <n v="0"/>
    <x v="104"/>
    <s v="0570"/>
    <n v="-42.418977780400198"/>
    <n v="-22.116439999806101"/>
    <n v="-42.395036570281398"/>
    <n v="-22.205691209881302"/>
    <s v="120"/>
    <s v="RJ"/>
    <s v="Eixo Principal"/>
    <s v="-"/>
    <s v="120BRJ0570"/>
    <s v="ENTR BR-492 (P/MONERA)"/>
    <s v="ENTR RJ-146 (SÃO JOSÉ DO RIBEIRÃO)"/>
    <n v="43"/>
    <n v="58"/>
    <n v="15"/>
    <x v="1"/>
    <m/>
    <m/>
    <s v="Federal"/>
    <m/>
    <m/>
    <m/>
    <s v="Federal"/>
    <s v="PLA"/>
    <s v="Campos"/>
  </r>
  <r>
    <x v="0"/>
    <s v="120BRJ0590"/>
    <n v="0"/>
    <x v="104"/>
    <s v="0590"/>
    <n v="-42.395036570281398"/>
    <n v="-22.205691209881302"/>
    <n v="-42.340202181984999"/>
    <n v="-22.316034004066001"/>
    <s v="120"/>
    <s v="RJ"/>
    <s v="Eixo Principal"/>
    <s v="-"/>
    <s v="120BRJ0590"/>
    <s v="ENTR RJ-146 (SÃO JOSÉ DO RIBEIRÃO)"/>
    <s v="ENTR RJ-142 (LUMIAR)"/>
    <n v="58"/>
    <n v="78"/>
    <n v="20"/>
    <x v="1"/>
    <m/>
    <m/>
    <s v="Federal"/>
    <m/>
    <m/>
    <m/>
    <s v="Federal"/>
    <s v="PLA"/>
    <s v="Campos"/>
  </r>
  <r>
    <x v="0"/>
    <s v="120BRJ0610"/>
    <n v="0"/>
    <x v="104"/>
    <s v="0610"/>
    <n v="-42.340202181984999"/>
    <n v="-22.316034004066001"/>
    <n v="-42.202703429619497"/>
    <n v="-22.476908419787701"/>
    <s v="120"/>
    <s v="RJ"/>
    <s v="Eixo Principal"/>
    <s v="-"/>
    <s v="120BRJ0610"/>
    <s v="ENTR RJ-142 (LUMIAR)"/>
    <s v="ENTR BR-101 (CASIMIRO DE ABREU)"/>
    <n v="78"/>
    <n v="113"/>
    <n v="35"/>
    <x v="1"/>
    <m/>
    <m/>
    <s v="Federal"/>
    <m/>
    <m/>
    <m/>
    <s v="Federal"/>
    <s v="PLA"/>
    <s v="Campos"/>
  </r>
  <r>
    <x v="0"/>
    <s v="120BRJ0630"/>
    <n v="0"/>
    <x v="104"/>
    <s v="0630"/>
    <n v="-42.202703429619497"/>
    <n v="-22.476908419787701"/>
    <n v="-42.115496369561697"/>
    <n v="-22.826809179799699"/>
    <s v="120"/>
    <s v="RJ"/>
    <s v="Eixo Principal"/>
    <s v="-"/>
    <s v="120BRJ0630"/>
    <s v="ENTR BR-101 (CASIMIRO DE ABREU)"/>
    <s v="ENTR RJ-106 (SÃO PEDRO DA ALDEIA)"/>
    <n v="113"/>
    <n v="157"/>
    <n v="44"/>
    <x v="1"/>
    <m/>
    <m/>
    <s v="Federal"/>
    <m/>
    <m/>
    <m/>
    <s v="Federal"/>
    <s v="PLA"/>
    <s v="Campos"/>
  </r>
  <r>
    <x v="0"/>
    <s v="120BRJ0650"/>
    <n v="0"/>
    <x v="104"/>
    <s v="0650"/>
    <n v="-42.115496369561697"/>
    <n v="-22.826809179799699"/>
    <n v="-42.053713339798698"/>
    <n v="-22.854348429936"/>
    <s v="120"/>
    <s v="RJ"/>
    <s v="Eixo Principal"/>
    <s v="-"/>
    <s v="120BRJ0650"/>
    <s v="ENTR RJ-106 (SÃO PEDRO DA ALDEIA)"/>
    <s v="ENTR RJ-102 (CABO FRIO)"/>
    <n v="157"/>
    <n v="169.9"/>
    <n v="12.9"/>
    <x v="1"/>
    <m/>
    <m/>
    <s v="Estadual"/>
    <m/>
    <s v="RJ-140"/>
    <s v="DUP"/>
    <s v="Estadual"/>
    <s v="PLA"/>
    <s v="Campos"/>
  </r>
  <r>
    <x v="0"/>
    <s v="120BRJ0670"/>
    <n v="0"/>
    <x v="104"/>
    <s v="0670"/>
    <n v="-42.053713339798698"/>
    <n v="-22.854348429936"/>
    <n v="-42.029705009678402"/>
    <n v="-22.965115290438199"/>
    <s v="120"/>
    <s v="RJ"/>
    <s v="Eixo Principal"/>
    <s v="-"/>
    <s v="120BRJ0670"/>
    <s v="ENTR RJ-102 (CABO FRIO)"/>
    <s v="ARRAIAL DO CABO"/>
    <n v="169.9"/>
    <n v="180.1"/>
    <n v="10.199999999999999"/>
    <x v="1"/>
    <m/>
    <m/>
    <s v="Estadual"/>
    <m/>
    <s v="RJ-140"/>
    <s v="PAV"/>
    <s v="Estadual"/>
    <s v="PLA"/>
    <s v="Campos"/>
  </r>
  <r>
    <x v="0"/>
    <s v="122BBA0381"/>
    <n v="0"/>
    <x v="105"/>
    <s v="0381"/>
    <n v="-40.505335540003102"/>
    <n v="-9.4095459896556601"/>
    <n v="-40.505673230035399"/>
    <n v="-9.4249740500123291"/>
    <s v="122"/>
    <s v="BA"/>
    <s v="Eixo Principal"/>
    <s v="-"/>
    <s v="122BBA0381"/>
    <s v="ENTR BR-235(A)/407(A) (DIV PE/BA) (INÍCIO PONTE S/RIO S FRANCISCO - JUAZEIRO)"/>
    <s v="ENTR BR-235(B)/407(B) (JUAZEIRO)"/>
    <n v="0"/>
    <n v="1.8"/>
    <n v="1.8"/>
    <x v="2"/>
    <m/>
    <s v="407BBA0280;235BBA0267"/>
    <s v="Federal"/>
    <m/>
    <m/>
    <m/>
    <s v="Federal"/>
    <s v="PAV"/>
    <s v="Senhor do Bonfim"/>
  </r>
  <r>
    <x v="0"/>
    <s v="122BBA0382"/>
    <n v="0"/>
    <x v="105"/>
    <s v="0382"/>
    <n v="-40.505673230035399"/>
    <n v="-9.4249740500123291"/>
    <n v="-40.492775049828602"/>
    <n v="-9.4433415498725708"/>
    <s v="122"/>
    <s v="BA"/>
    <s v="Eixo Principal"/>
    <s v="-"/>
    <s v="122BBA0382"/>
    <s v="ENTR BR-235(B)/407(B) (JUAZEIRO)"/>
    <s v="ENTR BR-235(C)/407(C) (MERCADO DO PRODUTOR/JUAZEIRO)"/>
    <n v="1.8"/>
    <n v="4.4000000000000004"/>
    <n v="2.6"/>
    <x v="2"/>
    <m/>
    <s v="407BBA0283"/>
    <s v="Federal"/>
    <m/>
    <m/>
    <m/>
    <s v="Federal"/>
    <s v="PAV"/>
    <s v="Senhor do Bonfim"/>
  </r>
  <r>
    <x v="0"/>
    <s v="122BBA0383"/>
    <n v="0"/>
    <x v="105"/>
    <s v="0383"/>
    <n v="-40.492775049828602"/>
    <n v="-9.4433415498725708"/>
    <n v="-40.490012769573603"/>
    <n v="-9.4486721203220405"/>
    <s v="122"/>
    <s v="BA"/>
    <s v="Eixo Principal"/>
    <s v="-"/>
    <s v="122BBA0383"/>
    <s v="ENTR BR-235(C)/407(C) (MERCADO DO PRODUTOR/JUAZEIRO)"/>
    <s v="ENTR BR-407(D) (JUAZEIRO)"/>
    <n v="4.4000000000000004"/>
    <n v="5.0999999999999996"/>
    <n v="0.7"/>
    <x v="2"/>
    <m/>
    <s v="407BBA0285"/>
    <s v="Federal"/>
    <m/>
    <m/>
    <m/>
    <s v="Federal"/>
    <s v="PAV"/>
    <s v="Senhor do Bonfim"/>
  </r>
  <r>
    <x v="0"/>
    <s v="122BBA0384"/>
    <n v="0"/>
    <x v="105"/>
    <s v="0384"/>
    <n v="-40.490012769573603"/>
    <n v="-9.4486721203220405"/>
    <n v="-40.5320014000445"/>
    <n v="-9.4476244802854605"/>
    <s v="122"/>
    <s v="BA"/>
    <s v="Eixo Principal"/>
    <s v="-"/>
    <s v="122BBA0384"/>
    <s v="ENTR BR-407(D) (JUAZEIRO)"/>
    <s v="ENTR BA-210(A)"/>
    <n v="5.0999999999999996"/>
    <n v="9.8000000000000007"/>
    <n v="4.7"/>
    <x v="1"/>
    <m/>
    <m/>
    <s v="Estadual"/>
    <m/>
    <s v="BA-122"/>
    <s v="PAV"/>
    <s v="Estadual"/>
    <s v="PLA"/>
    <s v="Senhor do Bonfim"/>
  </r>
  <r>
    <x v="0"/>
    <s v="122BBA0385"/>
    <n v="0"/>
    <x v="105"/>
    <s v="0385"/>
    <n v="-40.5320014000445"/>
    <n v="-9.4476244802854605"/>
    <n v="-40.593352630219599"/>
    <n v="-9.5699067099266699"/>
    <s v="122"/>
    <s v="BA"/>
    <s v="Eixo Principal"/>
    <s v="-"/>
    <s v="122BBA0385"/>
    <s v="ENTR BA-210(A)"/>
    <s v="ENTR BA-210(B) (P/SOBRADINHO)"/>
    <n v="9.8000000000000007"/>
    <n v="25"/>
    <n v="15.2"/>
    <x v="1"/>
    <m/>
    <m/>
    <s v="Estadual"/>
    <m/>
    <s v="BA-210"/>
    <s v="PAV"/>
    <s v="Estadual"/>
    <s v="PLA"/>
    <s v="Senhor do Bonfim"/>
  </r>
  <r>
    <x v="0"/>
    <s v="122BBA0390"/>
    <n v="0"/>
    <x v="105"/>
    <s v="0390"/>
    <n v="-40.593352630219599"/>
    <n v="-9.5699067099266699"/>
    <n v="-40.605570250266702"/>
    <n v="-9.6741122696654394"/>
    <s v="122"/>
    <s v="BA"/>
    <s v="Eixo Principal"/>
    <s v="-"/>
    <s v="122BBA0390"/>
    <s v="ENTR BA-210(B) (P/SOBRADINHO)"/>
    <s v="FIM DA PAVIMENTAÇÃO (JUNCOS)"/>
    <n v="25"/>
    <n v="37"/>
    <n v="12"/>
    <x v="1"/>
    <m/>
    <m/>
    <s v="Estadual"/>
    <m/>
    <s v="BA-144"/>
    <s v="PAV"/>
    <s v="Estadual"/>
    <s v="PLA"/>
    <s v="Senhor do Bonfim"/>
  </r>
  <r>
    <x v="0"/>
    <s v="122BBA0395"/>
    <n v="0"/>
    <x v="105"/>
    <s v="0395"/>
    <n v="-40.605570250266702"/>
    <n v="-9.6741122696654394"/>
    <n v="-40.691420149720102"/>
    <n v="-10.0104199900904"/>
    <s v="122"/>
    <s v="BA"/>
    <s v="Eixo Principal"/>
    <s v="-"/>
    <s v="122BBA0395"/>
    <s v="FIM DA PAVIMENTAÇÃO (JUNCOS)"/>
    <s v="ABREUS (FIM DA IMPLANTAÇÃO)"/>
    <n v="37"/>
    <n v="82"/>
    <n v="45"/>
    <x v="1"/>
    <m/>
    <m/>
    <s v="Estadual"/>
    <m/>
    <s v="BA-144"/>
    <s v="IMP"/>
    <s v="Estadual"/>
    <s v="PLA"/>
    <s v="Senhor do Bonfim"/>
  </r>
  <r>
    <x v="0"/>
    <s v="122BBA0400"/>
    <n v="0"/>
    <x v="105"/>
    <s v="0400"/>
    <n v="-40.691420149720102"/>
    <n v="-10.0104199900904"/>
    <n v="-40.819049109728603"/>
    <n v="-10.441494239667399"/>
    <s v="122"/>
    <s v="BA"/>
    <s v="Eixo Principal"/>
    <s v="-"/>
    <s v="122BBA0400"/>
    <s v="ABREUS (FIM DA IMPLANTAÇÃO)"/>
    <s v="ENTR BA-220 (BREJO DA CAATINGA)"/>
    <n v="82"/>
    <n v="132"/>
    <n v="50"/>
    <x v="1"/>
    <m/>
    <m/>
    <s v="Federal"/>
    <m/>
    <m/>
    <m/>
    <s v="Federal"/>
    <s v="PLA"/>
    <s v="Senhor do Bonfim"/>
  </r>
  <r>
    <x v="0"/>
    <s v="122BBA0410"/>
    <n v="0"/>
    <x v="105"/>
    <s v="0410"/>
    <n v="-40.819049109728603"/>
    <n v="-10.441494239667399"/>
    <n v="-41.066245290187901"/>
    <n v="-10.948055310104399"/>
    <s v="122"/>
    <s v="BA"/>
    <s v="Eixo Principal"/>
    <s v="-"/>
    <s v="122BBA0410"/>
    <s v="ENTR BA-220 (BREJO DA CAATINGA)"/>
    <s v="ENTR BR-324(A)/BA-368 (OUROLÂNDIA)"/>
    <n v="132"/>
    <n v="189.7"/>
    <n v="57.7"/>
    <x v="1"/>
    <m/>
    <m/>
    <s v="Federal"/>
    <m/>
    <m/>
    <m/>
    <s v="Federal"/>
    <s v="PLA"/>
    <s v="Senhor do Bonfim"/>
  </r>
  <r>
    <x v="0"/>
    <s v="122BBA0415"/>
    <n v="0"/>
    <x v="105"/>
    <s v="0415"/>
    <n v="-41.066245290187901"/>
    <n v="-10.948055310104399"/>
    <n v="-40.784490220247399"/>
    <n v="-11.050177830442401"/>
    <s v="122"/>
    <s v="BA"/>
    <s v="Eixo Principal"/>
    <s v="-"/>
    <s v="122BBA0415"/>
    <s v="ENTR BR-324(A)/BA-368 (OUROLÂNDIA)"/>
    <s v="ENTR BR-324(B)/BA-144 (LAGES DO BATATA)"/>
    <n v="189.7"/>
    <n v="222.7"/>
    <n v="33"/>
    <x v="2"/>
    <m/>
    <s v="324BBA0200"/>
    <s v="Federal"/>
    <m/>
    <m/>
    <m/>
    <s v="Federal"/>
    <s v="PAV"/>
    <s v="Feira de Santana"/>
  </r>
  <r>
    <x v="0"/>
    <s v="122BBA0420"/>
    <n v="0"/>
    <x v="105"/>
    <s v="0420"/>
    <n v="-40.784490220247399"/>
    <n v="-11.050177830442401"/>
    <n v="-41.158439930058698"/>
    <n v="-11.5560524195834"/>
    <s v="122"/>
    <s v="BA"/>
    <s v="Eixo Principal"/>
    <s v="-"/>
    <s v="122BBA0420"/>
    <s v="ENTR BR-324(B)/BA-144 (LAGES DO BATATA)"/>
    <s v="ENTR BA-052(A) (MORRO DO CHAPÉU)"/>
    <n v="222.7"/>
    <n v="296.5"/>
    <n v="73.8"/>
    <x v="1"/>
    <m/>
    <m/>
    <s v="Estadual"/>
    <m/>
    <s v="BA-144"/>
    <s v="PAV"/>
    <s v="Estadual"/>
    <s v="PLA"/>
    <s v="Feira de Santana"/>
  </r>
  <r>
    <x v="0"/>
    <s v="122BBA0425"/>
    <n v="0"/>
    <x v="105"/>
    <s v="0425"/>
    <n v="-41.158439930058698"/>
    <n v="-11.5560524195834"/>
    <n v="-41.371201820307697"/>
    <n v="-11.476747769793599"/>
    <s v="122"/>
    <s v="BA"/>
    <s v="Eixo Principal"/>
    <s v="-"/>
    <s v="122BBA0425"/>
    <s v="ENTR BA-052(A) (MORRO DO CHAPÉU)"/>
    <s v="ENTR BA-052(B)"/>
    <n v="296.5"/>
    <n v="322.5"/>
    <n v="26"/>
    <x v="1"/>
    <m/>
    <m/>
    <s v="Estadual"/>
    <m/>
    <s v="BA-052"/>
    <s v="PAV"/>
    <s v="Estadual"/>
    <s v="PLA"/>
    <s v="Feira de Santana"/>
  </r>
  <r>
    <x v="0"/>
    <s v="122BBA0430"/>
    <n v="0"/>
    <x v="105"/>
    <s v="0430"/>
    <n v="-41.371201820307697"/>
    <n v="-11.476747769793599"/>
    <n v="-41.474570069852803"/>
    <n v="-11.688729990096901"/>
    <s v="122"/>
    <s v="BA"/>
    <s v="Eixo Principal"/>
    <s v="-"/>
    <s v="122BBA0430"/>
    <s v="ENTR BA-052(B)"/>
    <s v="ENTR BA-046 (CAFARNAUM)"/>
    <n v="322.5"/>
    <n v="349.4"/>
    <n v="26.9"/>
    <x v="1"/>
    <m/>
    <m/>
    <s v="Estadual"/>
    <m/>
    <s v="BAT-122"/>
    <s v="PAV"/>
    <s v="Estadual"/>
    <s v="PLA"/>
    <s v="Feira de Santana"/>
  </r>
  <r>
    <x v="0"/>
    <s v="122BBA0435"/>
    <n v="0"/>
    <x v="105"/>
    <s v="0435"/>
    <n v="-41.474570069852803"/>
    <n v="-11.688729990096901"/>
    <n v="-41.669643979885699"/>
    <n v="-12.0146637096624"/>
    <s v="122"/>
    <s v="BA"/>
    <s v="Eixo Principal"/>
    <s v="-"/>
    <s v="122BBA0435"/>
    <s v="ENTR BA-046 (CAFARNAUM)"/>
    <s v="ENTR BR-330(A)/BA-432 (SEGREDO)"/>
    <n v="349.4"/>
    <n v="391.9"/>
    <n v="42.5"/>
    <x v="1"/>
    <m/>
    <m/>
    <s v="Estadual"/>
    <m/>
    <s v="BAT-122"/>
    <s v="PAV"/>
    <s v="Estadual"/>
    <s v="PLA"/>
    <s v="Feira de Santana"/>
  </r>
  <r>
    <x v="0"/>
    <s v="122BBA0440"/>
    <n v="0"/>
    <x v="105"/>
    <s v="0440"/>
    <n v="-41.669643979885699"/>
    <n v="-12.0146637096624"/>
    <n v="-41.648799210215302"/>
    <n v="-12.087426129712"/>
    <s v="122"/>
    <s v="BA"/>
    <s v="Eixo Principal"/>
    <s v="-"/>
    <s v="122BBA0440"/>
    <s v="ENTR BR-330(A)/BA-432 (SEGREDO)"/>
    <s v="SOUTO SOARES"/>
    <n v="391.9"/>
    <n v="400.3"/>
    <n v="8.4"/>
    <x v="1"/>
    <m/>
    <s v="330BBA0145"/>
    <s v="Estadual"/>
    <m/>
    <s v="BAT-122"/>
    <s v="PAV"/>
    <s v="Estadual"/>
    <s v="PLA"/>
    <s v="Feira de Santana"/>
  </r>
  <r>
    <x v="0"/>
    <s v="122BBA0445"/>
    <n v="0"/>
    <x v="105"/>
    <s v="0445"/>
    <n v="-41.648799210215302"/>
    <n v="-12.087426129712"/>
    <n v="-41.613850319836303"/>
    <n v="-12.245349410247"/>
    <s v="122"/>
    <s v="BA"/>
    <s v="Eixo Principal"/>
    <s v="-"/>
    <s v="122BBA0445"/>
    <s v="SOUTO SOARES"/>
    <s v="IRAQUARA"/>
    <n v="400.3"/>
    <n v="418.9"/>
    <n v="18.600000000000001"/>
    <x v="1"/>
    <m/>
    <s v="330BBA0150"/>
    <s v="Estadual"/>
    <m/>
    <s v="BAT-122"/>
    <s v="PAV"/>
    <s v="Estadual"/>
    <s v="PLA"/>
    <s v="Feira de Santana"/>
  </r>
  <r>
    <x v="0"/>
    <s v="122BBA0450"/>
    <n v="0"/>
    <x v="105"/>
    <s v="0450"/>
    <n v="-41.613850319836303"/>
    <n v="-12.245349410247"/>
    <n v="-41.628885290124003"/>
    <n v="-12.4091523701856"/>
    <s v="122"/>
    <s v="BA"/>
    <s v="Eixo Principal"/>
    <s v="-"/>
    <s v="122BBA0450"/>
    <s v="IRAQUARA"/>
    <s v="ENTR BR-349(A)"/>
    <n v="418.9"/>
    <n v="439.6"/>
    <n v="20.7"/>
    <x v="1"/>
    <m/>
    <s v="330BBA0155"/>
    <s v="Estadual"/>
    <m/>
    <s v="BAT-122"/>
    <s v="PAV"/>
    <s v="Estadual"/>
    <s v="PLA"/>
    <s v="Feira de Santana"/>
  </r>
  <r>
    <x v="0"/>
    <s v="122BBA0455"/>
    <n v="0"/>
    <x v="105"/>
    <s v="0455"/>
    <n v="-41.628885290124003"/>
    <n v="-12.4091523701856"/>
    <n v="-41.641700589710403"/>
    <n v="-12.457641160111301"/>
    <s v="122"/>
    <s v="BA"/>
    <s v="Eixo Principal"/>
    <s v="-"/>
    <s v="122BBA0455"/>
    <s v="ENTR BR-349(A)"/>
    <s v="ENTR BR-242(A)"/>
    <n v="439.6"/>
    <n v="445"/>
    <n v="5.4"/>
    <x v="1"/>
    <m/>
    <s v="330BBA0160;349BBA0360"/>
    <s v="Estadual"/>
    <m/>
    <s v="BAT-122"/>
    <s v="PAV"/>
    <s v="Estadual"/>
    <s v="PLA"/>
    <s v="Feira de Santana"/>
  </r>
  <r>
    <x v="0"/>
    <s v="122BBA0460"/>
    <n v="0"/>
    <x v="105"/>
    <s v="0460"/>
    <n v="-41.641700589710403"/>
    <n v="-12.457641160111301"/>
    <n v="-41.769303730182898"/>
    <n v="-12.427284119966099"/>
    <s v="122"/>
    <s v="BA"/>
    <s v="Eixo Principal"/>
    <s v="-"/>
    <s v="122BBA0460"/>
    <s v="ENTR BR-242(A)"/>
    <s v="ENTR BR-330(B) (SEABRA)"/>
    <n v="445"/>
    <n v="465"/>
    <n v="20"/>
    <x v="2"/>
    <m/>
    <s v="349BBA0365;330BBA0165;242BBA0160"/>
    <s v="Federal"/>
    <m/>
    <m/>
    <m/>
    <s v="Federal"/>
    <s v="PAV"/>
    <s v="Feira de Santana"/>
  </r>
  <r>
    <x v="0"/>
    <s v="122BBA0465"/>
    <n v="0"/>
    <x v="105"/>
    <s v="0465"/>
    <n v="-41.769303730182898"/>
    <n v="-12.427284119966099"/>
    <n v="-41.917687020439502"/>
    <n v="-12.3923661204"/>
    <s v="122"/>
    <s v="BA"/>
    <s v="Eixo Principal"/>
    <s v="-"/>
    <s v="122BBA0465"/>
    <s v="ENTR BR-330(B) (SEABRA)"/>
    <s v="ENTR BA-148(A) (P/BONINAL)"/>
    <n v="465"/>
    <n v="483.4"/>
    <n v="18.399999999999999"/>
    <x v="2"/>
    <m/>
    <s v="349BBA0370;242BBA0170"/>
    <s v="Federal"/>
    <m/>
    <m/>
    <m/>
    <s v="Federal"/>
    <s v="PAV"/>
    <s v="Feira de Santana"/>
  </r>
  <r>
    <x v="0"/>
    <s v="122BBA0470"/>
    <n v="0"/>
    <x v="105"/>
    <s v="0470"/>
    <n v="-41.917687020439502"/>
    <n v="-12.3923661204"/>
    <n v="-42.110152859666599"/>
    <n v="-12.4245208495574"/>
    <s v="122"/>
    <s v="BA"/>
    <s v="Eixo Principal"/>
    <s v="-"/>
    <s v="122BBA0470"/>
    <s v="ENTR BA-148(A) (P/BONINAL)"/>
    <s v="ENTR BA-148(B) (P/BARRA DO MENDES)"/>
    <n v="483.4"/>
    <n v="505.6"/>
    <n v="22.2"/>
    <x v="2"/>
    <m/>
    <s v="349BBA0380;242BBA0200"/>
    <s v="Federal"/>
    <m/>
    <m/>
    <m/>
    <s v="Federal"/>
    <s v="PAV"/>
    <s v="Feira de Santana"/>
  </r>
  <r>
    <x v="0"/>
    <s v="122BBA0480"/>
    <n v="0"/>
    <x v="105"/>
    <s v="0480"/>
    <n v="-42.110152859666599"/>
    <n v="-12.4245208495574"/>
    <n v="-42.205404309561096"/>
    <n v="-12.456066559623901"/>
    <s v="122"/>
    <s v="BA"/>
    <s v="Eixo Principal"/>
    <s v="-"/>
    <s v="122BBA0480"/>
    <s v="ENTR BA-148(B) (P/BARRA DO MENDES)"/>
    <s v="ENTR BR-242(B)/BA-152(A)"/>
    <n v="505.6"/>
    <n v="518.5"/>
    <n v="12.9"/>
    <x v="2"/>
    <m/>
    <s v="349BBA0390;242BBA0205"/>
    <s v="Federal"/>
    <m/>
    <m/>
    <m/>
    <s v="Federal"/>
    <s v="PAV"/>
    <s v="Feira de Santana"/>
  </r>
  <r>
    <x v="0"/>
    <s v="122BBA0485"/>
    <n v="0"/>
    <x v="105"/>
    <s v="0485"/>
    <n v="-42.205404309561096"/>
    <n v="-12.456066559623901"/>
    <n v="-42.172283159939802"/>
    <n v="-12.8056904201766"/>
    <s v="122"/>
    <s v="BA"/>
    <s v="Eixo Principal"/>
    <s v="-"/>
    <s v="122BBA0485"/>
    <s v="ENTR BR-242(B)/BA-152(A)"/>
    <s v="ENTR BA-152(B) (NOVO HORIZONTE)"/>
    <n v="518.5"/>
    <n v="561.29999999999995"/>
    <n v="42.8"/>
    <x v="1"/>
    <m/>
    <m/>
    <s v="Estadual"/>
    <m/>
    <s v="BA-152"/>
    <s v="PAV"/>
    <s v="Estadual"/>
    <s v="PLA"/>
    <s v="Feira de Santana"/>
  </r>
  <r>
    <x v="0"/>
    <s v="122BBA0490"/>
    <n v="0"/>
    <x v="105"/>
    <s v="0490"/>
    <n v="-42.172283159939802"/>
    <n v="-12.8056904201766"/>
    <n v="-42.2178816601104"/>
    <n v="-12.984236520399"/>
    <s v="122"/>
    <s v="BA"/>
    <s v="Eixo Principal"/>
    <s v="-"/>
    <s v="122BBA0490"/>
    <s v="ENTR BA-152(B) (NOVO HORIZONTE)"/>
    <s v="IBIAJARA"/>
    <n v="561.29999999999995"/>
    <n v="591.29999999999995"/>
    <n v="30"/>
    <x v="1"/>
    <m/>
    <m/>
    <s v="Federal"/>
    <m/>
    <m/>
    <m/>
    <s v="Federal"/>
    <s v="PLA"/>
    <s v="Feira de Santana"/>
  </r>
  <r>
    <x v="0"/>
    <s v="122BBA0495"/>
    <n v="0"/>
    <x v="105"/>
    <s v="0495"/>
    <n v="-42.2178816601104"/>
    <n v="-12.984236520399"/>
    <n v="-42.287718129587901"/>
    <n v="-13.122400840326399"/>
    <s v="122"/>
    <s v="BA"/>
    <s v="Eixo Principal"/>
    <s v="-"/>
    <s v="122BBA0495"/>
    <s v="IBIAJARA"/>
    <s v="RIO DO PIRES"/>
    <n v="591.29999999999995"/>
    <n v="611"/>
    <n v="19.7"/>
    <x v="1"/>
    <m/>
    <m/>
    <s v="Federal"/>
    <m/>
    <m/>
    <m/>
    <s v="Federal"/>
    <s v="PLA"/>
    <s v="Feira de Santana"/>
  </r>
  <r>
    <x v="0"/>
    <s v="122BBA0500"/>
    <n v="0"/>
    <x v="105"/>
    <s v="0500"/>
    <n v="-42.287718129587901"/>
    <n v="-13.122400840326399"/>
    <n v="-42.415885209734498"/>
    <n v="-13.230379149578001"/>
    <s v="122"/>
    <s v="BA"/>
    <s v="Eixo Principal"/>
    <s v="-"/>
    <s v="122BBA0500"/>
    <s v="RIO DO PIRES"/>
    <s v="ENTR BA-156(A)"/>
    <n v="611"/>
    <n v="630.20000000000005"/>
    <n v="19.2"/>
    <x v="1"/>
    <m/>
    <m/>
    <s v="Estadual"/>
    <m/>
    <s v="BA-152"/>
    <s v="PAV"/>
    <s v="Estadual"/>
    <s v="PLA"/>
    <s v="Vitória da Conquista"/>
  </r>
  <r>
    <x v="0"/>
    <s v="122BBA0515"/>
    <n v="0"/>
    <x v="105"/>
    <s v="0515"/>
    <n v="-42.415885209734498"/>
    <n v="-13.230379149578001"/>
    <n v="-42.248198180401602"/>
    <n v="-13.445539109941899"/>
    <s v="122"/>
    <s v="BA"/>
    <s v="Eixo Principal"/>
    <s v="-"/>
    <s v="122BBA0515"/>
    <s v="ENTR BA-156(A)"/>
    <s v="ENTR BA-156(B) (PARAMIRIM)"/>
    <n v="630.20000000000005"/>
    <n v="661.7"/>
    <n v="31.5"/>
    <x v="1"/>
    <m/>
    <m/>
    <s v="Estadual"/>
    <m/>
    <s v="BA-156"/>
    <s v="PAV"/>
    <s v="Estadual"/>
    <s v="PLA"/>
    <s v="Vitória da Conquista"/>
  </r>
  <r>
    <x v="0"/>
    <s v="122BBA0520"/>
    <n v="0"/>
    <x v="105"/>
    <s v="0520"/>
    <n v="-42.248198180401602"/>
    <n v="-13.445539109941899"/>
    <n v="-42.485862139825798"/>
    <n v="-14.0648607200461"/>
    <s v="122"/>
    <s v="BA"/>
    <s v="Eixo Principal"/>
    <s v="-"/>
    <s v="122BBA0520"/>
    <s v="ENTR BA-156(B) (PARAMIRIM)"/>
    <s v="ENTR BR-030(A)/430 (CAETITÉ)"/>
    <n v="661.7"/>
    <n v="747.7"/>
    <n v="86"/>
    <x v="1"/>
    <m/>
    <m/>
    <m/>
    <s v="MP082/2004"/>
    <s v="BAT-122"/>
    <s v="LEN"/>
    <m/>
    <s v="PLA"/>
    <s v="Vitória da Conquista"/>
  </r>
  <r>
    <x v="0"/>
    <s v="122BBA0530"/>
    <n v="0"/>
    <x v="105"/>
    <s v="0530"/>
    <n v="-42.485862139825798"/>
    <n v="-14.0648607200461"/>
    <n v="-42.585422390031198"/>
    <n v="-14.102850470072999"/>
    <s v="122"/>
    <s v="BA"/>
    <s v="Eixo Principal"/>
    <s v="Coinc"/>
    <s v="122BBA0530"/>
    <s v="ENTR BR-030(A)/430 (CAETITÉ)"/>
    <s v="ENTR BA-937 (P/PAJEÚ DO VENTO)"/>
    <n v="747.7"/>
    <n v="760"/>
    <n v="12.3"/>
    <x v="2"/>
    <m/>
    <s v="030BBA0290"/>
    <m/>
    <s v="MP082/2003"/>
    <m/>
    <m/>
    <m/>
    <s v="PAV"/>
    <s v="Vitória da Conquista"/>
  </r>
  <r>
    <x v="0"/>
    <s v="122BBA0545"/>
    <n v="0"/>
    <x v="105"/>
    <s v="0545"/>
    <n v="-42.585422390031198"/>
    <n v="-14.102850470072999"/>
    <n v="-42.645234519557299"/>
    <n v="-14.1437633198212"/>
    <s v="122"/>
    <s v="BA"/>
    <s v="Eixo Principal"/>
    <s v="Coinc"/>
    <s v="122BBA0545"/>
    <s v="ENTR BA-937 (P/PAJEÚ DO VENTO)"/>
    <s v="ENTR BA-936 (P/ MORRINHOS)"/>
    <n v="760"/>
    <n v="776.5"/>
    <n v="16.5"/>
    <x v="2"/>
    <m/>
    <s v="030BBA0272"/>
    <m/>
    <s v="MP082/2003"/>
    <m/>
    <m/>
    <m/>
    <s v="PAV"/>
    <s v="Vitória da Conquista"/>
  </r>
  <r>
    <x v="0"/>
    <s v="122BBA0547"/>
    <n v="0"/>
    <x v="105"/>
    <s v="0547"/>
    <n v="-42.764712029936099"/>
    <n v="-14.2088139499037"/>
    <n v="-42.645234519557299"/>
    <n v="-14.1437633198212"/>
    <s v="122"/>
    <s v="BA"/>
    <s v="Eixo Principal"/>
    <s v="Coinc"/>
    <s v="122BBA0547"/>
    <s v="ENTR BA-936 (P/ MORRINHOS)"/>
    <s v="ENTR BR-030(B) (GUANAMBÍ)"/>
    <n v="776.5"/>
    <n v="785"/>
    <n v="8.5"/>
    <x v="2"/>
    <m/>
    <s v="030BBA0281"/>
    <m/>
    <s v="MP082/2003"/>
    <m/>
    <m/>
    <m/>
    <s v="PAV"/>
    <s v="Vitória da Conquista"/>
  </r>
  <r>
    <x v="0"/>
    <s v="122BBA0550"/>
    <n v="0"/>
    <x v="105"/>
    <s v="0550"/>
    <n v="-42.764712029936099"/>
    <n v="-14.2088139499037"/>
    <n v="-42.776652260393398"/>
    <n v="-14.372566109838001"/>
    <s v="122"/>
    <s v="BA"/>
    <s v="Eixo Principal"/>
    <s v="-"/>
    <s v="122BBA0550"/>
    <s v="ENTR BR-030(B) (GUANAMBÍ)"/>
    <s v="ENTR BA-612 (P/CANDIBÁ)"/>
    <n v="785"/>
    <n v="804.4"/>
    <n v="19.399999999999999"/>
    <x v="2"/>
    <m/>
    <m/>
    <m/>
    <s v="MP082/2004"/>
    <m/>
    <m/>
    <m/>
    <s v="PAV"/>
    <s v="Vitória da Conquista"/>
  </r>
  <r>
    <x v="0"/>
    <s v="122BBA0555"/>
    <n v="0"/>
    <x v="105"/>
    <s v="0555"/>
    <n v="-42.776652260393398"/>
    <n v="-14.372566109838001"/>
    <n v="-42.691391190251103"/>
    <n v="-14.4907255999064"/>
    <s v="122"/>
    <s v="BA"/>
    <s v="Eixo Principal"/>
    <s v="-"/>
    <s v="122BBA0555"/>
    <s v="ENTR BA-612 (P/CANDIBÁ)"/>
    <s v="PINDAÍ"/>
    <n v="804.4"/>
    <n v="820.5"/>
    <n v="16.100000000000001"/>
    <x v="2"/>
    <m/>
    <m/>
    <s v="Federal"/>
    <m/>
    <m/>
    <m/>
    <s v="Federal"/>
    <s v="PAV"/>
    <s v="Vitória da Conquista"/>
  </r>
  <r>
    <x v="0"/>
    <s v="122BBA0560"/>
    <n v="0"/>
    <x v="105"/>
    <s v="0560"/>
    <n v="-42.691391190251103"/>
    <n v="-14.4907255999064"/>
    <n v="-42.6628707302999"/>
    <n v="-14.7670139402411"/>
    <s v="122"/>
    <s v="BA"/>
    <s v="Eixo Principal"/>
    <s v="-"/>
    <s v="122BBA0560"/>
    <s v="PINDAÍ"/>
    <s v="ENTR BA-263 (URANDI)"/>
    <n v="820.5"/>
    <n v="852.8"/>
    <n v="32.299999999999997"/>
    <x v="2"/>
    <m/>
    <m/>
    <s v="Federal"/>
    <m/>
    <m/>
    <m/>
    <s v="Federal"/>
    <s v="PAV"/>
    <s v="Vitória da Conquista"/>
  </r>
  <r>
    <x v="0"/>
    <s v="122BBA0570"/>
    <n v="0"/>
    <x v="105"/>
    <s v="0570"/>
    <n v="-42.6628707302999"/>
    <n v="-14.7670139402411"/>
    <n v="-42.758954390332804"/>
    <n v="-14.846154390013"/>
    <s v="122"/>
    <s v="BA"/>
    <s v="Eixo Principal"/>
    <s v="-"/>
    <s v="122BBA0570"/>
    <s v="ENTR BA-263 (URANDI)"/>
    <s v="DIV BA/MG"/>
    <n v="852.8"/>
    <n v="867"/>
    <n v="14.2"/>
    <x v="2"/>
    <m/>
    <m/>
    <s v="Federal"/>
    <m/>
    <m/>
    <m/>
    <s v="Federal"/>
    <s v="PAV"/>
    <s v="Vitória da Conquista"/>
  </r>
  <r>
    <x v="0"/>
    <s v="122BCE0010"/>
    <n v="0"/>
    <x v="106"/>
    <s v="0010"/>
    <n v="-38.501757620018097"/>
    <n v="-4.2992830904422004"/>
    <n v="-38.479036080350703"/>
    <n v="-4.3359567303187898"/>
    <s v="122"/>
    <s v="CE"/>
    <s v="Eixo Principal"/>
    <s v="Coinc"/>
    <s v="122BCE0010"/>
    <s v="ENTR BR-116(A) (CHORÓZINHO)"/>
    <s v="ENTR BR-116(B)"/>
    <n v="0"/>
    <n v="5"/>
    <n v="5"/>
    <x v="2"/>
    <m/>
    <s v="116BCE0100"/>
    <s v="Federal"/>
    <m/>
    <m/>
    <m/>
    <s v="Federal"/>
    <s v="PAV"/>
    <s v="Russas"/>
  </r>
  <r>
    <x v="0"/>
    <s v="122BCE0011"/>
    <n v="0"/>
    <x v="106"/>
    <s v="0011"/>
    <n v="-38.479036080350703"/>
    <n v="-4.3359567303187898"/>
    <n v="-38.567365589650102"/>
    <n v="-4.5164095902303503"/>
    <s v="122"/>
    <s v="CE"/>
    <s v="Eixo Principal"/>
    <s v="-"/>
    <s v="122BCE0011"/>
    <s v="ENTR BR-116(B)"/>
    <s v="ENTR CE-257 (P/OCARA)"/>
    <n v="5"/>
    <n v="28.2"/>
    <n v="23.2"/>
    <x v="2"/>
    <m/>
    <m/>
    <s v="Federal"/>
    <m/>
    <m/>
    <m/>
    <s v="Federal"/>
    <s v="PAV"/>
    <s v="Russas"/>
  </r>
  <r>
    <x v="0"/>
    <s v="122BCE0030"/>
    <n v="0"/>
    <x v="106"/>
    <s v="0030"/>
    <n v="-38.567365589650102"/>
    <n v="-4.5164095902303503"/>
    <n v="-38.6171755502114"/>
    <n v="-4.5830782796388601"/>
    <s v="122"/>
    <s v="CE"/>
    <s v="Eixo Principal"/>
    <s v="-"/>
    <s v="122BCE0030"/>
    <s v="ENTR CE-257 (P/OCARA)"/>
    <s v="ENTR CE-356"/>
    <n v="28.2"/>
    <n v="37.5"/>
    <n v="9.3000000000000007"/>
    <x v="2"/>
    <m/>
    <m/>
    <s v="Federal"/>
    <m/>
    <m/>
    <m/>
    <s v="Federal"/>
    <s v="PAV"/>
    <s v="Russas"/>
  </r>
  <r>
    <x v="0"/>
    <s v="122BCE0040"/>
    <n v="0"/>
    <x v="106"/>
    <s v="0040"/>
    <n v="-38.6171755502114"/>
    <n v="-4.5830782796388601"/>
    <n v="-38.699306459825202"/>
    <n v="-4.6959588500208698"/>
    <s v="122"/>
    <s v="CE"/>
    <s v="Eixo Principal"/>
    <s v="-"/>
    <s v="122BCE0040"/>
    <s v="ENTR CE-356"/>
    <s v="INÍCIO DA PONTE RIO PIRANGI (PIRANGI)"/>
    <n v="37.5"/>
    <n v="53.4"/>
    <n v="15.9"/>
    <x v="2"/>
    <m/>
    <m/>
    <s v="Federal"/>
    <m/>
    <m/>
    <m/>
    <s v="Federal"/>
    <s v="PAV"/>
    <s v="Russas"/>
  </r>
  <r>
    <x v="0"/>
    <s v="122BCE0050"/>
    <n v="0"/>
    <x v="106"/>
    <s v="0050"/>
    <n v="-38.699306459825202"/>
    <n v="-4.6959588500208698"/>
    <n v="-38.9975564100003"/>
    <n v="-4.9647140597060604"/>
    <s v="122"/>
    <s v="CE"/>
    <s v="Eixo Principal"/>
    <s v="-"/>
    <s v="122BCE0050"/>
    <s v="INÍCIO DA PONTE RIO PIRANGI (PIRANGI)"/>
    <s v="ENTR CE-060(A)/265 (QUIXADÁ)"/>
    <n v="53.4"/>
    <n v="100.1"/>
    <n v="46.7"/>
    <x v="2"/>
    <m/>
    <m/>
    <s v="Federal"/>
    <m/>
    <m/>
    <m/>
    <s v="Federal"/>
    <s v="PAV"/>
    <s v="Russas"/>
  </r>
  <r>
    <x v="0"/>
    <s v="122BCE0060"/>
    <n v="0"/>
    <x v="106"/>
    <s v="0060"/>
    <n v="-38.9975564100003"/>
    <n v="-4.9647140597060604"/>
    <n v="-39.063872069640198"/>
    <n v="-5.0714984101234597"/>
    <s v="122"/>
    <s v="CE"/>
    <s v="Eixo Principal"/>
    <s v="-"/>
    <s v="122BCE0060"/>
    <s v="ENTR CE-060(A)/265 (QUIXADÁ)"/>
    <s v="ENTR CE-060(B)"/>
    <n v="100.1"/>
    <n v="115.7"/>
    <n v="15.6"/>
    <x v="2"/>
    <m/>
    <m/>
    <s v="Federal"/>
    <m/>
    <m/>
    <m/>
    <s v="Federal"/>
    <s v="PAV"/>
    <s v="Russas"/>
  </r>
  <r>
    <x v="0"/>
    <s v="122BCE0070"/>
    <n v="0"/>
    <x v="106"/>
    <s v="0070"/>
    <n v="-39.063872069640198"/>
    <n v="-5.0714984101234597"/>
    <n v="-38.920227579738899"/>
    <n v="-5.3047216998465299"/>
    <s v="122"/>
    <s v="CE"/>
    <s v="Eixo Principal"/>
    <s v="-"/>
    <s v="122BCE0070"/>
    <s v="ENTR CE-060(B)"/>
    <s v="ENTR CE-153/266/368 (BANABUIÚ)"/>
    <n v="115.7"/>
    <n v="158.19999999999999"/>
    <n v="42.5"/>
    <x v="2"/>
    <m/>
    <m/>
    <s v="Federal"/>
    <m/>
    <m/>
    <m/>
    <s v="Federal"/>
    <s v="PAV"/>
    <s v="Russas"/>
  </r>
  <r>
    <x v="0"/>
    <s v="122BCE0090"/>
    <n v="0"/>
    <x v="106"/>
    <s v="0090"/>
    <n v="-38.920227579738899"/>
    <n v="-5.3047216998465299"/>
    <n v="-39.0034003800234"/>
    <n v="-5.7346615400979299"/>
    <s v="122"/>
    <s v="CE"/>
    <s v="Eixo Principal"/>
    <s v="-"/>
    <s v="122BCE0090"/>
    <s v="ENTR CE-153/266/368 (BANABUIÚ)"/>
    <s v="ENTR BR-226/CE-371 (SOLONÓPOLE)"/>
    <n v="158.19999999999999"/>
    <n v="208.2"/>
    <n v="50"/>
    <x v="1"/>
    <m/>
    <m/>
    <s v="Federal"/>
    <m/>
    <m/>
    <m/>
    <s v="Federal"/>
    <s v="PLA"/>
    <s v="Icó"/>
  </r>
  <r>
    <x v="0"/>
    <s v="122BCE0110"/>
    <n v="0"/>
    <x v="106"/>
    <s v="0110"/>
    <n v="-39.0034003800234"/>
    <n v="-5.7346615400979299"/>
    <n v="-39.072603349964503"/>
    <n v="-5.9407442599396001"/>
    <s v="122"/>
    <s v="CE"/>
    <s v="Eixo Principal"/>
    <s v="-"/>
    <s v="122BCE0110"/>
    <s v="ENTR BR-226/CE-371 (SOLONÓPOLE)"/>
    <s v="ENTR CE-275 (SÃO JOSÉ DE SOLONÓPOLE)"/>
    <n v="208.2"/>
    <n v="233.2"/>
    <n v="25"/>
    <x v="5"/>
    <m/>
    <m/>
    <s v="Federal"/>
    <m/>
    <m/>
    <m/>
    <s v="Federal"/>
    <s v="N_PAV"/>
    <s v="Icó"/>
  </r>
  <r>
    <x v="0"/>
    <s v="122BCE0130"/>
    <n v="0"/>
    <x v="106"/>
    <s v="0130"/>
    <n v="-39.072603349964503"/>
    <n v="-5.9407442599396001"/>
    <n v="-39.200303789887897"/>
    <n v="-6.2513294399016601"/>
    <s v="122"/>
    <s v="CE"/>
    <s v="Eixo Principal"/>
    <s v="-"/>
    <s v="122BCE0130"/>
    <s v="ENTR CE-275 (SÃO JOSÉ DE SOLONÓPOLE)"/>
    <s v="ENTR CE-375(A) (QUIXELÔ)"/>
    <n v="233.2"/>
    <n v="267.2"/>
    <n v="34"/>
    <x v="5"/>
    <m/>
    <m/>
    <s v="Federal"/>
    <m/>
    <m/>
    <m/>
    <s v="Federal"/>
    <s v="N_PAV"/>
    <s v="Icó"/>
  </r>
  <r>
    <x v="0"/>
    <s v="122BCE0135"/>
    <n v="0"/>
    <x v="106"/>
    <s v="0135"/>
    <n v="-39.200303789887897"/>
    <n v="-6.2513294399016601"/>
    <n v="-39.333743480077402"/>
    <n v="-6.3096672397512599"/>
    <s v="122"/>
    <s v="CE"/>
    <s v="Eixo Principal"/>
    <s v="-"/>
    <s v="122BCE0135"/>
    <s v="ENTR CE-375(A) (QUIXELÔ)"/>
    <s v="ENTR CE-060(A)"/>
    <n v="267.2"/>
    <n v="283.39999999999998"/>
    <n v="16.2"/>
    <x v="1"/>
    <m/>
    <m/>
    <s v="Estadual"/>
    <m/>
    <s v="CE-375"/>
    <s v="PAV"/>
    <s v="Estadual"/>
    <s v="PLA"/>
    <s v="Icó"/>
  </r>
  <r>
    <x v="0"/>
    <s v="122BCE0140"/>
    <n v="0"/>
    <x v="106"/>
    <s v="0140"/>
    <n v="-39.333743480077402"/>
    <n v="-6.3096672397512599"/>
    <n v="-39.306503929912303"/>
    <n v="-6.3483137799569196"/>
    <s v="122"/>
    <s v="CE"/>
    <s v="Eixo Principal"/>
    <s v="-"/>
    <s v="122BCE0140"/>
    <s v="ENTR CE-060(A)"/>
    <s v="INÍCIO DA PISTA DUPLA (INI PER URB IGUATÚ)"/>
    <n v="283.39999999999998"/>
    <n v="288.7"/>
    <n v="5.3"/>
    <x v="1"/>
    <m/>
    <m/>
    <s v="Estadual"/>
    <m/>
    <s v="CE-060"/>
    <s v="PAV"/>
    <s v="Estadual"/>
    <s v="PLA"/>
    <s v="Icó"/>
  </r>
  <r>
    <x v="0"/>
    <s v="122BCE0145"/>
    <n v="0"/>
    <x v="106"/>
    <s v="0145"/>
    <n v="-39.306503929912303"/>
    <n v="-6.3483137799569196"/>
    <n v="-39.306328859788998"/>
    <n v="-6.3734858004293002"/>
    <s v="122"/>
    <s v="CE"/>
    <s v="Eixo Principal"/>
    <s v="-"/>
    <s v="122BCE0145"/>
    <s v="INÍCIO DA PISTA DUPLA (INI PER URB IGUATÚ)"/>
    <s v="ENTR BR-404(A)/CE-375(B) (IGUATÚ)"/>
    <n v="288.7"/>
    <n v="291.5"/>
    <n v="2.8"/>
    <x v="1"/>
    <m/>
    <m/>
    <s v="Estadual"/>
    <m/>
    <s v="CE-060"/>
    <s v="DUP"/>
    <s v="Estadual"/>
    <s v="PLA"/>
    <s v="Icó"/>
  </r>
  <r>
    <x v="0"/>
    <s v="122BCE0150"/>
    <n v="0"/>
    <x v="106"/>
    <s v="0150"/>
    <n v="-39.306328859788998"/>
    <n v="-6.3734858004293002"/>
    <n v="-39.2687611795847"/>
    <n v="-6.37384837020607"/>
    <s v="122"/>
    <s v="CE"/>
    <s v="Eixo Principal"/>
    <s v="-"/>
    <s v="122BCE0150"/>
    <s v="ENTR BR-404(A)/CE-375(B) (IGUATÚ)"/>
    <s v="ENTR BR-404(B) (P/ICÓ)"/>
    <n v="291.5"/>
    <n v="295.60000000000002"/>
    <n v="4.0999999999999996"/>
    <x v="1"/>
    <m/>
    <s v="404BCE0145"/>
    <s v="Estadual"/>
    <m/>
    <s v="CE-060"/>
    <s v="PAV"/>
    <s v="Estadual"/>
    <s v="PLA"/>
    <s v="Icó"/>
  </r>
  <r>
    <x v="0"/>
    <s v="122BCE0155"/>
    <n v="0"/>
    <x v="106"/>
    <s v="0155"/>
    <n v="-39.2687611795847"/>
    <n v="-6.37384837020607"/>
    <n v="-39.3184968696347"/>
    <n v="-6.5676946696732399"/>
    <s v="122"/>
    <s v="CE"/>
    <s v="Eixo Principal"/>
    <s v="-"/>
    <s v="122BCE0155"/>
    <s v="ENTR BR-404(B) (P/ICÓ)"/>
    <s v="ENTR CE-284 (UMARIZEIRA)"/>
    <n v="295.60000000000002"/>
    <n v="320"/>
    <n v="24.4"/>
    <x v="1"/>
    <m/>
    <m/>
    <s v="Estadual"/>
    <m/>
    <s v="CE-060"/>
    <s v="PAV"/>
    <s v="Estadual"/>
    <s v="PLA"/>
    <s v="Icó"/>
  </r>
  <r>
    <x v="0"/>
    <s v="122BCE0160"/>
    <n v="0"/>
    <x v="106"/>
    <s v="0160"/>
    <n v="-39.3184968696347"/>
    <n v="-6.5676946696732399"/>
    <n v="-39.308120599785802"/>
    <n v="-6.7921635898777"/>
    <s v="122"/>
    <s v="CE"/>
    <s v="Eixo Principal"/>
    <s v="-"/>
    <s v="122BCE0160"/>
    <s v="ENTR CE-284 (UMARIZEIRA)"/>
    <s v="ENTR BR-230/CE-060(B) (VÁRZEA ALEGRE)"/>
    <n v="320"/>
    <n v="353.1"/>
    <n v="33.1"/>
    <x v="1"/>
    <m/>
    <m/>
    <s v="Estadual"/>
    <m/>
    <s v="CE-060"/>
    <s v="PAV"/>
    <s v="Estadual"/>
    <s v="PLA"/>
    <s v="Icó"/>
  </r>
  <r>
    <x v="0"/>
    <s v="122BCE0170"/>
    <n v="0"/>
    <x v="106"/>
    <s v="0170"/>
    <n v="-39.308120599785802"/>
    <n v="-6.7921635898777"/>
    <n v="-39.285424439885901"/>
    <n v="-7.0417736604260304"/>
    <s v="122"/>
    <s v="CE"/>
    <s v="Eixo Principal"/>
    <s v="-"/>
    <s v="122BCE0170"/>
    <s v="ENTR BR-230/CE-060(B) (VÁRZEA ALEGRE)"/>
    <s v="ENTR CE-060(A)/385 (CARIRIAÇU)"/>
    <n v="353.1"/>
    <n v="380.1"/>
    <n v="27"/>
    <x v="1"/>
    <m/>
    <m/>
    <s v="Federal"/>
    <m/>
    <m/>
    <m/>
    <s v="Federal"/>
    <s v="PLA"/>
    <s v="Icó"/>
  </r>
  <r>
    <x v="0"/>
    <s v="122BCE0190"/>
    <n v="0"/>
    <x v="106"/>
    <s v="0190"/>
    <n v="-39.285424439885901"/>
    <n v="-7.0417736604260304"/>
    <n v="-39.327037980218499"/>
    <n v="-7.22597866997961"/>
    <s v="122"/>
    <s v="CE"/>
    <s v="Eixo Principal"/>
    <s v="-"/>
    <s v="122BCE0190"/>
    <s v="ENTR CE-060(A)/385 (CARIRIAÇU)"/>
    <s v="ENTR CE-060(B)/292(A) (JUAZEIRO DO NORTE)"/>
    <n v="380.1"/>
    <n v="407.3"/>
    <n v="27.2"/>
    <x v="1"/>
    <m/>
    <m/>
    <s v="Estadual"/>
    <m/>
    <s v="CE-060"/>
    <s v="PAV"/>
    <s v="Estadual"/>
    <s v="PLA"/>
    <s v="Icó"/>
  </r>
  <r>
    <x v="0"/>
    <s v="122BCE0210"/>
    <n v="0"/>
    <x v="106"/>
    <s v="0210"/>
    <n v="-39.327037980218499"/>
    <n v="-7.22597866997961"/>
    <n v="-39.424566029698397"/>
    <n v="-7.2239993296052996"/>
    <s v="122"/>
    <s v="CE"/>
    <s v="Eixo Principal"/>
    <s v="-"/>
    <s v="122BCE0210"/>
    <s v="ENTR CE-060(B)/292(A) (JUAZEIRO DO NORTE)"/>
    <s v="ENTR CE-386 (CRATO)"/>
    <n v="407.3"/>
    <n v="420.9"/>
    <n v="13.6"/>
    <x v="1"/>
    <m/>
    <m/>
    <s v="Estadual"/>
    <m/>
    <s v="CE-292"/>
    <s v="DUP"/>
    <s v="Estadual"/>
    <s v="PLA"/>
    <s v="Icó"/>
  </r>
  <r>
    <x v="0"/>
    <s v="122BCE0230"/>
    <n v="0"/>
    <x v="106"/>
    <s v="0230"/>
    <n v="-39.424566029698397"/>
    <n v="-7.2239993296052996"/>
    <n v="-39.486767430372502"/>
    <n v="-7.2392945196263501"/>
    <s v="122"/>
    <s v="CE"/>
    <s v="Eixo Principal"/>
    <s v="-"/>
    <s v="122BCE0230"/>
    <s v="ENTR CE-386 (CRATO)"/>
    <s v="ENTR CE-292(B)/494(A)"/>
    <n v="420.9"/>
    <n v="430.3"/>
    <n v="9.4"/>
    <x v="1"/>
    <m/>
    <m/>
    <s v="Estadual"/>
    <m/>
    <s v="CE-292"/>
    <s v="PAV"/>
    <s v="Estadual"/>
    <s v="PLA"/>
    <s v="Icó"/>
  </r>
  <r>
    <x v="0"/>
    <s v="122BCE0250"/>
    <n v="0"/>
    <x v="106"/>
    <s v="0250"/>
    <n v="-39.486767430372502"/>
    <n v="-7.2392945196263501"/>
    <n v="-39.5958791596954"/>
    <n v="-7.3437066203641699"/>
    <s v="122"/>
    <s v="CE"/>
    <s v="Eixo Principal"/>
    <s v="-"/>
    <s v="122BCE0250"/>
    <s v="ENTR CE-292(B)/494(A)"/>
    <s v="ENTR CE-494(B) (DIV CE/PE)"/>
    <n v="430.3"/>
    <n v="447"/>
    <n v="16.7"/>
    <x v="1"/>
    <m/>
    <m/>
    <s v="Estadual"/>
    <m/>
    <s v="CE-494"/>
    <s v="PAV"/>
    <s v="Estadual"/>
    <s v="PLA"/>
    <s v="Icó"/>
  </r>
  <r>
    <x v="0"/>
    <s v="122BMG0590"/>
    <n v="0"/>
    <x v="107"/>
    <s v="0590"/>
    <n v="-42.758954390332804"/>
    <n v="-14.846154390013"/>
    <n v="-42.824947640321199"/>
    <n v="-14.934164819850499"/>
    <s v="122"/>
    <s v="MG"/>
    <s v="Eixo Principal"/>
    <s v="-"/>
    <s v="122BMG0590"/>
    <s v="DIV BA/MG"/>
    <s v="ENTR BR-342 (ESPINOSA)"/>
    <n v="0"/>
    <n v="14.6"/>
    <n v="14.6"/>
    <x v="1"/>
    <m/>
    <m/>
    <s v="Estadual"/>
    <m/>
    <s v="MGT-122"/>
    <s v="PAV"/>
    <s v="Estadual"/>
    <s v="PLA"/>
    <s v="Montes Claros"/>
  </r>
  <r>
    <x v="0"/>
    <s v="122BMG0600"/>
    <n v="0"/>
    <x v="107"/>
    <s v="0600"/>
    <n v="-42.824947640321199"/>
    <n v="-14.934164819850499"/>
    <n v="-42.8956502099891"/>
    <n v="-15.029915299951"/>
    <s v="122"/>
    <s v="MG"/>
    <s v="Eixo Principal"/>
    <s v="-"/>
    <s v="122BMG0600"/>
    <s v="ENTR BR-342 (ESPINOSA)"/>
    <s v="DOURADOS"/>
    <n v="14.6"/>
    <n v="28"/>
    <n v="13.4"/>
    <x v="1"/>
    <m/>
    <m/>
    <s v="Estadual"/>
    <m/>
    <s v="MGT-122"/>
    <s v="PAV"/>
    <s v="Estadual"/>
    <s v="PLA"/>
    <s v="Montes Claros"/>
  </r>
  <r>
    <x v="0"/>
    <s v="122BMG0610"/>
    <n v="0"/>
    <x v="107"/>
    <s v="0610"/>
    <n v="-42.8956502099891"/>
    <n v="-15.029915299951"/>
    <n v="-42.8620633797211"/>
    <n v="-15.151951080278"/>
    <s v="122"/>
    <s v="MG"/>
    <s v="Eixo Principal"/>
    <s v="-"/>
    <s v="122BMG0610"/>
    <s v="DOURADOS"/>
    <s v="MONTE AZUL"/>
    <n v="28"/>
    <n v="45.4"/>
    <n v="17.399999999999999"/>
    <x v="1"/>
    <m/>
    <m/>
    <s v="Estadual"/>
    <m/>
    <s v="MGT-122"/>
    <s v="PAV"/>
    <s v="Estadual"/>
    <s v="PLA"/>
    <s v="Montes Claros"/>
  </r>
  <r>
    <x v="0"/>
    <s v="122BMG0630"/>
    <n v="0"/>
    <x v="107"/>
    <s v="0630"/>
    <n v="-42.8620633797211"/>
    <n v="-15.151951080278"/>
    <n v="-42.857381879669902"/>
    <n v="-15.3898912601734"/>
    <s v="122"/>
    <s v="MG"/>
    <s v="Eixo Principal"/>
    <s v="-"/>
    <s v="122BMG0630"/>
    <s v="MONTE AZUL"/>
    <s v="MATO VERDE"/>
    <n v="45.4"/>
    <n v="75.5"/>
    <n v="30.1"/>
    <x v="1"/>
    <m/>
    <m/>
    <s v="Estadual"/>
    <m/>
    <s v="MGT-122"/>
    <s v="PAV"/>
    <s v="Estadual"/>
    <s v="PLA"/>
    <s v="Montes Claros"/>
  </r>
  <r>
    <x v="0"/>
    <s v="122BMG0640"/>
    <n v="0"/>
    <x v="107"/>
    <s v="0640"/>
    <n v="-42.857381879669902"/>
    <n v="-15.3898912601734"/>
    <n v="-43.043719060386302"/>
    <n v="-15.761444970109199"/>
    <s v="122"/>
    <s v="MG"/>
    <s v="Eixo Principal"/>
    <s v="-"/>
    <s v="122BMG0640"/>
    <s v="MATO VERDE"/>
    <s v="ENTR MG-120 (PORTEIRINHA)"/>
    <n v="75.5"/>
    <n v="122.1"/>
    <n v="46.6"/>
    <x v="1"/>
    <m/>
    <m/>
    <s v="Estadual"/>
    <m/>
    <s v="MGT-122"/>
    <s v="PAV"/>
    <s v="Estadual"/>
    <s v="PLA"/>
    <s v="Montes Claros"/>
  </r>
  <r>
    <x v="0"/>
    <s v="122BMG0645"/>
    <n v="0"/>
    <x v="107"/>
    <s v="0645"/>
    <n v="-43.043719060386302"/>
    <n v="-15.761444970109199"/>
    <n v="-43.295375079596198"/>
    <n v="-15.831577970346901"/>
    <s v="122"/>
    <s v="MG"/>
    <s v="Eixo Principal"/>
    <s v="-"/>
    <s v="122BMG0645"/>
    <s v="ENTR MG-120 (PORTEIRINHA)"/>
    <s v="ENTR MG-202/401 (JANAÚBA)"/>
    <n v="122.1"/>
    <n v="159.80000000000001"/>
    <n v="37.700000000000003"/>
    <x v="1"/>
    <m/>
    <m/>
    <s v="Estadual"/>
    <m/>
    <s v="MGT-122"/>
    <s v="PAV"/>
    <s v="Estadual"/>
    <s v="PLA"/>
    <s v="Montes Claros"/>
  </r>
  <r>
    <x v="0"/>
    <s v="122BMG0650"/>
    <n v="0"/>
    <x v="107"/>
    <s v="0650"/>
    <n v="-43.295375079596198"/>
    <n v="-15.831577970346901"/>
    <n v="-43.674634769878701"/>
    <n v="-16.3416897395897"/>
    <s v="122"/>
    <s v="MG"/>
    <s v="Eixo Principal"/>
    <s v="-"/>
    <s v="122BMG0650"/>
    <s v="ENTR MG-202/401 (JANAÚBA)"/>
    <s v="CAPITÃO ENÉAS"/>
    <n v="159.80000000000001"/>
    <n v="231.3"/>
    <n v="71.5"/>
    <x v="1"/>
    <m/>
    <m/>
    <s v="Estadual"/>
    <m/>
    <s v="MGT-122"/>
    <s v="PAV"/>
    <s v="Estadual"/>
    <s v="PLA"/>
    <s v="Montes Claros"/>
  </r>
  <r>
    <x v="0"/>
    <s v="122BMG0660"/>
    <n v="0"/>
    <x v="107"/>
    <s v="0660"/>
    <n v="-43.674634769878701"/>
    <n v="-16.3416897395897"/>
    <n v="-43.657663349683702"/>
    <n v="-16.607798370398399"/>
    <s v="122"/>
    <s v="MG"/>
    <s v="Eixo Principal"/>
    <s v="-"/>
    <s v="122BMG0660"/>
    <s v="CAPITÃO ENÉAS"/>
    <s v="ENTR BR-251(A) (CANACÍ)"/>
    <n v="231.3"/>
    <n v="261.89999999999998"/>
    <n v="30.6"/>
    <x v="1"/>
    <m/>
    <m/>
    <s v="Estadual"/>
    <m/>
    <s v="MGT-122"/>
    <s v="PAV"/>
    <s v="Estadual"/>
    <s v="PLA"/>
    <s v="Montes Claros"/>
  </r>
  <r>
    <x v="0"/>
    <s v="122BMG0670"/>
    <n v="0"/>
    <x v="107"/>
    <s v="0670"/>
    <n v="-43.657663349683702"/>
    <n v="-16.607798370398399"/>
    <n v="-43.799485070279701"/>
    <n v="-16.676575889965299"/>
    <s v="122"/>
    <s v="MG"/>
    <s v="Eixo Principal"/>
    <s v="-"/>
    <s v="122BMG0670"/>
    <s v="ENTR BR-251(A) (CANACÍ)"/>
    <s v="ENTR BR-135/251(B)/308/365 (MONTES CLAROS)"/>
    <n v="261.89999999999998"/>
    <n v="280.89999999999998"/>
    <n v="19"/>
    <x v="2"/>
    <m/>
    <s v="251BMG0290"/>
    <s v="Federal"/>
    <m/>
    <m/>
    <m/>
    <s v="Federal"/>
    <s v="PAV"/>
    <s v="Montes Claros"/>
  </r>
  <r>
    <x v="0"/>
    <s v="122BPE0270"/>
    <n v="0"/>
    <x v="108"/>
    <s v="0270"/>
    <n v="-39.5958791596954"/>
    <n v="-7.3437066203641699"/>
    <n v="-39.762105889674999"/>
    <n v="-7.4016558096678304"/>
    <s v="122"/>
    <s v="PE"/>
    <s v="Eixo Principal"/>
    <s v="-"/>
    <s v="122BPE0270"/>
    <s v="DIV CE/PE"/>
    <s v="ENTR PE-585"/>
    <n v="0"/>
    <n v="20.5"/>
    <n v="20.5"/>
    <x v="1"/>
    <m/>
    <m/>
    <s v="Estadual"/>
    <m/>
    <s v="PE-585"/>
    <s v="PAV"/>
    <s v="Estadual"/>
    <s v="PLA"/>
    <s v="Salgueiro"/>
  </r>
  <r>
    <x v="0"/>
    <s v="122BPE0290"/>
    <n v="0"/>
    <x v="108"/>
    <s v="0290"/>
    <n v="-39.762105889674999"/>
    <n v="-7.4016558096678304"/>
    <n v="-39.723724060416899"/>
    <n v="-7.5134125998116001"/>
    <s v="122"/>
    <s v="PE"/>
    <s v="Eixo Principal"/>
    <s v="-"/>
    <s v="122BPE0290"/>
    <s v="ENTR PE-585"/>
    <s v="EXÚ"/>
    <n v="20.5"/>
    <n v="36.799999999999997"/>
    <n v="16.3"/>
    <x v="1"/>
    <m/>
    <m/>
    <s v="Estadual"/>
    <m/>
    <s v="PE-545"/>
    <s v="PAV"/>
    <s v="Estadual"/>
    <s v="PLA"/>
    <s v="Salgueiro"/>
  </r>
  <r>
    <x v="0"/>
    <s v="122BPE0295"/>
    <n v="0"/>
    <x v="108"/>
    <s v="0295"/>
    <n v="-39.723724060416899"/>
    <n v="-7.5134125998116001"/>
    <n v="-39.733150989726298"/>
    <n v="-7.5412439200708201"/>
    <s v="122"/>
    <s v="PE"/>
    <s v="Eixo Principal"/>
    <s v="-"/>
    <s v="122BPE0295"/>
    <s v="EXÚ"/>
    <s v="ENTR PE-507"/>
    <n v="36.799999999999997"/>
    <n v="40.1"/>
    <n v="3.3"/>
    <x v="1"/>
    <m/>
    <m/>
    <s v="Estadual"/>
    <m/>
    <s v="PE-545"/>
    <s v="PAV"/>
    <s v="Estadual"/>
    <s v="PLA"/>
    <s v="Salgueiro"/>
  </r>
  <r>
    <x v="0"/>
    <s v="122BPE0300"/>
    <n v="0"/>
    <x v="108"/>
    <s v="0300"/>
    <n v="-39.733150989726298"/>
    <n v="-7.5412439200708201"/>
    <n v="-39.933004120143998"/>
    <n v="-7.7796333499990702"/>
    <s v="122"/>
    <s v="PE"/>
    <s v="Eixo Principal"/>
    <s v="-"/>
    <s v="122BPE0300"/>
    <s v="ENTR PE-507"/>
    <s v="BODOCÓ"/>
    <n v="40.1"/>
    <n v="77.099999999999994"/>
    <n v="37"/>
    <x v="1"/>
    <m/>
    <m/>
    <s v="Estadual"/>
    <m/>
    <s v="PE-545"/>
    <s v="PAV"/>
    <s v="Estadual"/>
    <s v="PLA"/>
    <s v="Salgueiro"/>
  </r>
  <r>
    <x v="0"/>
    <s v="122BPE0305"/>
    <n v="0"/>
    <x v="108"/>
    <s v="0305"/>
    <n v="-39.933004120143998"/>
    <n v="-7.7796333499990702"/>
    <n v="-40.077967959553597"/>
    <n v="-7.8782449800217398"/>
    <s v="122"/>
    <s v="PE"/>
    <s v="Eixo Principal"/>
    <s v="-"/>
    <s v="122BPE0305"/>
    <s v="BODOCÓ"/>
    <s v="ENTR BR-316 (OURICURI)"/>
    <n v="77.099999999999994"/>
    <n v="95.8"/>
    <n v="18.7"/>
    <x v="1"/>
    <m/>
    <m/>
    <s v="Estadual"/>
    <m/>
    <s v="PE-545"/>
    <s v="PAV"/>
    <s v="Estadual"/>
    <s v="PLA"/>
    <s v="Salgueiro"/>
  </r>
  <r>
    <x v="0"/>
    <s v="122BPE0310"/>
    <n v="0"/>
    <x v="108"/>
    <s v="0310"/>
    <n v="-40.077967959553597"/>
    <n v="-7.8782449800217398"/>
    <n v="-40.327683960346398"/>
    <n v="-8.2414746496353306"/>
    <s v="122"/>
    <s v="PE"/>
    <s v="Eixo Principal"/>
    <s v="-"/>
    <s v="122BPE0310"/>
    <s v="ENTR BR-316 (OURICURI)"/>
    <s v="ENTR PE-605 (SANTA CRUZ)"/>
    <n v="95.8"/>
    <n v="149.80000000000001"/>
    <n v="54"/>
    <x v="1"/>
    <m/>
    <m/>
    <s v="Estadual"/>
    <m/>
    <s v="PE-604"/>
    <s v="PAV"/>
    <s v="Estadual"/>
    <s v="PLA"/>
    <s v="Petrolina"/>
  </r>
  <r>
    <x v="0"/>
    <s v="122BPE0330"/>
    <n v="0"/>
    <x v="108"/>
    <s v="0330"/>
    <n v="-40.327683960346398"/>
    <n v="-8.2414746496353306"/>
    <n v="-40.408020219757297"/>
    <n v="-8.50214806038462"/>
    <s v="122"/>
    <s v="PE"/>
    <s v="Eixo Principal"/>
    <s v="-"/>
    <s v="122BPE0330"/>
    <s v="ENTR PE-605 (SANTA CRUZ)"/>
    <s v="ENTR PE-635"/>
    <n v="149.80000000000001"/>
    <n v="181"/>
    <n v="31.2"/>
    <x v="1"/>
    <m/>
    <m/>
    <s v="Estadual"/>
    <m/>
    <s v="PE-604"/>
    <s v="PAV"/>
    <s v="Estadual"/>
    <s v="PLA"/>
    <s v="Petrolina"/>
  </r>
  <r>
    <x v="0"/>
    <s v="122BPE0340"/>
    <n v="0"/>
    <x v="108"/>
    <s v="0340"/>
    <n v="-40.408020219757297"/>
    <n v="-8.50214806038462"/>
    <n v="-40.132118679633301"/>
    <n v="-8.7173973099378301"/>
    <s v="122"/>
    <s v="PE"/>
    <s v="Eixo Principal"/>
    <s v="-"/>
    <s v="122BPE0340"/>
    <s v="ENTR PE-635"/>
    <s v="ENTR PE-555"/>
    <n v="181"/>
    <n v="221.3"/>
    <n v="40.299999999999997"/>
    <x v="1"/>
    <m/>
    <m/>
    <s v="Estadual"/>
    <m/>
    <s v="PE-604"/>
    <s v="PAV"/>
    <s v="Estadual"/>
    <s v="PLA"/>
    <s v="Petrolina"/>
  </r>
  <r>
    <x v="0"/>
    <s v="122BPE0350"/>
    <n v="0"/>
    <x v="108"/>
    <s v="0350"/>
    <n v="-40.132118679633301"/>
    <n v="-8.7173973099378301"/>
    <n v="-40.271764409599697"/>
    <n v="-8.9927315199436109"/>
    <s v="122"/>
    <s v="PE"/>
    <s v="Eixo Principal"/>
    <s v="-"/>
    <s v="122BPE0350"/>
    <s v="ENTR PE-555"/>
    <s v="ENTR BR-428(A) (LAGOA GRANDE)"/>
    <n v="221.3"/>
    <n v="255.6"/>
    <n v="34.299999999999997"/>
    <x v="1"/>
    <m/>
    <m/>
    <s v="Estadual"/>
    <m/>
    <s v="PE-555"/>
    <s v="PAV"/>
    <s v="Estadual"/>
    <s v="PLA"/>
    <s v="Petrolina"/>
  </r>
  <r>
    <x v="0"/>
    <s v="122BPE0360"/>
    <n v="0"/>
    <x v="108"/>
    <s v="0360"/>
    <n v="-40.271764409599697"/>
    <n v="-8.9927315199436109"/>
    <n v="-40.525928649687302"/>
    <n v="-9.3873367496911992"/>
    <s v="122"/>
    <s v="PE"/>
    <s v="Eixo Principal"/>
    <s v="-"/>
    <s v="122BPE0360"/>
    <s v="ENTR BR-428(A) (LAGOA GRANDE)"/>
    <s v="ENTR BR-235(A)/407(A) (PETROLINA)"/>
    <n v="255.6"/>
    <n v="309.2"/>
    <n v="53.6"/>
    <x v="2"/>
    <m/>
    <s v="428BPE0060"/>
    <s v="Federal"/>
    <m/>
    <m/>
    <m/>
    <s v="Federal"/>
    <s v="PAV"/>
    <s v="Petrolina"/>
  </r>
  <r>
    <x v="0"/>
    <s v="122BPE0365"/>
    <n v="0"/>
    <x v="108"/>
    <s v="0365"/>
    <n v="-40.525928649687302"/>
    <n v="-9.3873367496911992"/>
    <n v="-40.503592699743201"/>
    <n v="-9.4021686000008309"/>
    <s v="122"/>
    <s v="PE"/>
    <s v="Eixo Principal"/>
    <s v="-"/>
    <s v="122BPE0365"/>
    <s v="ENTR BR-235(A)/407(A) (PETROLINA)"/>
    <s v="INÍCIO PONTE S/RIO SÃO FRANCISCO (PETROLINA)"/>
    <n v="309.2"/>
    <n v="312.2"/>
    <n v="3"/>
    <x v="2"/>
    <m/>
    <s v="235BPE0275;428BPE0065;407BPE0260"/>
    <s v="Federal"/>
    <m/>
    <m/>
    <m/>
    <s v="Federal"/>
    <s v="PAV"/>
    <s v="Petrolina"/>
  </r>
  <r>
    <x v="0"/>
    <s v="122BPE0370"/>
    <n v="0"/>
    <x v="108"/>
    <s v="0370"/>
    <n v="-40.503592699743201"/>
    <n v="-9.4021686000008309"/>
    <n v="-40.505335540003102"/>
    <n v="-9.4095459896556601"/>
    <s v="122"/>
    <s v="PE"/>
    <s v="Eixo Principal"/>
    <s v="-"/>
    <s v="122BPE0370"/>
    <s v="INÍCIO PONTE S/RIO SÃO FRANCISCO (PETROLINA)"/>
    <s v="ENTR BR-235(B)/407(B)/428(B) (DIV PE/BA) (FIM PONTE S/RIO S FRANCISCO)"/>
    <n v="312.2"/>
    <n v="313"/>
    <n v="0.8"/>
    <x v="2"/>
    <m/>
    <s v="407BPE0270;235BPE0270;428BPE0070"/>
    <s v="Federal"/>
    <m/>
    <m/>
    <m/>
    <s v="Federal"/>
    <s v="PAV"/>
    <s v="Petrolina"/>
  </r>
  <r>
    <x v="0"/>
    <s v="135ABA1005"/>
    <n v="0"/>
    <x v="109"/>
    <s v="1005"/>
    <n v="-45.207075340154802"/>
    <n v="-11.048860460341899"/>
    <n v="-45.1952704999335"/>
    <n v="-11.0489105903513"/>
    <s v="135"/>
    <s v="BA"/>
    <s v="Acesso"/>
    <s v="-"/>
    <s v="135ABA1005"/>
    <s v="ENTR BR-135 (KM 25,3)"/>
    <s v="FORMOSA DO RIO PRETO"/>
    <n v="0"/>
    <n v="1.3"/>
    <n v="1.3"/>
    <x v="2"/>
    <m/>
    <m/>
    <s v="Federal"/>
    <m/>
    <m/>
    <m/>
    <s v="Federal"/>
    <s v="PAV"/>
    <s v="Barreiras"/>
  </r>
  <r>
    <x v="0"/>
    <s v="135AMA1005"/>
    <n v="0"/>
    <x v="110"/>
    <s v="1005"/>
    <n v="-44.293585989701597"/>
    <n v="-2.6753368302304898"/>
    <n v="-44.362791770024103"/>
    <n v="-2.56685604007412"/>
    <s v="135"/>
    <s v="MA"/>
    <s v="Acesso"/>
    <s v="-"/>
    <s v="135AMA1005"/>
    <s v="ENTR BR-135 (P/PEDRINHAS)"/>
    <s v="ENTR. ITAQUI/BACANGA"/>
    <n v="0"/>
    <n v="15.8"/>
    <n v="15.8"/>
    <x v="0"/>
    <m/>
    <m/>
    <s v="Federal"/>
    <m/>
    <m/>
    <m/>
    <s v="Federal"/>
    <s v="PAV"/>
    <s v="Pedrinhas"/>
  </r>
  <r>
    <x v="0"/>
    <s v="135AMA1010"/>
    <n v="0"/>
    <x v="110"/>
    <s v="1010"/>
    <n v="-44.362791770024103"/>
    <n v="-2.56685604007412"/>
    <n v="-44.335975260050098"/>
    <n v="-2.5651922403295599"/>
    <s v="135"/>
    <s v="MA"/>
    <s v="Acesso"/>
    <s v="-"/>
    <s v="135AMA1010"/>
    <s v="ENTR. ITAQUI/BACANGA"/>
    <s v="INÍCIO PISTA DUPLA (ANJO DA GUARDA)"/>
    <n v="15.8"/>
    <n v="20.100000000000001"/>
    <n v="4.3"/>
    <x v="2"/>
    <m/>
    <m/>
    <s v="Federal"/>
    <m/>
    <m/>
    <m/>
    <s v="Federal"/>
    <s v="PAV"/>
    <s v="Pedrinhas"/>
  </r>
  <r>
    <x v="0"/>
    <s v="135AMA1015"/>
    <n v="0"/>
    <x v="110"/>
    <s v="1015"/>
    <n v="-44.335975260050098"/>
    <n v="-2.5651922403295599"/>
    <n v="-44.3045908002251"/>
    <n v="-2.5487035195517298"/>
    <s v="135"/>
    <s v="MA"/>
    <s v="Acesso"/>
    <s v="-"/>
    <s v="135AMA1015"/>
    <s v="INÍCIO PISTA DUPLA (ANJO DA GUARDA)"/>
    <s v="BARRAGEM BACANGA"/>
    <n v="20.100000000000001"/>
    <n v="24.4"/>
    <n v="4.3"/>
    <x v="0"/>
    <m/>
    <m/>
    <s v="Federal"/>
    <m/>
    <m/>
    <m/>
    <s v="Federal"/>
    <s v="PAV"/>
    <s v="Pedrinhas"/>
  </r>
  <r>
    <x v="0"/>
    <s v="135AMA2005"/>
    <n v="0"/>
    <x v="110"/>
    <s v="2005"/>
    <n v="-44.3621159304058"/>
    <n v="-2.5648708001472702"/>
    <n v="-44.355965539777699"/>
    <n v="-2.5708433903101802"/>
    <s v="135"/>
    <s v="MA"/>
    <s v="Acesso"/>
    <s v="-"/>
    <s v="135AMA2005"/>
    <s v="ENTR BR-135 (TRECHO 135BMA9055)"/>
    <s v="ENTR BR-135 (ENTR ITAQUI/BACANGA)"/>
    <n v="0"/>
    <n v="0.7"/>
    <n v="0.7"/>
    <x v="2"/>
    <m/>
    <m/>
    <s v="Federal"/>
    <m/>
    <m/>
    <m/>
    <s v="Federal"/>
    <s v="PAV"/>
    <s v="Pedrinhas"/>
  </r>
  <r>
    <x v="0"/>
    <s v="135AMA3005"/>
    <n v="0"/>
    <x v="110"/>
    <s v="3005"/>
    <n v="-44.362791770024103"/>
    <n v="-2.56685604007412"/>
    <n v="-44.367591319583703"/>
    <n v="-2.57721966995177"/>
    <s v="135"/>
    <s v="MA"/>
    <s v="Acesso"/>
    <s v="-"/>
    <s v="135AMA3005"/>
    <s v="ENTR. ITAQUI/BACANGÁ"/>
    <s v="ACESSO AO PORTO DO ITAQUI"/>
    <n v="0"/>
    <n v="2"/>
    <n v="2"/>
    <x v="2"/>
    <m/>
    <m/>
    <s v="Federal"/>
    <m/>
    <m/>
    <m/>
    <s v="Federal"/>
    <s v="PAV"/>
    <s v="Pedrinhas"/>
  </r>
  <r>
    <x v="0"/>
    <s v="135AMA4005"/>
    <n v="0"/>
    <x v="110"/>
    <s v="4005"/>
    <n v="-44.313349099781"/>
    <n v="-2.9983948101723201"/>
    <n v="-44.304627599584002"/>
    <n v="-2.9990591798372099"/>
    <s v="135"/>
    <s v="MA"/>
    <s v="Acesso"/>
    <s v="-"/>
    <s v="135AMA4005"/>
    <s v="ENTR BR-135 (KM 54)"/>
    <s v="REFINARIA PREMIUM I - ACESSO"/>
    <n v="0"/>
    <n v="0.8"/>
    <n v="0.8"/>
    <x v="1"/>
    <m/>
    <m/>
    <s v="Federal"/>
    <m/>
    <m/>
    <m/>
    <s v="Federal"/>
    <s v="PLA"/>
    <s v="Pedrinhas"/>
  </r>
  <r>
    <x v="0"/>
    <s v="135BBA0530"/>
    <n v="0"/>
    <x v="111"/>
    <s v="0530"/>
    <n v="-45.153812839990501"/>
    <n v="-10.8390778099928"/>
    <n v="-45.177372340061403"/>
    <n v="-10.9177279799622"/>
    <s v="135"/>
    <s v="BA"/>
    <s v="Eixo Principal"/>
    <s v="-"/>
    <s v="135BBA0530"/>
    <s v="DIV PI/BA"/>
    <s v="ENTR BA-225 (P/ COACERAL)"/>
    <n v="0"/>
    <n v="10.3"/>
    <n v="10.3"/>
    <x v="2"/>
    <m/>
    <m/>
    <s v="Federal"/>
    <m/>
    <m/>
    <m/>
    <s v="Federal"/>
    <s v="PAV"/>
    <s v="Barreiras"/>
  </r>
  <r>
    <x v="0"/>
    <s v="135BBA0535"/>
    <n v="0"/>
    <x v="111"/>
    <s v="0535"/>
    <n v="-45.177372340061403"/>
    <n v="-10.9177279799622"/>
    <n v="-45.207075340154802"/>
    <n v="-11.048860460341899"/>
    <s v="135"/>
    <s v="BA"/>
    <s v="Eixo Principal"/>
    <s v="-"/>
    <s v="135BBA0535"/>
    <s v="ENTR BA-225 (P/ COACERAL)"/>
    <s v="ACESSO P/ FORMOSA DO RIO PRETO"/>
    <n v="10.3"/>
    <n v="25.7"/>
    <n v="15.4"/>
    <x v="2"/>
    <m/>
    <m/>
    <s v="Federal"/>
    <m/>
    <m/>
    <m/>
    <s v="Federal"/>
    <s v="PAV"/>
    <s v="Barreiras"/>
  </r>
  <r>
    <x v="0"/>
    <s v="135BBA0540"/>
    <n v="0"/>
    <x v="111"/>
    <s v="0540"/>
    <n v="-45.207075340154802"/>
    <n v="-11.048860460341899"/>
    <n v="-44.920344940066897"/>
    <n v="-11.373866329567401"/>
    <s v="135"/>
    <s v="BA"/>
    <s v="Eixo Principal"/>
    <s v="-"/>
    <s v="135BBA0540"/>
    <s v="ACESSO P/ FORMOSA DO RIO PRETO"/>
    <s v="ENTR BR-020(A)/BA-451 (MONTE ALEGRE)"/>
    <n v="25.7"/>
    <n v="77.900000000000006"/>
    <n v="52.2"/>
    <x v="2"/>
    <m/>
    <m/>
    <s v="Federal"/>
    <m/>
    <m/>
    <m/>
    <s v="Federal"/>
    <s v="PAV"/>
    <s v="Barreiras"/>
  </r>
  <r>
    <x v="0"/>
    <s v="135BBA0550"/>
    <n v="0"/>
    <x v="111"/>
    <s v="0550"/>
    <n v="-44.920344940066897"/>
    <n v="-11.373866329567401"/>
    <n v="-44.908234180163198"/>
    <n v="-11.761238089965801"/>
    <s v="135"/>
    <s v="BA"/>
    <s v="Eixo Principal"/>
    <s v="Coinc"/>
    <s v="135BBA0550"/>
    <s v="ENTR BR-020(A)/BA-451 (MONTE ALEGRE)"/>
    <s v="P/ RIACHÃO DAS NEVES"/>
    <n v="77.900000000000006"/>
    <n v="124.6"/>
    <n v="46.7"/>
    <x v="2"/>
    <m/>
    <s v="020BBA0270"/>
    <s v="Federal"/>
    <m/>
    <m/>
    <m/>
    <s v="Federal"/>
    <s v="PAV"/>
    <s v="Barreiras"/>
  </r>
  <r>
    <x v="0"/>
    <s v="135BBA0570"/>
    <n v="0"/>
    <x v="111"/>
    <s v="0570"/>
    <n v="-44.908234180163198"/>
    <n v="-11.761238089965801"/>
    <n v="-44.9773127100135"/>
    <n v="-12.100610959827801"/>
    <s v="135"/>
    <s v="BA"/>
    <s v="Eixo Principal"/>
    <s v="Coinc"/>
    <s v="135BBA0570"/>
    <s v="P/ RIACHÃO DAS NEVES"/>
    <s v="CONTORNO DE BARREIRAS"/>
    <n v="124.6"/>
    <n v="171.4"/>
    <n v="46.8"/>
    <x v="2"/>
    <m/>
    <s v="020BBA0265"/>
    <s v="Federal"/>
    <m/>
    <m/>
    <m/>
    <s v="Federal"/>
    <s v="PAV"/>
    <s v="Barreiras"/>
  </r>
  <r>
    <x v="0"/>
    <s v="135BBA0575"/>
    <n v="0"/>
    <x v="111"/>
    <s v="0575"/>
    <n v="-45.016794230269397"/>
    <n v="-12.129366509756499"/>
    <n v="-44.9773127100135"/>
    <n v="-12.100610959827801"/>
    <s v="135"/>
    <s v="BA"/>
    <s v="Eixo Principal"/>
    <s v="Coinc"/>
    <s v="135BBA0575"/>
    <s v="CONTORNO DE BARREIRAS"/>
    <s v="ENTR BR-020(B)/242(A) (BARREIRAS)"/>
    <n v="171.4"/>
    <n v="177.1"/>
    <n v="5.7"/>
    <x v="2"/>
    <m/>
    <s v="020BBA0260"/>
    <s v="Federal"/>
    <m/>
    <m/>
    <m/>
    <s v="Federal"/>
    <s v="PAV"/>
    <s v="Barreiras"/>
  </r>
  <r>
    <x v="0"/>
    <s v="135BBA0580"/>
    <n v="0"/>
    <x v="111"/>
    <s v="0580"/>
    <n v="-45.016794230269397"/>
    <n v="-12.129366509756499"/>
    <n v="-45.002045339720603"/>
    <n v="-12.1487293603716"/>
    <s v="135"/>
    <s v="BA"/>
    <s v="Eixo Principal"/>
    <s v="-"/>
    <s v="135BBA0580"/>
    <s v="ENTR BR-020(B)/242(A) (BARREIRAS)"/>
    <s v="ENTR BR-242(B)/430/BA-455 (BARREIRAS) *TRECHO URBANO*"/>
    <n v="177.1"/>
    <n v="179.9"/>
    <n v="2.8"/>
    <x v="2"/>
    <m/>
    <s v="242BBA0320"/>
    <s v="Federal"/>
    <m/>
    <m/>
    <m/>
    <s v="Federal"/>
    <s v="PAV"/>
    <s v="Barreiras"/>
  </r>
  <r>
    <x v="0"/>
    <s v="135BBA0590"/>
    <n v="0"/>
    <x v="111"/>
    <s v="0590"/>
    <n v="-45.002045339720603"/>
    <n v="-12.1487293603716"/>
    <n v="-44.978330470075001"/>
    <n v="-12.3572786301046"/>
    <s v="135"/>
    <s v="BA"/>
    <s v="Eixo Principal"/>
    <s v="-"/>
    <s v="135BBA0590"/>
    <s v="ENTR BR-242(B)/430/BA-455 (BARREIRAS)"/>
    <s v="ENTR BA-463 (SÃO DESIDÉRIO)"/>
    <n v="179.9"/>
    <n v="205.8"/>
    <n v="25.9"/>
    <x v="2"/>
    <m/>
    <m/>
    <s v="Federal"/>
    <m/>
    <m/>
    <m/>
    <s v="Federal"/>
    <s v="PAV"/>
    <s v="Barreiras"/>
  </r>
  <r>
    <x v="0"/>
    <s v="135BBA0591"/>
    <n v="0"/>
    <x v="111"/>
    <s v="0591"/>
    <n v="-44.978330470075001"/>
    <n v="-12.3572786301046"/>
    <n v="-44.82156822959"/>
    <n v="-12.4083523099111"/>
    <s v="135"/>
    <s v="BA"/>
    <s v="Eixo Principal"/>
    <s v="-"/>
    <s v="135BBA0591"/>
    <s v="ENTR BA-463 (SÃO DESIDÉRIO)"/>
    <s v="INÍCIO DA PAVIMENTAÇÃO"/>
    <n v="205.8"/>
    <n v="228"/>
    <n v="22.2"/>
    <x v="5"/>
    <s v="EOP"/>
    <m/>
    <s v="Federal"/>
    <m/>
    <m/>
    <m/>
    <s v="Federal"/>
    <s v="N_PAV"/>
    <s v="Barreiras"/>
  </r>
  <r>
    <x v="0"/>
    <s v="135BBA0592"/>
    <n v="0"/>
    <x v="111"/>
    <s v="0592"/>
    <n v="-44.82156822959"/>
    <n v="-12.4083523099111"/>
    <n v="-44.621641170403599"/>
    <n v="-13.042983330116501"/>
    <s v="135"/>
    <s v="BA"/>
    <s v="Eixo Principal"/>
    <s v="-"/>
    <s v="135BBA0592"/>
    <s v="INÍCIO PAVIMENTAÇÃO"/>
    <s v="ACESSO INHAÚMAS"/>
    <n v="228"/>
    <n v="306.39999999999998"/>
    <n v="78.400000000000006"/>
    <x v="2"/>
    <m/>
    <m/>
    <s v="Federal"/>
    <m/>
    <m/>
    <m/>
    <s v="Federal"/>
    <s v="PAV"/>
    <s v="Barreiras"/>
  </r>
  <r>
    <x v="0"/>
    <s v="135BBA0593"/>
    <n v="0"/>
    <x v="111"/>
    <s v="0593"/>
    <n v="-44.621641170403599"/>
    <n v="-13.042983330116501"/>
    <n v="-44.621944609755801"/>
    <n v="-13.0436635503325"/>
    <s v="135"/>
    <s v="BA"/>
    <s v="Eixo Principal"/>
    <s v="-"/>
    <s v="135BBA0593"/>
    <s v="ACESSO INHAÚMAS"/>
    <s v="FIM PAVIMENTAÇÃO"/>
    <n v="306.39999999999998"/>
    <n v="306.5"/>
    <n v="0.1"/>
    <x v="2"/>
    <m/>
    <m/>
    <s v="Federal"/>
    <m/>
    <m/>
    <m/>
    <s v="Federal"/>
    <s v="PAV"/>
    <s v="Barreiras"/>
  </r>
  <r>
    <x v="0"/>
    <s v="135BBA0594"/>
    <n v="0"/>
    <x v="111"/>
    <s v="0594"/>
    <n v="-44.621944609755801"/>
    <n v="-13.0436635503325"/>
    <n v="-44.623782420222398"/>
    <n v="-13.048240860327301"/>
    <s v="135"/>
    <s v="BA"/>
    <s v="Eixo Principal"/>
    <s v="-"/>
    <s v="135BBA0594"/>
    <s v="FIM PAVIMENTAÇÃO"/>
    <s v="INÍCIO PAVIMENTAÇÃO"/>
    <n v="306.5"/>
    <n v="307.10000000000002"/>
    <n v="0.6"/>
    <x v="5"/>
    <s v="EOP"/>
    <m/>
    <s v="Federal"/>
    <m/>
    <m/>
    <m/>
    <s v="Federal"/>
    <s v="N_PAV"/>
    <s v="Barreiras"/>
  </r>
  <r>
    <x v="0"/>
    <s v="135BBA0595"/>
    <n v="0"/>
    <x v="111"/>
    <s v="0595"/>
    <n v="-44.623782420222398"/>
    <n v="-13.048240860327301"/>
    <n v="-44.616581560290697"/>
    <n v="-13.154530349795699"/>
    <s v="135"/>
    <s v="BA"/>
    <s v="Eixo Principal"/>
    <s v="-"/>
    <s v="135BBA0595"/>
    <s v="INÍCIO PAVIMENTAÇÃO"/>
    <s v="FIM PAVIMENTAÇÃO"/>
    <n v="307.10000000000002"/>
    <n v="319.8"/>
    <n v="12.7"/>
    <x v="2"/>
    <m/>
    <m/>
    <s v="Federal"/>
    <m/>
    <m/>
    <m/>
    <s v="Federal"/>
    <s v="PAV"/>
    <s v="Barreiras"/>
  </r>
  <r>
    <x v="0"/>
    <s v="135BBA0597"/>
    <n v="0"/>
    <x v="111"/>
    <s v="0597"/>
    <n v="-44.616581560290697"/>
    <n v="-13.154530349795699"/>
    <n v="-44.612436670415903"/>
    <n v="-13.1655710495642"/>
    <s v="135"/>
    <s v="BA"/>
    <s v="Eixo Principal"/>
    <s v="-"/>
    <s v="135BBA0597"/>
    <s v="FIM PAVIMENTAÇÃO"/>
    <s v="INÍCIO PAVIMENTAÇÃO"/>
    <n v="319.8"/>
    <n v="321.2"/>
    <n v="1.4"/>
    <x v="2"/>
    <m/>
    <m/>
    <s v="Federal"/>
    <m/>
    <m/>
    <m/>
    <s v="Federal"/>
    <s v="PAV"/>
    <s v="Barreiras"/>
  </r>
  <r>
    <x v="0"/>
    <s v="135BBA0598"/>
    <n v="0"/>
    <x v="111"/>
    <s v="0598"/>
    <n v="-44.612436670415903"/>
    <n v="-13.1655710495642"/>
    <n v="-44.617547649804102"/>
    <n v="-13.182913280023699"/>
    <s v="135"/>
    <s v="BA"/>
    <s v="Eixo Principal"/>
    <s v="-"/>
    <s v="135BBA0598"/>
    <s v="INÍCIO PAVIMENTAÇÃO"/>
    <s v="FIM PAVIMENTAÇÃO"/>
    <n v="321.2"/>
    <n v="323.39999999999998"/>
    <n v="2.2000000000000002"/>
    <x v="2"/>
    <m/>
    <m/>
    <s v="Federal"/>
    <m/>
    <m/>
    <m/>
    <s v="Federal"/>
    <s v="PAV"/>
    <s v="Barreiras"/>
  </r>
  <r>
    <x v="0"/>
    <s v="135BBA0599"/>
    <n v="0"/>
    <x v="111"/>
    <s v="0599"/>
    <n v="-44.617547649804102"/>
    <n v="-13.182913280023699"/>
    <n v="-44.6323072800568"/>
    <n v="-13.190384930320199"/>
    <s v="135"/>
    <s v="BA"/>
    <s v="Eixo Principal"/>
    <s v="-"/>
    <s v="135BBA0599"/>
    <s v="FIM PAVIMENTAÇÃO"/>
    <s v="INÍCIO PAVIMENTAÇÃO"/>
    <n v="323.39999999999998"/>
    <n v="325.3"/>
    <n v="1.9"/>
    <x v="2"/>
    <m/>
    <m/>
    <s v="Federal"/>
    <m/>
    <m/>
    <m/>
    <s v="Federal"/>
    <s v="PAV"/>
    <s v="Barreiras"/>
  </r>
  <r>
    <x v="0"/>
    <s v="135BBA0601"/>
    <n v="0"/>
    <x v="111"/>
    <s v="0601"/>
    <n v="-44.6323072800568"/>
    <n v="-13.190384930320199"/>
    <n v="-44.641732890060702"/>
    <n v="-13.3096962999442"/>
    <s v="135"/>
    <s v="BA"/>
    <s v="Eixo Principal"/>
    <s v="-"/>
    <s v="135BBA0601"/>
    <s v="INÍCIO PAVIMENTAÇÃO"/>
    <s v="ACESSO A CORRENTINA"/>
    <n v="325.3"/>
    <n v="340.2"/>
    <n v="14.9"/>
    <x v="2"/>
    <m/>
    <m/>
    <s v="Federal"/>
    <m/>
    <m/>
    <m/>
    <s v="Federal"/>
    <s v="PAV"/>
    <s v="Barreiras"/>
  </r>
  <r>
    <x v="0"/>
    <s v="135BBA0603"/>
    <n v="0"/>
    <x v="111"/>
    <s v="0603"/>
    <n v="-44.641732890060702"/>
    <n v="-13.3096962999442"/>
    <n v="-44.641965050046899"/>
    <n v="-13.350612630068699"/>
    <s v="135"/>
    <s v="BA"/>
    <s v="Eixo Principal"/>
    <s v="-"/>
    <s v="135BBA0603"/>
    <s v="ACESSO A CORRENTINA"/>
    <s v="ENTR BR-349(A) (CORRENTINA)"/>
    <n v="340.2"/>
    <n v="344.8"/>
    <n v="4.5999999999999996"/>
    <x v="5"/>
    <s v="EOP"/>
    <m/>
    <s v="Federal"/>
    <m/>
    <m/>
    <m/>
    <s v="Federal"/>
    <s v="N_PAV"/>
    <s v="Barreiras"/>
  </r>
  <r>
    <x v="0"/>
    <s v="135BBA0605"/>
    <n v="0"/>
    <x v="111"/>
    <s v="0605"/>
    <n v="-44.641965050046899"/>
    <n v="-13.350612630068699"/>
    <n v="-44.663301980002302"/>
    <n v="-13.3740902801422"/>
    <s v="135"/>
    <s v="BA"/>
    <s v="Eixo Principal"/>
    <s v="-"/>
    <s v="135BBA0605"/>
    <s v="ENTR BR-349(A) (CORRENTINA)"/>
    <s v="ENTR BR-349(B)"/>
    <n v="344.8"/>
    <n v="348.6"/>
    <n v="3.8"/>
    <x v="2"/>
    <m/>
    <s v="349BBA0480"/>
    <s v="Federal"/>
    <m/>
    <m/>
    <m/>
    <s v="Federal"/>
    <s v="PAV"/>
    <s v="Barreiras"/>
  </r>
  <r>
    <x v="0"/>
    <s v="135BBA0607"/>
    <n v="0"/>
    <x v="111"/>
    <s v="0607"/>
    <n v="-44.663301980002302"/>
    <n v="-13.3740902801422"/>
    <n v="-44.443464679850997"/>
    <n v="-13.6490711204357"/>
    <s v="135"/>
    <s v="BA"/>
    <s v="Eixo Principal"/>
    <s v="-"/>
    <s v="135BBA0607"/>
    <s v="ENTR BR-349(B)"/>
    <s v="ENTR BA-172(A) (P/ JABORANDI)"/>
    <n v="348.6"/>
    <n v="381.5"/>
    <n v="32.9"/>
    <x v="1"/>
    <m/>
    <m/>
    <s v="Federal"/>
    <m/>
    <m/>
    <m/>
    <s v="Federal"/>
    <s v="PLA"/>
    <s v="Barreiras"/>
  </r>
  <r>
    <x v="0"/>
    <s v="135BBA0610"/>
    <n v="0"/>
    <x v="111"/>
    <s v="0610"/>
    <n v="-44.443464679850997"/>
    <n v="-13.6490711204357"/>
    <n v="-44.4809686295985"/>
    <n v="-13.8180568598361"/>
    <s v="135"/>
    <s v="BA"/>
    <s v="Eixo Principal"/>
    <s v="-"/>
    <s v="135BBA0610"/>
    <s v="ENTR BA-172(A) (P/ JABORANDI)"/>
    <s v="ENTR BA-172(B)/601 (ENTR. INÍCIO CONTORNO DE CORIBE)"/>
    <n v="381.5"/>
    <n v="402.1"/>
    <n v="20.6"/>
    <x v="2"/>
    <m/>
    <m/>
    <s v="Federal"/>
    <m/>
    <m/>
    <m/>
    <s v="Federal"/>
    <s v="PAV"/>
    <s v="Vitória da Conquista"/>
  </r>
  <r>
    <x v="0"/>
    <s v="135BBA0615"/>
    <n v="0"/>
    <x v="111"/>
    <s v="0615"/>
    <n v="-44.4809686295985"/>
    <n v="-13.8180568598361"/>
    <n v="-44.4515976601039"/>
    <n v="-13.8385863802571"/>
    <s v="135"/>
    <s v="BA"/>
    <s v="Eixo Principal"/>
    <s v="-"/>
    <s v="135BBA0615"/>
    <s v="ENTR BA-172(B)/601 (ENTR. INÍCIO CONTORNO DE CORIBE)"/>
    <s v="ENTR BA-172(B)/601 (ENTR. FIM CONTORNO DE CORIBE)"/>
    <n v="402.1"/>
    <n v="408.5"/>
    <n v="6.4"/>
    <x v="2"/>
    <m/>
    <m/>
    <s v="Federal"/>
    <m/>
    <m/>
    <m/>
    <s v="Federal"/>
    <s v="PAV"/>
    <s v="Vitória da Conquista"/>
  </r>
  <r>
    <x v="0"/>
    <s v="135BBA0620"/>
    <n v="0"/>
    <x v="111"/>
    <s v="0620"/>
    <n v="-44.4515976601039"/>
    <n v="-13.8385863802571"/>
    <n v="-44.531272249614503"/>
    <n v="-14.1784244604204"/>
    <s v="135"/>
    <s v="BA"/>
    <s v="Eixo Principal"/>
    <s v="-"/>
    <s v="135BBA0620"/>
    <s v="ENTR BA-172(B)/601 (ENTR. FIM CONTORNO DE CORIBE)"/>
    <s v="ENTR BR-030 (COCOS)"/>
    <n v="408.5"/>
    <n v="445.5"/>
    <n v="37"/>
    <x v="2"/>
    <m/>
    <m/>
    <s v="Federal"/>
    <m/>
    <m/>
    <m/>
    <s v="Federal"/>
    <s v="PAV"/>
    <s v="Vitória da Conquista"/>
  </r>
  <r>
    <x v="0"/>
    <s v="135BBA0630"/>
    <n v="0"/>
    <x v="111"/>
    <s v="0630"/>
    <n v="-44.531272249614503"/>
    <n v="-14.1784244604204"/>
    <n v="-44.455564690158198"/>
    <n v="-14.310804359833201"/>
    <s v="135"/>
    <s v="BA"/>
    <s v="Eixo Principal"/>
    <s v="-"/>
    <s v="135BBA0630"/>
    <s v="ENTR BR-030 (COCOS)"/>
    <s v="INÍCIO PONTE S/RIO CARINHANHA (DIV BA/MG)"/>
    <n v="445.5"/>
    <n v="469.5"/>
    <n v="24"/>
    <x v="5"/>
    <s v="EOP"/>
    <m/>
    <s v="Federal"/>
    <m/>
    <m/>
    <m/>
    <s v="Federal"/>
    <s v="N_PAV"/>
    <s v="Vitória da Conquista"/>
  </r>
  <r>
    <x v="0"/>
    <s v="135BMA0020"/>
    <n v="0"/>
    <x v="112"/>
    <s v="0020"/>
    <n v="-44.241944159595199"/>
    <n v="-2.5804488602266802"/>
    <n v="-44.271651999839797"/>
    <n v="-2.6404690497068302"/>
    <s v="135"/>
    <s v="MA"/>
    <s v="Eixo Principal"/>
    <s v="-"/>
    <s v="135BMA0020"/>
    <s v="ACESSO AEROPORTO DO TIRIRICAL"/>
    <s v="ACESSO MARACANÃ"/>
    <n v="0"/>
    <n v="7.6"/>
    <n v="7.6"/>
    <x v="0"/>
    <m/>
    <m/>
    <s v="Federal"/>
    <m/>
    <m/>
    <m/>
    <s v="Federal"/>
    <s v="PAV"/>
    <s v="Pedrinhas"/>
  </r>
  <r>
    <x v="3"/>
    <s v="135BMA0030"/>
    <s v="BR-135/316 MA"/>
    <x v="112"/>
    <s v="0030"/>
    <n v="-44.271651999839797"/>
    <n v="-2.6404690497068302"/>
    <n v="-44.293585989701597"/>
    <n v="-2.6753368302304898"/>
    <s v="135"/>
    <s v="MA"/>
    <s v="Eixo Principal"/>
    <s v="-"/>
    <s v="135BMA0030"/>
    <s v="ACESSO MARACANÃ"/>
    <s v="ACESSO ITAQUI/BACANGA"/>
    <n v="7.6"/>
    <n v="12.4"/>
    <n v="4.8"/>
    <x v="0"/>
    <m/>
    <m/>
    <s v="Federal"/>
    <m/>
    <m/>
    <m/>
    <s v="Federal"/>
    <s v="PAV"/>
    <s v="Pedrinhas"/>
  </r>
  <r>
    <x v="3"/>
    <s v="135BMA0040"/>
    <s v="BR-135/316 MA"/>
    <x v="112"/>
    <s v="0040"/>
    <n v="-44.293585989701597"/>
    <n v="-2.6753368302304898"/>
    <n v="-44.357066620228203"/>
    <n v="-2.76165421976639"/>
    <s v="135"/>
    <s v="MA"/>
    <s v="Eixo Principal"/>
    <s v="-"/>
    <s v="135BMA0040"/>
    <s v="ACESSO ITAQUI/BACANGA"/>
    <s v="INÍCIO PONTES ESTREITO DOS MOSQUITOS"/>
    <n v="12.4"/>
    <n v="24.4"/>
    <n v="12"/>
    <x v="0"/>
    <m/>
    <m/>
    <s v="Federal"/>
    <m/>
    <m/>
    <m/>
    <s v="Federal"/>
    <s v="PAV"/>
    <s v="Pedrinhas"/>
  </r>
  <r>
    <x v="3"/>
    <s v="135BMA0045"/>
    <s v="BR-135/316 MA"/>
    <x v="112"/>
    <s v="0045"/>
    <n v="-44.357066620228203"/>
    <n v="-2.76165421976639"/>
    <n v="-44.3627215302743"/>
    <n v="-2.76558568972774"/>
    <s v="135"/>
    <s v="MA"/>
    <s v="Eixo Principal"/>
    <s v="-"/>
    <s v="135BMA0045"/>
    <s v="INÍCIO PONTES ESTREITO DOS MOSQUITOS"/>
    <s v="FIM PONTES ESTREITO DOS MOSQUITOS"/>
    <n v="24.4"/>
    <n v="24.9"/>
    <n v="0.5"/>
    <x v="0"/>
    <m/>
    <m/>
    <s v="Federal"/>
    <m/>
    <m/>
    <m/>
    <s v="Federal"/>
    <s v="PAV"/>
    <s v="Pedrinhas"/>
  </r>
  <r>
    <x v="3"/>
    <s v="135BMA0050"/>
    <s v="BR-135/316 MA"/>
    <x v="112"/>
    <s v="0050"/>
    <n v="-44.3627215302743"/>
    <n v="-2.76558568972774"/>
    <n v="-44.317270959586999"/>
    <n v="-2.9721078803743199"/>
    <s v="135"/>
    <s v="MA"/>
    <s v="Eixo Principal"/>
    <s v="-"/>
    <s v="135BMA0050"/>
    <s v="FIM PONTES ESTREITO DOS MOSQUITOS"/>
    <s v="ENTR BR-402/MA-110 (BACABEIRA)"/>
    <n v="24.9"/>
    <n v="51.3"/>
    <n v="26.4"/>
    <x v="2"/>
    <s v="EOD"/>
    <m/>
    <s v="Federal"/>
    <m/>
    <m/>
    <m/>
    <s v="Federal"/>
    <s v="PAV"/>
    <s v="Pedrinhas"/>
  </r>
  <r>
    <x v="3"/>
    <s v="135BMA0070"/>
    <s v="BR-135/316 MA"/>
    <x v="112"/>
    <s v="0070"/>
    <n v="-44.317270959586999"/>
    <n v="-2.9721078803743199"/>
    <n v="-44.325042469933898"/>
    <n v="-3.1355822496210499"/>
    <s v="135"/>
    <s v="MA"/>
    <s v="Eixo Principal"/>
    <s v="-"/>
    <s v="135BMA0070"/>
    <s v="ENTR BR-402/MA-110 (BACABEIRA)"/>
    <s v="INÍCIO PISTA DUPLA(SANTA RITA)"/>
    <n v="51.3"/>
    <n v="69.3"/>
    <n v="18"/>
    <x v="2"/>
    <m/>
    <m/>
    <s v="Federal"/>
    <m/>
    <m/>
    <m/>
    <s v="Federal"/>
    <s v="PAV"/>
    <s v="Pedrinhas"/>
  </r>
  <r>
    <x v="3"/>
    <s v="135BMA0075"/>
    <s v="BR-135/316 MA"/>
    <x v="112"/>
    <s v="0075"/>
    <n v="-44.325042469933898"/>
    <n v="-3.1355822496210499"/>
    <n v="-44.327162320384701"/>
    <n v="-3.1457535199089599"/>
    <s v="135"/>
    <s v="MA"/>
    <s v="Eixo Principal"/>
    <s v="-"/>
    <s v="135BMA0075"/>
    <s v="INÍCIO PISTA DUPLA(SANTA RITA)"/>
    <s v="FIM PISTA DUPLA(SANTA RITA)"/>
    <n v="69.3"/>
    <n v="70.5"/>
    <n v="1.2"/>
    <x v="0"/>
    <m/>
    <m/>
    <s v="Federal"/>
    <m/>
    <m/>
    <m/>
    <s v="Federal"/>
    <s v="PAV"/>
    <s v="Pedrinhas"/>
  </r>
  <r>
    <x v="3"/>
    <s v="135BMA0080"/>
    <s v="BR-135/316 MA"/>
    <x v="112"/>
    <s v="0080"/>
    <n v="-44.327162320384701"/>
    <n v="-3.1457535199089599"/>
    <n v="-44.445945099986297"/>
    <n v="-3.3320338895522901"/>
    <s v="135"/>
    <s v="MA"/>
    <s v="Eixo Principal"/>
    <s v="-"/>
    <s v="135BMA0080"/>
    <s v="FIM PISTA DUPLA(SANTA RITA)"/>
    <s v="ENTR BR-222(A) (OUTEIRO)"/>
    <n v="70.5"/>
    <n v="95.6"/>
    <n v="25.1"/>
    <x v="2"/>
    <m/>
    <m/>
    <s v="Federal"/>
    <m/>
    <m/>
    <m/>
    <s v="Federal"/>
    <s v="PAV"/>
    <s v="Pedrinhas"/>
  </r>
  <r>
    <x v="3"/>
    <s v="135BMA0090"/>
    <s v="BR-135/316 MA"/>
    <x v="112"/>
    <s v="0090"/>
    <n v="-44.445945099986297"/>
    <n v="-3.3320338895522901"/>
    <n v="-44.496988360224499"/>
    <n v="-3.38979042968452"/>
    <s v="135"/>
    <s v="MA"/>
    <s v="Eixo Principal"/>
    <s v="-"/>
    <s v="135BMA0090"/>
    <s v="ENTR BR-222(A) (OUTEIRO)"/>
    <s v="ENTR MA-339 (COLOMBO)"/>
    <n v="95.6"/>
    <n v="104.1"/>
    <n v="8.5"/>
    <x v="2"/>
    <m/>
    <s v="222BMA0510"/>
    <s v="Federal"/>
    <m/>
    <m/>
    <m/>
    <s v="Federal"/>
    <s v="PAV"/>
    <s v="Pedrinhas"/>
  </r>
  <r>
    <x v="3"/>
    <s v="135BMA0110"/>
    <s v="BR-135/316 MA"/>
    <x v="112"/>
    <s v="0110"/>
    <n v="-44.496988360224499"/>
    <n v="-3.38979042968452"/>
    <n v="-44.581852289751303"/>
    <n v="-3.5707127303082302"/>
    <s v="135"/>
    <s v="MA"/>
    <s v="Eixo Principal"/>
    <s v="-"/>
    <s v="135BMA0110"/>
    <s v="ENTR MA-339 (COLOMBO)"/>
    <s v="ENTR BR-222(B) (MIRANDA DO NORTE)"/>
    <n v="104.1"/>
    <n v="127.3"/>
    <n v="23.2"/>
    <x v="2"/>
    <m/>
    <s v="222BMA0530"/>
    <s v="Federal"/>
    <m/>
    <m/>
    <m/>
    <s v="Federal"/>
    <s v="PAV"/>
    <s v="Pedrinhas"/>
  </r>
  <r>
    <x v="3"/>
    <s v="135BMA0130"/>
    <s v="BR-135/316 MA"/>
    <x v="112"/>
    <s v="0130"/>
    <n v="-44.581852289751303"/>
    <n v="-3.5707127303082302"/>
    <n v="-44.554599099568698"/>
    <n v="-3.6266317603474301"/>
    <s v="135"/>
    <s v="MA"/>
    <s v="Eixo Principal"/>
    <s v="-"/>
    <s v="135BMA0130"/>
    <s v="ENTR BR-222(B) (MIRANDA DO NORTE)"/>
    <s v="ENTR MA-332 (MATÕES DO NORTE)"/>
    <n v="127.3"/>
    <n v="134.19999999999999"/>
    <n v="6.9"/>
    <x v="2"/>
    <m/>
    <m/>
    <s v="Federal"/>
    <m/>
    <m/>
    <m/>
    <s v="Federal"/>
    <s v="PAV"/>
    <s v="Pedrinhas"/>
  </r>
  <r>
    <x v="3"/>
    <s v="135BMA0132"/>
    <s v="BR-135/316 MA"/>
    <x v="112"/>
    <s v="0132"/>
    <n v="-44.554599099568698"/>
    <n v="-3.6266317603474301"/>
    <n v="-44.469390069595903"/>
    <n v="-4.0092187101752703"/>
    <s v="135"/>
    <s v="MA"/>
    <s v="Eixo Principal"/>
    <s v="-"/>
    <s v="135BMA0132"/>
    <s v="ENTR MA-332 (MATÕES DO NORTE)"/>
    <s v="ENTR MA-338 (SÃO MATEUS DO MARANHÃO)"/>
    <n v="134.19999999999999"/>
    <n v="178.7"/>
    <n v="44.5"/>
    <x v="2"/>
    <m/>
    <m/>
    <s v="Federal"/>
    <m/>
    <m/>
    <m/>
    <s v="Federal"/>
    <s v="PAV"/>
    <s v="Pedrinhas"/>
  </r>
  <r>
    <x v="3"/>
    <s v="135BMA0135"/>
    <s v="BR-135/316 MA"/>
    <x v="112"/>
    <s v="0135"/>
    <n v="-44.469390069595903"/>
    <n v="-4.0092187101752703"/>
    <n v="-44.468869249716001"/>
    <n v="-4.1947917297544501"/>
    <s v="135"/>
    <s v="MA"/>
    <s v="Eixo Principal"/>
    <s v="-"/>
    <s v="135BMA0135"/>
    <s v="ENTR MA-338 (SÃO MATEUS DO MARANHÃO)"/>
    <s v="ENTR BR-316(A) (CACHUCHA)"/>
    <n v="178.7"/>
    <n v="199.5"/>
    <n v="20.8"/>
    <x v="2"/>
    <m/>
    <m/>
    <s v="Federal"/>
    <m/>
    <m/>
    <m/>
    <s v="Federal"/>
    <s v="PAV"/>
    <s v="Pedrinhas"/>
  </r>
  <r>
    <x v="3"/>
    <s v="135BMA0150"/>
    <s v="BR-135/316 MA"/>
    <x v="112"/>
    <s v="0150"/>
    <n v="-44.468869249716001"/>
    <n v="-4.1947917297544501"/>
    <n v="-44.344779139945302"/>
    <n v="-4.3681063000656701"/>
    <s v="135"/>
    <s v="MA"/>
    <s v="Eixo Principal"/>
    <s v="-"/>
    <s v="135BMA0150"/>
    <s v="ENTR BR-316(A) (CACHUCHA)"/>
    <s v="ENTR BR-316(B) (PERITORÓ)"/>
    <n v="199.5"/>
    <n v="224.5"/>
    <n v="25"/>
    <x v="2"/>
    <m/>
    <s v="316BMA0340"/>
    <s v="Federal"/>
    <m/>
    <m/>
    <m/>
    <s v="Federal"/>
    <s v="PAV"/>
    <s v="Caxias"/>
  </r>
  <r>
    <x v="3"/>
    <s v="135BMA0170"/>
    <s v="BR-135/316 MA"/>
    <x v="112"/>
    <s v="0170"/>
    <n v="-44.344779139945302"/>
    <n v="-4.3681063000656701"/>
    <n v="-44.375931970384102"/>
    <n v="-4.44718457970452"/>
    <s v="135"/>
    <s v="MA"/>
    <s v="Eixo Principal"/>
    <s v="-"/>
    <s v="135BMA0170"/>
    <s v="ENTR BR-316(B) (PERITORÓ)"/>
    <s v="ENTR MA-020 (INDEPENDÊNCIA)"/>
    <n v="224.5"/>
    <n v="234.9"/>
    <n v="10.4"/>
    <x v="2"/>
    <m/>
    <m/>
    <s v="Federal"/>
    <m/>
    <m/>
    <m/>
    <s v="Federal"/>
    <s v="PAV"/>
    <s v="Caxias"/>
  </r>
  <r>
    <x v="0"/>
    <s v="135BMA0190"/>
    <n v="0"/>
    <x v="112"/>
    <s v="0190"/>
    <n v="-44.375931970384102"/>
    <n v="-4.44718457970452"/>
    <n v="-44.365654039602099"/>
    <n v="-4.9101310400154103"/>
    <s v="135"/>
    <s v="MA"/>
    <s v="Eixo Principal"/>
    <s v="-"/>
    <s v="135BMA0190"/>
    <s v="ENTR MA-020 (INDEPENDÊNCIA)"/>
    <s v="ENTR MA-026 (TRIÂNGULO)"/>
    <n v="234.9"/>
    <n v="291.39999999999998"/>
    <n v="56.5"/>
    <x v="2"/>
    <m/>
    <m/>
    <s v="Federal"/>
    <m/>
    <m/>
    <m/>
    <s v="Federal"/>
    <s v="PAV"/>
    <s v="Caxias"/>
  </r>
  <r>
    <x v="0"/>
    <s v="135BMA0210"/>
    <n v="0"/>
    <x v="112"/>
    <s v="0210"/>
    <n v="-44.365654039602099"/>
    <n v="-4.9101310400154103"/>
    <n v="-44.436828849571697"/>
    <n v="-5.0437766003097897"/>
    <s v="135"/>
    <s v="MA"/>
    <s v="Eixo Principal"/>
    <s v="-"/>
    <s v="135BMA0210"/>
    <s v="ENTR MA-026 (TRIÂNGULO)"/>
    <s v="ENTR MA-256 (DOM PEDRO)"/>
    <n v="291.39999999999998"/>
    <n v="309.89999999999998"/>
    <n v="18.5"/>
    <x v="2"/>
    <m/>
    <m/>
    <s v="Federal"/>
    <m/>
    <m/>
    <m/>
    <s v="Federal"/>
    <s v="PAV"/>
    <s v="Caxias"/>
  </r>
  <r>
    <x v="0"/>
    <s v="135BMA0230"/>
    <n v="0"/>
    <x v="112"/>
    <s v="0230"/>
    <n v="-44.436828849571697"/>
    <n v="-5.0437766003097897"/>
    <n v="-44.455797760258399"/>
    <n v="-5.14851566036935"/>
    <s v="135"/>
    <s v="MA"/>
    <s v="Eixo Principal"/>
    <s v="-"/>
    <s v="135BMA0230"/>
    <s v="ENTR MA-256 (DOM PEDRO)"/>
    <s v="ENTR MA-336 (POV. MIRANORTE)"/>
    <n v="309.89999999999998"/>
    <n v="323.2"/>
    <n v="13.3"/>
    <x v="2"/>
    <m/>
    <m/>
    <s v="Federal"/>
    <m/>
    <m/>
    <m/>
    <s v="Federal"/>
    <s v="PAV"/>
    <s v="Caxias"/>
  </r>
  <r>
    <x v="0"/>
    <s v="135BMA0235"/>
    <n v="0"/>
    <x v="112"/>
    <s v="0235"/>
    <n v="-44.455797760258399"/>
    <n v="-5.14851566036935"/>
    <n v="-44.4966495001742"/>
    <n v="-5.2817101602956296"/>
    <s v="135"/>
    <s v="MA"/>
    <s v="Eixo Principal"/>
    <s v="-"/>
    <s v="135BMA0235"/>
    <s v="ENTR MA-336 (POV. MIRANORTE)"/>
    <s v="ENTR BR-226(A)"/>
    <n v="323.2"/>
    <n v="339.3"/>
    <n v="16.100000000000001"/>
    <x v="2"/>
    <m/>
    <m/>
    <s v="Federal"/>
    <m/>
    <m/>
    <m/>
    <s v="Federal"/>
    <s v="PAV"/>
    <s v="Caxias"/>
  </r>
  <r>
    <x v="0"/>
    <s v="135BMA0240"/>
    <n v="0"/>
    <x v="112"/>
    <s v="0240"/>
    <n v="-44.4966495001742"/>
    <n v="-5.2817101602956296"/>
    <n v="-44.489757159865"/>
    <n v="-5.3000448402971099"/>
    <s v="135"/>
    <s v="MA"/>
    <s v="Eixo Principal"/>
    <s v="-"/>
    <s v="135BMA0240"/>
    <s v="ENTR BR-226(A)"/>
    <s v="ENTR BR-226(B) (PRESIDENTE DUTRA)"/>
    <n v="339.3"/>
    <n v="341.5"/>
    <n v="2.2000000000000002"/>
    <x v="0"/>
    <m/>
    <s v="226BMA0845"/>
    <s v="Federal"/>
    <m/>
    <m/>
    <m/>
    <s v="Federal"/>
    <s v="PAV"/>
    <s v="Caxias"/>
  </r>
  <r>
    <x v="0"/>
    <s v="135BMA0250"/>
    <n v="0"/>
    <x v="112"/>
    <s v="0250"/>
    <n v="-44.489757159865"/>
    <n v="-5.3000448402971099"/>
    <n v="-44.461333049680398"/>
    <n v="-5.4520915701697801"/>
    <s v="135"/>
    <s v="MA"/>
    <s v="Eixo Principal"/>
    <s v="-"/>
    <s v="135BMA0250"/>
    <s v="ENTR BR-226(B) (PRESIDENTE DUTRA)"/>
    <s v="ENTR MA-360"/>
    <n v="341.5"/>
    <n v="358.2"/>
    <n v="16.7"/>
    <x v="2"/>
    <m/>
    <m/>
    <s v="Federal"/>
    <m/>
    <m/>
    <m/>
    <s v="Federal"/>
    <s v="PAV"/>
    <s v="Caxias"/>
  </r>
  <r>
    <x v="0"/>
    <s v="135BMA0252"/>
    <n v="0"/>
    <x v="112"/>
    <s v="0252"/>
    <n v="-44.461333049680398"/>
    <n v="-5.4520915701697801"/>
    <n v="-44.383901450291603"/>
    <n v="-5.5736272500974398"/>
    <s v="135"/>
    <s v="MA"/>
    <s v="Eixo Principal"/>
    <s v="-"/>
    <s v="135BMA0252"/>
    <s v="ENTR MA-360"/>
    <s v="ENTR MA-141 (SÃO DOMINGOS DO MARANHÃO)"/>
    <n v="358.2"/>
    <n v="375.6"/>
    <n v="17.399999999999999"/>
    <x v="2"/>
    <m/>
    <m/>
    <s v="Federal"/>
    <m/>
    <m/>
    <m/>
    <s v="Federal"/>
    <s v="PAV"/>
    <s v="Caxias"/>
  </r>
  <r>
    <x v="0"/>
    <s v="135BMA0270"/>
    <n v="0"/>
    <x v="112"/>
    <s v="0270"/>
    <n v="-44.383901450291603"/>
    <n v="-5.5736272500974398"/>
    <n v="-44.343032629552098"/>
    <n v="-5.7072001298820396"/>
    <s v="135"/>
    <s v="MA"/>
    <s v="Eixo Principal"/>
    <s v="-"/>
    <s v="135BMA0270"/>
    <s v="ENTR MA-141 (SÃO DOMINGOS DO MARANHÃO)"/>
    <s v="ENTR MA-362"/>
    <n v="375.6"/>
    <n v="391.3"/>
    <n v="15.7"/>
    <x v="2"/>
    <m/>
    <m/>
    <s v="Federal"/>
    <m/>
    <m/>
    <m/>
    <s v="Federal"/>
    <s v="PAV"/>
    <s v="Caxias"/>
  </r>
  <r>
    <x v="0"/>
    <s v="135BMA0272"/>
    <n v="0"/>
    <x v="112"/>
    <s v="0272"/>
    <n v="-44.343032629552098"/>
    <n v="-5.7072001298820396"/>
    <n v="-44.297397679858904"/>
    <n v="-5.8729098603017702"/>
    <s v="135"/>
    <s v="MA"/>
    <s v="Eixo Principal"/>
    <s v="-"/>
    <s v="135BMA0272"/>
    <s v="ENTR MA-362"/>
    <s v="ENTR MA-333 (P/JATOBÁ)"/>
    <n v="391.3"/>
    <n v="411.4"/>
    <n v="20.100000000000001"/>
    <x v="2"/>
    <m/>
    <m/>
    <s v="Federal"/>
    <m/>
    <m/>
    <m/>
    <s v="Federal"/>
    <s v="PAV"/>
    <s v="Caxias"/>
  </r>
  <r>
    <x v="0"/>
    <s v="135BMA0280"/>
    <n v="0"/>
    <x v="112"/>
    <s v="0280"/>
    <n v="-44.297397679858904"/>
    <n v="-5.8729098603017702"/>
    <n v="-44.247653219620297"/>
    <n v="-6.0225771000530699"/>
    <s v="135"/>
    <s v="MA"/>
    <s v="Eixo Principal"/>
    <s v="-"/>
    <s v="135BMA0280"/>
    <s v="ENTR MA-333 (P/JATOBÁ)"/>
    <s v="INÍCIO DUPLICAÇÃO"/>
    <n v="411.4"/>
    <n v="431.3"/>
    <n v="19.899999999999999"/>
    <x v="2"/>
    <m/>
    <m/>
    <s v="Federal"/>
    <m/>
    <m/>
    <m/>
    <s v="Federal"/>
    <s v="PAV"/>
    <s v="Barão de Grajaú"/>
  </r>
  <r>
    <x v="0"/>
    <s v="135BMA0285"/>
    <n v="0"/>
    <x v="112"/>
    <s v="0285"/>
    <n v="-44.247653219620297"/>
    <n v="-6.0225771000530699"/>
    <n v="-44.241769360167702"/>
    <n v="-6.0301311498326404"/>
    <s v="135"/>
    <s v="MA"/>
    <s v="Eixo Principal"/>
    <s v="-"/>
    <s v="135BMA0285"/>
    <s v="INÍCIO DUPLICAÇÃO"/>
    <s v="ENTR MA-132/270 (COLINAS)"/>
    <n v="431.3"/>
    <n v="432.4"/>
    <n v="1.1000000000000001"/>
    <x v="0"/>
    <m/>
    <m/>
    <s v="Federal"/>
    <m/>
    <m/>
    <m/>
    <s v="Federal"/>
    <s v="PAV"/>
    <s v="Barão de Grajaú"/>
  </r>
  <r>
    <x v="0"/>
    <s v="135BMA0290"/>
    <n v="0"/>
    <x v="112"/>
    <s v="0290"/>
    <n v="-44.241769360167702"/>
    <n v="-6.0301311498326404"/>
    <n v="-43.977834850298002"/>
    <n v="-6.2697364199997301"/>
    <s v="135"/>
    <s v="MA"/>
    <s v="Eixo Principal"/>
    <s v="-"/>
    <s v="135BMA0290"/>
    <s v="ENTR MA-132/270 (COLINAS)"/>
    <s v="ENTR MA-134 (P/ PEIXE)"/>
    <n v="432.4"/>
    <n v="475.9"/>
    <n v="43.5"/>
    <x v="2"/>
    <m/>
    <m/>
    <s v="Federal"/>
    <m/>
    <m/>
    <m/>
    <s v="Federal"/>
    <s v="PAV"/>
    <s v="Barão de Grajaú"/>
  </r>
  <r>
    <x v="0"/>
    <s v="135BMA0292"/>
    <n v="0"/>
    <x v="112"/>
    <s v="0292"/>
    <n v="-43.977834850298002"/>
    <n v="-6.2697364199997301"/>
    <n v="-43.991599119903398"/>
    <n v="-6.4223824499900299"/>
    <s v="135"/>
    <s v="MA"/>
    <s v="Eixo Principal"/>
    <s v="-"/>
    <s v="135BMA0292"/>
    <s v="ENTR MA-134 (P/ PEIXE)"/>
    <s v="INICIO PISTA DUPLA (PARAIBANO)"/>
    <n v="475.9"/>
    <n v="495.6"/>
    <n v="19.7"/>
    <x v="2"/>
    <m/>
    <m/>
    <s v="Federal"/>
    <m/>
    <m/>
    <m/>
    <s v="Federal"/>
    <s v="PAV"/>
    <s v="Barão de Grajaú"/>
  </r>
  <r>
    <x v="0"/>
    <s v="135BMA0293"/>
    <n v="0"/>
    <x v="112"/>
    <s v="0293"/>
    <n v="-43.991599119903398"/>
    <n v="-6.4223824499900299"/>
    <n v="-43.988519479690098"/>
    <n v="-6.4287467704470398"/>
    <s v="135"/>
    <s v="MA"/>
    <s v="Eixo Principal"/>
    <s v="-"/>
    <s v="135BMA0293"/>
    <s v="INICIO PISTA DUPLA (PARAIBANO)"/>
    <s v="FIM PISTA DUPLA (PARAIBANO)"/>
    <n v="495.6"/>
    <n v="496.3"/>
    <n v="0.7"/>
    <x v="0"/>
    <m/>
    <m/>
    <s v="Federal"/>
    <m/>
    <m/>
    <m/>
    <s v="Federal"/>
    <s v="PAV"/>
    <s v="Barão de Grajaú"/>
  </r>
  <r>
    <x v="0"/>
    <s v="135BMA0298"/>
    <n v="0"/>
    <x v="112"/>
    <s v="0298"/>
    <n v="-43.988519479690098"/>
    <n v="-6.4287467704470398"/>
    <n v="-43.988320109885102"/>
    <n v="-6.4324306102843698"/>
    <s v="135"/>
    <s v="MA"/>
    <s v="Eixo Principal"/>
    <s v="-"/>
    <s v="135BMA0298"/>
    <s v="FIM PISTA DUPLA (PARAIBANO)"/>
    <s v="INÍCIO DUPLICAÇÃO"/>
    <n v="496.3"/>
    <n v="496.7"/>
    <n v="0.4"/>
    <x v="2"/>
    <m/>
    <m/>
    <s v="Federal"/>
    <m/>
    <m/>
    <m/>
    <s v="Federal"/>
    <s v="PAV"/>
    <s v="Barão de Grajaú"/>
  </r>
  <r>
    <x v="0"/>
    <s v="135BMA0300"/>
    <n v="0"/>
    <x v="112"/>
    <s v="0300"/>
    <n v="-43.988320109885102"/>
    <n v="-6.4324306102843698"/>
    <n v="-43.987049630435997"/>
    <n v="-6.4378177597817503"/>
    <s v="135"/>
    <s v="MA"/>
    <s v="Eixo Principal"/>
    <s v="-"/>
    <s v="135BMA0300"/>
    <s v="INÍCIO DUPLICAÇÃO"/>
    <s v="FIM DUPLICAÇÃO"/>
    <n v="496.7"/>
    <n v="497.4"/>
    <n v="0.7"/>
    <x v="0"/>
    <m/>
    <m/>
    <s v="Federal"/>
    <m/>
    <m/>
    <m/>
    <s v="Federal"/>
    <s v="PAV"/>
    <s v="Barão de Grajaú"/>
  </r>
  <r>
    <x v="0"/>
    <s v="135BMA0302"/>
    <n v="0"/>
    <x v="112"/>
    <s v="0302"/>
    <n v="-43.987049630435997"/>
    <n v="-6.4378177597817503"/>
    <n v="-43.877827069563502"/>
    <n v="-6.51471834997181"/>
    <s v="135"/>
    <s v="MA"/>
    <s v="Eixo Principal"/>
    <s v="-"/>
    <s v="135BMA0302"/>
    <s v="FIM DUPLICAÇÃO"/>
    <s v="ENTR BR-230(A)/MA-368 (OROSIMBO)"/>
    <n v="497.4"/>
    <n v="514.6"/>
    <n v="17.2"/>
    <x v="2"/>
    <m/>
    <m/>
    <s v="Federal"/>
    <m/>
    <m/>
    <m/>
    <s v="Federal"/>
    <s v="PAV"/>
    <s v="Barão de Grajaú"/>
  </r>
  <r>
    <x v="0"/>
    <s v="135BMA0310"/>
    <n v="0"/>
    <x v="112"/>
    <s v="0310"/>
    <n v="-43.877827069563502"/>
    <n v="-6.51471834997181"/>
    <n v="-43.720070509846003"/>
    <n v="-6.4897403402444498"/>
    <s v="135"/>
    <s v="MA"/>
    <s v="Eixo Principal"/>
    <s v="-"/>
    <s v="135BMA0310"/>
    <s v="ENTR BR-230(A)/MA-368 (OROSIMBO)"/>
    <s v="INÍCIO DUPLICAÇÃO"/>
    <n v="514.6"/>
    <n v="535.29999999999995"/>
    <n v="20.7"/>
    <x v="2"/>
    <m/>
    <s v="230BMA0975"/>
    <s v="Federal"/>
    <m/>
    <m/>
    <m/>
    <s v="Federal"/>
    <s v="PAV"/>
    <s v="Barão de Grajaú"/>
  </r>
  <r>
    <x v="0"/>
    <s v="135BMA0320"/>
    <n v="0"/>
    <x v="112"/>
    <s v="0320"/>
    <n v="-43.720070509846003"/>
    <n v="-6.4897403402444498"/>
    <n v="-43.713452989763603"/>
    <n v="-6.4921629600524904"/>
    <s v="135"/>
    <s v="MA"/>
    <s v="Eixo Principal"/>
    <s v="-"/>
    <s v="135BMA0320"/>
    <s v="INÍCIO DUPLICAÇÃO"/>
    <s v="ENTR MA-034 (SÃO JOÃO DOS PATOS)"/>
    <n v="535.29999999999995"/>
    <n v="536.1"/>
    <n v="0.8"/>
    <x v="0"/>
    <m/>
    <s v="230BMA0970"/>
    <s v="Federal"/>
    <m/>
    <m/>
    <m/>
    <s v="Federal"/>
    <s v="PAV"/>
    <s v="Barão de Grajaú"/>
  </r>
  <r>
    <x v="0"/>
    <s v="135BMA0330"/>
    <n v="0"/>
    <x v="112"/>
    <s v="0330"/>
    <n v="-43.713452989763603"/>
    <n v="-6.4921629600524904"/>
    <n v="-43.6910256399212"/>
    <n v="-6.4960767997044897"/>
    <s v="135"/>
    <s v="MA"/>
    <s v="Eixo Principal"/>
    <s v="-"/>
    <s v="135BMA0330"/>
    <s v="ENTR MA-034 (SÃO JOÃO DOS PATOS)"/>
    <s v="FIM DUPLICAÇÃO"/>
    <n v="536.1"/>
    <n v="538.70000000000005"/>
    <n v="2.6"/>
    <x v="0"/>
    <m/>
    <s v="230BMA0960"/>
    <s v="Federal"/>
    <m/>
    <m/>
    <m/>
    <s v="Federal"/>
    <s v="PAV"/>
    <s v="Barão de Grajaú"/>
  </r>
  <r>
    <x v="0"/>
    <s v="135BMA0340"/>
    <n v="0"/>
    <x v="112"/>
    <s v="0340"/>
    <n v="-43.6910256399212"/>
    <n v="-6.4960767997044897"/>
    <n v="-43.462424450028301"/>
    <n v="-6.5941795195691304"/>
    <s v="135"/>
    <s v="MA"/>
    <s v="Eixo Principal"/>
    <s v="-"/>
    <s v="135BMA0340"/>
    <s v="FIM DUPLICAÇÃO"/>
    <s v="ENTR BR-230(B)/MA-364(A) (DOIS IRMÃOS)"/>
    <n v="538.70000000000005"/>
    <n v="571.9"/>
    <n v="33.200000000000003"/>
    <x v="0"/>
    <m/>
    <s v="230BMA0950"/>
    <s v="Federal"/>
    <m/>
    <m/>
    <m/>
    <s v="Federal"/>
    <s v="PAV"/>
    <s v="Barão de Grajaú"/>
  </r>
  <r>
    <x v="0"/>
    <s v="135BMA0350"/>
    <n v="0"/>
    <x v="112"/>
    <s v="0350"/>
    <n v="-43.462424450028301"/>
    <n v="-6.5941795195691304"/>
    <n v="-43.571295859815997"/>
    <n v="-6.7481426399708004"/>
    <s v="135"/>
    <s v="MA"/>
    <s v="Eixo Principal"/>
    <s v="-"/>
    <s v="135BMA0350"/>
    <s v="ENTR BR-230(B)/MA-364(A) (DOIS IRMÃOS)"/>
    <s v="ENTR MA-364(B) (DIV MA/PI) (GUADALUPE)"/>
    <n v="571.9"/>
    <n v="601.9"/>
    <n v="30"/>
    <x v="1"/>
    <m/>
    <m/>
    <s v="Estadual"/>
    <m/>
    <s v="MA-364"/>
    <s v="IMP"/>
    <s v="Estadual"/>
    <s v="PLA"/>
    <s v="Barão de Grajaú"/>
  </r>
  <r>
    <x v="0"/>
    <s v="135BMG0650"/>
    <n v="0"/>
    <x v="113"/>
    <s v="0650"/>
    <n v="-44.455564690158198"/>
    <n v="-14.310804359833201"/>
    <n v="-44.349105219829902"/>
    <n v="-14.419573200143001"/>
    <s v="135"/>
    <s v="MG"/>
    <s v="Eixo Principal"/>
    <s v="-"/>
    <s v="135BMG0650"/>
    <s v="INÍCIO PONTE S/RIO CARINHANHA (DIV BA/MG)"/>
    <s v="ENTR MG-892 (MONTALVÂNIA)"/>
    <n v="0"/>
    <n v="18.100000000000001"/>
    <n v="18.100000000000001"/>
    <x v="2"/>
    <m/>
    <m/>
    <s v="Federal"/>
    <m/>
    <m/>
    <m/>
    <s v="Federal"/>
    <s v="PAV"/>
    <s v="Montes Claros"/>
  </r>
  <r>
    <x v="0"/>
    <s v="135BMG0655"/>
    <n v="0"/>
    <x v="113"/>
    <s v="0655"/>
    <n v="-44.349105219829902"/>
    <n v="-14.419573200143001"/>
    <n v="-44.213179739653199"/>
    <n v="-14.4876994999319"/>
    <s v="135"/>
    <s v="MG"/>
    <s v="Eixo Principal"/>
    <s v="-"/>
    <s v="135BMG0655"/>
    <s v="ENTR MG-892 (MONTALVÂNIA)"/>
    <s v="MONTE REI"/>
    <n v="18.100000000000001"/>
    <n v="36.5"/>
    <n v="18.399999999999999"/>
    <x v="1"/>
    <m/>
    <m/>
    <s v="Estadual"/>
    <m/>
    <s v="MG-135"/>
    <s v="PAV"/>
    <s v="Estadual"/>
    <s v="PLA"/>
    <s v="Montes Claros"/>
  </r>
  <r>
    <x v="0"/>
    <s v="135BMG0660"/>
    <n v="0"/>
    <x v="113"/>
    <s v="0660"/>
    <n v="-44.213179739653199"/>
    <n v="-14.4876994999319"/>
    <n v="-43.935380680374003"/>
    <n v="-14.749260740290801"/>
    <s v="135"/>
    <s v="MG"/>
    <s v="Eixo Principal"/>
    <s v="-"/>
    <s v="135BMG0660"/>
    <s v="MONTE REI"/>
    <s v="MANGA"/>
    <n v="36.5"/>
    <n v="82"/>
    <n v="45.5"/>
    <x v="1"/>
    <m/>
    <m/>
    <s v="Estadual"/>
    <m/>
    <s v="MG-135"/>
    <s v="PAV"/>
    <s v="Estadual"/>
    <s v="PLA"/>
    <s v="Montes Claros"/>
  </r>
  <r>
    <x v="0"/>
    <s v="135BMG0665"/>
    <n v="0"/>
    <x v="113"/>
    <s v="0665"/>
    <n v="-43.935380680374003"/>
    <n v="-14.749260740290801"/>
    <n v="-44.083110150013297"/>
    <n v="-14.8824545504371"/>
    <s v="135"/>
    <s v="MG"/>
    <s v="Eixo Principal"/>
    <s v="-"/>
    <s v="135BMG0665"/>
    <s v="MANGA"/>
    <s v="SÃO JOÃO DAS MISSÕES"/>
    <n v="82"/>
    <n v="106.4"/>
    <n v="24.4"/>
    <x v="1"/>
    <m/>
    <m/>
    <s v="Estadual"/>
    <m/>
    <s v="MG-135"/>
    <s v="IMP"/>
    <s v="Estadual"/>
    <s v="PLA"/>
    <s v="Montes Claros"/>
  </r>
  <r>
    <x v="0"/>
    <s v="135BMG0670"/>
    <n v="0"/>
    <x v="113"/>
    <s v="0670"/>
    <n v="-44.083110150013297"/>
    <n v="-14.8824545504371"/>
    <n v="-44.067948199949299"/>
    <n v="-14.949057109997501"/>
    <s v="135"/>
    <s v="MG"/>
    <s v="Eixo Principal"/>
    <s v="-"/>
    <s v="135BMG0670"/>
    <s v="SÃO JOÃO DAS MISSÕES"/>
    <s v="INÍCIO DO TRECHO PAVIMENTADO"/>
    <n v="106.4"/>
    <n v="125.4"/>
    <n v="19"/>
    <x v="1"/>
    <m/>
    <m/>
    <s v="Estadual"/>
    <m/>
    <s v="MG-135"/>
    <s v="PAV"/>
    <s v="Estadual"/>
    <s v="PLA"/>
    <s v="Montes Claros"/>
  </r>
  <r>
    <x v="0"/>
    <s v="135BMG0675"/>
    <n v="0"/>
    <x v="113"/>
    <s v="0675"/>
    <n v="-44.067948199949299"/>
    <n v="-14.949057109997501"/>
    <n v="-44.082907489588898"/>
    <n v="-15.051907699880401"/>
    <s v="135"/>
    <s v="MG"/>
    <s v="Eixo Principal"/>
    <s v="-"/>
    <s v="135BMG0675"/>
    <s v="INÍCIO DO TRECHO PAVIMENTADO"/>
    <s v="FIM DO TRECHO PAVIMENTADO"/>
    <n v="125.4"/>
    <n v="135.4"/>
    <n v="10"/>
    <x v="1"/>
    <m/>
    <m/>
    <s v="Estadual"/>
    <m/>
    <s v="MG-135"/>
    <s v="PAV"/>
    <s v="Estadual"/>
    <s v="PLA"/>
    <s v="Montes Claros"/>
  </r>
  <r>
    <x v="0"/>
    <s v="135BMG0680"/>
    <n v="0"/>
    <x v="113"/>
    <s v="0680"/>
    <n v="-44.082907489588898"/>
    <n v="-15.051907699880401"/>
    <n v="-44.093046469718701"/>
    <n v="-15.0941903097349"/>
    <s v="135"/>
    <s v="MG"/>
    <s v="Eixo Principal"/>
    <s v="-"/>
    <s v="135BMG0680"/>
    <s v="FIM DO TRECHO PAVIMENTADO"/>
    <s v="ITACARAMBÍ"/>
    <n v="135.4"/>
    <n v="137.80000000000001"/>
    <n v="2.4"/>
    <x v="1"/>
    <m/>
    <m/>
    <s v="Estadual"/>
    <m/>
    <s v="MG-135"/>
    <s v="PAV"/>
    <s v="Estadual"/>
    <s v="PLA"/>
    <s v="Montes Claros"/>
  </r>
  <r>
    <x v="0"/>
    <s v="135BMG0685"/>
    <n v="0"/>
    <x v="113"/>
    <s v="0685"/>
    <n v="-44.093046469718701"/>
    <n v="-15.0941903097349"/>
    <n v="-44.246734009966502"/>
    <n v="-15.2900411701638"/>
    <s v="135"/>
    <s v="MG"/>
    <s v="Eixo Principal"/>
    <s v="-"/>
    <s v="135BMG0685"/>
    <s v="ITACARAMBÍ"/>
    <s v="ACESSO LEVINÓPOLIS"/>
    <n v="137.80000000000001"/>
    <n v="168.8"/>
    <n v="31"/>
    <x v="1"/>
    <m/>
    <m/>
    <s v="Estadual"/>
    <m/>
    <s v="MGT-135"/>
    <s v="PAV"/>
    <s v="Estadual"/>
    <s v="PLA"/>
    <s v="Montes Claros"/>
  </r>
  <r>
    <x v="0"/>
    <s v="135BMG0690"/>
    <n v="0"/>
    <x v="113"/>
    <s v="0690"/>
    <n v="-44.246734009966502"/>
    <n v="-15.2900411701638"/>
    <n v="-44.368622889634501"/>
    <n v="-15.479129289784799"/>
    <s v="135"/>
    <s v="MG"/>
    <s v="Eixo Principal"/>
    <s v="-"/>
    <s v="135BMG0690"/>
    <s v="ACESSO LEVINÓPOLIS"/>
    <s v="ENTR BR-479 (JANUÁRIA)"/>
    <n v="168.8"/>
    <n v="198.7"/>
    <n v="29.9"/>
    <x v="1"/>
    <m/>
    <m/>
    <s v="Estadual"/>
    <m/>
    <s v="MGT-135"/>
    <s v="PAV"/>
    <s v="Estadual"/>
    <s v="PLA"/>
    <s v="Montes Claros"/>
  </r>
  <r>
    <x v="0"/>
    <s v="135BMG0695"/>
    <n v="0"/>
    <x v="113"/>
    <s v="0695"/>
    <n v="-44.368622889634501"/>
    <n v="-15.479129289784799"/>
    <n v="-44.374441739794399"/>
    <n v="-15.6308767396697"/>
    <s v="135"/>
    <s v="MG"/>
    <s v="Eixo Principal"/>
    <s v="-"/>
    <s v="135BMG0695"/>
    <s v="ENTR BR-479 (JANUÁRIA)"/>
    <s v="ENTR MG-161 (PEDRAS DE MARIA DA CRUZ)"/>
    <n v="198.7"/>
    <n v="218.4"/>
    <n v="19.7"/>
    <x v="1"/>
    <m/>
    <m/>
    <s v="Estadual"/>
    <m/>
    <s v="MGT-135"/>
    <s v="PAV"/>
    <s v="Estadual"/>
    <s v="PLA"/>
    <s v="Montes Claros"/>
  </r>
  <r>
    <x v="0"/>
    <s v="135BMG0700"/>
    <n v="0"/>
    <x v="113"/>
    <s v="0700"/>
    <n v="-44.374441739794399"/>
    <n v="-15.6308767396697"/>
    <n v="-44.275369090311202"/>
    <n v="-15.995059330023899"/>
    <s v="135"/>
    <s v="MG"/>
    <s v="Eixo Principal"/>
    <s v="-"/>
    <s v="135BMG0700"/>
    <s v="ENTR MG-161 (PEDRAS DE MARIA DA CRUZ)"/>
    <s v="ENTR MG-202(A) (JAPONVAR)"/>
    <n v="218.4"/>
    <n v="265.5"/>
    <n v="47.1"/>
    <x v="1"/>
    <m/>
    <m/>
    <s v="Estadual"/>
    <m/>
    <s v="MGT-135"/>
    <s v="PAV"/>
    <s v="Estadual"/>
    <s v="PLA"/>
    <s v="Montes Claros"/>
  </r>
  <r>
    <x v="0"/>
    <s v="135BMG0710"/>
    <n v="0"/>
    <x v="113"/>
    <s v="0710"/>
    <n v="-44.275369090311202"/>
    <n v="-15.995059330023899"/>
    <n v="-44.214662180315301"/>
    <n v="-16.180493409743001"/>
    <s v="135"/>
    <s v="MG"/>
    <s v="Eixo Principal"/>
    <s v="-"/>
    <s v="135BMG0710"/>
    <s v="ENTR MG-202(A) (JAPONVAR)"/>
    <s v="ENTR MG-202(B)"/>
    <n v="265.5"/>
    <n v="291.39999999999998"/>
    <n v="25.9"/>
    <x v="1"/>
    <m/>
    <m/>
    <s v="Estadual"/>
    <m/>
    <s v="MGT-135"/>
    <s v="PAV"/>
    <s v="Estadual"/>
    <s v="PLA"/>
    <s v="Montes Claros"/>
  </r>
  <r>
    <x v="0"/>
    <s v="135BMG0730"/>
    <n v="0"/>
    <x v="113"/>
    <s v="0730"/>
    <n v="-44.214662180315301"/>
    <n v="-16.180493409743001"/>
    <n v="-43.863247989902703"/>
    <n v="-16.716167749841699"/>
    <s v="135"/>
    <s v="MG"/>
    <s v="Eixo Principal"/>
    <s v="-"/>
    <s v="135BMG0730"/>
    <s v="ENTR MG-202(B)"/>
    <s v="ENTR BR-122/251/365 (MONTES CLAROS)"/>
    <n v="291.39999999999998"/>
    <n v="368.8"/>
    <n v="77.400000000000006"/>
    <x v="1"/>
    <m/>
    <m/>
    <s v="Estadual"/>
    <m/>
    <s v="MGT-135"/>
    <s v="PAV"/>
    <s v="Estadual"/>
    <s v="PLA"/>
    <s v="Montes Claros"/>
  </r>
  <r>
    <x v="0"/>
    <s v="135BMG0750"/>
    <n v="0"/>
    <x v="113"/>
    <s v="0750"/>
    <n v="-43.863247989902703"/>
    <n v="-16.716167749841699"/>
    <n v="-43.820689500420002"/>
    <n v="-17.136663900118801"/>
    <s v="135"/>
    <s v="MG"/>
    <s v="Eixo Principal"/>
    <s v="-"/>
    <s v="135BMG0750"/>
    <s v="ENTR BR-122/251/365 (MONTES CLAROS)"/>
    <s v="ENTR BR-451 (BOCAIÚVA)"/>
    <n v="368.8"/>
    <n v="418.1"/>
    <n v="49.3"/>
    <x v="1"/>
    <m/>
    <m/>
    <s v="Estadual"/>
    <m/>
    <s v="MG-135"/>
    <s v="PAV"/>
    <s v="Estadual"/>
    <s v="PLA"/>
    <s v="Montes Claros"/>
  </r>
  <r>
    <x v="0"/>
    <s v="135BMG0770"/>
    <n v="0"/>
    <x v="113"/>
    <s v="0770"/>
    <n v="-43.820689500420002"/>
    <n v="-17.136663900118801"/>
    <n v="-43.940800350255898"/>
    <n v="-17.299974769919601"/>
    <s v="135"/>
    <s v="MG"/>
    <s v="Eixo Principal"/>
    <s v="-"/>
    <s v="135BMG0770"/>
    <s v="ENTR BR-451 (BOCAIÚVA)"/>
    <s v="ENTR MG-208 (ENGENHEIRO NAVARRO)"/>
    <n v="418.1"/>
    <n v="444.3"/>
    <n v="26.2"/>
    <x v="1"/>
    <m/>
    <m/>
    <s v="Estadual"/>
    <m/>
    <s v="MG-135"/>
    <s v="PAV"/>
    <s v="Estadual"/>
    <s v="PLA"/>
    <s v="Montes Claros"/>
  </r>
  <r>
    <x v="0"/>
    <s v="135BMG0790"/>
    <n v="0"/>
    <x v="113"/>
    <s v="0790"/>
    <n v="-43.940800350255898"/>
    <n v="-17.299974769919601"/>
    <n v="-44.137674130156903"/>
    <n v="-17.764171789696299"/>
    <s v="135"/>
    <s v="MG"/>
    <s v="Eixo Principal"/>
    <s v="-"/>
    <s v="135BMG0790"/>
    <s v="ENTR MG-208 (ENGENHEIRO NAVARRO)"/>
    <s v="JOAQUIM FELÍCIO"/>
    <n v="444.3"/>
    <n v="504.7"/>
    <n v="60.4"/>
    <x v="1"/>
    <m/>
    <m/>
    <s v="Estadual"/>
    <m/>
    <s v="MG-135"/>
    <s v="PAV"/>
    <s v="Estadual"/>
    <s v="PLA"/>
    <s v="Montes Claros"/>
  </r>
  <r>
    <x v="0"/>
    <s v="135BMG0800"/>
    <n v="0"/>
    <x v="113"/>
    <s v="0800"/>
    <n v="-44.137674130156903"/>
    <n v="-17.764171789696299"/>
    <n v="-44.459185449748603"/>
    <n v="-18.403988889875301"/>
    <s v="135"/>
    <s v="MG"/>
    <s v="Eixo Principal"/>
    <s v="-"/>
    <s v="135BMG0800"/>
    <s v="JOAQUIM FELÍCIO"/>
    <s v="ENTR BR-496 (CORINTO)"/>
    <n v="504.7"/>
    <n v="586.5"/>
    <n v="81.8"/>
    <x v="1"/>
    <m/>
    <m/>
    <s v="Estadual"/>
    <m/>
    <s v="MG-135"/>
    <s v="PAV"/>
    <s v="Estadual"/>
    <s v="PLA"/>
    <s v="Montes Claros"/>
  </r>
  <r>
    <x v="0"/>
    <s v="135BMG0810"/>
    <n v="0"/>
    <x v="113"/>
    <s v="0810"/>
    <n v="-44.459185449748603"/>
    <n v="-18.403988889875301"/>
    <n v="-44.467067320400403"/>
    <n v="-18.565199470379099"/>
    <s v="135"/>
    <s v="MG"/>
    <s v="Eixo Principal"/>
    <s v="-"/>
    <s v="135BMG0810"/>
    <s v="ENTR BR-496 (CORINTO)"/>
    <s v="P/MORRO DA GARÇA"/>
    <n v="586.5"/>
    <n v="604.9"/>
    <n v="18.399999999999999"/>
    <x v="1"/>
    <m/>
    <m/>
    <s v="Estadual"/>
    <m/>
    <s v="MG-135"/>
    <s v="PAV"/>
    <s v="Estadual"/>
    <s v="PLA"/>
    <s v="Bom Despacho"/>
  </r>
  <r>
    <x v="0"/>
    <s v="135BMG0820"/>
    <n v="0"/>
    <x v="113"/>
    <s v="0820"/>
    <n v="-44.467067320400403"/>
    <n v="-18.565199470379099"/>
    <n v="-44.420077620285802"/>
    <n v="-18.747422400223499"/>
    <s v="135"/>
    <s v="MG"/>
    <s v="Eixo Principal"/>
    <s v="-"/>
    <s v="135BMG0820"/>
    <s v="P/MORRO DA GARÇA"/>
    <s v="ENTR BR-259(A)"/>
    <n v="604.9"/>
    <n v="626.20000000000005"/>
    <n v="21.3"/>
    <x v="1"/>
    <m/>
    <m/>
    <s v="Estadual"/>
    <m/>
    <s v="MG-135"/>
    <s v="PAV"/>
    <s v="Estadual"/>
    <s v="PLA"/>
    <s v="Bom Despacho"/>
  </r>
  <r>
    <x v="0"/>
    <s v="135BMG0830"/>
    <n v="0"/>
    <x v="113"/>
    <s v="0830"/>
    <n v="-44.420077620285802"/>
    <n v="-18.747422400223499"/>
    <n v="-44.418105050008002"/>
    <n v="-18.753042660290401"/>
    <s v="135"/>
    <s v="MG"/>
    <s v="Eixo Principal"/>
    <s v="-"/>
    <s v="135BMG0830"/>
    <s v="ENTR BR-259(A)"/>
    <s v="ENTR BR-259(B) (CURVELO)"/>
    <n v="626.20000000000005"/>
    <n v="626.9"/>
    <n v="0.7"/>
    <x v="1"/>
    <m/>
    <s v="259BMG0350"/>
    <s v="Estadual"/>
    <m/>
    <s v="MG-135"/>
    <s v="PAV"/>
    <s v="Estadual"/>
    <s v="PLA"/>
    <s v="Bom Despacho"/>
  </r>
  <r>
    <x v="0"/>
    <s v="135BMG0850"/>
    <n v="0"/>
    <x v="113"/>
    <s v="0850"/>
    <n v="-44.418105050008002"/>
    <n v="-18.753042660290401"/>
    <n v="-44.545084339770398"/>
    <n v="-19.134313499967998"/>
    <s v="135"/>
    <s v="MG"/>
    <s v="Eixo Principal"/>
    <s v="-"/>
    <s v="135BMG0850"/>
    <s v="ENTR BR-259(B) (CURVELO)"/>
    <s v="INÍCIO DUPLICAÇÃO"/>
    <n v="626.9"/>
    <n v="669"/>
    <n v="42.1"/>
    <x v="1"/>
    <m/>
    <m/>
    <s v="Estadual"/>
    <m/>
    <s v="MG-135"/>
    <s v="PAV"/>
    <s v="Estadual"/>
    <s v="PLA"/>
    <s v="Bom Despacho"/>
  </r>
  <r>
    <x v="0"/>
    <s v="135BMG0865"/>
    <n v="0"/>
    <x v="113"/>
    <s v="0865"/>
    <n v="-44.545084339770398"/>
    <n v="-19.134313499967998"/>
    <n v="-44.5318091898421"/>
    <n v="-19.1546277595634"/>
    <s v="135"/>
    <s v="MG"/>
    <s v="Eixo Principal"/>
    <s v="-"/>
    <s v="135BMG0865"/>
    <s v="INÍCIO DUPLICAÇÃO"/>
    <s v="ENTR BR-040(A)"/>
    <n v="669"/>
    <n v="671.7"/>
    <n v="2.7"/>
    <x v="1"/>
    <m/>
    <m/>
    <s v="Estadual"/>
    <m/>
    <s v="MG-135"/>
    <s v="DUP"/>
    <s v="Estadual"/>
    <s v="PLA"/>
    <s v="Bom Despacho"/>
  </r>
  <r>
    <x v="0"/>
    <s v="135BMG0880"/>
    <n v="0"/>
    <x v="113"/>
    <s v="0880"/>
    <n v="-44.5318091898421"/>
    <n v="-19.1546277595634"/>
    <n v="-44.430938559966499"/>
    <n v="-19.2353446102654"/>
    <s v="135"/>
    <s v="MG"/>
    <s v="Eixo Principal"/>
    <s v="Coinc"/>
    <s v="135BMG0880"/>
    <s v="ENTR BR-040(A)"/>
    <s v="ACESSO NORTE DE PARAOPEBA"/>
    <n v="671.7"/>
    <n v="685.7"/>
    <n v="14"/>
    <x v="0"/>
    <m/>
    <s v="040BMG0240"/>
    <s v="Concessão Federal"/>
    <m/>
    <m/>
    <m/>
    <s v="Federal"/>
    <s v="PAV"/>
    <s v="Bom Despacho"/>
  </r>
  <r>
    <x v="0"/>
    <s v="135BMG0890"/>
    <n v="0"/>
    <x v="113"/>
    <s v="0890"/>
    <n v="-44.430938559966499"/>
    <n v="-19.2353446102654"/>
    <n v="-44.392100719572497"/>
    <n v="-19.288099640086202"/>
    <s v="135"/>
    <s v="MG"/>
    <s v="Eixo Principal"/>
    <s v="Coinc"/>
    <s v="135BMG0890"/>
    <s v="ACESSO NORTE DE PARAOPEBA"/>
    <s v="ACESSO SUL DE PARAOPEBA"/>
    <n v="685.7"/>
    <n v="694"/>
    <n v="8.3000000000000007"/>
    <x v="0"/>
    <m/>
    <s v="040BMG0250"/>
    <s v="Concessão Federal"/>
    <m/>
    <m/>
    <m/>
    <s v="Federal"/>
    <s v="PAV"/>
    <s v="Bom Despacho"/>
  </r>
  <r>
    <x v="0"/>
    <s v="135BMG0900"/>
    <n v="0"/>
    <x v="113"/>
    <s v="0900"/>
    <n v="-44.392100719572497"/>
    <n v="-19.288099640086202"/>
    <n v="-44.377923650356102"/>
    <n v="-19.301650319806299"/>
    <s v="135"/>
    <s v="MG"/>
    <s v="Eixo Principal"/>
    <s v="Coinc"/>
    <s v="135BMG0900"/>
    <s v="ACESSO SUL DE PARAOPEBA"/>
    <s v="ENTR MG-231"/>
    <n v="694"/>
    <n v="696"/>
    <n v="2"/>
    <x v="0"/>
    <m/>
    <s v="040BMG0260"/>
    <s v="Concessão Federal"/>
    <m/>
    <m/>
    <m/>
    <s v="Federal"/>
    <s v="PAV"/>
    <s v="Bom Despacho"/>
  </r>
  <r>
    <x v="0"/>
    <s v="135BMG0910"/>
    <n v="0"/>
    <x v="113"/>
    <s v="0910"/>
    <n v="-44.377923650356102"/>
    <n v="-19.301650319806299"/>
    <n v="-44.288587500212898"/>
    <n v="-19.477306640189202"/>
    <s v="135"/>
    <s v="MG"/>
    <s v="Eixo Principal"/>
    <s v="Coinc"/>
    <s v="135BMG0910"/>
    <s v="ENTR MG-231"/>
    <s v="ENTR MG-424 (P/SETE LAGOAS)"/>
    <n v="696"/>
    <n v="719.3"/>
    <n v="23.3"/>
    <x v="0"/>
    <m/>
    <s v="040BMG0270"/>
    <s v="Concessão Federal"/>
    <m/>
    <m/>
    <m/>
    <s v="Federal"/>
    <s v="PAV"/>
    <s v="Bom Despacho"/>
  </r>
  <r>
    <x v="0"/>
    <s v="135BMG0930"/>
    <n v="0"/>
    <x v="113"/>
    <s v="0930"/>
    <n v="-44.288587500212898"/>
    <n v="-19.477306640189202"/>
    <n v="-44.280134519592302"/>
    <n v="-19.491868710072801"/>
    <s v="135"/>
    <s v="MG"/>
    <s v="Eixo Principal"/>
    <s v="Coinc"/>
    <s v="135BMG0930"/>
    <s v="ENTR MG-424 (P/SETE LAGOAS)"/>
    <s v="ENTR MG-238 (P/SETE LAGOAS)"/>
    <n v="719.3"/>
    <n v="721.3"/>
    <n v="2"/>
    <x v="0"/>
    <m/>
    <s v="040BMG0290"/>
    <s v="Concessão Federal"/>
    <m/>
    <m/>
    <m/>
    <s v="Federal"/>
    <s v="PAV"/>
    <s v="Bom Despacho"/>
  </r>
  <r>
    <x v="0"/>
    <s v="135BMG0970"/>
    <n v="0"/>
    <x v="113"/>
    <s v="0970"/>
    <n v="-44.280134519592302"/>
    <n v="-19.491868710072801"/>
    <n v="-44.1299555404158"/>
    <n v="-19.7649532596851"/>
    <s v="135"/>
    <s v="MG"/>
    <s v="Eixo Principal"/>
    <s v="Coinc"/>
    <s v="135BMG0970"/>
    <s v="ENTR MG-238 (P/SETE LAGOAS)"/>
    <s v="ENTR MG-432 (P/ESMERALDAS)"/>
    <n v="721.3"/>
    <n v="756.7"/>
    <n v="35.4"/>
    <x v="0"/>
    <m/>
    <s v="040BMG0330"/>
    <s v="Concessão Federal"/>
    <m/>
    <m/>
    <m/>
    <s v="Federal"/>
    <s v="PAV"/>
    <s v="Contagem"/>
  </r>
  <r>
    <x v="0"/>
    <s v="135BMG0990"/>
    <n v="0"/>
    <x v="113"/>
    <s v="0990"/>
    <n v="-44.1299555404158"/>
    <n v="-19.7649532596851"/>
    <n v="-44.0060609999151"/>
    <n v="-19.926556830433299"/>
    <s v="135"/>
    <s v="MG"/>
    <s v="Eixo Principal"/>
    <s v="Coinc"/>
    <s v="135BMG0990"/>
    <s v="ENTR MG-432 (P/ESMERALDAS)"/>
    <s v="ENTR BR-040(B)/262/381 (ANEL RODOVIÁRIO BELO HORIZONTE)"/>
    <n v="756.7"/>
    <n v="781.2"/>
    <n v="24.5"/>
    <x v="0"/>
    <m/>
    <s v="040BMG0360"/>
    <s v="Concessão Federal"/>
    <m/>
    <m/>
    <m/>
    <s v="Federal"/>
    <s v="PAV"/>
    <s v="Contagem"/>
  </r>
  <r>
    <x v="0"/>
    <s v="135BPI0370"/>
    <n v="0"/>
    <x v="114"/>
    <s v="0370"/>
    <n v="-43.571295859815997"/>
    <n v="-6.7481426399708004"/>
    <n v="-43.575478419593303"/>
    <n v="-7.0450115102729498"/>
    <s v="135"/>
    <s v="PI"/>
    <s v="Eixo Principal"/>
    <s v="-"/>
    <s v="135BPI0370"/>
    <s v="DIV MA/PI (GUADALUPE)"/>
    <s v="ENTR PI-240"/>
    <n v="0"/>
    <n v="28.3"/>
    <n v="28.3"/>
    <x v="1"/>
    <m/>
    <m/>
    <s v="Estadual"/>
    <m/>
    <s v="PI-218"/>
    <s v="PAV"/>
    <s v="Estadual"/>
    <s v="PLA"/>
    <s v="Floriano"/>
  </r>
  <r>
    <x v="0"/>
    <s v="135BPI0375"/>
    <n v="0"/>
    <x v="114"/>
    <s v="0375"/>
    <n v="-43.575478419593303"/>
    <n v="-7.0450115102729498"/>
    <n v="-43.494919589667198"/>
    <n v="-7.08050637996541"/>
    <s v="135"/>
    <s v="PI"/>
    <s v="Eixo Principal"/>
    <s v="-"/>
    <s v="135BPI0375"/>
    <s v="ENTR PI-240"/>
    <s v="ENTR BR-343(A)/PI-250(A)"/>
    <n v="28.3"/>
    <n v="38.799999999999997"/>
    <n v="10.5"/>
    <x v="1"/>
    <m/>
    <m/>
    <s v="Estadual"/>
    <m/>
    <s v="PI-218"/>
    <s v="PAV"/>
    <s v="Estadual"/>
    <s v="PLA"/>
    <s v="Floriano"/>
  </r>
  <r>
    <x v="0"/>
    <s v="135BPI0380"/>
    <n v="0"/>
    <x v="114"/>
    <s v="0380"/>
    <n v="-43.494919589667198"/>
    <n v="-7.08050637996541"/>
    <n v="-43.503448800421701"/>
    <n v="-7.0865524402428797"/>
    <s v="135"/>
    <s v="PI"/>
    <s v="Eixo Principal"/>
    <s v="-"/>
    <s v="135BPI0380"/>
    <s v="ENTR BR-343(A)/PI-250(A)"/>
    <s v="INÍCIO DE PISTA DUPLA (JERUMENHA)"/>
    <n v="38.799999999999997"/>
    <n v="40"/>
    <n v="1.2"/>
    <x v="2"/>
    <m/>
    <s v="343BPI0325"/>
    <s v="Federal"/>
    <m/>
    <m/>
    <m/>
    <s v="Federal"/>
    <s v="PAV"/>
    <s v="Floriano"/>
  </r>
  <r>
    <x v="0"/>
    <s v="135BPI0390"/>
    <n v="0"/>
    <x v="114"/>
    <s v="0390"/>
    <n v="-43.503448800421701"/>
    <n v="-7.0865524402428797"/>
    <n v="-43.505613490170298"/>
    <n v="-7.0880519302523304"/>
    <s v="135"/>
    <s v="PI"/>
    <s v="Eixo Principal"/>
    <s v="-"/>
    <s v="135BPI0390"/>
    <s v="INÍCIO DE PISTA DUPLA (JERUMENHA)"/>
    <s v="FIM DE PISTA DUPLA"/>
    <n v="40"/>
    <n v="40.299999999999997"/>
    <n v="0.3"/>
    <x v="0"/>
    <m/>
    <s v="343BPI0330"/>
    <s v="Federal"/>
    <m/>
    <m/>
    <m/>
    <s v="Federal"/>
    <s v="PAV"/>
    <s v="Floriano"/>
  </r>
  <r>
    <x v="0"/>
    <s v="135BPI0391"/>
    <n v="0"/>
    <x v="114"/>
    <s v="0391"/>
    <n v="-43.505613490170298"/>
    <n v="-7.0880519302523304"/>
    <n v="-43.507527010063399"/>
    <n v="-7.0879838398822699"/>
    <s v="135"/>
    <s v="PI"/>
    <s v="Eixo Principal"/>
    <s v="-"/>
    <s v="135BPI0391"/>
    <s v="FIM DE PISTA DUPLA"/>
    <s v="INÍCIO DE PISTA DUPLA"/>
    <n v="40.299999999999997"/>
    <n v="40.5"/>
    <n v="0.2"/>
    <x v="2"/>
    <m/>
    <s v="343BPI0331"/>
    <s v="Federal"/>
    <m/>
    <m/>
    <m/>
    <s v="Federal"/>
    <s v="PAV"/>
    <s v="Floriano"/>
  </r>
  <r>
    <x v="0"/>
    <s v="135BPI0392"/>
    <n v="0"/>
    <x v="114"/>
    <s v="0392"/>
    <n v="-43.507527010063399"/>
    <n v="-7.0879838398822699"/>
    <n v="-43.5086116697926"/>
    <n v="-7.0884640598684401"/>
    <s v="135"/>
    <s v="PI"/>
    <s v="Eixo Principal"/>
    <s v="-"/>
    <s v="135BPI0392"/>
    <s v="INÍCIO DE PISTA DUPLA"/>
    <s v="FIM DE PISTA DUPLA"/>
    <n v="40.5"/>
    <n v="40.6"/>
    <n v="0.1"/>
    <x v="0"/>
    <m/>
    <s v="343BPI0332"/>
    <s v="Federal"/>
    <m/>
    <m/>
    <m/>
    <s v="Federal"/>
    <s v="PAV"/>
    <s v="Floriano"/>
  </r>
  <r>
    <x v="0"/>
    <s v="135BPI0393"/>
    <n v="0"/>
    <x v="114"/>
    <s v="0393"/>
    <n v="-43.5086116697926"/>
    <n v="-7.0884640598684401"/>
    <n v="-43.718748070267097"/>
    <n v="-7.3175840902335301"/>
    <s v="135"/>
    <s v="PI"/>
    <s v="Eixo Principal"/>
    <s v="-"/>
    <s v="135BPI0393"/>
    <s v="FIM DE PISTA DUPLA"/>
    <s v="ENTR PI-219(A)"/>
    <n v="40.6"/>
    <n v="76.7"/>
    <n v="36.1"/>
    <x v="2"/>
    <m/>
    <s v="343BPI0333"/>
    <s v="Federal"/>
    <m/>
    <m/>
    <m/>
    <s v="Federal"/>
    <s v="PAV"/>
    <s v="Floriano"/>
  </r>
  <r>
    <x v="0"/>
    <s v="135BPI0395"/>
    <n v="0"/>
    <x v="114"/>
    <s v="0395"/>
    <n v="-43.718748070267097"/>
    <n v="-7.3175840902335301"/>
    <n v="-43.784371889550997"/>
    <n v="-7.3955094102310497"/>
    <s v="135"/>
    <s v="PI"/>
    <s v="Eixo Principal"/>
    <s v="-"/>
    <s v="135BPI0395"/>
    <s v="ENTR PI-219(A)"/>
    <s v="ENTR PI-219(B) (SANTA FÉ)"/>
    <n v="76.7"/>
    <n v="88"/>
    <n v="11.3"/>
    <x v="2"/>
    <m/>
    <s v="343BPI0334"/>
    <s v="Federal"/>
    <m/>
    <m/>
    <m/>
    <s v="Federal"/>
    <s v="PAV"/>
    <s v="Floriano"/>
  </r>
  <r>
    <x v="0"/>
    <s v="135BPI0397"/>
    <n v="0"/>
    <x v="114"/>
    <s v="0397"/>
    <n v="-43.784371889550997"/>
    <n v="-7.3955094102310497"/>
    <n v="-43.964888809970503"/>
    <n v="-7.6028161397529699"/>
    <s v="135"/>
    <s v="PI"/>
    <s v="Eixo Principal"/>
    <s v="-"/>
    <s v="135BPI0397"/>
    <s v="ENTR PI-219(B) (SANTA FÉ)"/>
    <s v="ENTR BR-324(A)/PI-247(A)"/>
    <n v="88"/>
    <n v="119.5"/>
    <n v="31.5"/>
    <x v="2"/>
    <m/>
    <s v="343BPI0335"/>
    <s v="Federal"/>
    <m/>
    <m/>
    <m/>
    <s v="Federal"/>
    <s v="PAV"/>
    <s v="Floriano"/>
  </r>
  <r>
    <x v="0"/>
    <s v="135BPI0400"/>
    <n v="0"/>
    <x v="114"/>
    <s v="0400"/>
    <n v="-43.964888809970503"/>
    <n v="-7.6028161397529699"/>
    <n v="-43.959528859569097"/>
    <n v="-7.6189688198551204"/>
    <s v="135"/>
    <s v="PI"/>
    <s v="Eixo Principal"/>
    <s v="-"/>
    <s v="135BPI0400"/>
    <s v="ENTR BR-324(A)/PI-247(A)"/>
    <s v="ENTR BR-343(B)/PI-247(B) (BERTOLÍNIA)"/>
    <n v="119.5"/>
    <n v="121.4"/>
    <n v="1.9"/>
    <x v="2"/>
    <m/>
    <s v="324BPI0080;343BPI0340"/>
    <s v="Federal"/>
    <m/>
    <m/>
    <m/>
    <s v="Federal"/>
    <s v="PAV"/>
    <s v="Floriano"/>
  </r>
  <r>
    <x v="0"/>
    <s v="135BPI0405"/>
    <n v="0"/>
    <x v="114"/>
    <s v="0405"/>
    <n v="-43.959528859569097"/>
    <n v="-7.6189688198551204"/>
    <n v="-43.952896429626399"/>
    <n v="-7.6505607595713601"/>
    <s v="135"/>
    <s v="PI"/>
    <s v="Eixo Principal"/>
    <s v="-"/>
    <s v="135BPI0405"/>
    <s v="ENTR BR-343(B)/PI-247(B) (BERTOLÍNIA)"/>
    <s v="FIM DO CONTORNO DE BERTOLÍNIA"/>
    <n v="121.4"/>
    <n v="125.3"/>
    <n v="3.9"/>
    <x v="2"/>
    <m/>
    <s v="324BPI0085"/>
    <s v="Federal"/>
    <m/>
    <m/>
    <m/>
    <s v="Federal"/>
    <s v="PAV"/>
    <s v="Floriano"/>
  </r>
  <r>
    <x v="0"/>
    <s v="135BPI0410"/>
    <n v="0"/>
    <x v="114"/>
    <s v="0410"/>
    <n v="-43.952896429626399"/>
    <n v="-7.6505607595713601"/>
    <n v="-43.872916999619797"/>
    <n v="-8.0046335500982195"/>
    <s v="135"/>
    <s v="PI"/>
    <s v="Eixo Principal"/>
    <s v="-"/>
    <s v="135BPI0410"/>
    <s v="FIM DO CONTORNO DE BERTOLÍNIA"/>
    <s v="RUA JUSCELINO KUBITSCHEK (MANOEL EMÍDIO)"/>
    <n v="125.3"/>
    <n v="176.8"/>
    <n v="51.5"/>
    <x v="2"/>
    <m/>
    <s v="324BPI0090"/>
    <s v="Federal"/>
    <m/>
    <m/>
    <m/>
    <s v="Federal"/>
    <s v="PAV"/>
    <s v="Floriano"/>
  </r>
  <r>
    <x v="0"/>
    <s v="135BPI0415"/>
    <n v="0"/>
    <x v="114"/>
    <s v="0415"/>
    <n v="-43.872916999619797"/>
    <n v="-8.0046335500982195"/>
    <n v="-43.783194339746899"/>
    <n v="-8.0975072500594898"/>
    <s v="135"/>
    <s v="PI"/>
    <s v="Eixo Principal"/>
    <s v="-"/>
    <s v="135BPI0415"/>
    <s v="RUA JUSCELINO KUBITSCHEK (MANOEL EMÍDIO)"/>
    <s v="ENTR PI-394 (COLÔNIA DO PADRE)"/>
    <n v="176.8"/>
    <n v="195.8"/>
    <n v="19"/>
    <x v="2"/>
    <m/>
    <s v="324BPI0095"/>
    <s v="Federal"/>
    <m/>
    <m/>
    <m/>
    <s v="Federal"/>
    <s v="PAV"/>
    <s v="Floriano"/>
  </r>
  <r>
    <x v="0"/>
    <s v="135BPI0417"/>
    <n v="0"/>
    <x v="114"/>
    <s v="0417"/>
    <n v="-43.783194339746899"/>
    <n v="-8.0975072500594898"/>
    <n v="-43.665816810197597"/>
    <n v="-8.09639826007162"/>
    <s v="135"/>
    <s v="PI"/>
    <s v="Eixo Principal"/>
    <s v="-"/>
    <s v="135BPI0417"/>
    <s v="ENTR PI-394 (COLÔNIA DO PADRE)"/>
    <s v="ENTR BR-324(B)/PI-141/250(B) (ELISEU MARTINS)"/>
    <n v="195.8"/>
    <n v="209.8"/>
    <n v="14"/>
    <x v="2"/>
    <m/>
    <s v="324BPI0097"/>
    <s v="Federal"/>
    <m/>
    <m/>
    <m/>
    <s v="Federal"/>
    <s v="PAV"/>
    <s v="Floriano"/>
  </r>
  <r>
    <x v="0"/>
    <s v="135BPI0420"/>
    <n v="0"/>
    <x v="114"/>
    <s v="0420"/>
    <n v="-43.665816810197597"/>
    <n v="-8.09639826007162"/>
    <n v="-43.791909259604601"/>
    <n v="-8.18700162962147"/>
    <s v="135"/>
    <s v="PI"/>
    <s v="Eixo Principal"/>
    <s v="-"/>
    <s v="135BPI0420"/>
    <s v="ENTR BR-324(B)/PI-141/250(B) (ELISEU MARTINS)"/>
    <s v="ENTR PI-394 (COLÔNIA DO GURGUÉIA)"/>
    <n v="209.8"/>
    <n v="227.9"/>
    <n v="18.100000000000001"/>
    <x v="2"/>
    <m/>
    <m/>
    <s v="Federal"/>
    <m/>
    <m/>
    <m/>
    <s v="Federal"/>
    <s v="PAV"/>
    <s v="Floriano"/>
  </r>
  <r>
    <x v="0"/>
    <s v="135BPI0423"/>
    <n v="0"/>
    <x v="114"/>
    <s v="0423"/>
    <n v="-43.791909259604601"/>
    <n v="-8.18700162962147"/>
    <n v="-43.879882890083202"/>
    <n v="-8.4337245400554295"/>
    <s v="135"/>
    <s v="PI"/>
    <s v="Eixo Principal"/>
    <s v="-"/>
    <s v="135BPI0423"/>
    <s v="ENTR PI-394 (COLÔNIA DO GURGUÉIA)"/>
    <s v="P/ALVORADA DO GURGUÉIA"/>
    <n v="227.9"/>
    <n v="258.2"/>
    <n v="30.3"/>
    <x v="2"/>
    <m/>
    <m/>
    <s v="Federal"/>
    <m/>
    <m/>
    <m/>
    <s v="Federal"/>
    <s v="PAV"/>
    <s v="Floriano"/>
  </r>
  <r>
    <x v="0"/>
    <s v="135BPI0425"/>
    <n v="0"/>
    <x v="114"/>
    <s v="0425"/>
    <n v="-43.879882890083202"/>
    <n v="-8.4337245400554295"/>
    <n v="-44.0767377095775"/>
    <n v="-8.6876863697301498"/>
    <s v="135"/>
    <s v="PI"/>
    <s v="Eixo Principal"/>
    <s v="-"/>
    <s v="135BPI0425"/>
    <s v="P/ALVORADA DO GURGUÉIA"/>
    <s v="ENTR PI-396"/>
    <n v="258.2"/>
    <n v="295.2"/>
    <n v="37"/>
    <x v="2"/>
    <m/>
    <m/>
    <s v="Federal"/>
    <m/>
    <m/>
    <m/>
    <s v="Federal"/>
    <s v="PAV"/>
    <s v="Floriano"/>
  </r>
  <r>
    <x v="0"/>
    <s v="135BPI0427"/>
    <n v="0"/>
    <x v="114"/>
    <s v="0427"/>
    <n v="-44.0767377095775"/>
    <n v="-8.6876863697301498"/>
    <n v="-44.194604699647101"/>
    <n v="-8.7809506704370506"/>
    <s v="135"/>
    <s v="PI"/>
    <s v="Eixo Principal"/>
    <s v="-"/>
    <s v="135BPI0427"/>
    <s v="ENTR PI-396"/>
    <s v="ENTR PI-252(A)"/>
    <n v="295.2"/>
    <n v="311.89999999999998"/>
    <n v="16.7"/>
    <x v="2"/>
    <m/>
    <m/>
    <s v="Federal"/>
    <m/>
    <m/>
    <m/>
    <s v="Federal"/>
    <s v="PAV"/>
    <s v="Floriano"/>
  </r>
  <r>
    <x v="0"/>
    <s v="135BPI0430"/>
    <n v="0"/>
    <x v="114"/>
    <s v="0430"/>
    <n v="-44.194604699647101"/>
    <n v="-8.7809506704370506"/>
    <n v="-44.221719629856899"/>
    <n v="-8.8168151497992504"/>
    <s v="135"/>
    <s v="PI"/>
    <s v="Eixo Principal"/>
    <s v="-"/>
    <s v="135BPI0430"/>
    <s v="ENTR PI-252(A)"/>
    <s v="CRISTINO CASTRO"/>
    <n v="311.89999999999998"/>
    <n v="316.8"/>
    <n v="4.9000000000000004"/>
    <x v="2"/>
    <m/>
    <m/>
    <s v="Federal"/>
    <m/>
    <m/>
    <m/>
    <s v="Federal"/>
    <s v="PAV"/>
    <s v="Floriano"/>
  </r>
  <r>
    <x v="0"/>
    <s v="135BPI0435"/>
    <n v="0"/>
    <x v="114"/>
    <s v="0435"/>
    <n v="-44.221719629856899"/>
    <n v="-8.8168151497992504"/>
    <n v="-44.239907160087299"/>
    <n v="-8.8668182703468599"/>
    <s v="135"/>
    <s v="PI"/>
    <s v="Eixo Principal"/>
    <s v="-"/>
    <s v="135BPI0435"/>
    <s v="CRISTINO CASTRO"/>
    <s v="ENTR PI-252(B)"/>
    <n v="316.8"/>
    <n v="322.89999999999998"/>
    <n v="6.1"/>
    <x v="2"/>
    <m/>
    <m/>
    <s v="Federal"/>
    <m/>
    <m/>
    <m/>
    <s v="Federal"/>
    <s v="PAV"/>
    <s v="Floriano"/>
  </r>
  <r>
    <x v="0"/>
    <s v="135BPI0440"/>
    <n v="0"/>
    <x v="114"/>
    <s v="0440"/>
    <n v="-44.239907160087299"/>
    <n v="-8.8668182703468599"/>
    <n v="-44.360655290209401"/>
    <n v="-9.0784687100628503"/>
    <s v="135"/>
    <s v="PI"/>
    <s v="Eixo Principal"/>
    <s v="-"/>
    <s v="135BPI0440"/>
    <s v="ENTR PI-252(B)"/>
    <s v="ENTR BR-235(A)/330(A) (BOM JESUS)"/>
    <n v="322.89999999999998"/>
    <n v="352.8"/>
    <n v="29.9"/>
    <x v="2"/>
    <m/>
    <m/>
    <s v="Federal"/>
    <m/>
    <m/>
    <m/>
    <s v="Federal"/>
    <s v="PAV"/>
    <s v="Floriano"/>
  </r>
  <r>
    <x v="0"/>
    <s v="135BPI0450"/>
    <n v="0"/>
    <x v="114"/>
    <s v="0450"/>
    <n v="-44.360655290209401"/>
    <n v="-9.0784687100628503"/>
    <n v="-44.602009409906302"/>
    <n v="-9.4712710500189097"/>
    <s v="135"/>
    <s v="PI"/>
    <s v="Eixo Principal"/>
    <s v="-"/>
    <s v="135BPI0450"/>
    <s v="ENTR BR-235(A)/330(A) (BOM JESUS)"/>
    <s v="ENTR BR-330(B)/PI-257 (P/REDENÇÃO DO GURGÉIA)"/>
    <n v="352.8"/>
    <n v="408.1"/>
    <n v="55.3"/>
    <x v="2"/>
    <m/>
    <s v="330BPI0070;235BPI0410"/>
    <s v="Federal"/>
    <m/>
    <m/>
    <m/>
    <s v="Federal"/>
    <s v="PAV"/>
    <s v="Floriano"/>
  </r>
  <r>
    <x v="0"/>
    <s v="135BPI0470"/>
    <n v="0"/>
    <x v="114"/>
    <s v="0470"/>
    <n v="-44.602009409906302"/>
    <n v="-9.4712710500189097"/>
    <n v="-45.304642760155197"/>
    <n v="-9.7490576995531306"/>
    <s v="135"/>
    <s v="PI"/>
    <s v="Eixo Principal"/>
    <s v="-"/>
    <s v="135BPI0470"/>
    <s v="ENTR BR-330(B)/PI-257 (P/REDENÇÃO DO GURGÉIA)"/>
    <s v="MONTE ALEGRE DO PIAUÍ"/>
    <n v="408.1"/>
    <n v="504.4"/>
    <n v="96.3"/>
    <x v="2"/>
    <m/>
    <s v="235BPI0412"/>
    <s v="Federal"/>
    <m/>
    <m/>
    <m/>
    <s v="Federal"/>
    <s v="PAV"/>
    <s v="Floriano"/>
  </r>
  <r>
    <x v="0"/>
    <s v="135BPI0475"/>
    <n v="0"/>
    <x v="114"/>
    <s v="0475"/>
    <n v="-45.304642760155197"/>
    <n v="-9.7490576995531306"/>
    <n v="-45.319018360109098"/>
    <n v="-9.7679984803455593"/>
    <s v="135"/>
    <s v="PI"/>
    <s v="Eixo Principal"/>
    <s v="-"/>
    <s v="135BPI0475"/>
    <s v="MONTE ALEGRE DO PIAUÍ"/>
    <s v="ENTR BR-235(B)/PI-254"/>
    <n v="504.4"/>
    <n v="507.2"/>
    <n v="2.8"/>
    <x v="2"/>
    <m/>
    <s v="235BPI0415"/>
    <s v="Federal"/>
    <m/>
    <m/>
    <m/>
    <s v="Federal"/>
    <s v="PAV"/>
    <s v="Floriano"/>
  </r>
  <r>
    <x v="0"/>
    <s v="135BPI0480"/>
    <n v="0"/>
    <x v="114"/>
    <s v="0480"/>
    <n v="-45.319018360109098"/>
    <n v="-9.7679984803455593"/>
    <n v="-45.3442816401855"/>
    <n v="-9.8353785200026707"/>
    <s v="135"/>
    <s v="PI"/>
    <s v="Eixo Principal"/>
    <s v="-"/>
    <s v="135BPI0480"/>
    <s v="ENTR BR-235(B)/PI-254"/>
    <s v="ENTR PI-254 (GILBUÉS)"/>
    <n v="507.2"/>
    <n v="515.5"/>
    <n v="8.3000000000000007"/>
    <x v="2"/>
    <m/>
    <m/>
    <s v="Federal"/>
    <m/>
    <m/>
    <m/>
    <s v="Federal"/>
    <s v="PAV"/>
    <s v="Floriano"/>
  </r>
  <r>
    <x v="0"/>
    <s v="135BPI0490"/>
    <n v="0"/>
    <x v="114"/>
    <s v="0490"/>
    <n v="-45.3442816401855"/>
    <n v="-9.8353785200026707"/>
    <n v="-45.318239020214499"/>
    <n v="-10.0047430196745"/>
    <s v="135"/>
    <s v="PI"/>
    <s v="Eixo Principal"/>
    <s v="-"/>
    <s v="135BPI0490"/>
    <s v="ENTR PI-254 (GILBUÉS)"/>
    <s v="ENTR PI-260 (P/BARREIRAS DO PIAUÍ)"/>
    <n v="515.5"/>
    <n v="535.1"/>
    <n v="19.600000000000001"/>
    <x v="2"/>
    <m/>
    <m/>
    <s v="Federal"/>
    <m/>
    <m/>
    <m/>
    <s v="Federal"/>
    <s v="PAV"/>
    <s v="Floriano"/>
  </r>
  <r>
    <x v="0"/>
    <s v="135BPI0495"/>
    <n v="0"/>
    <x v="114"/>
    <s v="0495"/>
    <n v="-45.318239020214499"/>
    <n v="-10.0047430196745"/>
    <n v="-45.173276539680501"/>
    <n v="-10.4410900699507"/>
    <s v="135"/>
    <s v="PI"/>
    <s v="Eixo Principal"/>
    <s v="-"/>
    <s v="135BPI0495"/>
    <s v="ENTR PI-260 (P/BARREIRAS DO PIAUÍ)"/>
    <s v="ENTR PI-255 (CORRENTE)"/>
    <n v="535.1"/>
    <n v="590.29999999999995"/>
    <n v="55.2"/>
    <x v="2"/>
    <m/>
    <m/>
    <s v="Federal"/>
    <m/>
    <m/>
    <m/>
    <s v="Federal"/>
    <s v="PAV"/>
    <s v="Floriano"/>
  </r>
  <r>
    <x v="0"/>
    <s v="135BPI0510"/>
    <n v="0"/>
    <x v="114"/>
    <s v="0510"/>
    <n v="-45.173276539680501"/>
    <n v="-10.4410900699507"/>
    <n v="-45.178721190030799"/>
    <n v="-10.6507616396378"/>
    <s v="135"/>
    <s v="PI"/>
    <s v="Eixo Principal"/>
    <s v="-"/>
    <s v="135BPI0510"/>
    <s v="ENTR PI-255 (CORRENTE)"/>
    <s v="CRISTALÂNDIA"/>
    <n v="590.29999999999995"/>
    <n v="618.1"/>
    <n v="27.8"/>
    <x v="2"/>
    <m/>
    <m/>
    <s v="Federal"/>
    <m/>
    <m/>
    <m/>
    <s v="Federal"/>
    <s v="PAV"/>
    <s v="Floriano"/>
  </r>
  <r>
    <x v="0"/>
    <s v="135BPI0511"/>
    <n v="0"/>
    <x v="114"/>
    <s v="0511"/>
    <n v="-45.178721190030799"/>
    <n v="-10.6507616396378"/>
    <n v="-45.153812839990501"/>
    <n v="-10.8390778099928"/>
    <s v="135"/>
    <s v="PI"/>
    <s v="Eixo Principal"/>
    <s v="-"/>
    <s v="135BPI0511"/>
    <s v="CRISTALÂNDIA"/>
    <s v="DIV PI/BA"/>
    <n v="618.1"/>
    <n v="641"/>
    <n v="22.9"/>
    <x v="2"/>
    <m/>
    <m/>
    <s v="Federal"/>
    <m/>
    <m/>
    <m/>
    <s v="Federal"/>
    <s v="PAV"/>
    <s v="Floriano"/>
  </r>
  <r>
    <x v="0"/>
    <s v="135CBA1005"/>
    <n v="0"/>
    <x v="115"/>
    <s v="1005"/>
    <n v="-44.4809686295985"/>
    <n v="-13.8180568598361"/>
    <n v="-44.4515976601039"/>
    <n v="-13.8385863802571"/>
    <s v="135"/>
    <s v="BA"/>
    <s v="Contorno"/>
    <s v="-"/>
    <s v="135CBA1005"/>
    <s v="ENTR. BA-172(B)/601 (ENTR. INÍCIO CONTORNO CORIBE)"/>
    <s v="ENTR. BA-172(B)/601 (ENTR. FIM CONTORNO CORIBE)"/>
    <n v="0"/>
    <n v="6"/>
    <n v="6"/>
    <x v="5"/>
    <s v="EOP"/>
    <m/>
    <s v="Federal"/>
    <m/>
    <m/>
    <m/>
    <s v="Federal"/>
    <s v="N_PAV"/>
    <s v="Vitória da Conquista"/>
  </r>
  <r>
    <x v="0"/>
    <s v="135CMG1005"/>
    <n v="0"/>
    <x v="116"/>
    <s v="1005"/>
    <n v="-43.9963817100478"/>
    <n v="-14.726853369787101"/>
    <n v="-43.992854079751901"/>
    <n v="-14.7833869200702"/>
    <s v="135"/>
    <s v="MG"/>
    <s v="Contorno"/>
    <s v="-"/>
    <s v="135CMG1005"/>
    <s v="ENTR BR-135 (KM 85)"/>
    <s v="ENTR BR-135 (KM 93)(CONTORNO DE MANGA)"/>
    <n v="0"/>
    <n v="4.0999999999999996"/>
    <n v="4.0999999999999996"/>
    <x v="1"/>
    <m/>
    <m/>
    <s v="Federal"/>
    <m/>
    <m/>
    <m/>
    <s v="Federal"/>
    <s v="PLA"/>
    <s v="Montes Claros"/>
  </r>
  <r>
    <x v="0"/>
    <s v="135CMG2005"/>
    <n v="0"/>
    <x v="116"/>
    <s v="2005"/>
    <n v="-44.080553229947498"/>
    <n v="-14.872673510374099"/>
    <n v="-44.0794563700154"/>
    <n v="-14.8904601696011"/>
    <s v="135"/>
    <s v="MG"/>
    <s v="Contorno"/>
    <s v="-"/>
    <s v="135CMG2005"/>
    <s v="ENTR BR-135 (KM 109)"/>
    <s v="ENTR BR-135 (KM 111)(CONTORNO DE S J DAS MISSÕES)"/>
    <n v="0"/>
    <n v="1.9"/>
    <n v="1.9"/>
    <x v="1"/>
    <m/>
    <m/>
    <s v="Federal"/>
    <m/>
    <m/>
    <m/>
    <s v="Federal"/>
    <s v="PLA"/>
    <s v="Montes Claros"/>
  </r>
  <r>
    <x v="0"/>
    <s v="135CMG3005"/>
    <n v="0"/>
    <x v="116"/>
    <s v="3005"/>
    <n v="-44.067441110019097"/>
    <n v="-14.9394710501488"/>
    <n v="-44.067948199949299"/>
    <n v="-14.949057109997501"/>
    <s v="135"/>
    <s v="MG"/>
    <s v="Contorno"/>
    <s v="-"/>
    <s v="135CMG3005"/>
    <s v="ENTR BR-135 (KM 119)"/>
    <s v="ENTR BR-135 (KM 120)(CONTORNO DE RANCHARIA)"/>
    <n v="0"/>
    <n v="1.6"/>
    <n v="1.6"/>
    <x v="1"/>
    <m/>
    <m/>
    <s v="Federal"/>
    <m/>
    <m/>
    <m/>
    <s v="Federal"/>
    <s v="PLA"/>
    <s v="Montes Claros"/>
  </r>
  <r>
    <x v="0"/>
    <s v="135CMG4005"/>
    <n v="0"/>
    <x v="116"/>
    <s v="4005"/>
    <n v="-44.090460020413502"/>
    <n v="-15.087345180235801"/>
    <n v="-44.1042493496277"/>
    <n v="-15.1039781801488"/>
    <s v="135"/>
    <s v="MG"/>
    <s v="Contorno"/>
    <s v="-"/>
    <s v="135CMG4005"/>
    <s v="ENTR BR-135 (KM 135)"/>
    <s v="ENTR BR-135 (KM 139)(CONTORNO DE ITACARAMBI)"/>
    <n v="0"/>
    <n v="3.7"/>
    <n v="3.7"/>
    <x v="1"/>
    <m/>
    <m/>
    <s v="Federal"/>
    <m/>
    <m/>
    <m/>
    <s v="Federal"/>
    <s v="PLA"/>
    <s v="Montes Claros"/>
  </r>
  <r>
    <x v="0"/>
    <s v="135CMG5005"/>
    <n v="0"/>
    <x v="116"/>
    <s v="5005"/>
    <n v="-44.440361839826998"/>
    <n v="-18.704202300195899"/>
    <n v="-44.463574830214199"/>
    <n v="-18.795818960176799"/>
    <s v="135"/>
    <s v="MG"/>
    <s v="Contorno"/>
    <s v="-"/>
    <s v="135CMG5005"/>
    <s v="INÍCIO CONTORNO CURVELO"/>
    <s v="FIM CONTORNO CURVELO"/>
    <n v="0"/>
    <n v="11.6"/>
    <n v="11.6"/>
    <x v="1"/>
    <m/>
    <m/>
    <s v="Estadual"/>
    <m/>
    <s v="MGT-135"/>
    <s v="PAV"/>
    <s v="Estadual"/>
    <s v="PLA"/>
    <s v="Bom Despacho"/>
  </r>
  <r>
    <x v="0"/>
    <s v="135CMG6005"/>
    <n v="0"/>
    <x v="116"/>
    <s v="6005"/>
    <n v="-43.878533419581601"/>
    <n v="-16.679744379599398"/>
    <n v="-43.799485070279701"/>
    <n v="-16.676575889965299"/>
    <s v="135"/>
    <s v="MG"/>
    <s v="Contorno"/>
    <s v="-"/>
    <s v="135CMG6005"/>
    <s v="ENTR BR-135"/>
    <s v="ENTR BR-251 (CONTORNO DE MONTES CLAROS)"/>
    <n v="0"/>
    <n v="8.6"/>
    <n v="8.6"/>
    <x v="1"/>
    <m/>
    <s v="251NMG1020"/>
    <s v="Federal"/>
    <m/>
    <m/>
    <m/>
    <s v="Federal"/>
    <s v="PLA"/>
    <s v="Montes Claros"/>
  </r>
  <r>
    <x v="0"/>
    <s v="135CMG6010"/>
    <n v="0"/>
    <x v="116"/>
    <s v="6010"/>
    <n v="-43.799485070279701"/>
    <n v="-16.676575889965299"/>
    <n v="-43.841509939831802"/>
    <n v="-16.768631050382599"/>
    <s v="135"/>
    <s v="MG"/>
    <s v="Contorno"/>
    <s v="-"/>
    <s v="135CMG6010"/>
    <s v="ENTR BR-251 (CONTORNO DE MONTES CLAROS)"/>
    <s v="ENTR BR-135 (CONTORNO LESTE DE MONTES CLAROS)"/>
    <n v="8.6"/>
    <n v="30.6"/>
    <n v="22"/>
    <x v="1"/>
    <m/>
    <s v="251NMG1005"/>
    <s v="Estadual"/>
    <m/>
    <s v="MG653"/>
    <s v="PAV"/>
    <s v="Estadual"/>
    <s v="PLA"/>
    <s v="Montes Claros"/>
  </r>
  <r>
    <x v="0"/>
    <s v="146BMG0010"/>
    <n v="0"/>
    <x v="117"/>
    <s v="0010"/>
    <n v="-46.515228770191499"/>
    <n v="-18.605042449749099"/>
    <n v="-46.487401309822502"/>
    <n v="-18.638191060169198"/>
    <s v="146"/>
    <s v="MG"/>
    <s v="Eixo Principal"/>
    <s v="-"/>
    <s v="146BMG0010"/>
    <s v="ENTR R. LAURO SANTOS (PATOS DE MINAS)"/>
    <s v="ENTR BR-352(A)/354/365(A) (P/LAGOA FORMOSA)"/>
    <n v="0"/>
    <n v="4.9000000000000004"/>
    <n v="4.9000000000000004"/>
    <x v="2"/>
    <m/>
    <m/>
    <s v="Federal"/>
    <m/>
    <m/>
    <m/>
    <s v="Federal"/>
    <s v="PAV"/>
    <s v="Patos de Minas"/>
  </r>
  <r>
    <x v="0"/>
    <s v="146BMG0030"/>
    <n v="0"/>
    <x v="117"/>
    <s v="0030"/>
    <n v="-46.487401309822502"/>
    <n v="-18.638191060169198"/>
    <n v="-46.588334930012898"/>
    <n v="-18.6916481799195"/>
    <s v="146"/>
    <s v="MG"/>
    <s v="Eixo Principal"/>
    <s v="-"/>
    <s v="146BMG0030"/>
    <s v="ENTR BR-352(A)/354/365(A) (P/LAGOA FORMOSA)"/>
    <s v="ENTR BR-352(B) (P/COROMANDEL)"/>
    <n v="4.9000000000000004"/>
    <n v="17.600000000000001"/>
    <n v="12.7"/>
    <x v="2"/>
    <m/>
    <s v="352BMG0190;365BMG0170"/>
    <s v="Federal"/>
    <m/>
    <m/>
    <m/>
    <s v="Federal"/>
    <s v="PAV"/>
    <s v="Patos de Minas"/>
  </r>
  <r>
    <x v="0"/>
    <s v="146BMG0035"/>
    <n v="0"/>
    <x v="117"/>
    <s v="0035"/>
    <n v="-46.588334930012898"/>
    <n v="-18.6916481799195"/>
    <n v="-46.663875579794102"/>
    <n v="-18.7591164799415"/>
    <s v="146"/>
    <s v="MG"/>
    <s v="Eixo Principal"/>
    <s v="-"/>
    <s v="146BMG0035"/>
    <s v="ENTR BR-352(B) (P/COROMANDEL)"/>
    <s v="ENTR BR-365(B) (P/PATROCÍNIO)"/>
    <n v="17.600000000000001"/>
    <n v="29.2"/>
    <n v="11.6"/>
    <x v="2"/>
    <m/>
    <s v="365BMG0175"/>
    <s v="Federal"/>
    <m/>
    <m/>
    <m/>
    <s v="Federal"/>
    <s v="PAV"/>
    <s v="Patos de Minas"/>
  </r>
  <r>
    <x v="0"/>
    <s v="146BMG0050"/>
    <n v="0"/>
    <x v="117"/>
    <s v="0050"/>
    <n v="-46.663875579794102"/>
    <n v="-18.7591164799415"/>
    <n v="-46.609358389577899"/>
    <n v="-18.830238679571298"/>
    <s v="146"/>
    <s v="MG"/>
    <s v="Eixo Principal"/>
    <s v="-"/>
    <s v="146BMG0050"/>
    <s v="ENTR BR-365(B) (P/PATROCÍNIO)"/>
    <s v="ACESSO P/ SANTANA DOS PATOS"/>
    <n v="29.2"/>
    <n v="39.200000000000003"/>
    <n v="10"/>
    <x v="2"/>
    <m/>
    <m/>
    <s v="Federal"/>
    <m/>
    <m/>
    <m/>
    <s v="Federal"/>
    <s v="PAV"/>
    <s v="Patos de Minas"/>
  </r>
  <r>
    <x v="0"/>
    <s v="146BMG0055"/>
    <n v="0"/>
    <x v="117"/>
    <s v="0055"/>
    <n v="-46.609358389577899"/>
    <n v="-18.830238679571298"/>
    <n v="-46.671864709888297"/>
    <n v="-19.096097100101002"/>
    <s v="146"/>
    <s v="MG"/>
    <s v="Eixo Principal"/>
    <s v="-"/>
    <s v="146BMG0055"/>
    <s v="ACESSO P/ SANTANA DOS PATOS"/>
    <s v="ENTR MG-230 (SERRA DO SALITRE)"/>
    <n v="39.200000000000003"/>
    <n v="79.099999999999994"/>
    <n v="39.9"/>
    <x v="2"/>
    <m/>
    <m/>
    <s v="Federal"/>
    <m/>
    <m/>
    <m/>
    <s v="Federal"/>
    <s v="PAV"/>
    <s v="Patos de Minas"/>
  </r>
  <r>
    <x v="0"/>
    <s v="146BMG0060"/>
    <n v="0"/>
    <x v="117"/>
    <s v="0060"/>
    <n v="-46.671864709888297"/>
    <n v="-19.096097100101002"/>
    <n v="-46.742054139886498"/>
    <n v="-19.198903279662598"/>
    <s v="146"/>
    <s v="MG"/>
    <s v="Eixo Principal"/>
    <s v="-"/>
    <s v="146BMG0060"/>
    <s v="ENTR MG-230 (SERRA DO SALITRE)"/>
    <s v="ENTR MG-187"/>
    <n v="79.099999999999994"/>
    <n v="99.8"/>
    <n v="20.7"/>
    <x v="2"/>
    <m/>
    <m/>
    <s v="Federal"/>
    <m/>
    <m/>
    <m/>
    <s v="Federal"/>
    <s v="PAV"/>
    <s v="Patos de Minas"/>
  </r>
  <r>
    <x v="0"/>
    <s v="146BMG0070"/>
    <n v="0"/>
    <x v="117"/>
    <s v="0070"/>
    <n v="-46.742054139886498"/>
    <n v="-19.198903279662598"/>
    <n v="-46.891520689628003"/>
    <n v="-19.553275229667999"/>
    <s v="146"/>
    <s v="MG"/>
    <s v="Eixo Principal"/>
    <s v="-"/>
    <s v="146BMG0070"/>
    <s v="ENTR MG-187"/>
    <s v="ENTR BR-262"/>
    <n v="99.8"/>
    <n v="149.30000000000001"/>
    <n v="49.5"/>
    <x v="2"/>
    <m/>
    <m/>
    <s v="Federal"/>
    <m/>
    <m/>
    <m/>
    <s v="Federal"/>
    <s v="PAV"/>
    <s v="Patos de Minas"/>
  </r>
  <r>
    <x v="0"/>
    <s v="146BMG0090"/>
    <n v="0"/>
    <x v="117"/>
    <s v="0090"/>
    <n v="-46.891520689628003"/>
    <n v="-19.553275229667999"/>
    <n v="-46.932724960188601"/>
    <n v="-19.5921846399091"/>
    <s v="146"/>
    <s v="MG"/>
    <s v="Eixo Principal"/>
    <s v="-"/>
    <s v="146BMG0090"/>
    <s v="ENTR BR-262"/>
    <s v="ENTR BR-452 (ARAXÁ)"/>
    <n v="149.30000000000001"/>
    <n v="156"/>
    <n v="6.7"/>
    <x v="1"/>
    <m/>
    <m/>
    <s v="Estadual"/>
    <m/>
    <s v="MG-428"/>
    <s v="PAV"/>
    <s v="Estadual"/>
    <s v="PLA"/>
    <s v="Passos"/>
  </r>
  <r>
    <x v="0"/>
    <s v="146BMG0110"/>
    <n v="0"/>
    <x v="117"/>
    <s v="0110"/>
    <n v="-46.932724960188601"/>
    <n v="-19.5921846399091"/>
    <n v="-46.935076270053699"/>
    <n v="-19.700044270126899"/>
    <s v="146"/>
    <s v="MG"/>
    <s v="Eixo Principal"/>
    <s v="-"/>
    <s v="146BMG0110"/>
    <s v="ENTR BR-452 (ARAXÁ)"/>
    <s v="ENTR MG-341/428"/>
    <n v="156"/>
    <n v="169.9"/>
    <n v="13.9"/>
    <x v="1"/>
    <m/>
    <m/>
    <s v="Estadual"/>
    <m/>
    <s v="MG-428"/>
    <s v="PAV"/>
    <s v="Estadual"/>
    <s v="PLA"/>
    <s v="Passos"/>
  </r>
  <r>
    <x v="0"/>
    <s v="146BMG0130"/>
    <n v="0"/>
    <x v="117"/>
    <s v="0130"/>
    <n v="-46.935076270053699"/>
    <n v="-19.700044270126899"/>
    <n v="-46.855139449925602"/>
    <n v="-19.840334650323801"/>
    <s v="146"/>
    <s v="MG"/>
    <s v="Eixo Principal"/>
    <s v="-"/>
    <s v="146BMG0130"/>
    <s v="ENTR MG-341/428"/>
    <s v="FOSFÉRTIL"/>
    <n v="169.9"/>
    <n v="194.1"/>
    <n v="24.2"/>
    <x v="1"/>
    <m/>
    <m/>
    <s v="Estadual"/>
    <m/>
    <s v="MG-341"/>
    <s v="PAV"/>
    <s v="Estadual"/>
    <s v="PLA"/>
    <s v="Passos"/>
  </r>
  <r>
    <x v="0"/>
    <s v="146BMG0135"/>
    <n v="0"/>
    <x v="117"/>
    <s v="0135"/>
    <n v="-46.855139449925602"/>
    <n v="-19.840334650323801"/>
    <n v="-46.8268007303693"/>
    <n v="-19.923963700064601"/>
    <s v="146"/>
    <s v="MG"/>
    <s v="Eixo Principal"/>
    <s v="-"/>
    <s v="146BMG0135"/>
    <s v="FOSFÉRTIL"/>
    <s v="TAPIRA"/>
    <n v="194.1"/>
    <n v="211.7"/>
    <n v="17.600000000000001"/>
    <x v="1"/>
    <m/>
    <m/>
    <s v="Estadual"/>
    <m/>
    <s v="MG-341"/>
    <s v="PAV"/>
    <s v="Estadual"/>
    <s v="PLA"/>
    <s v="Passos"/>
  </r>
  <r>
    <x v="0"/>
    <s v="146BMG0140"/>
    <n v="0"/>
    <x v="117"/>
    <s v="0140"/>
    <n v="-46.8268007303693"/>
    <n v="-19.923963700064601"/>
    <n v="-46.366355350319097"/>
    <n v="-20.249977419722001"/>
    <s v="146"/>
    <s v="MG"/>
    <s v="Eixo Principal"/>
    <s v="-"/>
    <s v="146BMG0140"/>
    <s v="TAPIRA"/>
    <s v="ENTR R JOÃO DOMINGOS DE FARIA (SÃO ROQUE DE MINAS)"/>
    <n v="211.7"/>
    <n v="263.3"/>
    <n v="51.6"/>
    <x v="3"/>
    <m/>
    <m/>
    <s v="Federal"/>
    <m/>
    <m/>
    <m/>
    <s v="Federal"/>
    <s v="N_PAV"/>
    <s v="Passos"/>
  </r>
  <r>
    <x v="0"/>
    <s v="146BMG0150"/>
    <n v="0"/>
    <x v="117"/>
    <s v="0150"/>
    <n v="-46.366355350319097"/>
    <n v="-20.249977419722001"/>
    <n v="-46.366104700271599"/>
    <n v="-20.331282669859199"/>
    <s v="146"/>
    <s v="MG"/>
    <s v="Eixo Principal"/>
    <s v="-"/>
    <s v="146BMG0150"/>
    <s v="ENTR R JOÃO DOMINGOS DE FARIA (SÃO ROQUE DE MINAS)"/>
    <s v="FIM DA PONTE S/ RIO SÃO FRANCISCO (VARGEM BONITA)"/>
    <n v="263.3"/>
    <n v="276.8"/>
    <n v="13.5"/>
    <x v="3"/>
    <m/>
    <m/>
    <s v="Federal"/>
    <m/>
    <m/>
    <m/>
    <s v="Federal"/>
    <s v="N_PAV"/>
    <s v="Passos"/>
  </r>
  <r>
    <x v="0"/>
    <s v="146BMG0160"/>
    <n v="0"/>
    <x v="117"/>
    <s v="0160"/>
    <n v="-46.366104700271599"/>
    <n v="-20.331282669859199"/>
    <n v="-46.540941689707097"/>
    <n v="-20.546999459857101"/>
    <s v="146"/>
    <s v="MG"/>
    <s v="Eixo Principal"/>
    <s v="-"/>
    <s v="146BMG0160"/>
    <s v="FIM DA PONTE S/ RIO SÃO FRANCISCO (VARGEM BONITA)"/>
    <s v="ENTR BR-464(A)"/>
    <n v="276.8"/>
    <n v="310.5"/>
    <n v="33.700000000000003"/>
    <x v="3"/>
    <m/>
    <m/>
    <s v="Federal"/>
    <m/>
    <m/>
    <m/>
    <s v="Federal"/>
    <s v="N_PAV"/>
    <s v="Passos"/>
  </r>
  <r>
    <x v="0"/>
    <s v="146BMG0165"/>
    <n v="0"/>
    <x v="117"/>
    <s v="0165"/>
    <n v="-46.540941689707097"/>
    <n v="-20.546999459857101"/>
    <n v="-46.518415570022498"/>
    <n v="-20.625455260252"/>
    <s v="146"/>
    <s v="MG"/>
    <s v="Eixo Principal"/>
    <s v="-"/>
    <s v="146BMG0165"/>
    <s v="ENTR BR-464(A)"/>
    <s v="ENTR BR-464(B) (SÃO JOÃO BATISTA DO GLÓRIA)"/>
    <n v="310.5"/>
    <n v="321.10000000000002"/>
    <n v="10.6"/>
    <x v="3"/>
    <m/>
    <s v="464BMG0120"/>
    <s v="Federal"/>
    <m/>
    <m/>
    <m/>
    <s v="Federal"/>
    <s v="N_PAV"/>
    <s v="Passos"/>
  </r>
  <r>
    <x v="0"/>
    <s v="146BMG0170"/>
    <n v="0"/>
    <x v="117"/>
    <s v="0170"/>
    <n v="-46.518415570022498"/>
    <n v="-20.625455260252"/>
    <n v="-46.518902689607302"/>
    <n v="-20.645152899686501"/>
    <s v="146"/>
    <s v="MG"/>
    <s v="Eixo Principal"/>
    <s v="-"/>
    <s v="146BMG0170"/>
    <s v="ENTR BR-464(B) (SÃO JOÃO BATISTA DO GLÓRIA)"/>
    <s v="FIM CONTORNO SÃO JOÃO BATISTA DO GLÓRIA"/>
    <n v="321.10000000000002"/>
    <n v="324.60000000000002"/>
    <n v="3.5"/>
    <x v="1"/>
    <m/>
    <m/>
    <s v="Estadual"/>
    <m/>
    <s v="MGT-146"/>
    <s v="PAV"/>
    <s v="Estadual"/>
    <s v="PLA"/>
    <s v="Passos"/>
  </r>
  <r>
    <x v="0"/>
    <s v="146BMG0180"/>
    <n v="0"/>
    <x v="117"/>
    <s v="0180"/>
    <n v="-46.518902689607302"/>
    <n v="-20.645152899686501"/>
    <n v="-46.602348360388397"/>
    <n v="-20.7405896503919"/>
    <s v="146"/>
    <s v="MG"/>
    <s v="Eixo Principal"/>
    <s v="-"/>
    <s v="146BMG0180"/>
    <s v="FIM CONTORNO SÃO JOÃO BATISTA DO GLÓRIA"/>
    <s v="ENTR MG-050 (PASSOS)"/>
    <n v="324.60000000000002"/>
    <n v="341.6"/>
    <n v="17"/>
    <x v="1"/>
    <m/>
    <m/>
    <s v="Estadual"/>
    <m/>
    <s v="MGT-146"/>
    <s v="PAV"/>
    <s v="Estadual"/>
    <s v="PLA"/>
    <s v="Passos"/>
  </r>
  <r>
    <x v="0"/>
    <s v="146BMG0190"/>
    <n v="0"/>
    <x v="117"/>
    <s v="0190"/>
    <n v="-46.602348360388397"/>
    <n v="-20.7405896503919"/>
    <n v="-46.598677260347202"/>
    <n v="-20.755482310160399"/>
    <s v="146"/>
    <s v="MG"/>
    <s v="Eixo Principal"/>
    <s v="-"/>
    <s v="146BMG0190"/>
    <s v="ENTR MG-050 (PASSOS)"/>
    <s v="FIM PISTA DUPLA"/>
    <n v="341.6"/>
    <n v="343.3"/>
    <n v="1.7"/>
    <x v="0"/>
    <m/>
    <m/>
    <s v="Federal"/>
    <m/>
    <m/>
    <m/>
    <s v="Federal"/>
    <s v="PAV"/>
    <s v="Passos"/>
  </r>
  <r>
    <x v="0"/>
    <s v="146BMG0200"/>
    <n v="0"/>
    <x v="117"/>
    <s v="0200"/>
    <n v="-46.598677260347202"/>
    <n v="-20.755482310160399"/>
    <n v="-46.511176739814601"/>
    <n v="-20.995144379709298"/>
    <s v="146"/>
    <s v="MG"/>
    <s v="Eixo Principal"/>
    <s v="-"/>
    <s v="146BMG0200"/>
    <s v="FIM PISTA DUPLA"/>
    <s v="ENTR BR-265(A)"/>
    <n v="343.3"/>
    <n v="379.7"/>
    <n v="36.4"/>
    <x v="5"/>
    <s v="EOP"/>
    <m/>
    <s v="Federal"/>
    <m/>
    <m/>
    <m/>
    <s v="Federal"/>
    <s v="N_PAV"/>
    <s v="Passos"/>
  </r>
  <r>
    <x v="0"/>
    <s v="146BMG0210"/>
    <n v="0"/>
    <x v="117"/>
    <s v="0210"/>
    <n v="-46.511176739814601"/>
    <n v="-20.995144379709298"/>
    <n v="-46.523614030063399"/>
    <n v="-21.007601869630498"/>
    <s v="146"/>
    <s v="MG"/>
    <s v="Eixo Principal"/>
    <s v="-"/>
    <s v="146BMG0210"/>
    <s v="ENTR BR-265(A)"/>
    <s v="ACESSO P/ BOM JESUS DA PENHA"/>
    <n v="379.7"/>
    <n v="381.8"/>
    <n v="2.1"/>
    <x v="2"/>
    <m/>
    <s v="265BMG0412"/>
    <s v="Federal"/>
    <m/>
    <m/>
    <m/>
    <s v="Federal"/>
    <s v="PAV"/>
    <s v="Passos"/>
  </r>
  <r>
    <x v="0"/>
    <s v="146BMG0220"/>
    <n v="0"/>
    <x v="117"/>
    <s v="0220"/>
    <n v="-46.523614030063399"/>
    <n v="-21.007601869630498"/>
    <n v="-46.535544049618103"/>
    <n v="-21.020615160361299"/>
    <s v="146"/>
    <s v="MG"/>
    <s v="Eixo Principal"/>
    <s v="-"/>
    <s v="146BMG0220"/>
    <s v="ACESSO P/ BOM JESUS DA PENHA"/>
    <s v="ENTR BR-265(B)"/>
    <n v="381.8"/>
    <n v="383.9"/>
    <n v="2.1"/>
    <x v="5"/>
    <s v="EOP"/>
    <s v="265BMG0415"/>
    <s v="Federal"/>
    <m/>
    <m/>
    <m/>
    <s v="Federal"/>
    <s v="N_PAV"/>
    <s v="Passos"/>
  </r>
  <r>
    <x v="0"/>
    <s v="146BMG0225"/>
    <n v="0"/>
    <x v="117"/>
    <s v="0225"/>
    <n v="-46.535544049618103"/>
    <n v="-21.020615160361299"/>
    <n v="-46.613931559993397"/>
    <n v="-21.122030739826702"/>
    <s v="146"/>
    <s v="MG"/>
    <s v="Eixo Principal"/>
    <s v="-"/>
    <s v="146BMG0225"/>
    <s v="ENTR BR-265(B)"/>
    <s v="ACESSO(A) P/ SÃO PEDRO DA UNIÃO"/>
    <n v="383.9"/>
    <n v="400.4"/>
    <n v="16.5"/>
    <x v="2"/>
    <m/>
    <m/>
    <s v="Federal"/>
    <m/>
    <m/>
    <m/>
    <s v="Federal"/>
    <s v="PAV"/>
    <s v="Passos"/>
  </r>
  <r>
    <x v="0"/>
    <s v="146BMG0230"/>
    <n v="0"/>
    <x v="117"/>
    <s v="0230"/>
    <n v="-46.613931559993397"/>
    <n v="-21.122030739826702"/>
    <n v="-46.622837709892302"/>
    <n v="-21.136358799818701"/>
    <s v="146"/>
    <s v="MG"/>
    <s v="Eixo Principal"/>
    <s v="-"/>
    <s v="146BMG0230"/>
    <s v="ACESSO(A) P/ SÃO PEDRO DA UNIÃO"/>
    <s v="ACESSO(B) P/ SÃO PEDRO DA UNIÃO"/>
    <n v="400.4"/>
    <n v="402.7"/>
    <n v="2.2999999999999998"/>
    <x v="2"/>
    <m/>
    <m/>
    <s v="Federal"/>
    <m/>
    <m/>
    <m/>
    <s v="Federal"/>
    <s v="PAV"/>
    <s v="Passos"/>
  </r>
  <r>
    <x v="0"/>
    <s v="146BMG0240"/>
    <n v="0"/>
    <x v="117"/>
    <s v="0240"/>
    <n v="-46.622837709892302"/>
    <n v="-21.136358799818701"/>
    <n v="-46.695999859705601"/>
    <n v="-21.2890126197365"/>
    <s v="146"/>
    <s v="MG"/>
    <s v="Eixo Principal"/>
    <s v="-"/>
    <s v="146BMG0240"/>
    <s v="ACESSO(B) P/ SÃO PEDRO DA UNIÃO"/>
    <s v="ENTR BR-491(A) (GUAXUPÉ)"/>
    <n v="402.7"/>
    <n v="426.8"/>
    <n v="24.1"/>
    <x v="2"/>
    <m/>
    <m/>
    <s v="Federal"/>
    <m/>
    <m/>
    <m/>
    <s v="Federal"/>
    <s v="PAV"/>
    <s v="Passos"/>
  </r>
  <r>
    <x v="0"/>
    <s v="146BMG0250"/>
    <n v="0"/>
    <x v="117"/>
    <s v="0250"/>
    <n v="-46.695999859705601"/>
    <n v="-21.2890126197365"/>
    <n v="-46.520825510289001"/>
    <n v="-21.3541906199011"/>
    <s v="146"/>
    <s v="MG"/>
    <s v="Eixo Principal"/>
    <s v="-"/>
    <s v="146BMG0250"/>
    <s v="ENTR BR-491(A) (GUAXUPÉ)"/>
    <s v="ENTR MG-446 (P/MUZAMBINHO)"/>
    <n v="426.8"/>
    <n v="450.7"/>
    <n v="23.9"/>
    <x v="2"/>
    <m/>
    <s v="491BMG0070"/>
    <s v="Federal"/>
    <m/>
    <m/>
    <m/>
    <s v="Federal"/>
    <s v="PAV"/>
    <s v="Passos"/>
  </r>
  <r>
    <x v="0"/>
    <s v="146BMG0252"/>
    <n v="0"/>
    <x v="117"/>
    <s v="0252"/>
    <n v="-46.520825510289001"/>
    <n v="-21.3541906199011"/>
    <n v="-46.473555149750297"/>
    <n v="-21.3585062298785"/>
    <s v="146"/>
    <s v="MG"/>
    <s v="Eixo Principal"/>
    <s v="-"/>
    <s v="146BMG0252"/>
    <s v="ENTR MG-446 (P/MUZAMBINHO)"/>
    <s v="ENTR BR-491(B)"/>
    <n v="450.7"/>
    <n v="456"/>
    <n v="5.3"/>
    <x v="2"/>
    <m/>
    <s v="491BMG0085"/>
    <s v="Federal"/>
    <m/>
    <m/>
    <m/>
    <s v="Federal"/>
    <s v="PAV"/>
    <s v="Passos"/>
  </r>
  <r>
    <x v="0"/>
    <s v="146BMG0253"/>
    <n v="0"/>
    <x v="117"/>
    <s v="0253"/>
    <n v="-46.473555149750297"/>
    <n v="-21.3585062298785"/>
    <n v="-46.404561749724898"/>
    <n v="-21.6379963698365"/>
    <s v="146"/>
    <s v="MG"/>
    <s v="Eixo Principal"/>
    <s v="-"/>
    <s v="146BMG0253"/>
    <s v="ENTR BR-491(B)"/>
    <s v="ENTR BR-369 (BOTELHOS)"/>
    <n v="456"/>
    <n v="492"/>
    <n v="36"/>
    <x v="2"/>
    <m/>
    <m/>
    <s v="Federal"/>
    <m/>
    <m/>
    <m/>
    <s v="Federal"/>
    <s v="PAV"/>
    <s v="Caxambu"/>
  </r>
  <r>
    <x v="0"/>
    <s v="146BMG0270"/>
    <n v="0"/>
    <x v="117"/>
    <s v="0270"/>
    <n v="-46.404561749724898"/>
    <n v="-21.6379963698365"/>
    <n v="-46.404225139778298"/>
    <n v="-21.745630110141398"/>
    <s v="146"/>
    <s v="MG"/>
    <s v="Eixo Principal"/>
    <s v="-"/>
    <s v="146BMG0270"/>
    <s v="ENTR BR-369 (BOTELHOS)"/>
    <s v="ENTR BR-267(A) (P/BANDEIRA DO SUL)"/>
    <n v="492"/>
    <n v="507"/>
    <n v="15"/>
    <x v="2"/>
    <m/>
    <m/>
    <s v="Federal"/>
    <m/>
    <m/>
    <m/>
    <s v="Federal"/>
    <s v="PAV"/>
    <s v="Caxambu"/>
  </r>
  <r>
    <x v="0"/>
    <s v="146BMG0290"/>
    <n v="0"/>
    <x v="117"/>
    <s v="0290"/>
    <n v="-46.404225139778298"/>
    <n v="-21.745630110141398"/>
    <n v="-46.471237710152103"/>
    <n v="-21.808462240440001"/>
    <s v="146"/>
    <s v="MG"/>
    <s v="Eixo Principal"/>
    <s v="-"/>
    <s v="146BMG0290"/>
    <s v="ENTR BR-267(A) (P/BANDEIRA DO SUL)"/>
    <s v="ENTR BR-459(A)"/>
    <n v="507"/>
    <n v="518.70000000000005"/>
    <n v="11.7"/>
    <x v="2"/>
    <m/>
    <s v="267BMG0400"/>
    <s v="Federal"/>
    <m/>
    <m/>
    <m/>
    <s v="Federal"/>
    <s v="PAV"/>
    <s v="Caxambu"/>
  </r>
  <r>
    <x v="0"/>
    <s v="146BMG0295"/>
    <n v="0"/>
    <x v="117"/>
    <s v="0295"/>
    <n v="-46.471237710152103"/>
    <n v="-21.808462240440001"/>
    <n v="-46.494480739694303"/>
    <n v="-21.8057898501214"/>
    <s v="146"/>
    <s v="MG"/>
    <s v="Eixo Principal"/>
    <s v="-"/>
    <s v="146BMG0295"/>
    <s v="ENTR BR-459(A)"/>
    <s v="INÍCIO TRECHO DUP (POÇOS DE CALDAS) *TRECHO URBANO*"/>
    <n v="518.70000000000005"/>
    <n v="521.20000000000005"/>
    <n v="2.5"/>
    <x v="2"/>
    <m/>
    <s v="459BMG0010;267BMG0405"/>
    <s v="Federal"/>
    <m/>
    <m/>
    <m/>
    <s v="Federal"/>
    <s v="PAV"/>
    <s v="Caxambu"/>
  </r>
  <r>
    <x v="0"/>
    <s v="146BMG0300"/>
    <n v="0"/>
    <x v="117"/>
    <s v="0300"/>
    <n v="-46.494480739694303"/>
    <n v="-21.8057898501214"/>
    <n v="-46.542116219587697"/>
    <n v="-21.787886199888099"/>
    <s v="146"/>
    <s v="MG"/>
    <s v="Eixo Principal"/>
    <s v="-"/>
    <s v="146BMG0300"/>
    <s v="INÍCIO TRECHO DUP (POÇOS DE CALDAS)"/>
    <s v="ENTR R. LUIZ CASSARO/BR-267(A)/459 (DEER POÇOS DE CALDAS)"/>
    <n v="521.20000000000005"/>
    <n v="526.5"/>
    <n v="5.3"/>
    <x v="0"/>
    <m/>
    <s v="459BMG0005;267BMG0410"/>
    <s v="Federal"/>
    <m/>
    <m/>
    <m/>
    <s v="Federal"/>
    <s v="PAV"/>
    <s v="Caxambu"/>
  </r>
  <r>
    <x v="0"/>
    <s v="146BMG0302"/>
    <n v="0"/>
    <x v="117"/>
    <s v="0302"/>
    <n v="-46.542116219587697"/>
    <n v="-21.787886199888099"/>
    <n v="-46.571746159657401"/>
    <n v="-21.786379759917899"/>
    <s v="146"/>
    <s v="MG"/>
    <s v="Eixo Principal"/>
    <s v="-"/>
    <s v="146BMG0302"/>
    <s v="ENTR R. LUIZ CASSARO/BR-267(A)/459 (DEER POÇOS DE CALDAS)"/>
    <s v="ENTR BR-267(B) (POÇOS DE CALDAS) *TRECHO MUNICIPAL*"/>
    <n v="526.5"/>
    <n v="528.70000000000005"/>
    <n v="2.2000000000000002"/>
    <x v="1"/>
    <m/>
    <s v="267BMG0420"/>
    <s v="Estadual"/>
    <m/>
    <s v="MG-146"/>
    <s v="DUP"/>
    <s v="Estadual"/>
    <s v="PLA"/>
    <s v="Caxambu"/>
  </r>
  <r>
    <x v="0"/>
    <s v="146BMG0306"/>
    <n v="0"/>
    <x v="117"/>
    <s v="0306"/>
    <n v="-46.571746159657401"/>
    <n v="-21.786379759917899"/>
    <n v="-46.551134329685503"/>
    <n v="-21.819611039617701"/>
    <s v="146"/>
    <s v="MG"/>
    <s v="Eixo Principal"/>
    <s v="-"/>
    <s v="146BMG0306"/>
    <s v="ENTR BR-267(B) (POÇOS DE CALDAS)"/>
    <s v="ENTR BMG-877(ROD. DO CONTORNO)*TRECHO MUNICIPAL*"/>
    <n v="528.70000000000005"/>
    <n v="533.6"/>
    <n v="4.9000000000000004"/>
    <x v="1"/>
    <m/>
    <m/>
    <s v="Estadual"/>
    <m/>
    <s v="MG-146"/>
    <s v="DUP"/>
    <s v="Estadual"/>
    <s v="PLA"/>
    <s v="Caxambu"/>
  </r>
  <r>
    <x v="0"/>
    <s v="146BMG0312"/>
    <n v="0"/>
    <x v="117"/>
    <s v="0312"/>
    <n v="-46.551134329685503"/>
    <n v="-21.819611039617701"/>
    <n v="-46.574769710053999"/>
    <n v="-21.854106999938001"/>
    <s v="146"/>
    <s v="MG"/>
    <s v="Eixo Principal"/>
    <s v="-"/>
    <s v="146BMG0312"/>
    <s v="ENTR BMG-877(ROD. DO CONTORNO)"/>
    <s v="ENTR ALCOA"/>
    <n v="533.6"/>
    <n v="538.6"/>
    <n v="5"/>
    <x v="1"/>
    <m/>
    <m/>
    <s v="Estadual"/>
    <m/>
    <s v="MG-146"/>
    <s v="DUP"/>
    <s v="Estadual"/>
    <s v="PLA"/>
    <s v="Caxambu"/>
  </r>
  <r>
    <x v="0"/>
    <s v="146BMG0316"/>
    <n v="0"/>
    <x v="117"/>
    <s v="0316"/>
    <n v="-46.574769710053999"/>
    <n v="-21.854106999938001"/>
    <n v="-46.566308479952298"/>
    <n v="-22.055112060273299"/>
    <s v="146"/>
    <s v="MG"/>
    <s v="Eixo Principal"/>
    <s v="-"/>
    <s v="146BMG0316"/>
    <s v="ENTR ALCOA"/>
    <s v="INÍCIO DO PERÍMETRO URBANO DE ANDRADAS"/>
    <n v="538.6"/>
    <n v="568.79999999999995"/>
    <n v="30.2"/>
    <x v="1"/>
    <m/>
    <m/>
    <s v="Estadual"/>
    <m/>
    <s v="MG-146"/>
    <s v="PAV"/>
    <s v="Estadual"/>
    <s v="PLA"/>
    <s v="Caxambu"/>
  </r>
  <r>
    <x v="0"/>
    <s v="146BMG0320"/>
    <n v="0"/>
    <x v="117"/>
    <s v="0320"/>
    <n v="-46.566308479952298"/>
    <n v="-22.055112060273299"/>
    <n v="-46.565515859769"/>
    <n v="-22.0858983396366"/>
    <s v="146"/>
    <s v="MG"/>
    <s v="Eixo Principal"/>
    <s v="-"/>
    <s v="146BMG0320"/>
    <s v="INÍCIO DO PERÍMETRO URBANO DE ANDRADAS"/>
    <s v="ENTR MG-455 (FIM PERÍMETRO URBANO DE ANDRADAS) *TRECHO MUNICIPAL*"/>
    <n v="568.79999999999995"/>
    <n v="577"/>
    <n v="8.1999999999999993"/>
    <x v="1"/>
    <m/>
    <m/>
    <s v="Estadual"/>
    <m/>
    <s v="MG-146"/>
    <s v="PAV"/>
    <s v="Estadual"/>
    <s v="PLA"/>
    <s v="Caxambu"/>
  </r>
  <r>
    <x v="0"/>
    <s v="146BMG0330"/>
    <n v="0"/>
    <x v="117"/>
    <s v="0330"/>
    <n v="-46.565515859769"/>
    <n v="-22.0858983396366"/>
    <n v="-46.613385640035197"/>
    <n v="-22.2944943003716"/>
    <s v="146"/>
    <s v="MG"/>
    <s v="Eixo Principal"/>
    <s v="-"/>
    <s v="146BMG0330"/>
    <s v="ENTR MG-455 (FIM PERÍMETRO URBANO DE ANDRADAS)"/>
    <s v="ENTR MG-290 (P/JACUTINGA)"/>
    <n v="577"/>
    <n v="609.6"/>
    <n v="32.6"/>
    <x v="1"/>
    <m/>
    <m/>
    <s v="Federal"/>
    <m/>
    <m/>
    <m/>
    <s v="Federal"/>
    <s v="PLA"/>
    <s v="Caxambu"/>
  </r>
  <r>
    <x v="0"/>
    <s v="146BMG0350"/>
    <n v="0"/>
    <x v="117"/>
    <s v="0350"/>
    <n v="-46.613385640035197"/>
    <n v="-22.2944943003716"/>
    <n v="-46.577835669780299"/>
    <n v="-22.4429888997178"/>
    <s v="146"/>
    <s v="MG"/>
    <s v="Eixo Principal"/>
    <s v="-"/>
    <s v="146BMG0350"/>
    <s v="ENTR MG-290 (P/JACUTINGA)"/>
    <s v="DIV MG/SP (MONTE SIÃO)"/>
    <n v="609.6"/>
    <n v="632.1"/>
    <n v="22.5"/>
    <x v="1"/>
    <m/>
    <m/>
    <s v="Federal"/>
    <m/>
    <m/>
    <m/>
    <s v="Federal"/>
    <s v="PLA"/>
    <s v="Caxambu"/>
  </r>
  <r>
    <x v="0"/>
    <s v="146BSP0370"/>
    <n v="0"/>
    <x v="118"/>
    <s v="0370"/>
    <n v="-46.577835669780299"/>
    <n v="-22.4429888997178"/>
    <n v="-46.516170860396798"/>
    <n v="-22.5817819096074"/>
    <s v="146"/>
    <s v="SP"/>
    <s v="Eixo Principal"/>
    <s v="-"/>
    <s v="146BSP0370"/>
    <s v="DIV MG/SP (MONTE SIÃO)"/>
    <s v="ENTR SP-147 (SOCORRO) *TRECHO MUNICIPAL*"/>
    <n v="0"/>
    <n v="14.2"/>
    <n v="14.2"/>
    <x v="1"/>
    <m/>
    <m/>
    <s v="Estadual"/>
    <m/>
    <s v="SPT-146"/>
    <s v="LEN"/>
    <s v="Estadual"/>
    <s v="PLA"/>
    <s v="Taubaté"/>
  </r>
  <r>
    <x v="0"/>
    <s v="146BSP0390"/>
    <n v="0"/>
    <x v="118"/>
    <s v="0390"/>
    <n v="-46.516170860396798"/>
    <n v="-22.5817819096074"/>
    <n v="-46.5612662995999"/>
    <n v="-22.783411079657501"/>
    <s v="146"/>
    <s v="SP"/>
    <s v="Eixo Principal"/>
    <s v="-"/>
    <s v="146BSP0390"/>
    <s v="ENTR SP-147 (SOCORRO)"/>
    <s v="ACESSO PINHALZINHO"/>
    <n v="14.2"/>
    <n v="42"/>
    <n v="27.8"/>
    <x v="1"/>
    <m/>
    <m/>
    <s v="Estadual"/>
    <m/>
    <s v="SP-008"/>
    <s v="PAV"/>
    <s v="Estadual"/>
    <s v="PLA"/>
    <s v="Taubaté"/>
  </r>
  <r>
    <x v="0"/>
    <s v="146BSP0400"/>
    <n v="0"/>
    <x v="118"/>
    <s v="0400"/>
    <n v="-46.5612662995999"/>
    <n v="-22.783411079657501"/>
    <n v="-46.546903979934697"/>
    <n v="-22.816023730110899"/>
    <s v="146"/>
    <s v="SP"/>
    <s v="Eixo Principal"/>
    <s v="-"/>
    <s v="146BSP0400"/>
    <s v="ACESSO PINHALZINHO"/>
    <s v="ACESSO PEDRA BELA"/>
    <n v="42"/>
    <n v="46.1"/>
    <n v="4.0999999999999996"/>
    <x v="1"/>
    <m/>
    <m/>
    <s v="Estadual"/>
    <m/>
    <s v="SP-008"/>
    <s v="PAV"/>
    <s v="Estadual"/>
    <s v="PLA"/>
    <s v="Taubaté"/>
  </r>
  <r>
    <x v="0"/>
    <s v="146BSP0405"/>
    <n v="0"/>
    <x v="118"/>
    <s v="0405"/>
    <n v="-46.546903979934697"/>
    <n v="-22.816023730110899"/>
    <n v="-46.556368910097"/>
    <n v="-22.9348115396207"/>
    <s v="146"/>
    <s v="SP"/>
    <s v="Eixo Principal"/>
    <s v="-"/>
    <s v="146BSP0405"/>
    <s v="ACESSO PEDRA BELA"/>
    <s v="ENTR SP-095 (BRAGANÇA PAULISTA)"/>
    <n v="46.1"/>
    <n v="61.2"/>
    <n v="15.1"/>
    <x v="1"/>
    <m/>
    <m/>
    <s v="Estadual"/>
    <m/>
    <s v="SP-008"/>
    <s v="PAV"/>
    <s v="Estadual"/>
    <s v="PLA"/>
    <s v="Taubaté"/>
  </r>
  <r>
    <x v="0"/>
    <s v="153APR1005"/>
    <n v="0"/>
    <x v="119"/>
    <s v="1005"/>
    <n v="-50.596709710184903"/>
    <n v="-25.180765139899201"/>
    <n v="-50.599026350285698"/>
    <n v="-25.225579069718201"/>
    <s v="153"/>
    <s v="PR"/>
    <s v="Acesso"/>
    <s v="-"/>
    <s v="153APR1005"/>
    <s v="ENTR BR-373 (P/IMBITUVA)"/>
    <s v="INÍCIO DO PERÍMETRO URBANO DE IMBITUVA"/>
    <n v="0"/>
    <n v="5.7"/>
    <n v="5.7"/>
    <x v="2"/>
    <m/>
    <m/>
    <s v="Federal"/>
    <m/>
    <m/>
    <m/>
    <s v="Federal"/>
    <s v="PAV"/>
    <s v="Ponta Grossa"/>
  </r>
  <r>
    <x v="0"/>
    <s v="153APR2005"/>
    <n v="0"/>
    <x v="119"/>
    <s v="2005"/>
    <n v="-50.6404993301799"/>
    <n v="-25.256912389595001"/>
    <n v="-50.612121259888099"/>
    <n v="-25.229670219704801"/>
    <s v="153"/>
    <s v="PR"/>
    <s v="Acesso"/>
    <s v="-"/>
    <s v="153APR2005"/>
    <s v="ENTR BR-153"/>
    <s v="IMBITUVA (ACESSO SUL)"/>
    <n v="0"/>
    <n v="4.3"/>
    <n v="4.3"/>
    <x v="2"/>
    <m/>
    <m/>
    <s v="Federal"/>
    <m/>
    <m/>
    <m/>
    <s v="Federal"/>
    <s v="PAV"/>
    <s v="Ponta Grossa"/>
  </r>
  <r>
    <x v="0"/>
    <s v="153ARS1005"/>
    <n v="0"/>
    <x v="120"/>
    <s v="1005"/>
    <n v="-52.908798379941203"/>
    <n v="-30.0499059498995"/>
    <n v="-52.884404120153903"/>
    <n v="-30.053486429754901"/>
    <s v="153"/>
    <s v="RS"/>
    <s v="Acesso"/>
    <s v="-"/>
    <s v="153ARS1005"/>
    <s v="ENTR BR-153"/>
    <s v="P/PORTO CACHOEIRA DO SUL *TRECHO URBANO*"/>
    <n v="0"/>
    <n v="8.6999999999999993"/>
    <n v="8.6999999999999993"/>
    <x v="2"/>
    <m/>
    <m/>
    <s v="Federal"/>
    <m/>
    <m/>
    <m/>
    <s v="Federal"/>
    <s v="PAV"/>
    <s v="Santa Maria"/>
  </r>
  <r>
    <x v="0"/>
    <s v="153ASP1005"/>
    <n v="0"/>
    <x v="121"/>
    <s v="1005"/>
    <n v="-49.889572649557998"/>
    <n v="-22.910802640229601"/>
    <n v="-49.8911371200819"/>
    <n v="-22.929104129851599"/>
    <s v="153"/>
    <s v="SP"/>
    <s v="Acesso"/>
    <s v="-"/>
    <s v="153ASP1005"/>
    <s v="ENTR BR-153 (DIV PR/SP) (KM 336)"/>
    <s v="ENTR BR-369/SP-270/327 (ACESSO A OURINHOS)"/>
    <n v="0"/>
    <n v="2.1"/>
    <n v="2.1"/>
    <x v="2"/>
    <m/>
    <m/>
    <s v="Concessão Federal"/>
    <m/>
    <m/>
    <m/>
    <s v="Federal"/>
    <s v="PAV"/>
    <s v="São José do Rio Preto"/>
  </r>
  <r>
    <x v="0"/>
    <s v="153BGO0312"/>
    <n v="0"/>
    <x v="122"/>
    <s v="0312"/>
    <n v="-49.102305939767199"/>
    <n v="-12.835353729590899"/>
    <n v="-49.198836419864797"/>
    <n v="-13.102622709770101"/>
    <s v="153"/>
    <s v="GO"/>
    <s v="Eixo Principal"/>
    <s v="-"/>
    <s v="153BGO0312"/>
    <s v="DIV TO/GO"/>
    <s v="ENTR GO-448 (P/NOVO PLANALTO)"/>
    <n v="0"/>
    <n v="31.9"/>
    <n v="31.9"/>
    <x v="2"/>
    <m/>
    <m/>
    <s v="Federal"/>
    <m/>
    <m/>
    <m/>
    <s v="Federal"/>
    <s v="PAV"/>
    <s v="Uruaçu"/>
  </r>
  <r>
    <x v="0"/>
    <s v="153BGO0330"/>
    <n v="0"/>
    <x v="122"/>
    <s v="0330"/>
    <n v="-49.198836419864797"/>
    <n v="-13.102622709770101"/>
    <n v="-49.118119499914897"/>
    <n v="-13.317231390216399"/>
    <s v="153"/>
    <s v="GO"/>
    <s v="Eixo Principal"/>
    <s v="-"/>
    <s v="153BGO0330"/>
    <s v="ENTR GO-448 (P/NOVO PLANALTO)"/>
    <s v="ENTR GO-353(A) (LINDA VISTA)"/>
    <n v="31.9"/>
    <n v="57.8"/>
    <n v="25.9"/>
    <x v="2"/>
    <m/>
    <m/>
    <s v="Federal"/>
    <m/>
    <m/>
    <m/>
    <s v="Federal"/>
    <s v="PAV"/>
    <s v="Uruaçu"/>
  </r>
  <r>
    <x v="0"/>
    <s v="153BGO0340"/>
    <n v="0"/>
    <x v="122"/>
    <s v="0340"/>
    <n v="-49.118119499914897"/>
    <n v="-13.317231390216399"/>
    <n v="-49.132729349879497"/>
    <n v="-13.441010050373499"/>
    <s v="153"/>
    <s v="GO"/>
    <s v="Eixo Principal"/>
    <s v="-"/>
    <s v="153BGO0340"/>
    <s v="ENTR GO-353(A) (LINDA VISTA)"/>
    <s v="ENTR BR-414(A)/GO-151/244/353(B) (PORANGATU)"/>
    <n v="57.8"/>
    <n v="68.900000000000006"/>
    <n v="11.1"/>
    <x v="2"/>
    <m/>
    <m/>
    <s v="Federal"/>
    <m/>
    <m/>
    <m/>
    <s v="Federal"/>
    <s v="PAV"/>
    <s v="Uruaçu"/>
  </r>
  <r>
    <x v="0"/>
    <s v="153BGO0350"/>
    <n v="0"/>
    <x v="122"/>
    <s v="0350"/>
    <n v="-49.132729349879497"/>
    <n v="-13.441010050373499"/>
    <n v="-49.021032649736902"/>
    <n v="-13.7143794701364"/>
    <s v="153"/>
    <s v="GO"/>
    <s v="Eixo Principal"/>
    <s v="-"/>
    <s v="153BGO0350"/>
    <s v="ENTR BR-414(A)/GO-151/244/353(B) (PORANGATU)"/>
    <s v="ENTR BR-414(B)/GO-241(A) (STA TEREZA DE GOIAS)"/>
    <n v="68.900000000000006"/>
    <n v="107.5"/>
    <n v="38.6"/>
    <x v="2"/>
    <m/>
    <s v="414BGO0010"/>
    <s v="Federal"/>
    <m/>
    <m/>
    <m/>
    <s v="Federal"/>
    <s v="PAV"/>
    <s v="Uruaçu"/>
  </r>
  <r>
    <x v="0"/>
    <s v="153BGO0370"/>
    <n v="0"/>
    <x v="122"/>
    <s v="0370"/>
    <n v="-49.021032649736902"/>
    <n v="-13.7143794701364"/>
    <n v="-49.051363759729597"/>
    <n v="-13.865776189819201"/>
    <s v="153"/>
    <s v="GO"/>
    <s v="Eixo Principal"/>
    <s v="-"/>
    <s v="153BGO0370"/>
    <s v="ENTR BR-414(B)/GO-241(A) (STA TEREZA DE GOIAS)"/>
    <s v="ENTR GO-241(B) (ESTRELA DO NORTE)"/>
    <n v="107.5"/>
    <n v="124.9"/>
    <n v="17.399999999999999"/>
    <x v="2"/>
    <m/>
    <m/>
    <s v="Federal"/>
    <m/>
    <m/>
    <m/>
    <s v="Federal"/>
    <s v="PAV"/>
    <s v="Uruaçu"/>
  </r>
  <r>
    <x v="0"/>
    <s v="153BGO0390"/>
    <n v="0"/>
    <x v="122"/>
    <s v="0390"/>
    <n v="-49.051363759729597"/>
    <n v="-13.865776189819201"/>
    <n v="-49.085802489892899"/>
    <n v="-14.014917110336301"/>
    <s v="153"/>
    <s v="GO"/>
    <s v="Eixo Principal"/>
    <s v="-"/>
    <s v="153BGO0390"/>
    <s v="ENTR GO-241(B) (ESTRELA DO NORTE)"/>
    <s v="ENTR GO-239 (P/MARA ROSA)"/>
    <n v="124.9"/>
    <n v="142.4"/>
    <n v="17.5"/>
    <x v="2"/>
    <m/>
    <m/>
    <s v="Federal"/>
    <m/>
    <m/>
    <m/>
    <s v="Federal"/>
    <s v="PAV"/>
    <s v="Uruaçu"/>
  </r>
  <r>
    <x v="0"/>
    <s v="153BGO0392"/>
    <n v="0"/>
    <x v="122"/>
    <s v="0392"/>
    <n v="-49.085802489892899"/>
    <n v="-14.014917110336301"/>
    <n v="-49.149990689918297"/>
    <n v="-14.314801449727"/>
    <s v="153"/>
    <s v="GO"/>
    <s v="Eixo Principal"/>
    <s v="-"/>
    <s v="153BGO0392"/>
    <s v="ENTR GO-239 (P/MARA ROSA)"/>
    <s v="ENTR GO-428 (CAMPINORTE)"/>
    <n v="142.4"/>
    <n v="176.5"/>
    <n v="34.1"/>
    <x v="2"/>
    <m/>
    <m/>
    <s v="Federal"/>
    <m/>
    <m/>
    <m/>
    <s v="Federal"/>
    <s v="PAV"/>
    <s v="Uruaçu"/>
  </r>
  <r>
    <x v="0"/>
    <s v="153BGO0410"/>
    <n v="0"/>
    <x v="122"/>
    <s v="0410"/>
    <n v="-49.149990689918297"/>
    <n v="-14.314801449727"/>
    <n v="-49.1608411596916"/>
    <n v="-14.533037030334601"/>
    <s v="153"/>
    <s v="GO"/>
    <s v="Eixo Principal"/>
    <s v="-"/>
    <s v="153BGO0410"/>
    <s v="ENTR GO-428 (CAMPINORTE)"/>
    <s v="ENTR BR-080(A)/GO-237 (URUAÇU)"/>
    <n v="176.5"/>
    <n v="202.7"/>
    <n v="26.2"/>
    <x v="2"/>
    <m/>
    <m/>
    <s v="Federal"/>
    <m/>
    <m/>
    <m/>
    <s v="Federal"/>
    <s v="PAV"/>
    <s v="Uruaçu"/>
  </r>
  <r>
    <x v="0"/>
    <s v="153BGO0412"/>
    <n v="0"/>
    <x v="122"/>
    <s v="0412"/>
    <n v="-49.1608411596916"/>
    <n v="-14.533037030334601"/>
    <n v="-49.175986609893997"/>
    <n v="-14.6345781200841"/>
    <s v="153"/>
    <s v="GO"/>
    <s v="Eixo Principal"/>
    <s v="Coinc"/>
    <s v="153BGO0412"/>
    <s v="ENTR BR-080(A)/GO-237 (URUAÇU)"/>
    <s v="ENTR BR-080(B)/GO-342 (P/BARRO ALTO)"/>
    <n v="202.7"/>
    <n v="213"/>
    <n v="10.3"/>
    <x v="2"/>
    <m/>
    <s v="080BGO0190"/>
    <s v="Federal"/>
    <m/>
    <m/>
    <m/>
    <s v="Federal"/>
    <s v="PAV"/>
    <s v="Uruaçu"/>
  </r>
  <r>
    <x v="0"/>
    <s v="153BGO0430"/>
    <n v="0"/>
    <x v="122"/>
    <s v="0430"/>
    <n v="-49.175986609893997"/>
    <n v="-14.6345781200841"/>
    <n v="-49.326464520121398"/>
    <n v="-14.862930679806899"/>
    <s v="153"/>
    <s v="GO"/>
    <s v="Eixo Principal"/>
    <s v="-"/>
    <s v="153BGO0430"/>
    <s v="ENTR BR-080(B)/GO-342 (P/BARRO ALTO)"/>
    <s v="ENTR GO-338 (SAO LUIZ DO NORTE)"/>
    <n v="213"/>
    <n v="243.2"/>
    <n v="30.2"/>
    <x v="2"/>
    <m/>
    <m/>
    <s v="Federal"/>
    <m/>
    <m/>
    <m/>
    <s v="Federal"/>
    <s v="PAV"/>
    <s v="Uruaçu"/>
  </r>
  <r>
    <x v="0"/>
    <s v="153BGO0450"/>
    <n v="0"/>
    <x v="122"/>
    <s v="0450"/>
    <n v="-49.326464520121398"/>
    <n v="-14.862930679806899"/>
    <n v="-49.487064030180797"/>
    <n v="-15.110209640162701"/>
    <s v="153"/>
    <s v="GO"/>
    <s v="Eixo Principal"/>
    <s v="-"/>
    <s v="153BGO0450"/>
    <s v="ENTR GO-338 (SAO LUIZ DO NORTE)"/>
    <s v="ENTR GO-336 (P/ITAPACI)"/>
    <n v="243.2"/>
    <n v="275.60000000000002"/>
    <n v="32.4"/>
    <x v="2"/>
    <m/>
    <m/>
    <s v="Federal"/>
    <m/>
    <m/>
    <m/>
    <s v="Federal"/>
    <s v="PAV"/>
    <s v="Uruaçu"/>
  </r>
  <r>
    <x v="0"/>
    <s v="153BGO0452"/>
    <n v="0"/>
    <x v="122"/>
    <s v="0452"/>
    <n v="-49.487064030180797"/>
    <n v="-15.110209640162701"/>
    <n v="-49.544853499889001"/>
    <n v="-15.172878080359"/>
    <s v="153"/>
    <s v="GO"/>
    <s v="Eixo Principal"/>
    <s v="-"/>
    <s v="153BGO0452"/>
    <s v="ENTR GO-336 (P/ITAPACI)"/>
    <s v="ENTR GO-434 (JARDIM PAULISTA)"/>
    <n v="275.60000000000002"/>
    <n v="285.3"/>
    <n v="9.6999999999999993"/>
    <x v="2"/>
    <m/>
    <m/>
    <s v="Federal"/>
    <m/>
    <m/>
    <m/>
    <s v="Federal"/>
    <s v="PAV"/>
    <s v="Uruaçu"/>
  </r>
  <r>
    <x v="0"/>
    <s v="153BGO0470"/>
    <n v="0"/>
    <x v="122"/>
    <s v="0470"/>
    <n v="-49.544853499889001"/>
    <n v="-15.172878080359"/>
    <n v="-49.546599319602798"/>
    <n v="-15.2087793698719"/>
    <s v="153"/>
    <s v="GO"/>
    <s v="Eixo Principal"/>
    <s v="-"/>
    <s v="153BGO0470"/>
    <s v="ENTR GO-434 (JARDIM PAULISTA)"/>
    <s v="ENTR GO-483 (RIALCEMA)"/>
    <n v="285.3"/>
    <n v="289.8"/>
    <n v="4.5"/>
    <x v="2"/>
    <m/>
    <m/>
    <s v="Federal"/>
    <m/>
    <m/>
    <m/>
    <s v="Federal"/>
    <s v="PAV"/>
    <s v="Uruaçu"/>
  </r>
  <r>
    <x v="0"/>
    <s v="153BGO0471"/>
    <n v="0"/>
    <x v="122"/>
    <s v="0471"/>
    <n v="-49.546599319602798"/>
    <n v="-15.2087793698719"/>
    <n v="-49.572026609940004"/>
    <n v="-15.3199633602208"/>
    <s v="153"/>
    <s v="GO"/>
    <s v="Eixo Principal"/>
    <s v="-"/>
    <s v="153BGO0471"/>
    <s v="ENTR GO-483 (RIALCEMA)"/>
    <s v="ENTR BR-251/GO-480 (RIALMA)"/>
    <n v="289.8"/>
    <n v="305.10000000000002"/>
    <n v="15.3"/>
    <x v="2"/>
    <m/>
    <m/>
    <s v="Federal"/>
    <m/>
    <m/>
    <m/>
    <s v="Federal"/>
    <s v="PAV"/>
    <s v="Uruaçu"/>
  </r>
  <r>
    <x v="0"/>
    <s v="153BGO0472"/>
    <n v="0"/>
    <x v="122"/>
    <s v="0472"/>
    <n v="-49.572026609940004"/>
    <n v="-15.3199633602208"/>
    <n v="-49.504109950214001"/>
    <n v="-15.451596549840801"/>
    <s v="153"/>
    <s v="GO"/>
    <s v="Eixo Principal"/>
    <s v="-"/>
    <s v="153BGO0472"/>
    <s v="ENTR BR-251/GO-480 (RIALMA)"/>
    <s v="ENTR GO-230(A) (RIANÁPOLIS)"/>
    <n v="305.10000000000002"/>
    <n v="320.39999999999998"/>
    <n v="15.3"/>
    <x v="2"/>
    <m/>
    <m/>
    <s v="Federal"/>
    <m/>
    <m/>
    <m/>
    <s v="Federal"/>
    <s v="PAV"/>
    <s v="Uruaçu"/>
  </r>
  <r>
    <x v="0"/>
    <s v="153BGO0474"/>
    <n v="0"/>
    <x v="122"/>
    <s v="0474"/>
    <n v="-49.504109950214001"/>
    <n v="-15.451596549840801"/>
    <n v="-49.496122240149198"/>
    <n v="-15.4738167201654"/>
    <s v="153"/>
    <s v="GO"/>
    <s v="Eixo Principal"/>
    <s v="-"/>
    <s v="153BGO0474"/>
    <s v="ENTR GO-230(A) (RIANÁPOLIS)"/>
    <s v="ENTR GO-230(B) (P/URUANA)"/>
    <n v="320.39999999999998"/>
    <n v="323.10000000000002"/>
    <n v="2.7"/>
    <x v="2"/>
    <m/>
    <m/>
    <s v="Federal"/>
    <m/>
    <m/>
    <m/>
    <s v="Federal"/>
    <s v="PAV"/>
    <s v="Uruaçu"/>
  </r>
  <r>
    <x v="0"/>
    <s v="153BGO0490"/>
    <n v="0"/>
    <x v="122"/>
    <s v="0490"/>
    <n v="-49.496122240149198"/>
    <n v="-15.4738167201654"/>
    <n v="-49.3230744402331"/>
    <n v="-15.735411579880401"/>
    <s v="153"/>
    <s v="GO"/>
    <s v="Eixo Principal"/>
    <s v="-"/>
    <s v="153BGO0490"/>
    <s v="ENTR GO-230(B) (P/URUANA)"/>
    <s v="ENTR GO-080(A) (P/GOIANÉSIA)"/>
    <n v="323.10000000000002"/>
    <n v="358.2"/>
    <n v="35.1"/>
    <x v="2"/>
    <m/>
    <m/>
    <s v="Federal"/>
    <m/>
    <m/>
    <m/>
    <s v="Federal"/>
    <s v="PAV"/>
    <s v="Uruaçu"/>
  </r>
  <r>
    <x v="0"/>
    <s v="153BGO0495"/>
    <n v="0"/>
    <x v="122"/>
    <s v="0495"/>
    <n v="-49.3230744402331"/>
    <n v="-15.735411579880401"/>
    <n v="-49.313059990126398"/>
    <n v="-15.759040930294599"/>
    <s v="153"/>
    <s v="GO"/>
    <s v="Eixo Principal"/>
    <s v="-"/>
    <s v="153BGO0495"/>
    <s v="ENTR GO-080(A) (P/GOIANÉSIA)"/>
    <s v="ENTR GO-427 (JARAGUÁ)"/>
    <n v="358.2"/>
    <n v="361"/>
    <n v="2.8"/>
    <x v="2"/>
    <m/>
    <m/>
    <s v="Federal"/>
    <m/>
    <m/>
    <m/>
    <s v="Federal"/>
    <s v="PAV"/>
    <s v="Uruaçu"/>
  </r>
  <r>
    <x v="0"/>
    <s v="153BGO0510"/>
    <n v="0"/>
    <x v="122"/>
    <s v="0510"/>
    <n v="-49.313059990126398"/>
    <n v="-15.759040930294599"/>
    <n v="-49.275373200113002"/>
    <n v="-15.8357382799975"/>
    <s v="153"/>
    <s v="GO"/>
    <s v="Eixo Principal"/>
    <s v="-"/>
    <s v="153BGO0510"/>
    <s v="ENTR GO-427 (JARAGUÁ)"/>
    <s v="ENTR BR-070"/>
    <n v="361"/>
    <n v="371.1"/>
    <n v="10.1"/>
    <x v="2"/>
    <m/>
    <m/>
    <s v="Federal"/>
    <m/>
    <m/>
    <m/>
    <s v="Federal"/>
    <s v="PAV"/>
    <s v="Uruaçu"/>
  </r>
  <r>
    <x v="0"/>
    <s v="153BGO0530"/>
    <n v="0"/>
    <x v="122"/>
    <s v="0530"/>
    <n v="-49.275373200113002"/>
    <n v="-15.8357382799975"/>
    <n v="-49.237631010062998"/>
    <n v="-15.892800639737599"/>
    <s v="153"/>
    <s v="GO"/>
    <s v="Eixo Principal"/>
    <s v="-"/>
    <s v="153BGO0530"/>
    <s v="ENTR BR-070"/>
    <s v="ENTR GO-080(B) (P/SAO FRANCISCO DE GOIÁS)"/>
    <n v="371.1"/>
    <n v="378.1"/>
    <n v="7"/>
    <x v="2"/>
    <m/>
    <m/>
    <s v="Federal"/>
    <m/>
    <m/>
    <m/>
    <s v="Federal"/>
    <s v="PAV"/>
    <s v="Uruaçu"/>
  </r>
  <r>
    <x v="0"/>
    <s v="153BGO0550"/>
    <n v="0"/>
    <x v="122"/>
    <s v="0550"/>
    <n v="-49.237631010062998"/>
    <n v="-15.892800639737599"/>
    <n v="-49.074416800294998"/>
    <n v="-16.0480118500667"/>
    <s v="153"/>
    <s v="GO"/>
    <s v="Eixo Principal"/>
    <s v="-"/>
    <s v="153BGO0550"/>
    <s v="ENTR GO-080(B) (P/SAO FRANCISCO DE GOIÁS)"/>
    <s v="ENTR GO-431 (P/PIRENOPOLIS)"/>
    <n v="378.1"/>
    <n v="403"/>
    <n v="24.9"/>
    <x v="2"/>
    <m/>
    <m/>
    <s v="Federal"/>
    <m/>
    <m/>
    <m/>
    <s v="Federal"/>
    <s v="PAV"/>
    <s v="Uruaçu"/>
  </r>
  <r>
    <x v="0"/>
    <s v="153BGO0552"/>
    <n v="0"/>
    <x v="122"/>
    <s v="0552"/>
    <n v="-49.074416800294998"/>
    <n v="-16.0480118500667"/>
    <n v="-49.0349676700218"/>
    <n v="-16.1904974501971"/>
    <s v="153"/>
    <s v="GO"/>
    <s v="Eixo Principal"/>
    <s v="-"/>
    <s v="153BGO0552"/>
    <s v="ENTR GO-431 (P/PIRENOPOLIS)"/>
    <s v="ENTR GO-433"/>
    <n v="403"/>
    <n v="421.7"/>
    <n v="18.7"/>
    <x v="2"/>
    <s v="EOD"/>
    <m/>
    <s v="Federal"/>
    <m/>
    <m/>
    <m/>
    <s v="Federal"/>
    <s v="PAV"/>
    <s v="Uruaçu"/>
  </r>
  <r>
    <x v="0"/>
    <s v="153BGO0560"/>
    <n v="0"/>
    <x v="122"/>
    <s v="0560"/>
    <n v="-49.0349676700218"/>
    <n v="-16.1904974501971"/>
    <n v="-48.943903999569798"/>
    <n v="-16.286578139769201"/>
    <s v="153"/>
    <s v="GO"/>
    <s v="Eixo Principal"/>
    <s v="-"/>
    <s v="153BGO0560"/>
    <s v="ENTR GO-433"/>
    <s v="ENTR BR-414/GO-222/330(A) (ANÁPOLIS)"/>
    <n v="421.7"/>
    <n v="436.9"/>
    <n v="15.2"/>
    <x v="0"/>
    <m/>
    <m/>
    <s v="Federal"/>
    <m/>
    <m/>
    <m/>
    <s v="Federal"/>
    <s v="PAV"/>
    <s v="Uruaçu"/>
  </r>
  <r>
    <x v="0"/>
    <s v="153BGO0570"/>
    <n v="0"/>
    <x v="122"/>
    <s v="0570"/>
    <n v="-48.943903999569798"/>
    <n v="-16.286578139769201"/>
    <n v="-48.928585769817403"/>
    <n v="-16.354054629917101"/>
    <s v="153"/>
    <s v="GO"/>
    <s v="Eixo Principal"/>
    <s v="-"/>
    <s v="153BGO0570"/>
    <s v="ENTR BR-414/GO-222/330(A) (ANÁPOLIS)"/>
    <s v="ENTR BR-060(A)"/>
    <n v="436.9"/>
    <n v="445.2"/>
    <n v="8.3000000000000007"/>
    <x v="0"/>
    <m/>
    <m/>
    <s v="Federal"/>
    <m/>
    <m/>
    <m/>
    <s v="Federal"/>
    <s v="PAV"/>
    <s v="Uruaçu"/>
  </r>
  <r>
    <x v="0"/>
    <s v="153BGO0574"/>
    <n v="0"/>
    <x v="122"/>
    <s v="0574"/>
    <n v="-48.928585769817403"/>
    <n v="-16.354054629917101"/>
    <n v="-48.9622426401856"/>
    <n v="-16.395686139603601"/>
    <s v="153"/>
    <s v="GO"/>
    <s v="Eixo Principal"/>
    <s v="Coinc"/>
    <s v="153BGO0574"/>
    <s v="ENTR BR-060(A)"/>
    <s v="ENTR GO-330 (P/ANÁPOLIS/DAIA)"/>
    <n v="445.2"/>
    <n v="451.1"/>
    <n v="5.9"/>
    <x v="0"/>
    <m/>
    <s v="060BGO0114"/>
    <s v="Concessão Federal"/>
    <m/>
    <m/>
    <m/>
    <s v="Federal"/>
    <s v="PAV"/>
    <s v="Goiânia"/>
  </r>
  <r>
    <x v="0"/>
    <s v="153BGO0576"/>
    <n v="0"/>
    <x v="122"/>
    <s v="0576"/>
    <n v="-48.9622426401856"/>
    <n v="-16.395686139603601"/>
    <n v="-49.020715600044802"/>
    <n v="-16.446741340140701"/>
    <s v="153"/>
    <s v="GO"/>
    <s v="Eixo Principal"/>
    <s v="Coinc"/>
    <s v="153BGO0576"/>
    <s v="ENTR GO-330 (P/ANÁPOLIS/DAIA)"/>
    <s v="ENTR GO-415 (P/GOIANÁPOLIS)"/>
    <n v="451.1"/>
    <n v="460.2"/>
    <n v="9.1"/>
    <x v="0"/>
    <m/>
    <s v="060BGO0116"/>
    <s v="Concessão Federal"/>
    <m/>
    <m/>
    <m/>
    <s v="Federal"/>
    <s v="PAV"/>
    <s v="Goiânia"/>
  </r>
  <r>
    <x v="0"/>
    <s v="153BGO0578"/>
    <n v="0"/>
    <x v="122"/>
    <s v="0578"/>
    <n v="-49.020715600044802"/>
    <n v="-16.446741340140701"/>
    <n v="-49.206325890227603"/>
    <n v="-16.619322829884599"/>
    <s v="153"/>
    <s v="GO"/>
    <s v="Eixo Principal"/>
    <s v="Coinc"/>
    <s v="153BGO0578"/>
    <s v="ENTR GO-415 (P/GOIANÁPOLIS)"/>
    <s v="ENTR BR-060(B) (GOIÂNIA)"/>
    <n v="460.2"/>
    <n v="490.4"/>
    <n v="30.2"/>
    <x v="0"/>
    <m/>
    <s v="060BGO0118"/>
    <s v="Concessão Federal"/>
    <m/>
    <m/>
    <m/>
    <s v="Federal"/>
    <s v="PAV"/>
    <s v="Goiânia"/>
  </r>
  <r>
    <x v="2"/>
    <s v="153BGO0590"/>
    <s v="BR-060/153/262/DF/GO/MG (Concebra)"/>
    <x v="122"/>
    <s v="0590"/>
    <n v="-49.206325890227603"/>
    <n v="-16.619322829884599"/>
    <n v="-49.219573609934102"/>
    <n v="-16.6582000398998"/>
    <s v="153"/>
    <s v="GO"/>
    <s v="Eixo Principal"/>
    <s v="-"/>
    <s v="153BGO0590"/>
    <s v="ENTR BR-060(B) (GOIÂNIA)"/>
    <s v="ENTR BR-457 (GOIÂNIA)"/>
    <n v="490.4"/>
    <n v="496.8"/>
    <n v="6.4"/>
    <x v="0"/>
    <m/>
    <m/>
    <s v="Concessão Federal"/>
    <m/>
    <m/>
    <m/>
    <s v="Federal"/>
    <s v="PAV"/>
    <s v="Goiânia"/>
  </r>
  <r>
    <x v="2"/>
    <s v="153BGO0592"/>
    <s v="BR-060/153/262/DF/GO/MG (Concebra)"/>
    <x v="122"/>
    <s v="0592"/>
    <n v="-49.219573609934102"/>
    <n v="-16.6582000398998"/>
    <n v="-49.230992730030401"/>
    <n v="-16.709869040323799"/>
    <s v="153"/>
    <s v="GO"/>
    <s v="Eixo Principal"/>
    <s v="-"/>
    <s v="153BGO0592"/>
    <s v="ENTR BR-457 (GOIÂNIA)"/>
    <s v="ENTR BR-352 (GOIÂNIA)"/>
    <n v="496.8"/>
    <n v="501.3"/>
    <n v="4.5"/>
    <x v="0"/>
    <m/>
    <m/>
    <s v="Concessão Federal"/>
    <m/>
    <m/>
    <m/>
    <s v="Federal"/>
    <s v="PAV"/>
    <s v="Goiânia"/>
  </r>
  <r>
    <x v="2"/>
    <s v="153BGO0610"/>
    <s v="BR-060/153/262/DF/GO/MG (Concebra)"/>
    <x v="122"/>
    <s v="0610"/>
    <n v="-49.230992730030401"/>
    <n v="-16.709869040323799"/>
    <n v="-49.242167290288101"/>
    <n v="-16.728660899680701"/>
    <s v="153"/>
    <s v="GO"/>
    <s v="Eixo Principal"/>
    <s v="-"/>
    <s v="153BGO0610"/>
    <s v="ENTR BR-352 (GOIÂNIA)"/>
    <s v="ACESSO SUL GOIÂNIA"/>
    <n v="501.3"/>
    <n v="503.8"/>
    <n v="2.5"/>
    <x v="0"/>
    <m/>
    <m/>
    <s v="Concessão Federal"/>
    <m/>
    <m/>
    <m/>
    <s v="Federal"/>
    <s v="PAV"/>
    <s v="Goiânia"/>
  </r>
  <r>
    <x v="2"/>
    <s v="153BGO0612"/>
    <s v="BR-060/153/262/DF/GO/MG (Concebra)"/>
    <x v="122"/>
    <s v="0612"/>
    <n v="-49.242167290288101"/>
    <n v="-16.728660899680701"/>
    <n v="-49.239544359984102"/>
    <n v="-16.810823919588099"/>
    <s v="153"/>
    <s v="GO"/>
    <s v="Eixo Principal"/>
    <s v="-"/>
    <s v="153BGO0612"/>
    <s v="ACESSO SUL GOIÂNIA"/>
    <s v="APARECIDA DE GOIÂNIA"/>
    <n v="503.8"/>
    <n v="513.1"/>
    <n v="9.3000000000000007"/>
    <x v="0"/>
    <m/>
    <m/>
    <s v="Concessão Federal"/>
    <m/>
    <m/>
    <m/>
    <s v="Federal"/>
    <s v="PAV"/>
    <s v="Goiânia"/>
  </r>
  <r>
    <x v="2"/>
    <s v="153BGO0620"/>
    <s v="BR-060/153/262/DF/GO/MG (Concebra)"/>
    <x v="122"/>
    <s v="0620"/>
    <n v="-49.239544359984102"/>
    <n v="-16.810823919588099"/>
    <n v="-49.2438819997544"/>
    <n v="-16.835520619580901"/>
    <s v="153"/>
    <s v="GO"/>
    <s v="Eixo Principal"/>
    <s v="-"/>
    <s v="153BGO0620"/>
    <s v="APARECIDA DE GOIÂNIA"/>
    <s v="ENTR GO-319"/>
    <n v="513.1"/>
    <n v="515.79999999999995"/>
    <n v="2.7"/>
    <x v="0"/>
    <m/>
    <m/>
    <s v="Concessão Federal"/>
    <m/>
    <m/>
    <m/>
    <s v="Federal"/>
    <s v="PAV"/>
    <s v="Goiânia"/>
  </r>
  <r>
    <x v="2"/>
    <s v="153BGO0625"/>
    <s v="BR-060/153/262/DF/GO/MG (Concebra)"/>
    <x v="122"/>
    <s v="0625"/>
    <n v="-49.2438819997544"/>
    <n v="-16.835520619580901"/>
    <n v="-49.238882240423003"/>
    <n v="-16.959320330169"/>
    <s v="153"/>
    <s v="GO"/>
    <s v="Eixo Principal"/>
    <s v="-"/>
    <s v="153BGO0625"/>
    <s v="ENTR GO-319"/>
    <s v="ENTR GO-219(A)"/>
    <n v="515.79999999999995"/>
    <n v="531.29999999999995"/>
    <n v="15.5"/>
    <x v="0"/>
    <m/>
    <m/>
    <s v="Concessão Federal"/>
    <m/>
    <m/>
    <m/>
    <s v="Federal"/>
    <s v="PAV"/>
    <s v="Goiânia"/>
  </r>
  <r>
    <x v="2"/>
    <s v="153BGO0627"/>
    <s v="BR-060/153/262/DF/GO/MG (Concebra)"/>
    <x v="122"/>
    <s v="0627"/>
    <n v="-49.238882240423003"/>
    <n v="-16.959320330169"/>
    <n v="-49.233555580225797"/>
    <n v="-16.967025859955399"/>
    <s v="153"/>
    <s v="GO"/>
    <s v="Eixo Principal"/>
    <s v="-"/>
    <s v="153BGO0627"/>
    <s v="ENTR GO-219(A)"/>
    <s v="ENTR GO-219(B) (HIDROLÂNDIA)"/>
    <n v="531.29999999999995"/>
    <n v="533.29999999999995"/>
    <n v="2"/>
    <x v="0"/>
    <m/>
    <m/>
    <s v="Concessão Federal"/>
    <m/>
    <m/>
    <m/>
    <s v="Federal"/>
    <s v="PAV"/>
    <s v="Goiânia"/>
  </r>
  <r>
    <x v="2"/>
    <s v="153BGO0628"/>
    <s v="BR-060/153/262/DF/GO/MG (Concebra)"/>
    <x v="122"/>
    <s v="0628"/>
    <n v="-49.233555580225797"/>
    <n v="-16.967025859955399"/>
    <n v="-49.210233070399802"/>
    <n v="-17.1763650797845"/>
    <s v="153"/>
    <s v="GO"/>
    <s v="Eixo Principal"/>
    <s v="-"/>
    <s v="153BGO0628"/>
    <s v="ENTR GO-219(B) (HIDROLÂNDIA)"/>
    <s v="ENTR GO-217(A) (P/PIRACANJUBA)"/>
    <n v="533.29999999999995"/>
    <n v="555.5"/>
    <n v="22.2"/>
    <x v="0"/>
    <m/>
    <m/>
    <s v="Concessão Federal"/>
    <m/>
    <m/>
    <m/>
    <s v="Federal"/>
    <s v="PAV"/>
    <s v="Goiânia"/>
  </r>
  <r>
    <x v="2"/>
    <s v="153BGO0632"/>
    <s v="BR-060/153/262/DF/GO/MG (Concebra)"/>
    <x v="122"/>
    <s v="0632"/>
    <n v="-49.210233070399802"/>
    <n v="-17.1763650797845"/>
    <n v="-49.241650680134697"/>
    <n v="-17.249740250212302"/>
    <s v="153"/>
    <s v="GO"/>
    <s v="Eixo Principal"/>
    <s v="-"/>
    <s v="153BGO0632"/>
    <s v="ENTR GO-217(A) (P/PIRACANJUBA)"/>
    <s v="ENTR GO-217(B) (PROFESSOR JAMIL)"/>
    <n v="555.5"/>
    <n v="565.29999999999995"/>
    <n v="9.8000000000000007"/>
    <x v="0"/>
    <m/>
    <m/>
    <s v="Concessão Federal"/>
    <m/>
    <m/>
    <m/>
    <s v="Federal"/>
    <s v="PAV"/>
    <s v="Goiânia"/>
  </r>
  <r>
    <x v="2"/>
    <s v="153BGO0650"/>
    <s v="BR-060/153/262/DF/GO/MG (Concebra)"/>
    <x v="122"/>
    <s v="0650"/>
    <n v="-49.241650680134697"/>
    <n v="-17.249740250212302"/>
    <n v="-49.227679310151899"/>
    <n v="-17.3899482902813"/>
    <s v="153"/>
    <s v="GO"/>
    <s v="Eixo Principal"/>
    <s v="-"/>
    <s v="153BGO0650"/>
    <s v="ENTR GO-217(B) (PROFESSOR JAMIL)"/>
    <s v="ENTR GO-470"/>
    <n v="565.29999999999995"/>
    <n v="582.4"/>
    <n v="17.100000000000001"/>
    <x v="0"/>
    <m/>
    <m/>
    <s v="Concessão Federal"/>
    <m/>
    <m/>
    <m/>
    <s v="Federal"/>
    <s v="PAV"/>
    <s v="Goiânia"/>
  </r>
  <r>
    <x v="2"/>
    <s v="153BGO0655"/>
    <s v="BR-060/153/262/DF/GO/MG (Concebra)"/>
    <x v="122"/>
    <s v="0655"/>
    <n v="-49.227679310151899"/>
    <n v="-17.3899482902813"/>
    <n v="-49.215299250060198"/>
    <n v="-17.5249202004068"/>
    <s v="153"/>
    <s v="GO"/>
    <s v="Eixo Principal"/>
    <s v="-"/>
    <s v="153BGO0655"/>
    <s v="ENTR GO-470"/>
    <s v="ENTR GO-215 (P/PONTALINA)"/>
    <n v="582.4"/>
    <n v="598.20000000000005"/>
    <n v="15.8"/>
    <x v="0"/>
    <m/>
    <m/>
    <s v="Concessão Federal"/>
    <m/>
    <m/>
    <m/>
    <s v="Federal"/>
    <s v="PAV"/>
    <s v="Goiânia"/>
  </r>
  <r>
    <x v="2"/>
    <s v="153BGO0670"/>
    <s v="BR-060/153/262/DF/GO/MG (Concebra)"/>
    <x v="122"/>
    <s v="0670"/>
    <n v="-49.215299250060198"/>
    <n v="-17.5249202004068"/>
    <n v="-49.154310509622199"/>
    <n v="-17.727535979801502"/>
    <s v="153"/>
    <s v="GO"/>
    <s v="Eixo Principal"/>
    <s v="-"/>
    <s v="153BGO0670"/>
    <s v="ENTR GO-215 (P/PONTALINA)"/>
    <s v="ENTR BR-490/GO-213(A) (P/MORRINHOS)"/>
    <n v="598.20000000000005"/>
    <n v="621.70000000000005"/>
    <n v="23.5"/>
    <x v="0"/>
    <m/>
    <m/>
    <s v="Concessão Federal"/>
    <m/>
    <m/>
    <m/>
    <s v="Federal"/>
    <s v="PAV"/>
    <s v="Goiânia"/>
  </r>
  <r>
    <x v="2"/>
    <s v="153BGO0690"/>
    <s v="BR-060/153/262/DF/GO/MG (Concebra)"/>
    <x v="122"/>
    <s v="0690"/>
    <n v="-49.154310509622199"/>
    <n v="-17.727535979801502"/>
    <n v="-49.209137629597798"/>
    <n v="-17.811094719645499"/>
    <s v="153"/>
    <s v="GO"/>
    <s v="Eixo Principal"/>
    <s v="-"/>
    <s v="153BGO0690"/>
    <s v="ENTR BR-490/GO-213(A) (P/MORRINHOS)"/>
    <s v="ENTR GO-213(B) (P/ALOÂNDIA)"/>
    <n v="621.70000000000005"/>
    <n v="633.20000000000005"/>
    <n v="11.5"/>
    <x v="0"/>
    <m/>
    <m/>
    <s v="Concessão Federal"/>
    <m/>
    <m/>
    <m/>
    <s v="Federal"/>
    <s v="PAV"/>
    <s v="Goiânia"/>
  </r>
  <r>
    <x v="2"/>
    <s v="153BGO0710"/>
    <s v="BR-060/153/262/DF/GO/MG (Concebra)"/>
    <x v="122"/>
    <s v="0710"/>
    <n v="-49.209137629597798"/>
    <n v="-17.811094719645499"/>
    <n v="-49.217420019618103"/>
    <n v="-17.840180280295598"/>
    <s v="153"/>
    <s v="GO"/>
    <s v="Eixo Principal"/>
    <s v="-"/>
    <s v="153BGO0710"/>
    <s v="ENTR GO-213(B) (P/ALOÂNDIA)"/>
    <s v="ENTR GO-419"/>
    <n v="633.20000000000005"/>
    <n v="636.5"/>
    <n v="3.3"/>
    <x v="0"/>
    <m/>
    <m/>
    <s v="Concessão Federal"/>
    <m/>
    <m/>
    <m/>
    <s v="Federal"/>
    <s v="PAV"/>
    <s v="Goiânia"/>
  </r>
  <r>
    <x v="2"/>
    <s v="153BGO0711"/>
    <s v="BR-060/153/262/DF/GO/MG (Concebra)"/>
    <x v="122"/>
    <s v="0711"/>
    <n v="-49.217420019618103"/>
    <n v="-17.840180280295598"/>
    <n v="-49.267905499638999"/>
    <n v="-18.046889940018598"/>
    <s v="153"/>
    <s v="GO"/>
    <s v="Eixo Principal"/>
    <s v="-"/>
    <s v="153BGO0711"/>
    <s v="ENTR GO-419"/>
    <s v="ENTR GO-320 (P/GOIATUBA)"/>
    <n v="636.5"/>
    <n v="660.1"/>
    <n v="23.6"/>
    <x v="0"/>
    <m/>
    <m/>
    <s v="Concessão Federal"/>
    <m/>
    <m/>
    <m/>
    <s v="Federal"/>
    <s v="PAV"/>
    <s v="Goiânia"/>
  </r>
  <r>
    <x v="2"/>
    <s v="153BGO0712"/>
    <s v="BR-060/153/262/DF/GO/MG (Concebra)"/>
    <x v="122"/>
    <s v="0712"/>
    <n v="-49.267905499638999"/>
    <n v="-18.046889940018598"/>
    <n v="-49.276754039867001"/>
    <n v="-18.108513320333401"/>
    <s v="153"/>
    <s v="GO"/>
    <s v="Eixo Principal"/>
    <s v="-"/>
    <s v="153BGO0712"/>
    <s v="ENTR GO-320 (P/GOIATUBA)"/>
    <s v="ENTR GO-210(A) (P/BURITI ALEGRE)"/>
    <n v="660.1"/>
    <n v="667.1"/>
    <n v="7"/>
    <x v="0"/>
    <m/>
    <m/>
    <s v="Concessão Federal"/>
    <m/>
    <m/>
    <m/>
    <s v="Federal"/>
    <s v="PAV"/>
    <s v="Goiânia"/>
  </r>
  <r>
    <x v="2"/>
    <s v="153BGO0730"/>
    <s v="BR-060/153/262/DF/GO/MG (Concebra)"/>
    <x v="122"/>
    <s v="0730"/>
    <n v="-49.276754039867001"/>
    <n v="-18.108513320333401"/>
    <n v="-49.290429399796899"/>
    <n v="-18.181899369859899"/>
    <s v="153"/>
    <s v="GO"/>
    <s v="Eixo Principal"/>
    <s v="-"/>
    <s v="153BGO0730"/>
    <s v="ENTR GO-210(A) (P/BURITI ALEGRE)"/>
    <s v="ENTR GO-210(B) (P/PANAMÁ)"/>
    <n v="667.1"/>
    <n v="675.5"/>
    <n v="8.4"/>
    <x v="0"/>
    <m/>
    <m/>
    <s v="Concessão Federal"/>
    <m/>
    <m/>
    <m/>
    <s v="Federal"/>
    <s v="PAV"/>
    <s v="Goiânia"/>
  </r>
  <r>
    <x v="2"/>
    <s v="153BGO0750"/>
    <s v="BR-060/153/262/DF/GO/MG (Concebra)"/>
    <x v="122"/>
    <s v="0750"/>
    <n v="-49.290429399796899"/>
    <n v="-18.181899369859899"/>
    <n v="-49.216545480189701"/>
    <n v="-18.358221179563699"/>
    <s v="153"/>
    <s v="GO"/>
    <s v="Eixo Principal"/>
    <s v="-"/>
    <s v="153BGO0750"/>
    <s v="ENTR GO-210(B) (P/PANAMÁ)"/>
    <s v="ENTR BR-154/452(A)/483"/>
    <n v="675.5"/>
    <n v="696.7"/>
    <n v="21.2"/>
    <x v="0"/>
    <m/>
    <m/>
    <s v="Concessão Federal"/>
    <m/>
    <m/>
    <m/>
    <s v="Federal"/>
    <s v="PAV"/>
    <s v="Goiânia"/>
  </r>
  <r>
    <x v="2"/>
    <s v="153BGO0770"/>
    <s v="BR-060/153/262/DF/GO/MG (Concebra)"/>
    <x v="122"/>
    <s v="0770"/>
    <n v="-49.216545480189701"/>
    <n v="-18.358221179563699"/>
    <n v="-49.194560229870604"/>
    <n v="-18.419153849970101"/>
    <s v="153"/>
    <s v="GO"/>
    <s v="Eixo Principal"/>
    <s v="-"/>
    <s v="153BGO0770"/>
    <s v="ENTR BR-154/452(A)/483"/>
    <s v="ENTR BR-452(B) (INÍCIO PONTE S/RIO PARANAÍBA) (DIV GO/MG) (ITUMBIARA)"/>
    <n v="696.7"/>
    <n v="703.6"/>
    <n v="6.9"/>
    <x v="0"/>
    <m/>
    <s v="452BGO0090"/>
    <s v="Concessão Federal"/>
    <m/>
    <m/>
    <m/>
    <s v="Federal"/>
    <s v="PAV"/>
    <s v="Rio Verde"/>
  </r>
  <r>
    <x v="2"/>
    <s v="153BMG0790"/>
    <s v="BR-060/153/262/DF/GO/MG (Concebra)"/>
    <x v="123"/>
    <s v="0790"/>
    <n v="-49.194560229870604"/>
    <n v="-18.419153849970101"/>
    <n v="-49.1878993103048"/>
    <n v="-18.4521984196213"/>
    <s v="153"/>
    <s v="MG"/>
    <s v="Eixo Principal"/>
    <s v="-"/>
    <s v="153BMG0790"/>
    <s v="ENTR BR-452(A) (FIM PONTE S/RIO PARANAÍBA) (DIV GO/MG)"/>
    <s v="ENTR BR-452(B)"/>
    <n v="0"/>
    <n v="4.0999999999999996"/>
    <n v="4.0999999999999996"/>
    <x v="0"/>
    <m/>
    <s v="452BMG0110"/>
    <s v="Concessão Federal"/>
    <m/>
    <m/>
    <m/>
    <s v="Federal"/>
    <s v="PAV"/>
    <s v="Prata"/>
  </r>
  <r>
    <x v="2"/>
    <s v="153BMG0800"/>
    <s v="BR-060/153/262/DF/GO/MG (Concebra)"/>
    <x v="123"/>
    <s v="0800"/>
    <n v="-49.1878993103048"/>
    <n v="-18.4521984196213"/>
    <n v="-49.134661810394199"/>
    <n v="-18.712435490105701"/>
    <s v="153"/>
    <s v="MG"/>
    <s v="Eixo Principal"/>
    <s v="-"/>
    <s v="153BMG0800"/>
    <s v="ENTR BR-452(B)"/>
    <s v="ENTR MG-226 (P/CANÁPOLIS)"/>
    <n v="4.0999999999999996"/>
    <n v="34.299999999999997"/>
    <n v="30.2"/>
    <x v="2"/>
    <s v="EOD"/>
    <m/>
    <s v="Concessão Federal"/>
    <m/>
    <m/>
    <m/>
    <s v="Federal"/>
    <s v="PAV"/>
    <s v="Prata"/>
  </r>
  <r>
    <x v="2"/>
    <s v="153BMG0810"/>
    <s v="BR-060/153/262/DF/GO/MG (Concebra)"/>
    <x v="123"/>
    <s v="0810"/>
    <n v="-49.134661810394199"/>
    <n v="-18.712435490105701"/>
    <n v="-49.056638100068099"/>
    <n v="-18.878384620054099"/>
    <s v="153"/>
    <s v="MG"/>
    <s v="Eixo Principal"/>
    <s v="-"/>
    <s v="153BMG0810"/>
    <s v="ENTR MG-226 (P/CANÁPOLIS)"/>
    <s v="ENTR BR-365 (P/MONTE ALEGRE DE MINAS)"/>
    <n v="34.299999999999997"/>
    <n v="58"/>
    <n v="23.7"/>
    <x v="2"/>
    <s v="EOD"/>
    <m/>
    <s v="Concessão Federal"/>
    <m/>
    <m/>
    <m/>
    <s v="Federal"/>
    <s v="PAV"/>
    <s v="Prata"/>
  </r>
  <r>
    <x v="2"/>
    <s v="153BMG0830"/>
    <s v="BR-060/153/262/DF/GO/MG (Concebra)"/>
    <x v="123"/>
    <s v="0830"/>
    <n v="-49.056638100068099"/>
    <n v="-18.878384620054099"/>
    <n v="-48.907412080303203"/>
    <n v="-19.297439749744601"/>
    <s v="153"/>
    <s v="MG"/>
    <s v="Eixo Principal"/>
    <s v="-"/>
    <s v="153BMG0830"/>
    <s v="ENTR BR-365 (P/MONTE ALEGRE DE MINAS)"/>
    <s v="ENTR BR-464(A)/497 (PRATA)"/>
    <n v="58"/>
    <n v="108.1"/>
    <n v="50.1"/>
    <x v="2"/>
    <m/>
    <m/>
    <s v="Concessão Federal"/>
    <m/>
    <m/>
    <m/>
    <s v="Federal"/>
    <s v="PAV"/>
    <s v="Prata"/>
  </r>
  <r>
    <x v="2"/>
    <s v="153BMG0850"/>
    <s v="BR-060/153/262/DF/GO/MG (Concebra)"/>
    <x v="123"/>
    <s v="0850"/>
    <n v="-48.907412080303203"/>
    <n v="-19.297439749744601"/>
    <n v="-48.862428149839197"/>
    <n v="-19.4838873699061"/>
    <s v="153"/>
    <s v="MG"/>
    <s v="Eixo Principal"/>
    <s v="-"/>
    <s v="153BMG0850"/>
    <s v="ENTR BR-464(A)/497 (PRATA)"/>
    <s v="ENTR BR-464(B)(ACESSO PATRIMÔNIO)"/>
    <n v="108.1"/>
    <n v="129.9"/>
    <n v="21.8"/>
    <x v="2"/>
    <m/>
    <s v="464BMG0030"/>
    <s v="Concessão Federal"/>
    <m/>
    <m/>
    <m/>
    <s v="Federal"/>
    <s v="PAV"/>
    <s v="Prata"/>
  </r>
  <r>
    <x v="2"/>
    <s v="153BMG0857"/>
    <s v="BR-060/153/262/DF/GO/MG (Concebra)"/>
    <x v="123"/>
    <s v="0857"/>
    <n v="-48.862428149839197"/>
    <n v="-19.4838873699061"/>
    <n v="-48.849149550111598"/>
    <n v="-19.629688999747401"/>
    <s v="153"/>
    <s v="MG"/>
    <s v="Eixo Principal"/>
    <s v="-"/>
    <s v="153BMG0857"/>
    <s v="ENTR BR-464(B)(ACESSO PATRIMÔNIO)"/>
    <s v="ENTR BR-262(A) (P/POUSO ALTO)"/>
    <n v="129.9"/>
    <n v="147.69999999999999"/>
    <n v="17.8"/>
    <x v="2"/>
    <m/>
    <m/>
    <s v="Concessão Federal"/>
    <m/>
    <m/>
    <m/>
    <s v="Federal"/>
    <s v="PAV"/>
    <s v="Prata"/>
  </r>
  <r>
    <x v="2"/>
    <s v="153BMG0863"/>
    <s v="BR-060/153/262/DF/GO/MG (Concebra)"/>
    <x v="123"/>
    <s v="0863"/>
    <n v="-48.849149550111598"/>
    <n v="-19.629688999747401"/>
    <n v="-48.973782149826299"/>
    <n v="-19.728921379617901"/>
    <s v="153"/>
    <s v="MG"/>
    <s v="Eixo Principal"/>
    <s v="-"/>
    <s v="153BMG0863"/>
    <s v="ENTR BR-262(A) (P/POUSO ALTO)"/>
    <s v="ENTR BR-364(A)/262(A) (P/COMENDADOR GOMES)"/>
    <n v="147.69999999999999"/>
    <n v="165.7"/>
    <n v="18"/>
    <x v="2"/>
    <m/>
    <s v="262BMG1040"/>
    <s v="Concessão Federal"/>
    <m/>
    <m/>
    <m/>
    <s v="Federal"/>
    <s v="PAV"/>
    <s v="Prata"/>
  </r>
  <r>
    <x v="2"/>
    <s v="153BMG0870"/>
    <s v="BR-060/153/262/DF/GO/MG (Concebra)"/>
    <x v="123"/>
    <s v="0870"/>
    <n v="-48.973782149826299"/>
    <n v="-19.728921379617901"/>
    <n v="-48.9601756500861"/>
    <n v="-19.942016019923301"/>
    <s v="153"/>
    <s v="MG"/>
    <s v="Eixo Principal"/>
    <s v="-"/>
    <s v="153BMG0870"/>
    <s v="ENTR BR-364(A)/262(A) (P/COMENDADOR GOMES)"/>
    <s v="ENTR BR-364(B)/262(B) (P/FRUTAL)"/>
    <n v="165.7"/>
    <n v="190.3"/>
    <n v="24.6"/>
    <x v="2"/>
    <m/>
    <s v="262BMG1050;364BMG0290"/>
    <s v="Concessão Federal"/>
    <m/>
    <m/>
    <m/>
    <s v="Federal"/>
    <s v="PAV"/>
    <s v="Prata"/>
  </r>
  <r>
    <x v="2"/>
    <s v="153BMG0890"/>
    <s v="BR-060/153/262/DF/GO/MG (Concebra)"/>
    <x v="123"/>
    <s v="0890"/>
    <n v="-48.9601756500861"/>
    <n v="-19.942016019923301"/>
    <n v="-49.047119570311899"/>
    <n v="-20.019917310035702"/>
    <s v="153"/>
    <s v="MG"/>
    <s v="Eixo Principal"/>
    <s v="-"/>
    <s v="153BMG0890"/>
    <s v="ENTR BR-364(B)/262(B) (P/FRUTAL)"/>
    <s v="ENTR MG-255"/>
    <n v="190.3"/>
    <n v="203.3"/>
    <n v="13"/>
    <x v="2"/>
    <m/>
    <s v="262BMG1060"/>
    <s v="Concessão Federal"/>
    <m/>
    <m/>
    <m/>
    <s v="Federal"/>
    <s v="PAV"/>
    <s v="Prata"/>
  </r>
  <r>
    <x v="2"/>
    <s v="153BMG0910"/>
    <s v="BR-060/153/262/DF/GO/MG (Concebra)"/>
    <x v="123"/>
    <s v="0910"/>
    <n v="-49.047119570311899"/>
    <n v="-20.019917310035702"/>
    <n v="-49.207646380076298"/>
    <n v="-20.3065298503722"/>
    <s v="153"/>
    <s v="MG"/>
    <s v="Eixo Principal"/>
    <s v="-"/>
    <s v="153BMG0910"/>
    <s v="ENTR MG-255"/>
    <s v="ENTR BR-262(B)/FIM PONTE S/RIO GRANDE (DIV MG/SP)"/>
    <n v="203.3"/>
    <n v="239.9"/>
    <n v="36.6"/>
    <x v="2"/>
    <m/>
    <s v="262BMG1070"/>
    <s v="Concessão Federal"/>
    <m/>
    <m/>
    <m/>
    <s v="Federal"/>
    <s v="PAV"/>
    <s v="Prata"/>
  </r>
  <r>
    <x v="0"/>
    <s v="153BPA0010"/>
    <n v="0"/>
    <x v="124"/>
    <s v="0010"/>
    <n v="-49.078453970274403"/>
    <n v="-5.3615281601963698"/>
    <n v="-48.800194469798797"/>
    <n v="-5.4728901398680101"/>
    <s v="153"/>
    <s v="PA"/>
    <s v="Eixo Principal"/>
    <s v="-"/>
    <s v="153BPA0010"/>
    <s v="ENTR BR-222/230(A)/PA-150 (MARABÁ)"/>
    <s v="ENTR PA-405"/>
    <n v="0"/>
    <n v="34.9"/>
    <n v="34.9"/>
    <x v="2"/>
    <m/>
    <s v="230BPA1270"/>
    <s v="Federal"/>
    <m/>
    <m/>
    <m/>
    <s v="Federal"/>
    <s v="PAV"/>
    <s v="Marabá"/>
  </r>
  <r>
    <x v="0"/>
    <s v="153BPA0030"/>
    <n v="0"/>
    <x v="124"/>
    <s v="0030"/>
    <n v="-48.800194469798797"/>
    <n v="-5.4728901398680101"/>
    <n v="-48.739672460415598"/>
    <n v="-5.4878228500444299"/>
    <s v="153"/>
    <s v="PA"/>
    <s v="Eixo Principal"/>
    <s v="-"/>
    <s v="153BPA0030"/>
    <s v="ENTR PA-405"/>
    <s v="ENTR BR-230(B)"/>
    <n v="34.9"/>
    <n v="41.7"/>
    <n v="6.8"/>
    <x v="2"/>
    <m/>
    <s v="230BPA1250"/>
    <s v="Federal"/>
    <m/>
    <m/>
    <m/>
    <s v="Federal"/>
    <s v="PAV"/>
    <s v="Marabá"/>
  </r>
  <r>
    <x v="0"/>
    <s v="153BPA0050"/>
    <n v="0"/>
    <x v="124"/>
    <s v="0050"/>
    <n v="-48.739672460415598"/>
    <n v="-5.4878228500444299"/>
    <n v="-48.700463870011497"/>
    <n v="-5.6725040704064904"/>
    <s v="153"/>
    <s v="PA"/>
    <s v="Eixo Principal"/>
    <s v="-"/>
    <s v="153BPA0050"/>
    <s v="ENTR BR-230(B)"/>
    <s v="ENTR PA-461 (P/BREJO GDE DO ARAGUAIA)"/>
    <n v="41.7"/>
    <n v="63"/>
    <n v="21.3"/>
    <x v="2"/>
    <m/>
    <m/>
    <s v="Federal"/>
    <m/>
    <m/>
    <m/>
    <s v="Federal"/>
    <s v="PAV"/>
    <s v="Marabá"/>
  </r>
  <r>
    <x v="0"/>
    <s v="153BPA0070"/>
    <n v="0"/>
    <x v="124"/>
    <s v="0070"/>
    <n v="-48.700463870011497"/>
    <n v="-5.6725040704064904"/>
    <n v="-48.567527810060298"/>
    <n v="-6.3900436700792502"/>
    <s v="153"/>
    <s v="PA"/>
    <s v="Eixo Principal"/>
    <s v="-"/>
    <s v="153BPA0070"/>
    <s v="ENTR PA-461 (P/BREJO GDE DO ARAGUAIA)"/>
    <s v="INÍCIO DUPLICAÇÃO (SÃO GERALDO DO ARAGUAIA)"/>
    <n v="63"/>
    <n v="150.1"/>
    <n v="87.1"/>
    <x v="2"/>
    <m/>
    <m/>
    <s v="Federal"/>
    <m/>
    <m/>
    <m/>
    <s v="Federal"/>
    <s v="PAV"/>
    <s v="Marabá"/>
  </r>
  <r>
    <x v="0"/>
    <s v="153BPA0075"/>
    <n v="0"/>
    <x v="124"/>
    <s v="0075"/>
    <n v="-48.567527810060298"/>
    <n v="-6.3900436700792502"/>
    <n v="-48.552853869910102"/>
    <n v="-6.40042385018051"/>
    <s v="153"/>
    <s v="PA"/>
    <s v="Eixo Principal"/>
    <s v="-"/>
    <s v="153BPA0075"/>
    <s v="INÍCIO DUPLICAÇÃO (SÃO GERALDO DO ARAGUAIA)"/>
    <s v="DIV PA/TO (SÃO GERALDO DO ARAGUAIA) (INÍCIO TRAVESSIA)"/>
    <n v="150.1"/>
    <n v="152.1"/>
    <n v="2"/>
    <x v="0"/>
    <m/>
    <m/>
    <s v="Federal"/>
    <m/>
    <m/>
    <m/>
    <s v="Federal"/>
    <s v="PAV"/>
    <s v="Marabá"/>
  </r>
  <r>
    <x v="0"/>
    <s v="153BPR1210"/>
    <n v="0"/>
    <x v="125"/>
    <s v="1210"/>
    <n v="-49.9056926096262"/>
    <n v="-22.998523449697402"/>
    <n v="-49.908331189932397"/>
    <n v="-23.002904249731198"/>
    <s v="153"/>
    <s v="PR"/>
    <s v="Eixo Principal"/>
    <s v="-"/>
    <s v="153BPR1210"/>
    <s v="ENTR BR-369(A) (DIV SP/PR)"/>
    <s v="ENTR BR-369(B)"/>
    <n v="0"/>
    <n v="1"/>
    <n v="1"/>
    <x v="0"/>
    <m/>
    <s v="369BPR0470"/>
    <s v="Concessão Estadual"/>
    <m/>
    <m/>
    <m/>
    <s v="Federal"/>
    <s v="PAV"/>
    <s v="Ponta Grossa"/>
  </r>
  <r>
    <x v="0"/>
    <s v="153BPR1213"/>
    <n v="0"/>
    <x v="125"/>
    <s v="1213"/>
    <n v="-49.908331189932397"/>
    <n v="-23.002904249731198"/>
    <n v="-49.954916339917098"/>
    <n v="-23.151285270098999"/>
    <s v="153"/>
    <s v="PR"/>
    <s v="Eixo Principal"/>
    <s v="-"/>
    <s v="153BPR1213"/>
    <s v="ENTR BR-369(B)"/>
    <s v="ENTR PR-431(A) (JACAREZINHO)"/>
    <n v="1"/>
    <n v="19.100000000000001"/>
    <n v="18.100000000000001"/>
    <x v="2"/>
    <m/>
    <m/>
    <s v="Concessão Estadual"/>
    <m/>
    <m/>
    <m/>
    <s v="Federal"/>
    <s v="PAV"/>
    <s v="Ponta Grossa"/>
  </r>
  <r>
    <x v="0"/>
    <s v="153BPR1220"/>
    <n v="0"/>
    <x v="125"/>
    <s v="1220"/>
    <n v="-49.954916339917098"/>
    <n v="-23.151285270098999"/>
    <n v="-49.985833719750303"/>
    <n v="-23.189076449818199"/>
    <s v="153"/>
    <s v="PR"/>
    <s v="Eixo Principal"/>
    <s v="-"/>
    <s v="153BPR1220"/>
    <s v="ENTR PR-431(A) (JACAREZINHO)"/>
    <s v="ENTR PR-431(B)"/>
    <n v="19.100000000000001"/>
    <n v="24.7"/>
    <n v="5.6"/>
    <x v="2"/>
    <m/>
    <m/>
    <s v="Concessão Estadual"/>
    <m/>
    <m/>
    <m/>
    <s v="Federal"/>
    <s v="PAV"/>
    <s v="Ponta Grossa"/>
  </r>
  <r>
    <x v="0"/>
    <s v="153BPR1230"/>
    <n v="0"/>
    <x v="125"/>
    <s v="1230"/>
    <n v="-49.985833719750303"/>
    <n v="-23.189076449818199"/>
    <n v="-50.055893960337897"/>
    <n v="-23.279650819829399"/>
    <s v="153"/>
    <s v="PR"/>
    <s v="Eixo Principal"/>
    <s v="-"/>
    <s v="153BPR1230"/>
    <s v="ENTR PR-431(B)"/>
    <s v="ENTR PR-092(A) (P/BARRA DO JACARÉ)"/>
    <n v="24.7"/>
    <n v="39.9"/>
    <n v="15.2"/>
    <x v="2"/>
    <m/>
    <m/>
    <s v="Concessão Estadual"/>
    <m/>
    <m/>
    <m/>
    <s v="Federal"/>
    <s v="PAV"/>
    <s v="Ponta Grossa"/>
  </r>
  <r>
    <x v="0"/>
    <s v="153BPR1240"/>
    <n v="0"/>
    <x v="125"/>
    <s v="1240"/>
    <n v="-50.055893960337897"/>
    <n v="-23.279650819829399"/>
    <n v="-50.059215279861199"/>
    <n v="-23.2879320596168"/>
    <s v="153"/>
    <s v="PR"/>
    <s v="Eixo Principal"/>
    <s v="-"/>
    <s v="153BPR1240"/>
    <s v="ENTR PR-092(A) (P/BARRA DO JACARÉ)"/>
    <s v="ACESSO SANTO ANTÔNIO DA PLATINA"/>
    <n v="39.9"/>
    <n v="41"/>
    <n v="1.1000000000000001"/>
    <x v="2"/>
    <m/>
    <m/>
    <s v="Concessão Estadual"/>
    <m/>
    <m/>
    <m/>
    <s v="Federal"/>
    <s v="PAV"/>
    <s v="Ponta Grossa"/>
  </r>
  <r>
    <x v="0"/>
    <s v="153BPR1250"/>
    <n v="0"/>
    <x v="125"/>
    <s v="1250"/>
    <n v="-50.059215279861199"/>
    <n v="-23.2879320596168"/>
    <n v="-50.065044240199398"/>
    <n v="-23.294591599622599"/>
    <s v="153"/>
    <s v="PR"/>
    <s v="Eixo Principal"/>
    <s v="-"/>
    <s v="153BPR1250"/>
    <s v="ACESSO SANTO ANTÔNIO DA PLATINA"/>
    <s v="ENTR PR-439(A) (P/PLATINA)"/>
    <n v="41"/>
    <n v="41.9"/>
    <n v="0.9"/>
    <x v="0"/>
    <m/>
    <m/>
    <s v="Concessão Estadual"/>
    <m/>
    <m/>
    <m/>
    <s v="Federal"/>
    <s v="PAV"/>
    <s v="Ponta Grossa"/>
  </r>
  <r>
    <x v="0"/>
    <s v="153BPR1252"/>
    <n v="0"/>
    <x v="125"/>
    <s v="1252"/>
    <n v="-50.065044240199398"/>
    <n v="-23.294591599622599"/>
    <n v="-50.070308449675103"/>
    <n v="-23.302117460152601"/>
    <s v="153"/>
    <s v="PR"/>
    <s v="Eixo Principal"/>
    <s v="-"/>
    <s v="153BPR1252"/>
    <s v="ENTR PR-439(A) (P/PLATINA)"/>
    <s v="INÍCIO PISTA DUPLA"/>
    <n v="41.9"/>
    <n v="43"/>
    <n v="1.1000000000000001"/>
    <x v="2"/>
    <m/>
    <m/>
    <s v="Concessão Estadual"/>
    <m/>
    <m/>
    <m/>
    <s v="Federal"/>
    <s v="PAV"/>
    <s v="Ponta Grossa"/>
  </r>
  <r>
    <x v="0"/>
    <s v="153BPR1253"/>
    <n v="0"/>
    <x v="125"/>
    <s v="1253"/>
    <n v="-50.070308449675103"/>
    <n v="-23.302117460152601"/>
    <n v="-50.070578089806901"/>
    <n v="-23.309731990239101"/>
    <s v="153"/>
    <s v="PR"/>
    <s v="Eixo Principal"/>
    <s v="-"/>
    <s v="153BPR1253"/>
    <s v="INÍCIO PISTA DUPLA"/>
    <s v="ENTR PR-439(B) (P/RIBEIRÃO DO PINHAL) (FIM PISTA DUPLA)"/>
    <n v="43"/>
    <n v="43.9"/>
    <n v="0.9"/>
    <x v="0"/>
    <m/>
    <m/>
    <s v="Concessão Estadual"/>
    <m/>
    <m/>
    <m/>
    <s v="Federal"/>
    <s v="PAV"/>
    <s v="Ponta Grossa"/>
  </r>
  <r>
    <x v="0"/>
    <s v="153BPR1255"/>
    <n v="0"/>
    <x v="125"/>
    <s v="1255"/>
    <n v="-50.070578089806901"/>
    <n v="-23.309731990239101"/>
    <n v="-50.060109300403802"/>
    <n v="-23.384813439888301"/>
    <s v="153"/>
    <s v="PR"/>
    <s v="Eixo Principal"/>
    <s v="-"/>
    <s v="153BPR1255"/>
    <s v="ENTR PR-439(B) (P/RIBEIRÃO DO PINHAL) (FIM PISTA DUPLA)"/>
    <s v="ENTR PR-092(B) (P/JOAQUIM TÁVORA)"/>
    <n v="43.9"/>
    <n v="52.5"/>
    <n v="8.6"/>
    <x v="2"/>
    <m/>
    <m/>
    <s v="Concessão Estadual"/>
    <m/>
    <m/>
    <m/>
    <s v="Federal"/>
    <s v="PAV"/>
    <s v="Ponta Grossa"/>
  </r>
  <r>
    <x v="0"/>
    <s v="153BPR1270"/>
    <n v="0"/>
    <x v="125"/>
    <s v="1270"/>
    <n v="-50.060109300403802"/>
    <n v="-23.384813439888301"/>
    <n v="-50.107760090355796"/>
    <n v="-23.495624649557801"/>
    <s v="153"/>
    <s v="PR"/>
    <s v="Eixo Principal"/>
    <s v="-"/>
    <s v="153BPR1270"/>
    <s v="ENTR PR-092(B) (P/JOAQUIM TÁVORA)"/>
    <s v="ENTR PR-218(A) (P/GUAPIRAMA)"/>
    <n v="52.5"/>
    <n v="66.599999999999994"/>
    <n v="14.1"/>
    <x v="2"/>
    <m/>
    <m/>
    <s v="Federal"/>
    <m/>
    <m/>
    <m/>
    <s v="Federal"/>
    <s v="PAV"/>
    <s v="Ponta Grossa"/>
  </r>
  <r>
    <x v="0"/>
    <s v="153BPR1290"/>
    <n v="0"/>
    <x v="125"/>
    <s v="1290"/>
    <n v="-50.107760090355796"/>
    <n v="-23.495624649557801"/>
    <n v="-50.112715700169304"/>
    <n v="-23.5107246399301"/>
    <s v="153"/>
    <s v="PR"/>
    <s v="Eixo Principal"/>
    <s v="-"/>
    <s v="153BPR1290"/>
    <s v="ENTR PR-218(A) (P/GUAPIRAMA)"/>
    <s v="ENTR PR-218(B) (P/JUNDIAÍ DO SUL)"/>
    <n v="66.599999999999994"/>
    <n v="68.400000000000006"/>
    <n v="1.8"/>
    <x v="2"/>
    <m/>
    <m/>
    <s v="Federal"/>
    <m/>
    <m/>
    <m/>
    <s v="Federal"/>
    <s v="PAV"/>
    <s v="Ponta Grossa"/>
  </r>
  <r>
    <x v="0"/>
    <s v="153BPR1293"/>
    <n v="0"/>
    <x v="125"/>
    <s v="1293"/>
    <n v="-50.112715700169304"/>
    <n v="-23.5107246399301"/>
    <n v="-50.147754619879699"/>
    <n v="-23.627597839568502"/>
    <s v="153"/>
    <s v="PR"/>
    <s v="Eixo Principal"/>
    <s v="-"/>
    <s v="153BPR1293"/>
    <s v="ENTR PR-218(B) (P/JUNDIAÍ DO SUL)"/>
    <s v="ACESSO CONSELHEIRO MAIRINK"/>
    <n v="68.400000000000006"/>
    <n v="82.7"/>
    <n v="14.3"/>
    <x v="2"/>
    <m/>
    <m/>
    <s v="Federal"/>
    <m/>
    <m/>
    <m/>
    <s v="Federal"/>
    <s v="PAV"/>
    <s v="Ponta Grossa"/>
  </r>
  <r>
    <x v="0"/>
    <s v="153BPR1295"/>
    <n v="0"/>
    <x v="125"/>
    <s v="1295"/>
    <n v="-50.147754619879699"/>
    <n v="-23.627597839568502"/>
    <n v="-50.187729209635201"/>
    <n v="-23.765763600209901"/>
    <s v="153"/>
    <s v="PR"/>
    <s v="Eixo Principal"/>
    <s v="-"/>
    <s v="153BPR1295"/>
    <s v="ACESSO CONSELHEIRO MAIRINK"/>
    <s v="ENTR PR-436 (P/VILA GUAÍ/RIBEIRÃO DO PINHAL)"/>
    <n v="82.7"/>
    <n v="99.2"/>
    <n v="16.5"/>
    <x v="2"/>
    <m/>
    <m/>
    <s v="Federal"/>
    <m/>
    <m/>
    <m/>
    <s v="Federal"/>
    <s v="PAV"/>
    <s v="Ponta Grossa"/>
  </r>
  <r>
    <x v="0"/>
    <s v="153BPR1297"/>
    <n v="0"/>
    <x v="125"/>
    <s v="1297"/>
    <n v="-50.187729209635201"/>
    <n v="-23.765763600209901"/>
    <n v="-50.179105769715399"/>
    <n v="-23.814184330342499"/>
    <s v="153"/>
    <s v="PR"/>
    <s v="Eixo Principal"/>
    <s v="-"/>
    <s v="153BPR1297"/>
    <s v="ENTR PR-436 (P/VILA GUAÍ/RIBEIRÃO DO PINHAL)"/>
    <s v="ENTR BR-272(A) (P/JAPÍRA)"/>
    <n v="99.2"/>
    <n v="105"/>
    <n v="5.8"/>
    <x v="2"/>
    <m/>
    <m/>
    <s v="Federal"/>
    <m/>
    <m/>
    <m/>
    <s v="Federal"/>
    <s v="PAV"/>
    <s v="Ponta Grossa"/>
  </r>
  <r>
    <x v="0"/>
    <s v="153BPR1298"/>
    <n v="0"/>
    <x v="125"/>
    <s v="1298"/>
    <n v="-50.179105769715399"/>
    <n v="-23.814184330342499"/>
    <n v="-50.193119690221401"/>
    <n v="-23.8380095602929"/>
    <s v="153"/>
    <s v="PR"/>
    <s v="Eixo Principal"/>
    <s v="-"/>
    <s v="153BPR1298"/>
    <s v="ENTR BR-272(A) (P/JAPÍRA)"/>
    <s v="ACESSO IBAITÍ (JARDIM SÃO RAFAEL)"/>
    <n v="105"/>
    <n v="108"/>
    <n v="3"/>
    <x v="2"/>
    <m/>
    <s v="272BPR0298"/>
    <s v="Federal"/>
    <m/>
    <m/>
    <m/>
    <s v="Federal"/>
    <s v="PAV"/>
    <s v="Ponta Grossa"/>
  </r>
  <r>
    <x v="0"/>
    <s v="153BPR1300"/>
    <n v="0"/>
    <x v="125"/>
    <s v="1300"/>
    <n v="-50.193119690221401"/>
    <n v="-23.8380095602929"/>
    <n v="-50.193998510422801"/>
    <n v="-23.8555546499271"/>
    <s v="153"/>
    <s v="PR"/>
    <s v="Eixo Principal"/>
    <s v="-"/>
    <s v="153BPR1300"/>
    <s v="ACESSO IBAITÍ (JARDIM SÃO RAFAEL)"/>
    <s v="ACESSO II IBAITÍ (VILA SANTO ANTÔNIO)"/>
    <n v="108"/>
    <n v="110.1"/>
    <n v="2.1"/>
    <x v="2"/>
    <m/>
    <s v="272BPR0300"/>
    <s v="Federal"/>
    <m/>
    <m/>
    <m/>
    <s v="Federal"/>
    <s v="PAV"/>
    <s v="Ponta Grossa"/>
  </r>
  <r>
    <x v="0"/>
    <s v="153BPR1305"/>
    <n v="0"/>
    <x v="125"/>
    <s v="1305"/>
    <n v="-50.193998510422801"/>
    <n v="-23.8555546499271"/>
    <n v="-50.202726220438699"/>
    <n v="-23.873676999993499"/>
    <s v="153"/>
    <s v="PR"/>
    <s v="Eixo Principal"/>
    <s v="-"/>
    <s v="153BPR1305"/>
    <s v="ACESSO II IBAITÍ (VILA SANTO ANTÔNIO)"/>
    <s v="ENTR BR-272(B)"/>
    <n v="110.1"/>
    <n v="112.4"/>
    <n v="2.2999999999999998"/>
    <x v="2"/>
    <m/>
    <s v="272BPR0305"/>
    <s v="Federal"/>
    <m/>
    <m/>
    <m/>
    <s v="Federal"/>
    <s v="PAV"/>
    <s v="Ponta Grossa"/>
  </r>
  <r>
    <x v="0"/>
    <s v="153BPR1310"/>
    <n v="0"/>
    <x v="125"/>
    <s v="1310"/>
    <n v="-50.202726220438699"/>
    <n v="-23.873676999993499"/>
    <n v="-50.205523249598201"/>
    <n v="-23.9032665596039"/>
    <s v="153"/>
    <s v="PR"/>
    <s v="Eixo Principal"/>
    <s v="-"/>
    <s v="153BPR1310"/>
    <s v="ENTR BR-272(B)"/>
    <s v="ENTR PR-531"/>
    <n v="112.4"/>
    <n v="115.9"/>
    <n v="3.5"/>
    <x v="2"/>
    <m/>
    <m/>
    <s v="Federal"/>
    <m/>
    <m/>
    <m/>
    <s v="Federal"/>
    <s v="PAV"/>
    <s v="Ponta Grossa"/>
  </r>
  <r>
    <x v="0"/>
    <s v="153BPR1320"/>
    <n v="0"/>
    <x v="125"/>
    <s v="1320"/>
    <n v="-50.205523249598201"/>
    <n v="-23.9032665596039"/>
    <n v="-50.232746250439"/>
    <n v="-24.235250860338901"/>
    <s v="153"/>
    <s v="PR"/>
    <s v="Eixo Principal"/>
    <s v="-"/>
    <s v="153BPR1320"/>
    <s v="ENTR PR-531"/>
    <s v="ENTR PR-090 (VENTANIA)"/>
    <n v="115.9"/>
    <n v="161.4"/>
    <n v="45.5"/>
    <x v="2"/>
    <m/>
    <m/>
    <s v="Federal"/>
    <m/>
    <m/>
    <m/>
    <s v="Federal"/>
    <s v="PAV"/>
    <s v="Ponta Grossa"/>
  </r>
  <r>
    <x v="0"/>
    <s v="153BPR1330"/>
    <n v="0"/>
    <x v="125"/>
    <s v="1330"/>
    <n v="-50.232746250439"/>
    <n v="-24.235250860338901"/>
    <n v="-50.4447834498962"/>
    <n v="-24.5010780204342"/>
    <s v="153"/>
    <s v="PR"/>
    <s v="Eixo Principal"/>
    <s v="-"/>
    <s v="153BPR1330"/>
    <s v="ENTR PR-090 (VENTANIA)"/>
    <s v="ENTR PR-340 (P/TIBAGI)"/>
    <n v="161.4"/>
    <n v="204.2"/>
    <n v="42.8"/>
    <x v="2"/>
    <m/>
    <m/>
    <s v="Federal"/>
    <m/>
    <m/>
    <m/>
    <s v="Federal"/>
    <s v="PAV"/>
    <s v="Ponta Grossa"/>
  </r>
  <r>
    <x v="0"/>
    <s v="153BPR1350"/>
    <n v="0"/>
    <x v="125"/>
    <s v="1350"/>
    <n v="-50.4447834498962"/>
    <n v="-24.5010780204342"/>
    <n v="-50.487586539687001"/>
    <n v="-24.814485020267401"/>
    <s v="153"/>
    <s v="PR"/>
    <s v="Eixo Principal"/>
    <s v="-"/>
    <s v="153BPR1350"/>
    <s v="ENTR PR-340 (P/TIBAGI)"/>
    <s v="ENTR BR-376"/>
    <n v="204.2"/>
    <n v="246.5"/>
    <n v="42.3"/>
    <x v="2"/>
    <m/>
    <m/>
    <s v="Federal"/>
    <m/>
    <m/>
    <m/>
    <s v="Federal"/>
    <s v="PAV"/>
    <s v="Ponta Grossa"/>
  </r>
  <r>
    <x v="0"/>
    <s v="153BPR1370"/>
    <n v="0"/>
    <x v="125"/>
    <s v="1370"/>
    <n v="-50.487586539687001"/>
    <n v="-24.814485020267401"/>
    <n v="-50.589338940439603"/>
    <n v="-25.0216143297374"/>
    <s v="153"/>
    <s v="PR"/>
    <s v="Eixo Principal"/>
    <s v="-"/>
    <s v="153BPR1370"/>
    <s v="ENTR BR-376"/>
    <s v="ENTR BR-487 (IPIRANGA)"/>
    <n v="246.5"/>
    <n v="274"/>
    <n v="27.5"/>
    <x v="1"/>
    <m/>
    <m/>
    <s v="Federal"/>
    <m/>
    <m/>
    <m/>
    <s v="Federal"/>
    <s v="PLA"/>
    <s v="Ponta Grossa"/>
  </r>
  <r>
    <x v="0"/>
    <s v="153BPR1390"/>
    <n v="0"/>
    <x v="125"/>
    <s v="1390"/>
    <n v="-50.589338940439603"/>
    <n v="-25.0216143297374"/>
    <n v="-50.602910290177697"/>
    <n v="-25.177510020370999"/>
    <s v="153"/>
    <s v="PR"/>
    <s v="Eixo Principal"/>
    <s v="-"/>
    <s v="153BPR1390"/>
    <s v="ENTR BR-487 (IPIRANGA)"/>
    <s v="ENTR BR-373"/>
    <n v="274"/>
    <n v="297"/>
    <n v="23"/>
    <x v="1"/>
    <m/>
    <m/>
    <s v="Federal"/>
    <m/>
    <m/>
    <m/>
    <s v="Federal"/>
    <s v="PLA"/>
    <s v="Ponta Grossa"/>
  </r>
  <r>
    <x v="0"/>
    <s v="153BPR1400"/>
    <n v="0"/>
    <x v="125"/>
    <s v="1400"/>
    <n v="-50.602910290177697"/>
    <n v="-25.177510020370999"/>
    <n v="-50.6404993301799"/>
    <n v="-25.256912389595001"/>
    <s v="153"/>
    <s v="PR"/>
    <s v="Eixo Principal"/>
    <s v="-"/>
    <s v="153BPR1400"/>
    <s v="ENTR BR-373"/>
    <s v="ENTR ACESSO IMBITUVA"/>
    <n v="297"/>
    <n v="306.7"/>
    <n v="9.6999999999999993"/>
    <x v="1"/>
    <m/>
    <m/>
    <s v="Federal"/>
    <m/>
    <m/>
    <m/>
    <s v="Federal"/>
    <s v="PLA"/>
    <s v="Ponta Grossa"/>
  </r>
  <r>
    <x v="0"/>
    <s v="153BPR1410"/>
    <n v="0"/>
    <x v="125"/>
    <s v="1410"/>
    <n v="-50.6404993301799"/>
    <n v="-25.256912389595001"/>
    <n v="-50.619187600127503"/>
    <n v="-25.453936779858399"/>
    <s v="153"/>
    <s v="PR"/>
    <s v="Eixo Principal"/>
    <s v="-"/>
    <s v="153BPR1410"/>
    <s v="ENTR ACESSO IMBITUVA"/>
    <s v="ENTR BR-277"/>
    <n v="306.7"/>
    <n v="329.9"/>
    <n v="23.2"/>
    <x v="2"/>
    <m/>
    <m/>
    <s v="Federal"/>
    <m/>
    <m/>
    <m/>
    <s v="Federal"/>
    <s v="PAV"/>
    <s v="Ponta Grossa"/>
  </r>
  <r>
    <x v="0"/>
    <s v="153BPR1420"/>
    <n v="0"/>
    <x v="125"/>
    <s v="1420"/>
    <n v="-50.619187600127503"/>
    <n v="-25.453936779858399"/>
    <n v="-50.629406649597101"/>
    <n v="-25.4643279002123"/>
    <s v="153"/>
    <s v="PR"/>
    <s v="Eixo Principal"/>
    <s v="-"/>
    <s v="153BPR1420"/>
    <s v="ENTR BR-277"/>
    <s v="IRATI"/>
    <n v="329.9"/>
    <n v="331.7"/>
    <n v="1.8"/>
    <x v="0"/>
    <m/>
    <m/>
    <s v="Federal"/>
    <m/>
    <m/>
    <m/>
    <s v="Federal"/>
    <s v="PAV"/>
    <s v="Ponta Grossa"/>
  </r>
  <r>
    <x v="0"/>
    <s v="153BPR1430"/>
    <n v="0"/>
    <x v="125"/>
    <s v="1430"/>
    <n v="-50.629406649597101"/>
    <n v="-25.4643279002123"/>
    <n v="-50.6472292502296"/>
    <n v="-25.494952879871398"/>
    <s v="153"/>
    <s v="PR"/>
    <s v="Eixo Principal"/>
    <s v="-"/>
    <s v="153BPR1430"/>
    <s v="IRATI"/>
    <s v="ENTR PR-364(A)"/>
    <n v="331.7"/>
    <n v="335.7"/>
    <n v="4"/>
    <x v="2"/>
    <m/>
    <m/>
    <s v="Federal"/>
    <m/>
    <m/>
    <m/>
    <s v="Federal"/>
    <s v="PAV"/>
    <s v="Ponta Grossa"/>
  </r>
  <r>
    <x v="0"/>
    <s v="153BPR1431"/>
    <n v="0"/>
    <x v="125"/>
    <s v="1431"/>
    <n v="-50.6472292502296"/>
    <n v="-25.494952879871398"/>
    <n v="-50.654171590146703"/>
    <n v="-25.5309474299798"/>
    <s v="153"/>
    <s v="PR"/>
    <s v="Eixo Principal"/>
    <s v="-"/>
    <s v="153BPR1431"/>
    <s v="ENTR PR-364(A)"/>
    <s v="ENTR PR-364(B)"/>
    <n v="335.7"/>
    <n v="339.8"/>
    <n v="4.0999999999999996"/>
    <x v="2"/>
    <m/>
    <m/>
    <s v="Federal"/>
    <m/>
    <m/>
    <m/>
    <s v="Federal"/>
    <s v="PAV"/>
    <s v="Ponta Grossa"/>
  </r>
  <r>
    <x v="0"/>
    <s v="153BPR1433"/>
    <n v="0"/>
    <x v="125"/>
    <s v="1433"/>
    <n v="-50.654171590146703"/>
    <n v="-25.5309474299798"/>
    <n v="-50.693218920416797"/>
    <n v="-25.605154549742601"/>
    <s v="153"/>
    <s v="PR"/>
    <s v="Eixo Principal"/>
    <s v="-"/>
    <s v="153BPR1433"/>
    <s v="ENTR PR-364(B)"/>
    <s v="ENTR. P/ REBOUÇAS"/>
    <n v="339.8"/>
    <n v="349.2"/>
    <n v="9.4"/>
    <x v="2"/>
    <m/>
    <m/>
    <s v="Federal"/>
    <m/>
    <m/>
    <m/>
    <s v="Federal"/>
    <s v="PAV"/>
    <s v="Ponta Grossa"/>
  </r>
  <r>
    <x v="0"/>
    <s v="153BPR1437"/>
    <n v="0"/>
    <x v="125"/>
    <s v="1437"/>
    <n v="-50.693218920416797"/>
    <n v="-25.605154549742601"/>
    <n v="-50.783628639849702"/>
    <n v="-25.7063924699364"/>
    <s v="153"/>
    <s v="PR"/>
    <s v="Eixo Principal"/>
    <s v="-"/>
    <s v="153BPR1437"/>
    <s v="ENTR. P/ REBOUÇAS"/>
    <s v="ENTR AV. MANOEL RIBAS (RIO AZUL)"/>
    <n v="349.2"/>
    <n v="364.8"/>
    <n v="15.6"/>
    <x v="2"/>
    <m/>
    <m/>
    <s v="Federal"/>
    <m/>
    <m/>
    <m/>
    <s v="Federal"/>
    <s v="PAV"/>
    <s v="Ponta Grossa"/>
  </r>
  <r>
    <x v="0"/>
    <s v="153BPR1440"/>
    <n v="0"/>
    <x v="125"/>
    <s v="1440"/>
    <n v="-50.783628639849702"/>
    <n v="-25.7063924699364"/>
    <n v="-50.837774830044303"/>
    <n v="-25.884821449650101"/>
    <s v="153"/>
    <s v="PR"/>
    <s v="Eixo Principal"/>
    <s v="-"/>
    <s v="153BPR1440"/>
    <s v="ENTR AV. MANOEL RIBAS (RIO AZUL)"/>
    <s v="ENTR PR-281 (MALLET)"/>
    <n v="364.8"/>
    <n v="390.5"/>
    <n v="25.7"/>
    <x v="2"/>
    <m/>
    <m/>
    <s v="Federal"/>
    <m/>
    <m/>
    <m/>
    <s v="Federal"/>
    <s v="PAV"/>
    <s v="Ponta Grossa"/>
  </r>
  <r>
    <x v="0"/>
    <s v="153BPR1443"/>
    <n v="0"/>
    <x v="125"/>
    <s v="1443"/>
    <n v="-50.837774830044303"/>
    <n v="-25.884821449650101"/>
    <n v="-50.824548409881103"/>
    <n v="-26.045250709952199"/>
    <s v="153"/>
    <s v="PR"/>
    <s v="Eixo Principal"/>
    <s v="-"/>
    <s v="153BPR1443"/>
    <s v="ENTR PR-281 (MALLET)"/>
    <s v="ENTR PR-160(B) (PAULO FRONTIN)"/>
    <n v="390.5"/>
    <n v="409.6"/>
    <n v="19.100000000000001"/>
    <x v="2"/>
    <m/>
    <m/>
    <s v="Federal"/>
    <m/>
    <m/>
    <m/>
    <s v="Federal"/>
    <s v="PAV"/>
    <s v="Ponta Grossa"/>
  </r>
  <r>
    <x v="0"/>
    <s v="153BPR1445"/>
    <n v="0"/>
    <x v="125"/>
    <s v="1445"/>
    <n v="-50.824548409881103"/>
    <n v="-26.045250709952199"/>
    <n v="-50.774563229908999"/>
    <n v="-26.0930610899972"/>
    <s v="153"/>
    <s v="PR"/>
    <s v="Eixo Principal"/>
    <s v="-"/>
    <s v="153BPR1445"/>
    <s v="ENTR PR-160(B) (PAULO FRONTIN)"/>
    <s v="ENTR BR-476(A)"/>
    <n v="409.6"/>
    <n v="417"/>
    <n v="7.4"/>
    <x v="2"/>
    <m/>
    <m/>
    <s v="Federal"/>
    <m/>
    <m/>
    <m/>
    <s v="Federal"/>
    <s v="PAV"/>
    <s v="Ponta Grossa"/>
  </r>
  <r>
    <x v="4"/>
    <s v="153BPR1448"/>
    <s v="BR-476/153/282/480/SC/PR"/>
    <x v="125"/>
    <s v="1448"/>
    <n v="-50.774563229908999"/>
    <n v="-26.0930610899972"/>
    <n v="-50.912578230001202"/>
    <n v="-26.1720213300203"/>
    <s v="153"/>
    <s v="PR"/>
    <s v="Eixo Principal"/>
    <s v="-"/>
    <s v="153BPR1448"/>
    <s v="ENTR BR-476(A)"/>
    <s v="ENTR PR-160"/>
    <n v="417"/>
    <n v="434"/>
    <n v="17"/>
    <x v="2"/>
    <m/>
    <s v="476BPR0145"/>
    <s v="Federal"/>
    <m/>
    <m/>
    <m/>
    <s v="Federal"/>
    <s v="PAV"/>
    <s v="Colombo"/>
  </r>
  <r>
    <x v="4"/>
    <s v="153BPR1449"/>
    <s v="BR-476/153/282/480/SC/PR"/>
    <x v="125"/>
    <s v="1449"/>
    <n v="-50.912578230001202"/>
    <n v="-26.1720213300203"/>
    <n v="-50.926112649978698"/>
    <n v="-26.181635869599599"/>
    <s v="153"/>
    <s v="PR"/>
    <s v="Eixo Principal"/>
    <s v="-"/>
    <s v="153BPR1449"/>
    <s v="ENTR PR-160"/>
    <s v="ENTR PR-831 (P/PAULO DE FREITAS)"/>
    <n v="434"/>
    <n v="435.7"/>
    <n v="1.7"/>
    <x v="2"/>
    <m/>
    <s v="476BPR0148"/>
    <s v="Federal"/>
    <m/>
    <m/>
    <m/>
    <s v="Federal"/>
    <s v="PAV"/>
    <s v="Colombo"/>
  </r>
  <r>
    <x v="4"/>
    <s v="153BPR1450"/>
    <s v="BR-476/153/282/480/SC/PR"/>
    <x v="125"/>
    <s v="1450"/>
    <n v="-50.926112649978698"/>
    <n v="-26.181635869599599"/>
    <n v="-51.060156350035399"/>
    <n v="-26.201471080126201"/>
    <s v="153"/>
    <s v="PR"/>
    <s v="Eixo Principal"/>
    <s v="-"/>
    <s v="153BPR1450"/>
    <s v="ENTR PR-831 (P/PAULO DE FREITAS)"/>
    <s v="ENTR BR-476(B) (P/UNIÃO DA VITÓRIA)"/>
    <n v="435.7"/>
    <n v="450.5"/>
    <n v="14.8"/>
    <x v="2"/>
    <m/>
    <s v="476BPR0150"/>
    <s v="Federal"/>
    <m/>
    <m/>
    <m/>
    <s v="Federal"/>
    <s v="PAV"/>
    <s v="Colombo"/>
  </r>
  <r>
    <x v="4"/>
    <s v="153BPR1470"/>
    <s v="BR-476/153/282/480/SC/PR"/>
    <x v="125"/>
    <s v="1470"/>
    <n v="-51.060156350035399"/>
    <n v="-26.201471080126201"/>
    <n v="-51.112932069659202"/>
    <n v="-26.202640259939901"/>
    <s v="153"/>
    <s v="PR"/>
    <s v="Eixo Principal"/>
    <s v="-"/>
    <s v="153BPR1470"/>
    <s v="ENTR BR-476(B) (P/UNIÃO DA VITÓRIA)"/>
    <s v="ENTR BR-466(A)/PR-447(A)"/>
    <n v="450.5"/>
    <n v="456.5"/>
    <n v="6"/>
    <x v="2"/>
    <m/>
    <m/>
    <s v="Federal"/>
    <m/>
    <m/>
    <m/>
    <s v="Federal"/>
    <s v="PAV"/>
    <s v="Colombo"/>
  </r>
  <r>
    <x v="4"/>
    <s v="153BPR1475"/>
    <s v="BR-476/153/282/480/SC/PR"/>
    <x v="125"/>
    <s v="1475"/>
    <n v="-51.112932069659202"/>
    <n v="-26.202640259939901"/>
    <n v="-51.115758910445301"/>
    <n v="-26.208778769624399"/>
    <s v="153"/>
    <s v="PR"/>
    <s v="Eixo Principal"/>
    <s v="-"/>
    <s v="153BPR1475"/>
    <s v="ENTR BR-466(A)/PR-447(A)"/>
    <s v="ENTR BR-466(B)/PR-447(B)"/>
    <n v="456.5"/>
    <n v="457.3"/>
    <n v="0.8"/>
    <x v="2"/>
    <m/>
    <s v="466BPR0160"/>
    <s v="Federal"/>
    <m/>
    <m/>
    <m/>
    <s v="Federal"/>
    <s v="PAV"/>
    <s v="Colombo"/>
  </r>
  <r>
    <x v="4"/>
    <s v="153BPR1480"/>
    <s v="BR-476/153/282/480/SC/PR"/>
    <x v="125"/>
    <s v="1480"/>
    <n v="-51.115758910445301"/>
    <n v="-26.208778769624399"/>
    <n v="-51.1309173801329"/>
    <n v="-26.217541769936702"/>
    <s v="153"/>
    <s v="PR"/>
    <s v="Eixo Principal"/>
    <s v="-"/>
    <s v="153BPR1480"/>
    <s v="ENTR BR-466(B)/PR-447(B)"/>
    <s v="ENTR BR-280(A)/PR-446"/>
    <n v="457.3"/>
    <n v="459.1"/>
    <n v="1.8"/>
    <x v="2"/>
    <m/>
    <m/>
    <s v="Federal"/>
    <m/>
    <m/>
    <m/>
    <s v="Federal"/>
    <s v="PAV"/>
    <s v="Colombo"/>
  </r>
  <r>
    <x v="4"/>
    <s v="153BPR1490"/>
    <s v="BR-476/153/282/480/SC/PR"/>
    <x v="125"/>
    <s v="1490"/>
    <n v="-51.1309173801329"/>
    <n v="-26.217541769936702"/>
    <n v="-51.272135679917596"/>
    <n v="-26.386347140408098"/>
    <s v="153"/>
    <s v="PR"/>
    <s v="Eixo Principal"/>
    <s v="-"/>
    <s v="153BPR1490"/>
    <s v="ENTR BR-280(A)/PR-446"/>
    <s v="ENTR PR-170"/>
    <n v="459.1"/>
    <n v="485.3"/>
    <n v="26.2"/>
    <x v="2"/>
    <m/>
    <s v="280BPR0180"/>
    <s v="Federal"/>
    <m/>
    <m/>
    <m/>
    <s v="Federal"/>
    <s v="PAV"/>
    <s v="Colombo"/>
  </r>
  <r>
    <x v="4"/>
    <s v="153BPR1497"/>
    <s v="BR-476/153/282/480/SC/PR"/>
    <x v="125"/>
    <s v="1497"/>
    <n v="-51.272135679917596"/>
    <n v="-26.386347140408098"/>
    <n v="-51.313459119642602"/>
    <n v="-26.4291942996771"/>
    <s v="153"/>
    <s v="PR"/>
    <s v="Eixo Principal"/>
    <s v="-"/>
    <s v="153BPR1497"/>
    <s v="ENTR PR-170"/>
    <s v="GENERAL CARNEIRO"/>
    <n v="485.3"/>
    <n v="492.8"/>
    <n v="7.5"/>
    <x v="2"/>
    <m/>
    <s v="280BPR0187"/>
    <s v="Federal"/>
    <m/>
    <m/>
    <m/>
    <s v="Federal"/>
    <s v="PAV"/>
    <s v="Colombo"/>
  </r>
  <r>
    <x v="4"/>
    <s v="153BPR1500"/>
    <s v="BR-476/153/282/480/SC/PR"/>
    <x v="125"/>
    <s v="1500"/>
    <n v="-51.313459119642602"/>
    <n v="-26.4291942996771"/>
    <n v="-51.4788371998768"/>
    <n v="-26.609163409763401"/>
    <s v="153"/>
    <s v="PR"/>
    <s v="Eixo Principal"/>
    <s v="-"/>
    <s v="153BPR1500"/>
    <s v="GENERAL CARNEIRO"/>
    <s v="ENTR BR-280(B)"/>
    <n v="492.8"/>
    <n v="523.20000000000005"/>
    <n v="30.4"/>
    <x v="2"/>
    <m/>
    <s v="280BPR0190"/>
    <s v="Federal"/>
    <m/>
    <m/>
    <m/>
    <s v="Federal"/>
    <s v="PAV"/>
    <s v="Colombo"/>
  </r>
  <r>
    <x v="4"/>
    <s v="153BPR1510"/>
    <s v="BR-476/153/282/480/SC/PR"/>
    <x v="125"/>
    <s v="1510"/>
    <n v="-51.4788371998768"/>
    <n v="-26.609163409763401"/>
    <n v="-51.492153080100501"/>
    <n v="-26.612095970352598"/>
    <s v="153"/>
    <s v="PR"/>
    <s v="Eixo Principal"/>
    <s v="-"/>
    <s v="153BPR1510"/>
    <s v="ENTR BR-280(B)"/>
    <s v="DIV PR/SC"/>
    <n v="523.20000000000005"/>
    <n v="524.5"/>
    <n v="1.3"/>
    <x v="2"/>
    <m/>
    <m/>
    <s v="Federal"/>
    <m/>
    <m/>
    <m/>
    <s v="Federal"/>
    <s v="PAV"/>
    <s v="Colombo"/>
  </r>
  <r>
    <x v="0"/>
    <s v="153BRS1650"/>
    <n v="0"/>
    <x v="126"/>
    <s v="1650"/>
    <n v="-51.9850538101851"/>
    <n v="-27.3792170200493"/>
    <n v="-52.025456909808398"/>
    <n v="-27.424338779710801"/>
    <s v="153"/>
    <s v="RS"/>
    <s v="Eixo Principal"/>
    <s v="-"/>
    <s v="153BRS1650"/>
    <s v="DIV SC/RS(FIM PONTE S/RIO URUGUAI)"/>
    <s v="ENTR RS-491 (P/MARCELINO RAMOS)"/>
    <n v="0"/>
    <n v="7.7"/>
    <n v="7.7"/>
    <x v="2"/>
    <m/>
    <m/>
    <s v="Federal"/>
    <m/>
    <m/>
    <m/>
    <s v="Federal"/>
    <s v="PAV"/>
    <s v="Passo Fundo"/>
  </r>
  <r>
    <x v="0"/>
    <s v="153BRS1655"/>
    <n v="0"/>
    <x v="126"/>
    <s v="1655"/>
    <n v="-52.025456909808398"/>
    <n v="-27.424338779710801"/>
    <n v="-52.105036209853097"/>
    <n v="-27.4692048702085"/>
    <s v="153"/>
    <s v="RS"/>
    <s v="Eixo Principal"/>
    <s v="-"/>
    <s v="153BRS1655"/>
    <s v="ENTR RS-491 (P/MARCELINO RAMOS)"/>
    <s v="ENTR RS-426 (P/SEVERIANO DE ALMEIDA)"/>
    <n v="7.7"/>
    <n v="20.2"/>
    <n v="12.5"/>
    <x v="2"/>
    <m/>
    <m/>
    <s v="Federal"/>
    <m/>
    <m/>
    <m/>
    <s v="Federal"/>
    <s v="PAV"/>
    <s v="Passo Fundo"/>
  </r>
  <r>
    <x v="0"/>
    <s v="153BRS1658"/>
    <n v="0"/>
    <x v="126"/>
    <s v="1658"/>
    <n v="-52.105036209853097"/>
    <n v="-27.4692048702085"/>
    <n v="-52.2374114202008"/>
    <n v="-27.621806499770098"/>
    <s v="153"/>
    <s v="RS"/>
    <s v="Eixo Principal"/>
    <s v="-"/>
    <s v="153BRS1658"/>
    <s v="ENTR RS-426 (P/SEVERIANO DE ALMEIDA)"/>
    <s v="ENTR RS-331 (P/ERECHIM)"/>
    <n v="20.2"/>
    <n v="43.9"/>
    <n v="23.7"/>
    <x v="2"/>
    <m/>
    <m/>
    <s v="Federal"/>
    <m/>
    <m/>
    <m/>
    <s v="Federal"/>
    <s v="PAV"/>
    <s v="Passo Fundo"/>
  </r>
  <r>
    <x v="0"/>
    <s v="153BRS1660"/>
    <n v="0"/>
    <x v="126"/>
    <s v="1660"/>
    <n v="-52.2374114202008"/>
    <n v="-27.621806499770098"/>
    <n v="-52.253370759552801"/>
    <n v="-27.648076360435599"/>
    <s v="153"/>
    <s v="RS"/>
    <s v="Eixo Principal"/>
    <s v="-"/>
    <s v="153BRS1660"/>
    <s v="ENTR RS-331 (P/ERECHIM)"/>
    <s v="ENTR R. DR JOÃO CARUSO (DISTRITO INDUSTRIAL-ERECHIM)"/>
    <n v="43.9"/>
    <n v="46.9"/>
    <n v="3"/>
    <x v="2"/>
    <m/>
    <m/>
    <s v="Federal"/>
    <m/>
    <m/>
    <m/>
    <s v="Federal"/>
    <s v="PAV"/>
    <s v="Passo Fundo"/>
  </r>
  <r>
    <x v="0"/>
    <s v="153BRS1662"/>
    <n v="0"/>
    <x v="126"/>
    <s v="1662"/>
    <n v="-52.253370759552801"/>
    <n v="-27.648076360435599"/>
    <n v="-52.287407499955997"/>
    <n v="-27.6634949203542"/>
    <s v="153"/>
    <s v="RS"/>
    <s v="Eixo Principal"/>
    <s v="-"/>
    <s v="153BRS1662"/>
    <s v="ENTR R. DR JOÃO CARUSO (DISTRITO INDUSTRIAL-ERECHIM)"/>
    <s v="ENTR BR-480/RS-211(B) (P/ERECHIM)"/>
    <n v="46.9"/>
    <n v="51.5"/>
    <n v="4.5999999999999996"/>
    <x v="2"/>
    <m/>
    <m/>
    <s v="Federal"/>
    <m/>
    <m/>
    <m/>
    <s v="Federal"/>
    <s v="PAV"/>
    <s v="Passo Fundo"/>
  </r>
  <r>
    <x v="0"/>
    <s v="153BRS1663"/>
    <n v="0"/>
    <x v="126"/>
    <s v="1663"/>
    <n v="-52.287407499955997"/>
    <n v="-27.6634949203542"/>
    <n v="-52.290383110192302"/>
    <n v="-27.6767677599241"/>
    <s v="153"/>
    <s v="RS"/>
    <s v="Eixo Principal"/>
    <s v="-"/>
    <s v="153BRS1663"/>
    <s v="ENTR BR-480/RS-211(B) (P/ERECHIM)"/>
    <s v="ENTR RS-135 (P/GETULIO VARGAS)"/>
    <n v="51.5"/>
    <n v="53.1"/>
    <n v="1.6"/>
    <x v="2"/>
    <m/>
    <m/>
    <s v="Federal"/>
    <m/>
    <m/>
    <m/>
    <s v="Federal"/>
    <s v="PAV"/>
    <s v="Passo Fundo"/>
  </r>
  <r>
    <x v="0"/>
    <s v="153BRS1664"/>
    <n v="0"/>
    <x v="126"/>
    <s v="1664"/>
    <n v="-52.290383110192302"/>
    <n v="-27.6767677599241"/>
    <n v="-52.374565600022301"/>
    <n v="-27.947225010325798"/>
    <s v="153"/>
    <s v="RS"/>
    <s v="Eixo Principal"/>
    <s v="-"/>
    <s v="153BRS1664"/>
    <s v="ENTR RS-135 (P/GETULIO VARGAS)"/>
    <s v="ENTR RS-469/475 (P/ESTAÇÃO)"/>
    <n v="53.1"/>
    <n v="85.8"/>
    <n v="32.700000000000003"/>
    <x v="5"/>
    <m/>
    <m/>
    <s v="Federal"/>
    <m/>
    <m/>
    <m/>
    <s v="Federal"/>
    <s v="N_PAV"/>
    <s v="Passo Fundo"/>
  </r>
  <r>
    <x v="0"/>
    <s v="153BRS1666"/>
    <n v="0"/>
    <x v="126"/>
    <s v="1666"/>
    <n v="-52.374565600022301"/>
    <n v="-27.947225010325798"/>
    <n v="-52.464142629978298"/>
    <n v="-28.220117140093901"/>
    <s v="153"/>
    <s v="RS"/>
    <s v="Eixo Principal"/>
    <s v="-"/>
    <s v="153BRS1666"/>
    <s v="ENTR RS-469/475 (P/ESTAÇÃO)"/>
    <s v="ENTR BR-285(A) (CONTORNO DE PASSO FUNDO)"/>
    <n v="85.8"/>
    <n v="121.5"/>
    <n v="35.700000000000003"/>
    <x v="5"/>
    <m/>
    <m/>
    <s v="Federal"/>
    <m/>
    <m/>
    <m/>
    <s v="Federal"/>
    <s v="N_PAV"/>
    <s v="Passo Fundo"/>
  </r>
  <r>
    <x v="0"/>
    <s v="153BRS1670"/>
    <n v="0"/>
    <x v="126"/>
    <s v="1670"/>
    <n v="-52.464142629978298"/>
    <n v="-28.220117140093901"/>
    <n v="-52.480008199718597"/>
    <n v="-28.227342549718799"/>
    <s v="153"/>
    <s v="RS"/>
    <s v="Eixo Principal"/>
    <s v="-"/>
    <s v="153BRS1670"/>
    <s v="ENTR BR-285(A) (CONTORNO DE PASSO FUNDO)"/>
    <s v="ENTR BR-285(B)/RS-324(A) (P/CARAZINHO)"/>
    <n v="121.5"/>
    <n v="123.3"/>
    <n v="1.8"/>
    <x v="2"/>
    <m/>
    <s v="285BRS0191"/>
    <s v="Federal"/>
    <m/>
    <m/>
    <m/>
    <s v="Federal"/>
    <s v="PAV"/>
    <s v="Passo Fundo"/>
  </r>
  <r>
    <x v="0"/>
    <s v="153BRS1672"/>
    <n v="0"/>
    <x v="126"/>
    <s v="1672"/>
    <n v="-52.480008199718597"/>
    <n v="-28.227342549718799"/>
    <n v="-52.440883640167797"/>
    <n v="-28.2704143497423"/>
    <s v="153"/>
    <s v="RS"/>
    <s v="Eixo Principal"/>
    <s v="-"/>
    <s v="153BRS1672"/>
    <s v="ENTR BR-285(B)/RS-324(A) (P/CARAZINHO)"/>
    <s v="ENTR RS-324(B) (P/PASSO FUNDO)"/>
    <n v="123.3"/>
    <n v="129.69999999999999"/>
    <n v="6.4"/>
    <x v="1"/>
    <m/>
    <m/>
    <s v="Estadual"/>
    <m/>
    <s v="RST-153"/>
    <s v="PAV"/>
    <s v="Estadual"/>
    <s v="PLA"/>
    <s v="Passo Fundo"/>
  </r>
  <r>
    <x v="0"/>
    <s v="153BRS1690"/>
    <n v="0"/>
    <x v="126"/>
    <s v="1690"/>
    <n v="-52.440883640167797"/>
    <n v="-28.2704143497423"/>
    <n v="-52.595287350131002"/>
    <n v="-28.574985530257901"/>
    <s v="153"/>
    <s v="RS"/>
    <s v="Eixo Principal"/>
    <s v="-"/>
    <s v="153BRS1690"/>
    <s v="ENTR RS-324(B) (P/PASSO FUNDO)"/>
    <s v="ENTR BR-386(A)/RS-223 (P/CARAZINHO)"/>
    <n v="129.69999999999999"/>
    <n v="168.4"/>
    <n v="38.700000000000003"/>
    <x v="1"/>
    <m/>
    <m/>
    <s v="Estadual"/>
    <m/>
    <s v="RST-153"/>
    <s v="PAV"/>
    <s v="Estadual"/>
    <s v="PLA"/>
    <s v="Passo Fundo"/>
  </r>
  <r>
    <x v="0"/>
    <s v="153BRS1710"/>
    <n v="0"/>
    <x v="126"/>
    <s v="1710"/>
    <n v="-52.595287350131002"/>
    <n v="-28.574985530257901"/>
    <n v="-52.507555319822103"/>
    <n v="-28.803825740165699"/>
    <s v="153"/>
    <s v="RS"/>
    <s v="Eixo Principal"/>
    <s v="-"/>
    <s v="153BRS1710"/>
    <s v="ENTR BR-386(A)/RS-223 (P/CARAZINHO)"/>
    <s v="ENTR ACESSO NORTE DE SOLEDADE"/>
    <n v="168.4"/>
    <n v="198.9"/>
    <n v="30.5"/>
    <x v="2"/>
    <m/>
    <s v="386BRS0210"/>
    <s v="Concessão Federal"/>
    <m/>
    <m/>
    <m/>
    <s v="Federal"/>
    <s v="PAV"/>
    <s v="Passo Fundo"/>
  </r>
  <r>
    <x v="0"/>
    <s v="153BRS1720"/>
    <n v="0"/>
    <x v="126"/>
    <s v="1720"/>
    <n v="-52.507555319822103"/>
    <n v="-28.803825740165699"/>
    <n v="-52.476098669617798"/>
    <n v="-28.822922160329298"/>
    <s v="153"/>
    <s v="RS"/>
    <s v="Eixo Principal"/>
    <s v="-"/>
    <s v="153BRS1720"/>
    <s v="ENTR ACESSO NORTE DE SOLEDADE"/>
    <s v="ENTR BR-386(B)/471(A)/RS-332(A) (SOLEDADE)"/>
    <n v="198.9"/>
    <n v="202.6"/>
    <n v="3.7"/>
    <x v="2"/>
    <m/>
    <s v="386BRS0220"/>
    <s v="Concessão Federal"/>
    <m/>
    <m/>
    <m/>
    <s v="Federal"/>
    <s v="PAV"/>
    <s v="Passo Fundo"/>
  </r>
  <r>
    <x v="0"/>
    <s v="153BRS1725"/>
    <n v="0"/>
    <x v="126"/>
    <s v="1725"/>
    <n v="-52.476098669617798"/>
    <n v="-28.822922160329298"/>
    <n v="-52.516773889703103"/>
    <n v="-28.853131449956301"/>
    <s v="153"/>
    <s v="RS"/>
    <s v="Eixo Principal"/>
    <s v="-"/>
    <s v="153BRS1725"/>
    <s v="ENTR BR-386(B)/471(A)/RS-332(A) (SOLEDADE)"/>
    <s v="ENTR BR-471(A)/RS-332 (SOLEDADE)"/>
    <n v="202.6"/>
    <n v="208.4"/>
    <n v="5.8"/>
    <x v="1"/>
    <m/>
    <s v="471BRS0005"/>
    <s v="Estadual"/>
    <m/>
    <s v="RS-332"/>
    <s v="PAV"/>
    <s v="Estadual"/>
    <s v="PLA"/>
    <s v="Passo Fundo"/>
  </r>
  <r>
    <x v="0"/>
    <s v="153BRS1730"/>
    <n v="0"/>
    <x v="126"/>
    <s v="1730"/>
    <n v="-52.516773889703103"/>
    <n v="-28.853131449956301"/>
    <n v="-52.5960624596147"/>
    <n v="-29.0936539899396"/>
    <s v="153"/>
    <s v="RS"/>
    <s v="Eixo Principal"/>
    <s v="-"/>
    <s v="153BRS1730"/>
    <s v="ENTR BR-471(A)/RS-332 (SOLEDADE)"/>
    <s v="BARROS CASSAL"/>
    <n v="208.4"/>
    <n v="243.6"/>
    <n v="35.200000000000003"/>
    <x v="1"/>
    <m/>
    <s v="471BRS0010"/>
    <s v="Estadual"/>
    <m/>
    <s v="RS-332"/>
    <s v="PAV"/>
    <s v="Estadual"/>
    <s v="PLA"/>
    <s v="Passo Fundo"/>
  </r>
  <r>
    <x v="0"/>
    <s v="153BRS1740"/>
    <n v="0"/>
    <x v="126"/>
    <s v="1740"/>
    <n v="-52.5960624596147"/>
    <n v="-29.0936539899396"/>
    <n v="-52.667645589672098"/>
    <n v="-29.4579902096803"/>
    <s v="153"/>
    <s v="RS"/>
    <s v="Eixo Principal"/>
    <s v="-"/>
    <s v="153BRS1740"/>
    <s v="BARROS CASSAL"/>
    <s v="HERVEIRAS"/>
    <n v="243.6"/>
    <n v="291.5"/>
    <n v="47.9"/>
    <x v="1"/>
    <m/>
    <s v="471BRS0020"/>
    <s v="Estadual"/>
    <m/>
    <s v="RS-153"/>
    <s v="PAV"/>
    <s v="Estadual"/>
    <s v="PLA"/>
    <s v="Passo Fundo"/>
  </r>
  <r>
    <x v="0"/>
    <s v="153BRS1750"/>
    <n v="0"/>
    <x v="126"/>
    <s v="1750"/>
    <n v="-52.667645589672098"/>
    <n v="-29.4579902096803"/>
    <n v="-52.560991790238802"/>
    <n v="-29.703069150420902"/>
    <s v="153"/>
    <s v="RS"/>
    <s v="Eixo Principal"/>
    <s v="-"/>
    <s v="153BRS1750"/>
    <s v="HERVEIRAS"/>
    <s v="ENTR BR-287(A)/471(B) (VERA CRUZ)"/>
    <n v="291.5"/>
    <n v="325.2"/>
    <n v="33.700000000000003"/>
    <x v="1"/>
    <m/>
    <s v="471BRS0030"/>
    <s v="Estadual"/>
    <m/>
    <s v="RS-153"/>
    <s v="PAV"/>
    <s v="Estadual"/>
    <s v="PLA"/>
    <s v="Passo Fundo"/>
  </r>
  <r>
    <x v="0"/>
    <s v="153BRS1760"/>
    <n v="0"/>
    <x v="126"/>
    <s v="1760"/>
    <n v="-52.560991790238802"/>
    <n v="-29.703069150420902"/>
    <n v="-52.781009950348903"/>
    <n v="-29.681610870445201"/>
    <s v="153"/>
    <s v="RS"/>
    <s v="Eixo Principal"/>
    <s v="-"/>
    <s v="153BRS1760"/>
    <s v="ENTR BR-287(A)/471(B) (VERA CRUZ)"/>
    <s v="ENTR RS-410 (CANDELÁRIA)"/>
    <n v="325.2"/>
    <n v="348.1"/>
    <n v="22.9"/>
    <x v="1"/>
    <m/>
    <s v="287BRS0120"/>
    <s v="Estadual"/>
    <m/>
    <s v="RST-287"/>
    <s v="PAV"/>
    <s v="Estadual"/>
    <s v="PLA"/>
    <s v="Passo Fundo"/>
  </r>
  <r>
    <x v="0"/>
    <s v="153BRS1770"/>
    <n v="0"/>
    <x v="126"/>
    <s v="1770"/>
    <n v="-52.781009950348903"/>
    <n v="-29.681610870445201"/>
    <n v="-52.796363300425902"/>
    <n v="-29.681182730198699"/>
    <s v="153"/>
    <s v="RS"/>
    <s v="Eixo Principal"/>
    <s v="-"/>
    <s v="153BRS1770"/>
    <s v="ENTR RS-410 (CANDELÁRIA)"/>
    <s v="ENTR RS-400 (P/SOBRADINHO)"/>
    <n v="348.1"/>
    <n v="349.6"/>
    <n v="1.5"/>
    <x v="1"/>
    <m/>
    <s v="287BRS0130"/>
    <s v="Estadual"/>
    <m/>
    <s v="RST-287"/>
    <s v="PAV"/>
    <s v="Estadual"/>
    <s v="PLA"/>
    <s v="Passo Fundo"/>
  </r>
  <r>
    <x v="0"/>
    <s v="153BRS1775"/>
    <n v="0"/>
    <x v="126"/>
    <s v="1775"/>
    <n v="-52.796363300425902"/>
    <n v="-29.681182730198699"/>
    <n v="-52.946089540199999"/>
    <n v="-29.731983650125301"/>
    <s v="153"/>
    <s v="RS"/>
    <s v="Eixo Principal"/>
    <s v="-"/>
    <s v="153BRS1775"/>
    <s v="ENTR RS-400 (P/SOBRADINHO)"/>
    <s v="ENTR BR-481 (NOVO CABRAIS)"/>
    <n v="349.6"/>
    <n v="366"/>
    <n v="16.399999999999999"/>
    <x v="1"/>
    <m/>
    <s v="287BRS0140"/>
    <s v="Estadual"/>
    <m/>
    <s v="RST-287"/>
    <s v="PAV"/>
    <s v="Estadual"/>
    <s v="PLA"/>
    <s v="Passo Fundo"/>
  </r>
  <r>
    <x v="0"/>
    <s v="153BRS1780"/>
    <n v="0"/>
    <x v="126"/>
    <s v="1780"/>
    <n v="-52.946089540199999"/>
    <n v="-29.731983650125301"/>
    <n v="-52.961176660374498"/>
    <n v="-29.739817889983598"/>
    <s v="153"/>
    <s v="RS"/>
    <s v="Eixo Principal"/>
    <s v="-"/>
    <s v="153BRS1780"/>
    <s v="ENTR BR-481 (NOVO CABRAIS)"/>
    <s v="ENTR BR-287(B) (P/SANTA MARIA)"/>
    <n v="366"/>
    <n v="367.7"/>
    <n v="1.7"/>
    <x v="1"/>
    <m/>
    <s v="287BRS0150"/>
    <s v="Estadual"/>
    <m/>
    <s v="RST-287"/>
    <s v="PAV"/>
    <s v="Estadual"/>
    <s v="PLA"/>
    <s v="Santa Maria"/>
  </r>
  <r>
    <x v="0"/>
    <s v="153BRS1785"/>
    <n v="0"/>
    <x v="126"/>
    <s v="1785"/>
    <n v="-52.961176660374498"/>
    <n v="-29.739817889983598"/>
    <n v="-52.9217204002762"/>
    <n v="-30.014497440304499"/>
    <s v="153"/>
    <s v="RS"/>
    <s v="Eixo Principal"/>
    <s v="-"/>
    <s v="153BRS1785"/>
    <s v="ENTR BR-287(B) (P/SANTA MARIA)"/>
    <s v="INÍCIO PISTA DUPLA (CACHOEIRA DO SUL)"/>
    <n v="367.7"/>
    <n v="400.7"/>
    <n v="33"/>
    <x v="2"/>
    <m/>
    <m/>
    <s v="Federal"/>
    <m/>
    <m/>
    <m/>
    <s v="Federal"/>
    <s v="PAV"/>
    <s v="Santa Maria"/>
  </r>
  <r>
    <x v="0"/>
    <s v="153BRS1800"/>
    <n v="0"/>
    <x v="126"/>
    <s v="1800"/>
    <n v="-52.9217204002762"/>
    <n v="-30.014497440304499"/>
    <n v="-52.908798379941203"/>
    <n v="-30.0499059498995"/>
    <s v="153"/>
    <s v="RS"/>
    <s v="Eixo Principal"/>
    <s v="-"/>
    <s v="153BRS1800"/>
    <s v="INÍCIO PISTA DUPLA (CACHOEIRA DO SUL)"/>
    <s v="ENTR AV. JOÃO NEVES DE FONTOURA (CACHOEIRA DO SUL)"/>
    <n v="400.7"/>
    <n v="404.7"/>
    <n v="4"/>
    <x v="0"/>
    <m/>
    <m/>
    <s v="Federal"/>
    <m/>
    <m/>
    <m/>
    <s v="Federal"/>
    <s v="PAV"/>
    <s v="Santa Maria"/>
  </r>
  <r>
    <x v="0"/>
    <s v="153BRS1810"/>
    <n v="0"/>
    <x v="126"/>
    <s v="1810"/>
    <n v="-52.908798379941203"/>
    <n v="-30.0499059498995"/>
    <n v="-52.853412489594596"/>
    <n v="-30.264991770154001"/>
    <s v="153"/>
    <s v="RS"/>
    <s v="Eixo Principal"/>
    <s v="-"/>
    <s v="153BRS1810"/>
    <s v="ENTR AV. JOÃO NEVES DE FONTOURA (CACHOEIRA DO SUL)"/>
    <s v="ENTR BR-290(A)"/>
    <n v="404.7"/>
    <n v="430.9"/>
    <n v="26.2"/>
    <x v="2"/>
    <m/>
    <m/>
    <s v="Federal"/>
    <m/>
    <m/>
    <m/>
    <s v="Federal"/>
    <s v="PAV"/>
    <s v="Santa Maria"/>
  </r>
  <r>
    <x v="0"/>
    <s v="153BRS1830"/>
    <n v="0"/>
    <x v="126"/>
    <s v="1830"/>
    <n v="-52.853412489594596"/>
    <n v="-30.264991770154001"/>
    <n v="-53.059719069579302"/>
    <n v="-30.250021790273301"/>
    <s v="153"/>
    <s v="RS"/>
    <s v="Eixo Principal"/>
    <s v="-"/>
    <s v="153BRS1830"/>
    <s v="ENTR BR-290(A)"/>
    <s v="ENTR RS-705 (P/GERIBA)"/>
    <n v="430.9"/>
    <n v="451.7"/>
    <n v="20.8"/>
    <x v="2"/>
    <m/>
    <s v="290BRS0210"/>
    <s v="Federal"/>
    <m/>
    <m/>
    <m/>
    <s v="Federal"/>
    <s v="PAV"/>
    <s v="São Leopoldo"/>
  </r>
  <r>
    <x v="0"/>
    <s v="153BRS1840"/>
    <n v="0"/>
    <x v="126"/>
    <s v="1840"/>
    <n v="-53.059719069579302"/>
    <n v="-30.250021790273301"/>
    <n v="-53.362406090368701"/>
    <n v="-30.366571500174501"/>
    <s v="153"/>
    <s v="RS"/>
    <s v="Eixo Principal"/>
    <s v="-"/>
    <s v="153BRS1840"/>
    <s v="ENTR RS-705 (P/GERIBA)"/>
    <s v="ENTR BR-290(B)"/>
    <n v="451.7"/>
    <n v="485.4"/>
    <n v="33.700000000000003"/>
    <x v="2"/>
    <m/>
    <s v="290BRS0220"/>
    <s v="Federal"/>
    <m/>
    <m/>
    <m/>
    <s v="Federal"/>
    <s v="PAV"/>
    <s v="São Leopoldo"/>
  </r>
  <r>
    <x v="0"/>
    <s v="153BRS1850"/>
    <n v="0"/>
    <x v="126"/>
    <s v="1850"/>
    <n v="-53.362406090368701"/>
    <n v="-30.366571500174501"/>
    <n v="-53.393290060387898"/>
    <n v="-30.583026499573201"/>
    <s v="153"/>
    <s v="RS"/>
    <s v="Eixo Principal"/>
    <s v="-"/>
    <s v="153BRS1850"/>
    <s v="ENTR BR-290(B)"/>
    <s v="ENTR BR-392"/>
    <n v="485.4"/>
    <n v="510.9"/>
    <n v="25.5"/>
    <x v="2"/>
    <m/>
    <m/>
    <s v="Federal"/>
    <m/>
    <m/>
    <m/>
    <s v="Federal"/>
    <s v="PAV"/>
    <s v="Santana do Livramento"/>
  </r>
  <r>
    <x v="0"/>
    <s v="153BRS1870"/>
    <n v="0"/>
    <x v="126"/>
    <s v="1870"/>
    <n v="-53.393290060387898"/>
    <n v="-30.583026499573201"/>
    <n v="-53.533627240404698"/>
    <n v="-30.7522661103926"/>
    <s v="153"/>
    <s v="RS"/>
    <s v="Eixo Principal"/>
    <s v="-"/>
    <s v="153BRS1870"/>
    <s v="ENTR BR-392"/>
    <s v="ENTR RS-625 (P/MINAS DO CAMAQUÃ)"/>
    <n v="510.9"/>
    <n v="537.9"/>
    <n v="27"/>
    <x v="2"/>
    <m/>
    <m/>
    <s v="Federal"/>
    <m/>
    <m/>
    <m/>
    <s v="Federal"/>
    <s v="PAV"/>
    <s v="Santana do Livramento"/>
  </r>
  <r>
    <x v="0"/>
    <s v="153BRS1890"/>
    <n v="0"/>
    <x v="126"/>
    <s v="1890"/>
    <n v="-53.533627059640999"/>
    <n v="-30.752265979990899"/>
    <n v="-53.979742400291499"/>
    <n v="-31.3286664903661"/>
    <s v="153"/>
    <s v="RS"/>
    <s v="Eixo Principal"/>
    <s v="-"/>
    <s v="153BRS1890"/>
    <s v="ENTR RS-625 (P/MINAS DO CAMAQUÃ)"/>
    <s v="ENTR BR-293 (SANTA TEREZA)"/>
    <n v="537.9"/>
    <n v="622.79999999999995"/>
    <n v="84.9"/>
    <x v="2"/>
    <m/>
    <m/>
    <s v="Federal"/>
    <m/>
    <m/>
    <m/>
    <s v="Federal"/>
    <s v="PAV"/>
    <s v="Santana do Livramento"/>
  </r>
  <r>
    <x v="0"/>
    <s v="153BRS1910"/>
    <n v="0"/>
    <x v="126"/>
    <s v="1910"/>
    <n v="-53.979742400291499"/>
    <n v="-31.3286664903661"/>
    <n v="-54.035840040185597"/>
    <n v="-31.365182079789101"/>
    <s v="153"/>
    <s v="RS"/>
    <s v="Eixo Principal"/>
    <s v="-"/>
    <s v="153BRS1910"/>
    <s v="ENTR BR-293 (SANTA TEREZA)"/>
    <s v="ACESSO LESTE BAGÉ"/>
    <n v="622.79999999999995"/>
    <n v="629.5"/>
    <n v="6.7"/>
    <x v="2"/>
    <m/>
    <m/>
    <s v="Federal"/>
    <m/>
    <m/>
    <m/>
    <s v="Federal"/>
    <s v="PAV"/>
    <s v="Santana do Livramento"/>
  </r>
  <r>
    <x v="0"/>
    <s v="153BRS1920"/>
    <n v="0"/>
    <x v="126"/>
    <s v="1920"/>
    <n v="-54.035840040185597"/>
    <n v="-31.365182079789101"/>
    <n v="-54.122941310293101"/>
    <n v="-31.3841424604061"/>
    <s v="153"/>
    <s v="RS"/>
    <s v="Eixo Principal"/>
    <s v="-"/>
    <s v="153BRS1920"/>
    <s v="ACESSO LESTE BAGÉ"/>
    <s v="ENTR BR-473(A) (AEROPORTO DE BAGÉ)"/>
    <n v="629.5"/>
    <n v="638.4"/>
    <n v="8.9"/>
    <x v="2"/>
    <m/>
    <m/>
    <s v="Federal"/>
    <m/>
    <m/>
    <m/>
    <s v="Federal"/>
    <s v="PAV"/>
    <s v="Santana do Livramento"/>
  </r>
  <r>
    <x v="0"/>
    <s v="153BRS1930"/>
    <n v="0"/>
    <x v="126"/>
    <s v="1930"/>
    <n v="-54.122941310293101"/>
    <n v="-31.3841424604061"/>
    <n v="-54.150887759962103"/>
    <n v="-31.6422919499134"/>
    <s v="153"/>
    <s v="RS"/>
    <s v="Eixo Principal"/>
    <s v="-"/>
    <s v="153BRS1930"/>
    <s v="ENTR BR-473(A) (AEROPORTO DE BAGÉ)"/>
    <s v="ENTR RS-647 (P/ COLÔNIA NOVA)"/>
    <n v="638.4"/>
    <n v="668.5"/>
    <n v="30.1"/>
    <x v="2"/>
    <m/>
    <s v="473BRS0120"/>
    <s v="Federal"/>
    <m/>
    <m/>
    <m/>
    <s v="Federal"/>
    <s v="PAV"/>
    <s v="Santana do Livramento"/>
  </r>
  <r>
    <x v="0"/>
    <s v="153BRS1940"/>
    <n v="0"/>
    <x v="126"/>
    <s v="1940"/>
    <n v="-54.150887759962103"/>
    <n v="-31.6422919499134"/>
    <n v="-54.166569519967297"/>
    <n v="-31.8670977300761"/>
    <s v="153"/>
    <s v="RS"/>
    <s v="Eixo Principal"/>
    <s v="-"/>
    <s v="153BRS1940"/>
    <s v="ENTR RS-647 (P/ COLÔNIA NOVA)"/>
    <s v="ENTR BR-473(B) (ACEGUÁ)"/>
    <n v="668.5"/>
    <n v="693.2"/>
    <n v="24.7"/>
    <x v="2"/>
    <m/>
    <s v="473BRS0130"/>
    <s v="Federal"/>
    <m/>
    <m/>
    <m/>
    <s v="Federal"/>
    <s v="PAV"/>
    <s v="Santana do Livramento"/>
  </r>
  <r>
    <x v="0"/>
    <s v="153BRS1950"/>
    <n v="0"/>
    <x v="126"/>
    <s v="1950"/>
    <n v="-54.166569519967297"/>
    <n v="-31.8670977300761"/>
    <n v="-54.161972620040302"/>
    <n v="-31.871224459940802"/>
    <s v="153"/>
    <s v="RS"/>
    <s v="Eixo Principal"/>
    <s v="-"/>
    <s v="153BRS1950"/>
    <s v="ENTR BR-473(B) (ACEGUÁ)"/>
    <s v="FRONT BRASIL/URUGUAI"/>
    <n v="693.2"/>
    <n v="693.9"/>
    <n v="0.7"/>
    <x v="2"/>
    <m/>
    <m/>
    <s v="Federal"/>
    <m/>
    <m/>
    <m/>
    <s v="Federal"/>
    <s v="PAV"/>
    <s v="Santana do Livramento"/>
  </r>
  <r>
    <x v="4"/>
    <s v="153BSC1530"/>
    <s v="BR-476/153/282/480/SC/PR"/>
    <x v="127"/>
    <s v="1530"/>
    <n v="-51.492153080100501"/>
    <n v="-26.612095970352598"/>
    <n v="-51.564975320354698"/>
    <n v="-26.684246300126599"/>
    <s v="153"/>
    <s v="SC"/>
    <s v="Eixo Principal"/>
    <s v="-"/>
    <s v="153BSC1530"/>
    <s v="DIV PR/SC"/>
    <s v="ENTR SC-350 (P/CAÇADOR)"/>
    <n v="0"/>
    <n v="12.3"/>
    <n v="12.3"/>
    <x v="2"/>
    <m/>
    <m/>
    <s v="Federal"/>
    <m/>
    <m/>
    <m/>
    <s v="Federal"/>
    <s v="PAV"/>
    <s v="Joaçaba"/>
  </r>
  <r>
    <x v="4"/>
    <s v="153BSC1540"/>
    <s v="BR-476/153/282/480/SC/PR"/>
    <x v="127"/>
    <s v="1540"/>
    <n v="-51.564975320354698"/>
    <n v="-26.684246300126599"/>
    <n v="-51.574588049598702"/>
    <n v="-26.698697329817801"/>
    <s v="153"/>
    <s v="SC"/>
    <s v="Eixo Principal"/>
    <s v="-"/>
    <s v="153BSC1540"/>
    <s v="ENTR SC-350 (P/CAÇADOR)"/>
    <s v="ENTR SC-150 (P/ÁGUA DOCE)"/>
    <n v="12.3"/>
    <n v="14.2"/>
    <n v="1.9"/>
    <x v="2"/>
    <m/>
    <m/>
    <s v="Federal"/>
    <m/>
    <m/>
    <m/>
    <s v="Federal"/>
    <s v="PAV"/>
    <s v="Joaçaba"/>
  </r>
  <r>
    <x v="4"/>
    <s v="153BSC1550"/>
    <s v="BR-476/153/282/480/SC/PR"/>
    <x v="127"/>
    <s v="1550"/>
    <n v="-51.574588049598702"/>
    <n v="-26.698697329817801"/>
    <n v="-51.778331729925299"/>
    <n v="-26.907229999864501"/>
    <s v="153"/>
    <s v="SC"/>
    <s v="Eixo Principal"/>
    <s v="-"/>
    <s v="153BSC1550"/>
    <s v="ENTR SC-150 (P/ÁGUA DOCE)"/>
    <s v="P/CAMPINA DA ALEGRIA"/>
    <n v="14.2"/>
    <n v="48.5"/>
    <n v="34.299999999999997"/>
    <x v="2"/>
    <m/>
    <m/>
    <s v="Federal"/>
    <m/>
    <m/>
    <m/>
    <s v="Federal"/>
    <s v="PAV"/>
    <s v="Joaçaba"/>
  </r>
  <r>
    <x v="4"/>
    <s v="153BSC1565"/>
    <s v="BR-476/153/282/480/SC/PR"/>
    <x v="127"/>
    <s v="1565"/>
    <n v="-51.778331729925299"/>
    <n v="-26.907229999864501"/>
    <n v="-51.854645460319702"/>
    <n v="-26.969581220396901"/>
    <s v="153"/>
    <s v="SC"/>
    <s v="Eixo Principal"/>
    <s v="-"/>
    <s v="153BSC1565"/>
    <s v="P/CAMPINA DA ALEGRIA"/>
    <s v="ENTR BR-282 (P/PONTE SERRADA)"/>
    <n v="48.5"/>
    <n v="59.5"/>
    <n v="11"/>
    <x v="2"/>
    <m/>
    <m/>
    <s v="Federal"/>
    <m/>
    <m/>
    <m/>
    <s v="Federal"/>
    <s v="PAV"/>
    <s v="Joaçaba"/>
  </r>
  <r>
    <x v="0"/>
    <s v="153BSC1570"/>
    <n v="0"/>
    <x v="127"/>
    <s v="1570"/>
    <n v="-51.854645460319702"/>
    <n v="-26.969581220396901"/>
    <n v="-51.918043060039103"/>
    <n v="-27.181024379871101"/>
    <s v="153"/>
    <s v="SC"/>
    <s v="Eixo Principal"/>
    <s v="-"/>
    <s v="153BSC1570"/>
    <s v="ENTR BR-282 (P/PONTE SERRADA)"/>
    <s v="ENTR SC-355 (P/JABORÁ)"/>
    <n v="59.5"/>
    <n v="90.5"/>
    <n v="31"/>
    <x v="2"/>
    <m/>
    <m/>
    <s v="Federal"/>
    <m/>
    <m/>
    <m/>
    <s v="Federal"/>
    <s v="PAV"/>
    <s v="Joaçaba"/>
  </r>
  <r>
    <x v="0"/>
    <s v="153BSC1590"/>
    <n v="0"/>
    <x v="127"/>
    <s v="1590"/>
    <n v="-51.918043060039103"/>
    <n v="-27.181024379871101"/>
    <n v="-51.950007409914001"/>
    <n v="-27.224402110368999"/>
    <s v="153"/>
    <s v="SC"/>
    <s v="Eixo Principal"/>
    <s v="-"/>
    <s v="153BSC1590"/>
    <s v="ENTR SC-355 (P/JABORÁ)"/>
    <s v="ENTR BR-283 (P/CONCÓRDIA)"/>
    <n v="90.5"/>
    <n v="97.5"/>
    <n v="7"/>
    <x v="2"/>
    <m/>
    <m/>
    <s v="Federal"/>
    <m/>
    <m/>
    <m/>
    <s v="Federal"/>
    <s v="PAV"/>
    <s v="Joaçaba"/>
  </r>
  <r>
    <x v="0"/>
    <s v="153BSC1610"/>
    <n v="0"/>
    <x v="127"/>
    <s v="1610"/>
    <n v="-51.950007409914001"/>
    <n v="-27.224402110368999"/>
    <n v="-51.986251869927699"/>
    <n v="-27.315877219757802"/>
    <s v="153"/>
    <s v="SC"/>
    <s v="Eixo Principal"/>
    <s v="-"/>
    <s v="153BSC1610"/>
    <s v="ENTR BR-283 (P/CONCÓRDIA)"/>
    <s v="ENTR SC-390(A)"/>
    <n v="97.5"/>
    <n v="110.3"/>
    <n v="12.8"/>
    <x v="2"/>
    <m/>
    <m/>
    <s v="Federal"/>
    <m/>
    <m/>
    <m/>
    <s v="Federal"/>
    <s v="PAV"/>
    <s v="Joaçaba"/>
  </r>
  <r>
    <x v="0"/>
    <s v="153BSC1620"/>
    <n v="0"/>
    <x v="127"/>
    <s v="1620"/>
    <n v="-51.986251869927699"/>
    <n v="-27.315877219757802"/>
    <n v="-51.979298919809203"/>
    <n v="-27.327525620211102"/>
    <s v="153"/>
    <s v="SC"/>
    <s v="Eixo Principal"/>
    <s v="-"/>
    <s v="153BSC1620"/>
    <s v="ENTR SC-390(A)"/>
    <s v="ENTR SC-390(B)"/>
    <n v="110.3"/>
    <n v="112"/>
    <n v="1.7"/>
    <x v="2"/>
    <m/>
    <m/>
    <s v="Federal"/>
    <m/>
    <m/>
    <m/>
    <s v="Federal"/>
    <s v="PAV"/>
    <s v="Joaçaba"/>
  </r>
  <r>
    <x v="0"/>
    <s v="153BSC1630"/>
    <n v="0"/>
    <x v="127"/>
    <s v="1630"/>
    <n v="-51.979298919809203"/>
    <n v="-27.327525620211102"/>
    <n v="-51.9879211798185"/>
    <n v="-27.374005900252001"/>
    <s v="153"/>
    <s v="SC"/>
    <s v="Eixo Principal"/>
    <s v="-"/>
    <s v="153BSC1630"/>
    <s v="ENTR SC-390(B)"/>
    <s v="INÍCIO DA PONTE S/RIO URUGUAI"/>
    <n v="112"/>
    <n v="119.4"/>
    <n v="7.4"/>
    <x v="2"/>
    <m/>
    <m/>
    <s v="Federal"/>
    <m/>
    <m/>
    <m/>
    <s v="Federal"/>
    <s v="PAV"/>
    <s v="Joaçaba"/>
  </r>
  <r>
    <x v="0"/>
    <s v="153BSC1640"/>
    <n v="0"/>
    <x v="127"/>
    <s v="1640"/>
    <n v="-51.9879211798185"/>
    <n v="-27.374005900252001"/>
    <n v="-51.9850538101851"/>
    <n v="-27.3792170200493"/>
    <s v="153"/>
    <s v="SC"/>
    <s v="Eixo Principal"/>
    <s v="-"/>
    <s v="153BSC1640"/>
    <s v="INÍCIO DA PONTE S/RIO URUGUAI"/>
    <s v="DIV SC/RS(FIM PONTE S/RIO URUGUAI)"/>
    <n v="119.4"/>
    <n v="120"/>
    <n v="0.6"/>
    <x v="2"/>
    <m/>
    <m/>
    <s v="Federal"/>
    <m/>
    <m/>
    <m/>
    <s v="Federal"/>
    <s v="PAV"/>
    <s v="Joaçaba"/>
  </r>
  <r>
    <x v="0"/>
    <s v="153BSP0950"/>
    <n v="0"/>
    <x v="128"/>
    <s v="0950"/>
    <n v="-49.207646380076298"/>
    <n v="-20.3065298503722"/>
    <n v="-49.211680299905801"/>
    <n v="-20.325110030003799"/>
    <s v="153"/>
    <s v="SP"/>
    <s v="Eixo Principal"/>
    <s v="-"/>
    <s v="153BSP0950"/>
    <s v="ENTR BR-262(B)/FIM PONTE S/RIO GRANDE (DIV MG/SP)"/>
    <s v="ENTR SP-322 (P/ ICÉM)"/>
    <n v="0"/>
    <n v="2.4"/>
    <n v="2.4"/>
    <x v="2"/>
    <m/>
    <m/>
    <s v="Concessão Federal"/>
    <m/>
    <m/>
    <m/>
    <s v="Federal"/>
    <s v="PAV"/>
    <s v="São José do Rio Preto"/>
  </r>
  <r>
    <x v="0"/>
    <s v="153BSP0953"/>
    <n v="0"/>
    <x v="128"/>
    <s v="0953"/>
    <n v="-49.211680299905801"/>
    <n v="-20.325110030003799"/>
    <n v="-49.320357080214997"/>
    <n v="-20.5016130000398"/>
    <s v="153"/>
    <s v="SP"/>
    <s v="Eixo Principal"/>
    <s v="-"/>
    <s v="153BSP0953"/>
    <s v="ENTR SP-322 (P/ ICÉM)"/>
    <s v="ENTR SP-423"/>
    <n v="2.4"/>
    <n v="25.7"/>
    <n v="23.3"/>
    <x v="2"/>
    <m/>
    <m/>
    <s v="Concessão Federal"/>
    <m/>
    <m/>
    <m/>
    <s v="Federal"/>
    <s v="PAV"/>
    <s v="São José do Rio Preto"/>
  </r>
  <r>
    <x v="0"/>
    <s v="153BSP0970"/>
    <n v="0"/>
    <x v="128"/>
    <s v="0970"/>
    <n v="-49.320357080214997"/>
    <n v="-20.5016130000398"/>
    <n v="-49.325625590248698"/>
    <n v="-20.519862110447999"/>
    <s v="153"/>
    <s v="SP"/>
    <s v="Eixo Principal"/>
    <s v="-"/>
    <s v="153BSP0970"/>
    <s v="ENTR SP-423"/>
    <s v="ACESSO NOVA GRANADA (I)"/>
    <n v="25.7"/>
    <n v="27.8"/>
    <n v="2.1"/>
    <x v="2"/>
    <m/>
    <m/>
    <s v="Concessão Federal"/>
    <m/>
    <m/>
    <m/>
    <s v="Federal"/>
    <s v="PAV"/>
    <s v="São José do Rio Preto"/>
  </r>
  <r>
    <x v="0"/>
    <s v="153BSP0973"/>
    <n v="0"/>
    <x v="128"/>
    <s v="0973"/>
    <n v="-49.325625590248698"/>
    <n v="-20.519862110447999"/>
    <n v="-49.330422170246798"/>
    <n v="-20.5412539503095"/>
    <s v="153"/>
    <s v="SP"/>
    <s v="Eixo Principal"/>
    <s v="-"/>
    <s v="153BSP0973"/>
    <s v="ACESSO NOVA GRANADA (I)"/>
    <s v="ACESSO NOVA GRANADA (II)"/>
    <n v="27.8"/>
    <n v="30.3"/>
    <n v="2.5"/>
    <x v="2"/>
    <m/>
    <m/>
    <s v="Concessão Federal"/>
    <m/>
    <m/>
    <m/>
    <s v="Federal"/>
    <s v="PAV"/>
    <s v="São José do Rio Preto"/>
  </r>
  <r>
    <x v="0"/>
    <s v="153BSP0975"/>
    <n v="0"/>
    <x v="128"/>
    <s v="0975"/>
    <n v="-49.330422170246798"/>
    <n v="-20.5412539503095"/>
    <n v="-49.320538879965198"/>
    <n v="-20.6023240596076"/>
    <s v="153"/>
    <s v="SP"/>
    <s v="Eixo Principal"/>
    <s v="-"/>
    <s v="153BSP0975"/>
    <s v="ACESSO NOVA GRANADA (II)"/>
    <s v="ACESSO ONDA VERDE"/>
    <n v="30.3"/>
    <n v="37.6"/>
    <n v="7.3"/>
    <x v="2"/>
    <m/>
    <m/>
    <s v="Concessão Federal"/>
    <m/>
    <m/>
    <m/>
    <s v="Federal"/>
    <s v="PAV"/>
    <s v="São José do Rio Preto"/>
  </r>
  <r>
    <x v="0"/>
    <s v="153BSP0980"/>
    <n v="0"/>
    <x v="128"/>
    <s v="0980"/>
    <n v="-49.320538879965198"/>
    <n v="-20.6023240596076"/>
    <n v="-49.354205730110301"/>
    <n v="-20.7898422399273"/>
    <s v="153"/>
    <s v="SP"/>
    <s v="Eixo Principal"/>
    <s v="-"/>
    <s v="153BSP0980"/>
    <s v="ACESSO ONDA VERDE"/>
    <s v="INÍCIO PISTA DUPLA"/>
    <n v="37.6"/>
    <n v="59.3"/>
    <n v="21.7"/>
    <x v="2"/>
    <m/>
    <m/>
    <s v="Concessão Federal"/>
    <m/>
    <m/>
    <m/>
    <s v="Federal"/>
    <s v="PAV"/>
    <s v="São José do Rio Preto"/>
  </r>
  <r>
    <x v="0"/>
    <s v="153BSP0985"/>
    <n v="0"/>
    <x v="128"/>
    <s v="0985"/>
    <n v="-49.354205730110301"/>
    <n v="-20.7898422399273"/>
    <n v="-49.355419679974197"/>
    <n v="-20.8025643202871"/>
    <s v="153"/>
    <s v="SP"/>
    <s v="Eixo Principal"/>
    <s v="-"/>
    <s v="153BSP0985"/>
    <s v="INÍCIO PISTA DUPLA"/>
    <s v="ENTR BR-265 (SÃO JOSÉ DO RIO PRETO)"/>
    <n v="59.3"/>
    <n v="60.7"/>
    <n v="1.4"/>
    <x v="0"/>
    <m/>
    <m/>
    <s v="Concessão Federal"/>
    <m/>
    <m/>
    <m/>
    <s v="Federal"/>
    <s v="PAV"/>
    <s v="São José do Rio Preto"/>
  </r>
  <r>
    <x v="0"/>
    <s v="153BSP0990"/>
    <n v="0"/>
    <x v="128"/>
    <s v="0990"/>
    <n v="-49.355419679974197"/>
    <n v="-20.8025643202871"/>
    <n v="-49.361473889907998"/>
    <n v="-20.830539870218701"/>
    <s v="153"/>
    <s v="SP"/>
    <s v="Eixo Principal"/>
    <s v="-"/>
    <s v="153BSP0990"/>
    <s v="ENTR BR-265 (SÃO JOSÉ DO RIO PRETO)"/>
    <s v="ENTR BR-456 (SÃO JOSÉ DO RIO PRETO)"/>
    <n v="60.7"/>
    <n v="64.2"/>
    <n v="3.5"/>
    <x v="0"/>
    <m/>
    <m/>
    <s v="Concessão Federal"/>
    <m/>
    <m/>
    <m/>
    <s v="Federal"/>
    <s v="PAV"/>
    <s v="São José do Rio Preto"/>
  </r>
  <r>
    <x v="0"/>
    <s v="153BSP0995"/>
    <n v="0"/>
    <x v="128"/>
    <s v="0995"/>
    <n v="-49.361473889907998"/>
    <n v="-20.830539870218701"/>
    <n v="-49.364984399810098"/>
    <n v="-20.834710180330401"/>
    <s v="153"/>
    <s v="SP"/>
    <s v="Eixo Principal"/>
    <s v="-"/>
    <s v="153BSP0995"/>
    <s v="ENTR BR-456 (SÃO JOSÉ DO RIO PRETO)"/>
    <s v="FIM PISTA DUPLA"/>
    <n v="64.2"/>
    <n v="64.8"/>
    <n v="0.6"/>
    <x v="0"/>
    <m/>
    <m/>
    <s v="Concessão Federal"/>
    <m/>
    <m/>
    <m/>
    <s v="Federal"/>
    <s v="PAV"/>
    <s v="São José do Rio Preto"/>
  </r>
  <r>
    <x v="0"/>
    <s v="153BSP0997"/>
    <n v="0"/>
    <x v="128"/>
    <s v="0997"/>
    <n v="-49.364984399810098"/>
    <n v="-20.834710180330401"/>
    <n v="-49.405996540108198"/>
    <n v="-20.857103980064601"/>
    <s v="153"/>
    <s v="SP"/>
    <s v="Eixo Principal"/>
    <s v="-"/>
    <s v="153BSP0997"/>
    <s v="FIM PISTA DUPLA"/>
    <s v="ENTR AV.ANÍSIO HADDAD (SÃO JOSÉ DO RIO PRETO)"/>
    <n v="64.8"/>
    <n v="70.900000000000006"/>
    <n v="6.1"/>
    <x v="2"/>
    <m/>
    <m/>
    <s v="Concessão Federal"/>
    <m/>
    <m/>
    <m/>
    <s v="Federal"/>
    <s v="PAV"/>
    <s v="São José do Rio Preto"/>
  </r>
  <r>
    <x v="0"/>
    <s v="153BSP1000"/>
    <n v="0"/>
    <x v="128"/>
    <s v="1000"/>
    <n v="-49.405996540108198"/>
    <n v="-20.857103980064601"/>
    <n v="-49.439649510116702"/>
    <n v="-20.898021369590399"/>
    <s v="153"/>
    <s v="SP"/>
    <s v="Eixo Principal"/>
    <s v="-"/>
    <s v="153BSP1000"/>
    <s v="ENTR AV.ANÍSIO HADDAD (SÃO JOSÉ DO RIO PRETO)"/>
    <s v="ENTR SP-355 (BADY BASSITT)"/>
    <n v="70.900000000000006"/>
    <n v="75.599999999999994"/>
    <n v="4.7"/>
    <x v="2"/>
    <m/>
    <m/>
    <s v="Concessão Federal"/>
    <m/>
    <m/>
    <m/>
    <s v="Federal"/>
    <s v="PAV"/>
    <s v="São José do Rio Preto"/>
  </r>
  <r>
    <x v="0"/>
    <s v="153BSP1010"/>
    <n v="0"/>
    <x v="128"/>
    <s v="1010"/>
    <n v="-49.439649510116702"/>
    <n v="-20.898021369590399"/>
    <n v="-49.633491390315299"/>
    <n v="-21.004952369756001"/>
    <s v="153"/>
    <s v="SP"/>
    <s v="Eixo Principal"/>
    <s v="-"/>
    <s v="153BSP1010"/>
    <s v="ENTR SP-355 (BADY BASSITT)"/>
    <s v="ENTR SP-425 (P/ASSIS)"/>
    <n v="75.599999999999994"/>
    <n v="99.8"/>
    <n v="24.2"/>
    <x v="2"/>
    <m/>
    <m/>
    <s v="Concessão Federal"/>
    <m/>
    <m/>
    <m/>
    <s v="Federal"/>
    <s v="PAV"/>
    <s v="São José do Rio Preto"/>
  </r>
  <r>
    <x v="0"/>
    <s v="153BSP1023"/>
    <n v="0"/>
    <x v="128"/>
    <s v="1023"/>
    <n v="-49.633491390315299"/>
    <n v="-21.004952369756001"/>
    <n v="-49.6653383903544"/>
    <n v="-21.069635070102301"/>
    <s v="153"/>
    <s v="SP"/>
    <s v="Eixo Principal"/>
    <s v="-"/>
    <s v="153BSP1023"/>
    <s v="ENTR SP-425 (P/ASSIS)"/>
    <s v="ENTR SP-387(A) (JOSÉ BONIFÁCIO)"/>
    <n v="99.8"/>
    <n v="107.7"/>
    <n v="7.9"/>
    <x v="2"/>
    <m/>
    <m/>
    <s v="Concessão Federal"/>
    <m/>
    <m/>
    <m/>
    <s v="Federal"/>
    <s v="PAV"/>
    <s v="São José do Rio Preto"/>
  </r>
  <r>
    <x v="0"/>
    <s v="153BSP1030"/>
    <n v="0"/>
    <x v="128"/>
    <s v="1030"/>
    <n v="-49.6653383903544"/>
    <n v="-21.069635070102301"/>
    <n v="-49.7809784297107"/>
    <n v="-21.5190396901295"/>
    <s v="153"/>
    <s v="SP"/>
    <s v="Eixo Principal"/>
    <s v="-"/>
    <s v="153BSP1030"/>
    <s v="ENTR SP-387(A) (JOSÉ BONIFÁCIO)"/>
    <s v="ENTR SP-387(B) (P/ PROMISSÃO)"/>
    <n v="107.7"/>
    <n v="161.30000000000001"/>
    <n v="53.6"/>
    <x v="2"/>
    <m/>
    <m/>
    <s v="Concessão Federal"/>
    <m/>
    <m/>
    <m/>
    <s v="Federal"/>
    <s v="PAV"/>
    <s v="São José do Rio Preto"/>
  </r>
  <r>
    <x v="0"/>
    <s v="153BSP1040"/>
    <n v="0"/>
    <x v="128"/>
    <s v="1040"/>
    <n v="-49.7809784297107"/>
    <n v="-21.5190396901295"/>
    <n v="-49.787742649903301"/>
    <n v="-21.633101900432301"/>
    <s v="153"/>
    <s v="SP"/>
    <s v="Eixo Principal"/>
    <s v="-"/>
    <s v="153BSP1040"/>
    <s v="ENTR SP-387(B) (P/ PROMISSÃO)"/>
    <s v="ENTR SP-387(C) (P/GUAIÇARA)"/>
    <n v="161.30000000000001"/>
    <n v="174"/>
    <n v="12.7"/>
    <x v="2"/>
    <m/>
    <m/>
    <s v="Concessão Federal"/>
    <m/>
    <m/>
    <m/>
    <s v="Federal"/>
    <s v="PAV"/>
    <s v="São José do Rio Preto"/>
  </r>
  <r>
    <x v="0"/>
    <s v="153BSP1043"/>
    <n v="0"/>
    <x v="128"/>
    <s v="1043"/>
    <n v="-49.787742649903301"/>
    <n v="-21.633101900432301"/>
    <n v="-49.789663480385201"/>
    <n v="-21.666240549961302"/>
    <s v="153"/>
    <s v="SP"/>
    <s v="Eixo Principal"/>
    <s v="-"/>
    <s v="153BSP1043"/>
    <s v="ENTR SP-387(C) (P/GUAIÇARA)"/>
    <s v="ENTR BR-154/267 (LINS)"/>
    <n v="174"/>
    <n v="178.2"/>
    <n v="4.2"/>
    <x v="2"/>
    <m/>
    <m/>
    <s v="Concessão Federal"/>
    <m/>
    <m/>
    <m/>
    <s v="Federal"/>
    <s v="PAV"/>
    <s v="São José do Rio Preto"/>
  </r>
  <r>
    <x v="0"/>
    <s v="153BSP1045"/>
    <n v="0"/>
    <x v="128"/>
    <s v="1045"/>
    <n v="-49.789663480385201"/>
    <n v="-21.666240549961302"/>
    <n v="-49.800325240017699"/>
    <n v="-21.705520780359599"/>
    <s v="153"/>
    <s v="SP"/>
    <s v="Eixo Principal"/>
    <s v="-"/>
    <s v="153BSP1045"/>
    <s v="ENTR BR-154/267 (LINS)"/>
    <s v="ACESSO LINS"/>
    <n v="178.2"/>
    <n v="182.7"/>
    <n v="4.5"/>
    <x v="2"/>
    <m/>
    <m/>
    <s v="Concessão Federal"/>
    <m/>
    <m/>
    <m/>
    <s v="Federal"/>
    <s v="PAV"/>
    <s v="São José do Rio Preto"/>
  </r>
  <r>
    <x v="0"/>
    <s v="153BSP1050"/>
    <n v="0"/>
    <x v="128"/>
    <s v="1050"/>
    <n v="-49.800325240017699"/>
    <n v="-21.705520780359599"/>
    <n v="-49.892316980244402"/>
    <n v="-21.7764419401434"/>
    <s v="153"/>
    <s v="SP"/>
    <s v="Eixo Principal"/>
    <s v="-"/>
    <s v="153BSP1050"/>
    <s v="ACESSO LINS"/>
    <s v="ENTR SP-387(D) (P/GETULINA)"/>
    <n v="182.7"/>
    <n v="195"/>
    <n v="12.3"/>
    <x v="2"/>
    <m/>
    <m/>
    <s v="Concessão Federal"/>
    <m/>
    <m/>
    <m/>
    <s v="Federal"/>
    <s v="PAV"/>
    <s v="São José do Rio Preto"/>
  </r>
  <r>
    <x v="0"/>
    <s v="153BSP1070"/>
    <n v="0"/>
    <x v="128"/>
    <s v="1070"/>
    <n v="-49.892316980244402"/>
    <n v="-21.7764419401434"/>
    <n v="-49.911837630402196"/>
    <n v="-21.899029219822499"/>
    <s v="153"/>
    <s v="SP"/>
    <s v="Eixo Principal"/>
    <s v="-"/>
    <s v="153BSP1070"/>
    <s v="ENTR SP-387(D) (P/GETULINA)"/>
    <s v="ACESSO GUAIMBÊ"/>
    <n v="195"/>
    <n v="208.9"/>
    <n v="13.9"/>
    <x v="2"/>
    <m/>
    <m/>
    <s v="Concessão Federal"/>
    <m/>
    <m/>
    <m/>
    <s v="Federal"/>
    <s v="PAV"/>
    <s v="São José do Rio Preto"/>
  </r>
  <r>
    <x v="0"/>
    <s v="153BSP1077"/>
    <n v="0"/>
    <x v="128"/>
    <s v="1077"/>
    <n v="-49.911837630402196"/>
    <n v="-21.899029219822499"/>
    <n v="-49.901926589740199"/>
    <n v="-22.087250449648401"/>
    <s v="153"/>
    <s v="SP"/>
    <s v="Eixo Principal"/>
    <s v="-"/>
    <s v="153BSP1077"/>
    <s v="ACESSO GUAIMBÊ"/>
    <s v="ENTR SP-333(A)"/>
    <n v="208.9"/>
    <n v="230.2"/>
    <n v="21.3"/>
    <x v="2"/>
    <m/>
    <m/>
    <s v="Concessão Federal"/>
    <m/>
    <m/>
    <m/>
    <s v="Federal"/>
    <s v="PAV"/>
    <s v="São José do Rio Preto"/>
  </r>
  <r>
    <x v="0"/>
    <s v="153BSP1090"/>
    <n v="0"/>
    <x v="128"/>
    <s v="1090"/>
    <n v="-49.901926589740199"/>
    <n v="-22.087250449648401"/>
    <n v="-49.9481679396986"/>
    <n v="-22.139940349667299"/>
    <s v="153"/>
    <s v="SP"/>
    <s v="Eixo Principal"/>
    <s v="-"/>
    <s v="153BSP1090"/>
    <s v="ENTR SP-333(A)"/>
    <s v="INÍCIO PISTA DUPLA"/>
    <n v="230.2"/>
    <n v="238.8"/>
    <n v="8.6"/>
    <x v="1"/>
    <m/>
    <m/>
    <s v="Estadual"/>
    <m/>
    <s v="SP-333"/>
    <s v="PAV"/>
    <s v="Estadual"/>
    <s v="PLA"/>
    <s v="São José do Rio Preto"/>
  </r>
  <r>
    <x v="0"/>
    <s v="153BSP1100"/>
    <n v="0"/>
    <x v="128"/>
    <s v="1100"/>
    <n v="-49.9481679396986"/>
    <n v="-22.139940349667299"/>
    <n v="-49.971789730411601"/>
    <n v="-22.178525789933101"/>
    <s v="153"/>
    <s v="SP"/>
    <s v="Eixo Principal"/>
    <s v="-"/>
    <s v="153BSP1100"/>
    <s v="INÍCIO PISTA DUPLA"/>
    <s v="ENTR SP-294(A) (MARÍLIA)"/>
    <n v="238.8"/>
    <n v="242.9"/>
    <n v="4.0999999999999996"/>
    <x v="1"/>
    <m/>
    <m/>
    <s v="Estadual"/>
    <m/>
    <s v="SP-333"/>
    <s v="DUP"/>
    <s v="Estadual"/>
    <s v="PLA"/>
    <s v="São José do Rio Preto"/>
  </r>
  <r>
    <x v="0"/>
    <s v="153BSP1110"/>
    <n v="0"/>
    <x v="128"/>
    <s v="1110"/>
    <n v="-49.971789730411601"/>
    <n v="-22.178525789933101"/>
    <n v="-49.971212419617402"/>
    <n v="-22.234936289577998"/>
    <s v="153"/>
    <s v="SP"/>
    <s v="Eixo Principal"/>
    <s v="-"/>
    <s v="153BSP1110"/>
    <s v="ENTR SP-294(A) (MARÍLIA)"/>
    <s v="ENTR SP-333(B) (P/ASSIS)"/>
    <n v="242.9"/>
    <n v="249.8"/>
    <n v="6.9"/>
    <x v="1"/>
    <m/>
    <m/>
    <s v="Estadual"/>
    <m/>
    <s v="SP-333"/>
    <s v="DUP"/>
    <s v="Estadual"/>
    <s v="PLA"/>
    <s v="São José do Rio Preto"/>
  </r>
  <r>
    <x v="0"/>
    <s v="153BSP1120"/>
    <n v="0"/>
    <x v="128"/>
    <s v="1120"/>
    <n v="-49.971212419617402"/>
    <n v="-22.234936289577998"/>
    <n v="-49.919681629703398"/>
    <n v="-22.231551510293901"/>
    <s v="153"/>
    <s v="SP"/>
    <s v="Eixo Principal"/>
    <s v="-"/>
    <s v="153BSP1120"/>
    <s v="ENTR SP-333(B) (P/ASSIS)"/>
    <s v="ENTR SP-294(B) (P/VERA CRUZ)"/>
    <n v="249.8"/>
    <n v="256"/>
    <n v="6.2"/>
    <x v="1"/>
    <m/>
    <m/>
    <s v="Estadual"/>
    <m/>
    <s v="SP-294"/>
    <s v="DUP"/>
    <s v="Estadual"/>
    <s v="PLA"/>
    <s v="São José do Rio Preto"/>
  </r>
  <r>
    <x v="0"/>
    <s v="153BSP1130"/>
    <n v="0"/>
    <x v="128"/>
    <s v="1130"/>
    <n v="-49.919681629703398"/>
    <n v="-22.231551510293901"/>
    <n v="-49.860610129653701"/>
    <n v="-22.4167599303264"/>
    <s v="153"/>
    <s v="SP"/>
    <s v="Eixo Principal"/>
    <s v="-"/>
    <s v="153BSP1130"/>
    <s v="ENTR SP-294(B) (P/VERA CRUZ)"/>
    <s v="ENTR SP-331(A) (P/LUPÉRCIO)"/>
    <n v="256"/>
    <n v="280.39999999999998"/>
    <n v="24.4"/>
    <x v="2"/>
    <m/>
    <m/>
    <s v="Concessão Federal"/>
    <m/>
    <m/>
    <m/>
    <s v="Federal"/>
    <s v="PAV"/>
    <s v="São José do Rio Preto"/>
  </r>
  <r>
    <x v="0"/>
    <s v="153BSP1135"/>
    <n v="0"/>
    <x v="128"/>
    <s v="1135"/>
    <n v="-49.860610129653701"/>
    <n v="-22.4167599303264"/>
    <n v="-49.859632300390302"/>
    <n v="-22.441802460115401"/>
    <s v="153"/>
    <s v="SP"/>
    <s v="Eixo Principal"/>
    <s v="-"/>
    <s v="153BSP1135"/>
    <s v="ENTR SP-331(A) (P/LUPÉRCIO)"/>
    <s v="ENTR BR-374(A)"/>
    <n v="280.39999999999998"/>
    <n v="283.2"/>
    <n v="2.8"/>
    <x v="2"/>
    <m/>
    <m/>
    <s v="Concessão Federal"/>
    <m/>
    <m/>
    <m/>
    <s v="Federal"/>
    <s v="PAV"/>
    <s v="São José do Rio Preto"/>
  </r>
  <r>
    <x v="0"/>
    <s v="153BSP1140"/>
    <n v="0"/>
    <x v="128"/>
    <s v="1140"/>
    <n v="-49.859632300390302"/>
    <n v="-22.441802460115401"/>
    <n v="-49.889568310329103"/>
    <n v="-22.6082293099346"/>
    <s v="153"/>
    <s v="SP"/>
    <s v="Eixo Principal"/>
    <s v="-"/>
    <s v="153BSP1140"/>
    <s v="ENTR BR-374(A)"/>
    <s v="ENTR SP-331(B) (P/CAMPOS NOVOS PAULISTA)"/>
    <n v="283.2"/>
    <n v="303"/>
    <n v="19.8"/>
    <x v="2"/>
    <m/>
    <s v="374BSP0192"/>
    <s v="Concessão Federal"/>
    <m/>
    <m/>
    <m/>
    <s v="Federal"/>
    <s v="PAV"/>
    <s v="São José do Rio Preto"/>
  </r>
  <r>
    <x v="0"/>
    <s v="153BSP1145"/>
    <n v="0"/>
    <x v="128"/>
    <s v="1145"/>
    <n v="-49.889568310329103"/>
    <n v="-22.6082293099346"/>
    <n v="-49.889563400030802"/>
    <n v="-22.662620179577502"/>
    <s v="153"/>
    <s v="SP"/>
    <s v="Eixo Principal"/>
    <s v="-"/>
    <s v="153BSP1145"/>
    <s v="ENTR SP-331(B) (P/CAMPOS NOVOS PAULISTA)"/>
    <s v="ENTR BR-374(B)"/>
    <n v="303"/>
    <n v="309.39999999999998"/>
    <n v="6.4"/>
    <x v="2"/>
    <m/>
    <s v="374BSP0185"/>
    <s v="Concessão Federal"/>
    <m/>
    <m/>
    <m/>
    <s v="Federal"/>
    <s v="PAV"/>
    <s v="São José do Rio Preto"/>
  </r>
  <r>
    <x v="0"/>
    <s v="153BSP1150"/>
    <n v="0"/>
    <x v="128"/>
    <s v="1150"/>
    <n v="-49.889563400030802"/>
    <n v="-22.662620179577502"/>
    <n v="-49.900824680114802"/>
    <n v="-22.9229479898577"/>
    <s v="153"/>
    <s v="SP"/>
    <s v="Eixo Principal"/>
    <s v="-"/>
    <s v="153BSP1150"/>
    <s v="ENTR BR-374(B)"/>
    <s v="ENTR BR-369(A)/SP-270"/>
    <n v="309.39999999999998"/>
    <n v="338"/>
    <n v="28.6"/>
    <x v="2"/>
    <m/>
    <m/>
    <s v="Concessão Federal"/>
    <m/>
    <m/>
    <m/>
    <s v="Federal"/>
    <s v="PAV"/>
    <s v="São José do Rio Preto"/>
  </r>
  <r>
    <x v="0"/>
    <s v="153BSP1170"/>
    <n v="0"/>
    <x v="128"/>
    <s v="1170"/>
    <n v="-49.900824680114802"/>
    <n v="-22.9229479898577"/>
    <n v="-49.902091459753002"/>
    <n v="-22.9743048598813"/>
    <s v="153"/>
    <s v="SP"/>
    <s v="Eixo Principal"/>
    <s v="-"/>
    <s v="153BSP1170"/>
    <s v="ENTR BR-369(A)/SP-270"/>
    <s v="ACESSO OURINHOS (AVENIDA FABRIL)"/>
    <n v="338"/>
    <n v="344.7"/>
    <n v="6.7"/>
    <x v="2"/>
    <m/>
    <s v="369BSP0440"/>
    <s v="Concessão Federal"/>
    <m/>
    <m/>
    <m/>
    <s v="Federal"/>
    <s v="PAV"/>
    <s v="Taubaté"/>
  </r>
  <r>
    <x v="0"/>
    <s v="153BSP1190"/>
    <n v="0"/>
    <x v="128"/>
    <s v="1190"/>
    <n v="-49.902091459753002"/>
    <n v="-22.9743048598813"/>
    <n v="-49.9056926096262"/>
    <n v="-22.998523449697402"/>
    <s v="153"/>
    <s v="SP"/>
    <s v="Eixo Principal"/>
    <s v="-"/>
    <s v="153BSP1190"/>
    <s v="ACESSO OURINHOS (AVENIDA FABRIL)"/>
    <s v="ENTR BR-369(B) (DIV SP/PR)"/>
    <n v="344.7"/>
    <n v="347.3"/>
    <n v="2.6"/>
    <x v="0"/>
    <m/>
    <s v="369BSP0450"/>
    <s v="Concessão Federal"/>
    <m/>
    <m/>
    <m/>
    <s v="Federal"/>
    <s v="PAV"/>
    <s v="Taubaté"/>
  </r>
  <r>
    <x v="0"/>
    <s v="153BTO0077"/>
    <n v="0"/>
    <x v="129"/>
    <s v="0077"/>
    <n v="-48.552853869910102"/>
    <n v="-6.40042385018051"/>
    <n v="-48.543034810108303"/>
    <n v="-6.4109486295755502"/>
    <s v="153"/>
    <s v="TO"/>
    <s v="Eixo Principal"/>
    <s v="-"/>
    <s v="153BTO0077"/>
    <s v="DIV PA/TO (SÃO GERALDO ARAGUAIA)"/>
    <s v="FINAL TRAVESSIA RIO ARAGUAIA (XAMBIOÁ)"/>
    <n v="0"/>
    <n v="1.7"/>
    <n v="1.7"/>
    <x v="4"/>
    <m/>
    <m/>
    <s v="Federal"/>
    <m/>
    <m/>
    <m/>
    <s v="Federal"/>
    <s v="N_PAV"/>
    <s v="Paraíso de Tocantins"/>
  </r>
  <r>
    <x v="0"/>
    <s v="153BTO0082"/>
    <n v="0"/>
    <x v="129"/>
    <s v="0082"/>
    <n v="-48.543034810108303"/>
    <n v="-6.4109486295755502"/>
    <n v="-48.536436540014201"/>
    <n v="-6.4248421902148598"/>
    <s v="153"/>
    <s v="TO"/>
    <s v="Eixo Principal"/>
    <s v="-"/>
    <s v="153BTO0082"/>
    <s v="FINAL TRAVESSIA RIO ARAGUAIA (XAMBIOÁ)"/>
    <s v="ENTR  TO-164(A)"/>
    <n v="1.7"/>
    <n v="3.3"/>
    <n v="1.6"/>
    <x v="1"/>
    <m/>
    <m/>
    <s v="Federal"/>
    <m/>
    <m/>
    <m/>
    <s v="Federal"/>
    <s v="PLA"/>
    <s v="Paraíso de Tocantins"/>
  </r>
  <r>
    <x v="0"/>
    <s v="153BTO0084"/>
    <n v="0"/>
    <x v="129"/>
    <s v="0084"/>
    <n v="-48.536436540014201"/>
    <n v="-6.4248421902148598"/>
    <n v="-48.533106149928798"/>
    <n v="-6.4201879297291304"/>
    <s v="153"/>
    <s v="TO"/>
    <s v="Eixo Principal"/>
    <s v="-"/>
    <s v="153BTO0084"/>
    <s v="ENTR  TO-164(A)"/>
    <s v="ENTR  TO-164(B)"/>
    <n v="3.3"/>
    <n v="3.9"/>
    <n v="0.6"/>
    <x v="1"/>
    <m/>
    <m/>
    <s v="Estadual"/>
    <m/>
    <s v="TO-164"/>
    <s v="PAV"/>
    <s v="Estadual"/>
    <s v="PLA"/>
    <s v="Paraíso de Tocantins"/>
  </r>
  <r>
    <x v="0"/>
    <s v="153BTO0085"/>
    <n v="0"/>
    <x v="129"/>
    <s v="0085"/>
    <n v="-48.533106149928798"/>
    <n v="-6.4201879297291304"/>
    <n v="-48.3611045196578"/>
    <n v="-6.6128110999522303"/>
    <s v="153"/>
    <s v="TO"/>
    <s v="Eixo Principal"/>
    <s v="-"/>
    <s v="153BTO0085"/>
    <s v="ENTR  TO-164(B)"/>
    <s v="ENTR TO-416 (P/ANANÁS)"/>
    <n v="3.9"/>
    <n v="34.5"/>
    <n v="30.6"/>
    <x v="2"/>
    <m/>
    <m/>
    <s v="Federal"/>
    <m/>
    <m/>
    <m/>
    <s v="Federal"/>
    <s v="PAV"/>
    <s v="Paraíso de Tocantins"/>
  </r>
  <r>
    <x v="0"/>
    <s v="153BTO0090"/>
    <n v="0"/>
    <x v="129"/>
    <s v="0090"/>
    <n v="-48.3611045196578"/>
    <n v="-6.6128110999522303"/>
    <n v="-48.277056259938298"/>
    <n v="-6.7110950997590004"/>
    <s v="153"/>
    <s v="TO"/>
    <s v="Eixo Principal"/>
    <s v="-"/>
    <s v="153BTO0090"/>
    <s v="ENTR TO-416 (P/ANANÁS)"/>
    <s v="ENTR TO-420 (P/PIRAQUÊ)"/>
    <n v="34.5"/>
    <n v="48.9"/>
    <n v="14.4"/>
    <x v="2"/>
    <m/>
    <m/>
    <s v="Federal"/>
    <m/>
    <m/>
    <m/>
    <s v="Federal"/>
    <s v="PAV"/>
    <s v="Paraíso de Tocantins"/>
  </r>
  <r>
    <x v="0"/>
    <s v="153BTO0095"/>
    <n v="0"/>
    <x v="129"/>
    <s v="0095"/>
    <n v="-48.277056259938298"/>
    <n v="-6.7110950997590004"/>
    <n v="-47.971762670211"/>
    <n v="-6.8538550102005003"/>
    <s v="153"/>
    <s v="TO"/>
    <s v="Eixo Principal"/>
    <s v="-"/>
    <s v="153BTO0095"/>
    <s v="ENTR TO-420 (P/PIRAQUÊ)"/>
    <s v="ENTR BR-226/TO-010 (WANDERLÂNDIA)"/>
    <n v="48.9"/>
    <n v="92.8"/>
    <n v="43.9"/>
    <x v="2"/>
    <m/>
    <m/>
    <s v="Federal"/>
    <m/>
    <m/>
    <m/>
    <s v="Federal"/>
    <s v="PAV"/>
    <s v="Paraíso de Tocantins"/>
  </r>
  <r>
    <x v="0"/>
    <s v="153BTO0100"/>
    <n v="0"/>
    <x v="129"/>
    <s v="0100"/>
    <n v="-47.971762670211"/>
    <n v="-6.8538550102005003"/>
    <n v="-48.085961170071897"/>
    <n v="-6.9476511097108702"/>
    <s v="153"/>
    <s v="TO"/>
    <s v="Eixo Principal"/>
    <s v="-"/>
    <s v="153BTO0100"/>
    <s v="ENTR BR-226/TO-010 (WANDERLÂNDIA)"/>
    <s v="ENTR TO-420"/>
    <n v="92.8"/>
    <n v="109.4"/>
    <n v="16.600000000000001"/>
    <x v="2"/>
    <m/>
    <m/>
    <s v="Federal"/>
    <m/>
    <m/>
    <m/>
    <s v="Federal"/>
    <s v="PAV"/>
    <s v="Paraíso de Tocantins"/>
  </r>
  <r>
    <x v="0"/>
    <s v="153BTO0105"/>
    <n v="0"/>
    <x v="129"/>
    <s v="0105"/>
    <n v="-48.085961170071897"/>
    <n v="-6.9476511097108702"/>
    <n v="-48.200942740215197"/>
    <n v="-7.1375067800138297"/>
    <s v="153"/>
    <s v="TO"/>
    <s v="Eixo Principal"/>
    <s v="-"/>
    <s v="153BTO0105"/>
    <s v="ENTR TO-420"/>
    <s v="INICIO PISTA DUPLA ARAGUAINA"/>
    <n v="109.4"/>
    <n v="136"/>
    <n v="26.6"/>
    <x v="2"/>
    <m/>
    <m/>
    <s v="Federal"/>
    <m/>
    <m/>
    <m/>
    <s v="Federal"/>
    <s v="PAV"/>
    <s v="Paraíso de Tocantins"/>
  </r>
  <r>
    <x v="0"/>
    <s v="153BTO0110"/>
    <n v="0"/>
    <x v="129"/>
    <s v="0110"/>
    <n v="-48.200942740215197"/>
    <n v="-7.1375067800138297"/>
    <n v="-48.234784239600899"/>
    <n v="-7.1932623303921996"/>
    <s v="153"/>
    <s v="TO"/>
    <s v="Eixo Principal"/>
    <s v="-"/>
    <s v="153BTO0110"/>
    <s v="INICIO PISTA DUPLA ARAGUAINA"/>
    <s v="ENTR TO-222"/>
    <n v="136"/>
    <n v="143.6"/>
    <n v="7.6"/>
    <x v="0"/>
    <m/>
    <m/>
    <s v="Federal"/>
    <m/>
    <m/>
    <m/>
    <s v="Federal"/>
    <s v="PAV"/>
    <s v="Paraíso de Tocantins"/>
  </r>
  <r>
    <x v="0"/>
    <s v="153BTO0115"/>
    <n v="0"/>
    <x v="129"/>
    <s v="0115"/>
    <n v="-48.234784239600899"/>
    <n v="-7.1932623303921996"/>
    <n v="-48.254286899720597"/>
    <n v="-7.2391917603914004"/>
    <s v="153"/>
    <s v="TO"/>
    <s v="Eixo Principal"/>
    <s v="-"/>
    <s v="153BTO0115"/>
    <s v="ENTR TO-222"/>
    <s v="FIM PISTA DUPLA ARAGUAINA"/>
    <n v="143.6"/>
    <n v="149"/>
    <n v="5.4"/>
    <x v="0"/>
    <m/>
    <m/>
    <s v="Federal"/>
    <m/>
    <m/>
    <m/>
    <s v="Federal"/>
    <s v="PAV"/>
    <s v="Paraíso de Tocantins"/>
  </r>
  <r>
    <x v="0"/>
    <s v="153BTO0120"/>
    <n v="0"/>
    <x v="129"/>
    <s v="0120"/>
    <n v="-48.254286899720597"/>
    <n v="-7.2391917603914004"/>
    <n v="-48.3931561100664"/>
    <n v="-7.51402076005001"/>
    <s v="153"/>
    <s v="TO"/>
    <s v="Eixo Principal"/>
    <s v="-"/>
    <s v="153BTO0120"/>
    <s v="FIM PISTA DUPLA ARAGUAINA"/>
    <s v="ENTR TO-226(A)"/>
    <n v="149"/>
    <n v="184.1"/>
    <n v="35.1"/>
    <x v="2"/>
    <m/>
    <m/>
    <s v="Federal"/>
    <m/>
    <m/>
    <m/>
    <s v="Federal"/>
    <s v="PAV"/>
    <s v="Paraíso de Tocantins"/>
  </r>
  <r>
    <x v="0"/>
    <s v="153BTO0125"/>
    <n v="0"/>
    <x v="129"/>
    <s v="0125"/>
    <n v="-48.3931561100664"/>
    <n v="-7.51402076005001"/>
    <n v="-48.4274364498322"/>
    <n v="-7.6365735597219597"/>
    <s v="153"/>
    <s v="TO"/>
    <s v="Eixo Principal"/>
    <s v="-"/>
    <s v="153BTO0125"/>
    <s v="ENTR TO-226(A)"/>
    <s v="ENTR TO-226(B) (NOVA OLINDA)"/>
    <n v="184.1"/>
    <n v="198.7"/>
    <n v="14.6"/>
    <x v="2"/>
    <m/>
    <m/>
    <s v="Federal"/>
    <m/>
    <m/>
    <m/>
    <s v="Federal"/>
    <s v="PAV"/>
    <s v="Paraíso de Tocantins"/>
  </r>
  <r>
    <x v="0"/>
    <s v="153BTO0130"/>
    <n v="0"/>
    <x v="129"/>
    <s v="0130"/>
    <n v="-48.4274364498322"/>
    <n v="-7.6365735597219597"/>
    <n v="-48.456996089897501"/>
    <n v="-7.8005993096103898"/>
    <s v="153"/>
    <s v="TO"/>
    <s v="Eixo Principal"/>
    <s v="-"/>
    <s v="153BTO0130"/>
    <s v="ENTR TO-226(B) (NOVA OLINDA)"/>
    <s v="ENTR TO-230 (SÃO SEBASTIÃO NONATO)"/>
    <n v="198.7"/>
    <n v="217.9"/>
    <n v="19.2"/>
    <x v="2"/>
    <m/>
    <m/>
    <s v="Federal"/>
    <m/>
    <m/>
    <m/>
    <s v="Federal"/>
    <s v="PAV"/>
    <s v="Paraíso de Tocantins"/>
  </r>
  <r>
    <x v="0"/>
    <s v="153BTO0135"/>
    <n v="0"/>
    <x v="129"/>
    <s v="0135"/>
    <n v="-48.456996089897501"/>
    <n v="-7.8005993096103898"/>
    <n v="-48.465877240442197"/>
    <n v="-8.0341158601587495"/>
    <s v="153"/>
    <s v="TO"/>
    <s v="Eixo Principal"/>
    <s v="-"/>
    <s v="153BTO0135"/>
    <s v="ENTR TO-230 (SÃO SEBASTIÃO NONATO)"/>
    <s v="INÍCIO P DUPLA (COLINAS DO TOCANTINS)"/>
    <n v="217.9"/>
    <n v="244.2"/>
    <n v="26.3"/>
    <x v="2"/>
    <m/>
    <m/>
    <s v="Federal"/>
    <m/>
    <m/>
    <m/>
    <s v="Federal"/>
    <s v="PAV"/>
    <s v="Paraíso de Tocantins"/>
  </r>
  <r>
    <x v="0"/>
    <s v="153BTO0140"/>
    <n v="0"/>
    <x v="129"/>
    <s v="0140"/>
    <n v="-48.465877240442197"/>
    <n v="-8.0341158601587495"/>
    <n v="-48.466584550036799"/>
    <n v="-8.0578228598370707"/>
    <s v="153"/>
    <s v="TO"/>
    <s v="Eixo Principal"/>
    <s v="-"/>
    <s v="153BTO0140"/>
    <s v="INÍCIO P DUPLA (COLINAS DO TOCANTINS)"/>
    <s v="ENTR TO-335"/>
    <n v="244.2"/>
    <n v="246.8"/>
    <n v="2.6"/>
    <x v="0"/>
    <m/>
    <m/>
    <s v="Federal"/>
    <m/>
    <m/>
    <m/>
    <s v="Federal"/>
    <s v="PAV"/>
    <s v="Paraíso de Tocantins"/>
  </r>
  <r>
    <x v="0"/>
    <s v="153BTO0145"/>
    <n v="0"/>
    <x v="129"/>
    <s v="0145"/>
    <n v="-48.466584550036799"/>
    <n v="-8.0578228598370707"/>
    <n v="-48.4670870902969"/>
    <n v="-8.0744520700069895"/>
    <s v="153"/>
    <s v="TO"/>
    <s v="Eixo Principal"/>
    <s v="-"/>
    <s v="153BTO0145"/>
    <s v="ENTR TO-335"/>
    <s v="FIM PISTA DUPLA (COLINAS DO TOCANTINS)"/>
    <n v="246.8"/>
    <n v="248.7"/>
    <n v="1.9"/>
    <x v="0"/>
    <m/>
    <m/>
    <s v="Federal"/>
    <m/>
    <m/>
    <m/>
    <s v="Federal"/>
    <s v="PAV"/>
    <s v="Paraíso de Tocantins"/>
  </r>
  <r>
    <x v="0"/>
    <s v="153BTO0150"/>
    <n v="0"/>
    <x v="129"/>
    <s v="0150"/>
    <n v="-48.4670870902969"/>
    <n v="-8.0744520700069895"/>
    <n v="-48.486776140306503"/>
    <n v="-8.3905168596652899"/>
    <s v="153"/>
    <s v="TO"/>
    <s v="Eixo Principal"/>
    <s v="-"/>
    <s v="153BTO0150"/>
    <s v="FIM PISTA DUPLA (COLINAS DO TOCANTINS)"/>
    <s v="ENTR R. ONORINDO (BRASILÂNDIA DO TOCANTINS)"/>
    <n v="248.7"/>
    <n v="284.3"/>
    <n v="35.6"/>
    <x v="2"/>
    <m/>
    <m/>
    <s v="Federal"/>
    <m/>
    <m/>
    <m/>
    <s v="Federal"/>
    <s v="PAV"/>
    <s v="Paraíso de Tocantins"/>
  </r>
  <r>
    <x v="0"/>
    <s v="153BTO0155"/>
    <n v="0"/>
    <x v="129"/>
    <s v="0155"/>
    <n v="-48.486776140306503"/>
    <n v="-8.3905168596652899"/>
    <n v="-48.489519559979598"/>
    <n v="-8.48320263998977"/>
    <s v="153"/>
    <s v="TO"/>
    <s v="Eixo Principal"/>
    <s v="-"/>
    <s v="153BTO0155"/>
    <s v="ENTR R. ONORINDO (BRASILÂNDIA DO TOCANTINS)"/>
    <s v="ENTR TO-239(A) (P/TUPIRANTINS)"/>
    <n v="284.3"/>
    <n v="294.7"/>
    <n v="10.4"/>
    <x v="2"/>
    <m/>
    <m/>
    <s v="Federal"/>
    <m/>
    <m/>
    <m/>
    <s v="Federal"/>
    <s v="PAV"/>
    <s v="Paraíso de Tocantins"/>
  </r>
  <r>
    <x v="0"/>
    <s v="153BTO0160"/>
    <n v="0"/>
    <x v="129"/>
    <s v="0160"/>
    <n v="-48.489519559979598"/>
    <n v="-8.48320263998977"/>
    <n v="-48.483358390077598"/>
    <n v="-8.5285409698897698"/>
    <s v="153"/>
    <s v="TO"/>
    <s v="Eixo Principal"/>
    <s v="-"/>
    <s v="153BTO0160"/>
    <s v="ENTR TO-239(A) (P/TUPIRANTINS)"/>
    <s v="ENTR TO-239(B) (PRESIDENTE KENNEDY)"/>
    <n v="294.7"/>
    <n v="299.7"/>
    <n v="5"/>
    <x v="2"/>
    <m/>
    <m/>
    <s v="Federal"/>
    <m/>
    <m/>
    <m/>
    <s v="Federal"/>
    <s v="PAV"/>
    <s v="Paraíso de Tocantins"/>
  </r>
  <r>
    <x v="0"/>
    <s v="153BTO0165"/>
    <n v="0"/>
    <x v="129"/>
    <s v="0165"/>
    <n v="-48.483358390077598"/>
    <n v="-8.5285409698897698"/>
    <n v="-48.512194639770698"/>
    <n v="-8.8200806196248305"/>
    <s v="153"/>
    <s v="TO"/>
    <s v="Eixo Principal"/>
    <s v="-"/>
    <s v="153BTO0165"/>
    <s v="ENTR TO-239(B) (PRESIDENTE KENNEDY)"/>
    <s v="INICIO PISTA DUPLA-GUARAÍ"/>
    <n v="299.7"/>
    <n v="332.6"/>
    <n v="32.9"/>
    <x v="2"/>
    <m/>
    <m/>
    <s v="Federal"/>
    <m/>
    <m/>
    <m/>
    <s v="Federal"/>
    <s v="PAV"/>
    <s v="Paraíso de Tocantins"/>
  </r>
  <r>
    <x v="0"/>
    <s v="153BTO0170"/>
    <n v="0"/>
    <x v="129"/>
    <s v="0170"/>
    <n v="-48.512194639770698"/>
    <n v="-8.8200806196248305"/>
    <n v="-48.508312170270401"/>
    <n v="-8.8609781997840198"/>
    <s v="153"/>
    <s v="TO"/>
    <s v="Eixo Principal"/>
    <s v="-"/>
    <s v="153BTO0170"/>
    <s v="INICIO PISTA DUPLA-GUARAÍ"/>
    <s v="FIM PISTA DUPLA (GUARAÍ)"/>
    <n v="332.6"/>
    <n v="337.1"/>
    <n v="4.5"/>
    <x v="0"/>
    <m/>
    <m/>
    <s v="Federal"/>
    <m/>
    <m/>
    <m/>
    <s v="Federal"/>
    <s v="PAV"/>
    <s v="Paraíso de Tocantins"/>
  </r>
  <r>
    <x v="0"/>
    <s v="153BTO0175"/>
    <n v="0"/>
    <x v="129"/>
    <s v="0175"/>
    <n v="-48.508312170270401"/>
    <n v="-8.8609781997840198"/>
    <n v="-48.500395190085797"/>
    <n v="-8.9514371597970204"/>
    <s v="153"/>
    <s v="TO"/>
    <s v="Eixo Principal"/>
    <s v="-"/>
    <s v="153BTO0175"/>
    <s v="FIM PISTA DUPLA (GUARAÍ)"/>
    <s v="ENTR BR-235/TO-336 (P/PEDRO AFONSO)"/>
    <n v="337.1"/>
    <n v="347.2"/>
    <n v="10.1"/>
    <x v="2"/>
    <m/>
    <m/>
    <s v="Federal"/>
    <m/>
    <m/>
    <m/>
    <s v="Federal"/>
    <s v="PAV"/>
    <s v="Paraíso de Tocantins"/>
  </r>
  <r>
    <x v="0"/>
    <s v="153BTO0180"/>
    <n v="0"/>
    <x v="129"/>
    <s v="0180"/>
    <n v="-48.500395190085797"/>
    <n v="-8.9514371597970204"/>
    <n v="-48.518929689553403"/>
    <n v="-9.0580592401417395"/>
    <s v="153"/>
    <s v="TO"/>
    <s v="Eixo Principal"/>
    <s v="-"/>
    <s v="153BTO0180"/>
    <s v="ENTR BR-235/TO-336 (P/PEDRO AFONSO)"/>
    <s v="ENTR TO-431 (FORTALEZA DO TABOCÃO)"/>
    <n v="347.2"/>
    <n v="359.6"/>
    <n v="12.4"/>
    <x v="2"/>
    <m/>
    <m/>
    <s v="Federal"/>
    <m/>
    <m/>
    <m/>
    <s v="Federal"/>
    <s v="PAV"/>
    <s v="Paraíso de Tocantins"/>
  </r>
  <r>
    <x v="0"/>
    <s v="153BTO0190"/>
    <n v="0"/>
    <x v="129"/>
    <s v="0190"/>
    <n v="-48.518929689553403"/>
    <n v="-9.0580592401417395"/>
    <n v="-48.536482450404698"/>
    <n v="-9.3446012601399904"/>
    <s v="153"/>
    <s v="TO"/>
    <s v="Eixo Principal"/>
    <s v="-"/>
    <s v="153BTO0190"/>
    <s v="ENTR TO-431 (FORTALEZA DO TABOCÃO)"/>
    <s v="RIO DOS BOIS"/>
    <n v="359.6"/>
    <n v="392.1"/>
    <n v="32.5"/>
    <x v="2"/>
    <m/>
    <m/>
    <s v="Federal"/>
    <m/>
    <m/>
    <m/>
    <s v="Federal"/>
    <s v="PAV"/>
    <s v="Paraíso de Tocantins"/>
  </r>
  <r>
    <x v="0"/>
    <s v="153BTO0195"/>
    <n v="0"/>
    <x v="129"/>
    <s v="0195"/>
    <n v="-48.536482450404698"/>
    <n v="-9.3446012601399904"/>
    <n v="-48.585869299728301"/>
    <n v="-9.4954994001771507"/>
    <s v="153"/>
    <s v="TO"/>
    <s v="Eixo Principal"/>
    <s v="-"/>
    <s v="153BTO0195"/>
    <s v="RIO DOS BOIS"/>
    <s v="ENTR TO-342(A) (INÍCIO PISTA DUPLA - MIRANORTE)"/>
    <n v="392.1"/>
    <n v="409.9"/>
    <n v="17.8"/>
    <x v="2"/>
    <m/>
    <m/>
    <s v="Federal"/>
    <m/>
    <m/>
    <m/>
    <s v="Federal"/>
    <s v="PAV"/>
    <s v="Paraíso de Tocantins"/>
  </r>
  <r>
    <x v="0"/>
    <s v="153BTO0200"/>
    <n v="0"/>
    <x v="129"/>
    <s v="0200"/>
    <n v="-48.585869299728301"/>
    <n v="-9.4954994001771507"/>
    <n v="-48.5932790002256"/>
    <n v="-9.5313938800234705"/>
    <s v="153"/>
    <s v="TO"/>
    <s v="Eixo Principal"/>
    <s v="-"/>
    <s v="153BTO0200"/>
    <s v="ENTR TO-342(A) (INÍCIO PISTA DUPLA - MIRANORTE)"/>
    <s v="ENTR TO-342(B)"/>
    <n v="409.9"/>
    <n v="414.2"/>
    <n v="4.3"/>
    <x v="0"/>
    <m/>
    <m/>
    <s v="Federal"/>
    <m/>
    <m/>
    <m/>
    <s v="Federal"/>
    <s v="PAV"/>
    <s v="Paraíso de Tocantins"/>
  </r>
  <r>
    <x v="0"/>
    <s v="153BTO0205"/>
    <n v="0"/>
    <x v="129"/>
    <s v="0205"/>
    <n v="-48.5932790002256"/>
    <n v="-9.5313938800234705"/>
    <n v="-48.601629979739698"/>
    <n v="-9.5528016999384704"/>
    <s v="153"/>
    <s v="TO"/>
    <s v="Eixo Principal"/>
    <s v="-"/>
    <s v="153BTO0205"/>
    <s v="ENTR TO-342(B)"/>
    <s v="FIM PISTA DUPLA (MIRANORTE)"/>
    <n v="414.2"/>
    <n v="416.8"/>
    <n v="2.6"/>
    <x v="0"/>
    <m/>
    <m/>
    <s v="Federal"/>
    <m/>
    <m/>
    <m/>
    <s v="Federal"/>
    <s v="PAV"/>
    <s v="Paraíso de Tocantins"/>
  </r>
  <r>
    <x v="0"/>
    <s v="153BTO0210"/>
    <n v="0"/>
    <x v="129"/>
    <s v="0210"/>
    <n v="-48.601629979739698"/>
    <n v="-9.5528016999384704"/>
    <n v="-48.722160919990401"/>
    <n v="-9.8418664801538895"/>
    <s v="153"/>
    <s v="TO"/>
    <s v="Eixo Principal"/>
    <s v="-"/>
    <s v="153BTO0210"/>
    <s v="FIM PISTA DUPLA (MIRANORTE)"/>
    <s v="ENTR TO-348 (BARROLÂNDIA)"/>
    <n v="416.8"/>
    <n v="452.1"/>
    <n v="35.299999999999997"/>
    <x v="2"/>
    <m/>
    <m/>
    <s v="Federal"/>
    <m/>
    <m/>
    <m/>
    <s v="Federal"/>
    <s v="PAV"/>
    <s v="Paraíso de Tocantins"/>
  </r>
  <r>
    <x v="0"/>
    <s v="153BTO0220"/>
    <n v="0"/>
    <x v="129"/>
    <s v="0220"/>
    <n v="-48.722160919990401"/>
    <n v="-9.8418664801538895"/>
    <n v="-48.883076450018102"/>
    <n v="-10.155349509572099"/>
    <s v="153"/>
    <s v="TO"/>
    <s v="Eixo Principal"/>
    <s v="-"/>
    <s v="153BTO0220"/>
    <s v="ENTR TO-348 (BARROLÂNDIA)"/>
    <s v="ENTR TO-080(A) (INÍCIO PER URB PARAÍSO DO TOCANTINS - PORTAL)"/>
    <n v="452.1"/>
    <n v="493.9"/>
    <n v="41.8"/>
    <x v="2"/>
    <m/>
    <m/>
    <s v="Federal"/>
    <m/>
    <m/>
    <m/>
    <s v="Federal"/>
    <s v="PAV"/>
    <s v="Paraíso de Tocantins"/>
  </r>
  <r>
    <x v="0"/>
    <s v="153BTO0225"/>
    <n v="0"/>
    <x v="129"/>
    <s v="0225"/>
    <n v="-48.883076450018102"/>
    <n v="-10.155349509572099"/>
    <n v="-48.881032030203897"/>
    <n v="-10.1633553400768"/>
    <s v="153"/>
    <s v="TO"/>
    <s v="Eixo Principal"/>
    <s v="-"/>
    <s v="153BTO0225"/>
    <s v="ENTR TO-080(A) (INÍCIO PER URB PARAÍSO DO TOCANTINS - PORTAL)"/>
    <s v="INÍCIO PISTA DUP (PARAÍSO DO TOCANTINS)"/>
    <n v="493.9"/>
    <n v="496.1"/>
    <n v="2.2000000000000002"/>
    <x v="2"/>
    <m/>
    <m/>
    <s v="Federal"/>
    <m/>
    <m/>
    <m/>
    <s v="Federal"/>
    <s v="PAV"/>
    <s v="Paraíso de Tocantins"/>
  </r>
  <r>
    <x v="0"/>
    <s v="153BTO0230"/>
    <n v="0"/>
    <x v="129"/>
    <s v="0230"/>
    <n v="-48.881032030203897"/>
    <n v="-10.1633553400768"/>
    <n v="-48.8805833602338"/>
    <n v="-10.1739282098189"/>
    <s v="153"/>
    <s v="TO"/>
    <s v="Eixo Principal"/>
    <s v="-"/>
    <s v="153BTO0230"/>
    <s v="INÍCIO PISTA DUP (PARAÍSO DO TOCANTINS)"/>
    <s v="FIM PISTA DUPLA (PARAÍSO DO TOCANTINS)"/>
    <n v="496.1"/>
    <n v="497.2"/>
    <n v="1.1000000000000001"/>
    <x v="0"/>
    <m/>
    <m/>
    <s v="Federal"/>
    <m/>
    <m/>
    <m/>
    <s v="Federal"/>
    <s v="PAV"/>
    <s v="Paraíso de Tocantins"/>
  </r>
  <r>
    <x v="0"/>
    <s v="153BTO0235"/>
    <n v="0"/>
    <x v="129"/>
    <s v="0235"/>
    <n v="-48.8805833602338"/>
    <n v="-10.1739282098189"/>
    <n v="-48.874296699832698"/>
    <n v="-10.211318399824201"/>
    <s v="153"/>
    <s v="TO"/>
    <s v="Eixo Principal"/>
    <s v="-"/>
    <s v="153BTO0235"/>
    <s v="FIM PISTA DUPLA (PARAÍSO DO TOCANTINS)"/>
    <s v="ENTR TO-454"/>
    <n v="497.2"/>
    <n v="501.5"/>
    <n v="4.3"/>
    <x v="2"/>
    <m/>
    <m/>
    <s v="Federal"/>
    <m/>
    <m/>
    <m/>
    <s v="Federal"/>
    <s v="PAV"/>
    <s v="Paraíso de Tocantins"/>
  </r>
  <r>
    <x v="0"/>
    <s v="153BTO0240"/>
    <n v="0"/>
    <x v="129"/>
    <s v="0240"/>
    <n v="-48.874296699832698"/>
    <n v="-10.211318399824201"/>
    <n v="-48.898104130401201"/>
    <n v="-10.4251553603315"/>
    <s v="153"/>
    <s v="TO"/>
    <s v="Eixo Principal"/>
    <s v="-"/>
    <s v="153BTO0240"/>
    <s v="ENTR TO-454"/>
    <s v="ENTR TO-354 (PUGMIL)"/>
    <n v="501.5"/>
    <n v="525.29999999999995"/>
    <n v="23.8"/>
    <x v="2"/>
    <m/>
    <m/>
    <s v="Federal"/>
    <m/>
    <m/>
    <m/>
    <s v="Federal"/>
    <s v="PAV"/>
    <s v="Paraíso de Tocantins"/>
  </r>
  <r>
    <x v="0"/>
    <s v="153BTO0242"/>
    <n v="0"/>
    <x v="129"/>
    <s v="0242"/>
    <n v="-48.898104130401201"/>
    <n v="-10.4251553603315"/>
    <n v="-48.9127958798259"/>
    <n v="-10.5560186502404"/>
    <s v="153"/>
    <s v="TO"/>
    <s v="Eixo Principal"/>
    <s v="-"/>
    <s v="153BTO0242"/>
    <s v="ENTR TO-354 (PUGMIL)"/>
    <s v="INÍCIO PISTA DUPLA (NOVA ROSALÂNDIA)"/>
    <n v="525.29999999999995"/>
    <n v="539.29999999999995"/>
    <n v="14"/>
    <x v="2"/>
    <m/>
    <m/>
    <s v="Federal"/>
    <m/>
    <m/>
    <m/>
    <s v="Federal"/>
    <s v="PAV"/>
    <s v="Paraíso de Tocantins"/>
  </r>
  <r>
    <x v="0"/>
    <s v="153BTO0245"/>
    <n v="0"/>
    <x v="129"/>
    <s v="0245"/>
    <n v="-48.9127958798259"/>
    <n v="-10.5560186502404"/>
    <n v="-48.9141327400338"/>
    <n v="-10.5678316203329"/>
    <s v="153"/>
    <s v="TO"/>
    <s v="Eixo Principal"/>
    <s v="-"/>
    <s v="153BTO0245"/>
    <s v="INÍCIO PISTA DUPLA (NOVA ROSALÂNDIA)"/>
    <s v="ENTR TO-255(A) (NOVA ROSALÂNDIA)"/>
    <n v="539.29999999999995"/>
    <n v="541.1"/>
    <n v="1.8"/>
    <x v="0"/>
    <m/>
    <m/>
    <s v="Federal"/>
    <m/>
    <m/>
    <m/>
    <s v="Federal"/>
    <s v="PAV"/>
    <s v="Paraíso de Tocantins"/>
  </r>
  <r>
    <x v="0"/>
    <s v="153BTO0248"/>
    <n v="0"/>
    <x v="129"/>
    <s v="0248"/>
    <n v="-48.9141327400338"/>
    <n v="-10.5678316203329"/>
    <n v="-48.914429619731102"/>
    <n v="-10.573161980341"/>
    <s v="153"/>
    <s v="TO"/>
    <s v="Eixo Principal"/>
    <s v="-"/>
    <s v="153BTO0248"/>
    <s v="ENTR TO-255(A) (NOVA ROSALÂNDIA)"/>
    <s v="FIM PISTA DUPLA (NOVA ROSALÂNDIA)"/>
    <n v="541.1"/>
    <n v="542.29999999999995"/>
    <n v="1.2"/>
    <x v="0"/>
    <m/>
    <m/>
    <s v="Federal"/>
    <m/>
    <m/>
    <m/>
    <s v="Federal"/>
    <s v="PAV"/>
    <s v="Paraíso de Tocantins"/>
  </r>
  <r>
    <x v="0"/>
    <s v="153BTO0250"/>
    <n v="0"/>
    <x v="129"/>
    <s v="0250"/>
    <n v="-48.914429619731102"/>
    <n v="-10.573161980341"/>
    <n v="-48.904146050199998"/>
    <n v="-10.728286440266899"/>
    <s v="153"/>
    <s v="TO"/>
    <s v="Eixo Principal"/>
    <s v="-"/>
    <s v="153BTO0250"/>
    <s v="FIM PISTA DUPLA (NOVA ROSALÂNDIA)"/>
    <s v="ENTR TO-255(B) (P/PORTO NACIONAL)"/>
    <n v="542.29999999999995"/>
    <n v="558.9"/>
    <n v="16.600000000000001"/>
    <x v="2"/>
    <m/>
    <m/>
    <s v="Federal"/>
    <m/>
    <m/>
    <m/>
    <s v="Federal"/>
    <s v="PAV"/>
    <s v="Paraíso de Tocantins"/>
  </r>
  <r>
    <x v="0"/>
    <s v="153BTO0255"/>
    <n v="0"/>
    <x v="129"/>
    <s v="0255"/>
    <n v="-48.904146050199998"/>
    <n v="-10.728286440266899"/>
    <n v="-48.902666540428399"/>
    <n v="-10.750558610291501"/>
    <s v="153"/>
    <s v="TO"/>
    <s v="Eixo Principal"/>
    <s v="-"/>
    <s v="153BTO0255"/>
    <s v="ENTR TO-255(B) (P/PORTO NACIONAL)"/>
    <s v="INÍCIO PISTA DUPLA (FÁTIMA)"/>
    <n v="558.9"/>
    <n v="561.1"/>
    <n v="2.2000000000000002"/>
    <x v="2"/>
    <m/>
    <m/>
    <s v="Federal"/>
    <m/>
    <m/>
    <m/>
    <s v="Federal"/>
    <s v="PAV"/>
    <s v="Gurupi"/>
  </r>
  <r>
    <x v="0"/>
    <s v="153BTO0258"/>
    <n v="0"/>
    <x v="129"/>
    <s v="0258"/>
    <n v="-48.902666540428399"/>
    <n v="-10.750558610291501"/>
    <n v="-48.901586380007402"/>
    <n v="-10.7668825500895"/>
    <s v="153"/>
    <s v="TO"/>
    <s v="Eixo Principal"/>
    <s v="-"/>
    <s v="153BTO0258"/>
    <s v="INÍCIO PISTA DUPLA (FÁTIMA)"/>
    <s v="FIM PISTA DUPLA (FÁTIMA)"/>
    <n v="561.1"/>
    <n v="563.4"/>
    <n v="2.2999999999999998"/>
    <x v="0"/>
    <m/>
    <m/>
    <s v="Federal"/>
    <m/>
    <m/>
    <m/>
    <s v="Federal"/>
    <s v="PAV"/>
    <s v="Gurupi"/>
  </r>
  <r>
    <x v="0"/>
    <s v="153BTO0260"/>
    <n v="0"/>
    <x v="129"/>
    <s v="0260"/>
    <n v="-48.901586380007402"/>
    <n v="-10.7668825500895"/>
    <n v="-48.939842559586303"/>
    <n v="-11.2979799597073"/>
    <s v="153"/>
    <s v="TO"/>
    <s v="Eixo Principal"/>
    <s v="-"/>
    <s v="153BTO0260"/>
    <s v="FIM PISTA DUPLA (FÁTIMA)"/>
    <s v="ENTR TO-070 (ALIANÇA DO TOCANTINS)"/>
    <n v="563.4"/>
    <n v="623"/>
    <n v="59.6"/>
    <x v="2"/>
    <m/>
    <m/>
    <s v="Federal"/>
    <m/>
    <m/>
    <m/>
    <s v="Federal"/>
    <s v="PAV"/>
    <s v="Gurupi"/>
  </r>
  <r>
    <x v="0"/>
    <s v="153BTO0265"/>
    <n v="0"/>
    <x v="129"/>
    <s v="0265"/>
    <n v="-48.939842559586303"/>
    <n v="-11.2979799597073"/>
    <n v="-49.075717419623103"/>
    <n v="-11.7144572502019"/>
    <s v="153"/>
    <s v="TO"/>
    <s v="Eixo Principal"/>
    <s v="-"/>
    <s v="153BTO0265"/>
    <s v="ENTR TO-070 (ALIANÇA DO TOCANTINS)"/>
    <s v="INÍCIO PISTA DUPLA (GURUPÍ)"/>
    <n v="623"/>
    <n v="670.8"/>
    <n v="47.8"/>
    <x v="2"/>
    <m/>
    <m/>
    <s v="Federal"/>
    <m/>
    <m/>
    <m/>
    <s v="Federal"/>
    <s v="PAV"/>
    <s v="Gurupi"/>
  </r>
  <r>
    <x v="0"/>
    <s v="153BTO0270"/>
    <n v="0"/>
    <x v="129"/>
    <s v="0270"/>
    <n v="-49.075717419623103"/>
    <n v="-11.7144572502019"/>
    <n v="-49.076936379610103"/>
    <n v="-11.719886719996101"/>
    <s v="153"/>
    <s v="TO"/>
    <s v="Eixo Principal"/>
    <s v="-"/>
    <s v="153BTO0270"/>
    <s v="INÍCIO PISTA DUPLA (GURUPÍ)"/>
    <s v="ENTR TO-374 (AV DUERÉ) *TRECHO URBANO*"/>
    <n v="670.8"/>
    <n v="671.2"/>
    <n v="0.4"/>
    <x v="0"/>
    <m/>
    <m/>
    <s v="Federal"/>
    <m/>
    <m/>
    <m/>
    <s v="Federal"/>
    <s v="PAV"/>
    <s v="Gurupi"/>
  </r>
  <r>
    <x v="0"/>
    <s v="153BTO0275"/>
    <n v="0"/>
    <x v="129"/>
    <s v="0275"/>
    <n v="-49.076936379610103"/>
    <n v="-11.719886719996101"/>
    <n v="-49.082201340019701"/>
    <n v="-11.7415784999477"/>
    <s v="153"/>
    <s v="TO"/>
    <s v="Eixo Principal"/>
    <s v="-"/>
    <s v="153BTO0275"/>
    <s v="ENTR TO-374 (AV DUERÉ)"/>
    <s v="ENTR BR-242(A) (AV GOIÁS) *TRECHO URBANO*"/>
    <n v="671.2"/>
    <n v="673.7"/>
    <n v="2.5"/>
    <x v="0"/>
    <m/>
    <m/>
    <s v="Federal"/>
    <m/>
    <m/>
    <m/>
    <s v="Federal"/>
    <s v="PAV"/>
    <s v="Gurupi"/>
  </r>
  <r>
    <x v="0"/>
    <s v="153BTO0280"/>
    <n v="0"/>
    <x v="129"/>
    <s v="0280"/>
    <n v="-49.082201340019701"/>
    <n v="-11.7415784999477"/>
    <n v="-49.083520370268801"/>
    <n v="-11.7438100497939"/>
    <s v="153"/>
    <s v="TO"/>
    <s v="Eixo Principal"/>
    <s v="-"/>
    <s v="153BTO0280"/>
    <s v="ENTR BR-242(A) (AV GOIÁS)"/>
    <s v="FIM PISTA DUPLA - GURUPÍ *TRECHO URBANO*"/>
    <n v="673.7"/>
    <n v="674"/>
    <n v="0.3"/>
    <x v="0"/>
    <m/>
    <s v="242BTO0465"/>
    <s v="Federal"/>
    <m/>
    <m/>
    <m/>
    <s v="Federal"/>
    <s v="PAV"/>
    <s v="Gurupi"/>
  </r>
  <r>
    <x v="0"/>
    <s v="153BTO0290"/>
    <n v="0"/>
    <x v="129"/>
    <s v="0290"/>
    <n v="-49.083520370268801"/>
    <n v="-11.7438100497939"/>
    <n v="-49.199847009631704"/>
    <n v="-11.9617271696731"/>
    <s v="153"/>
    <s v="TO"/>
    <s v="Eixo Principal"/>
    <s v="-"/>
    <s v="153BTO0290"/>
    <s v="FIM PISTA DUPLA - GURUPÍ"/>
    <s v="ENTR BR-242(B)/TO-280"/>
    <n v="674"/>
    <n v="701.4"/>
    <n v="27.4"/>
    <x v="2"/>
    <m/>
    <s v="242BTO0470"/>
    <s v="Federal"/>
    <m/>
    <m/>
    <m/>
    <s v="Federal"/>
    <s v="PAV"/>
    <s v="Gurupi"/>
  </r>
  <r>
    <x v="0"/>
    <s v="153BTO0295"/>
    <n v="0"/>
    <x v="129"/>
    <s v="0295"/>
    <n v="-49.199847009631704"/>
    <n v="-11.9617271696731"/>
    <n v="-49.170880449972699"/>
    <n v="-12.131987449860899"/>
    <s v="153"/>
    <s v="TO"/>
    <s v="Eixo Principal"/>
    <s v="-"/>
    <s v="153BTO0295"/>
    <s v="ENTR BR-242(B)/TO-280"/>
    <s v="ENTR TO-483 (FIGUEIRÓPOLIS)"/>
    <n v="701.4"/>
    <n v="721.7"/>
    <n v="20.3"/>
    <x v="2"/>
    <m/>
    <m/>
    <s v="Federal"/>
    <m/>
    <m/>
    <m/>
    <s v="Federal"/>
    <s v="PAV"/>
    <s v="Gurupi"/>
  </r>
  <r>
    <x v="0"/>
    <s v="153BTO0300"/>
    <n v="0"/>
    <x v="129"/>
    <s v="0300"/>
    <n v="-49.170880449972699"/>
    <n v="-12.131987449860899"/>
    <n v="-49.118538479667002"/>
    <n v="-12.471539749759501"/>
    <s v="153"/>
    <s v="TO"/>
    <s v="Eixo Principal"/>
    <s v="-"/>
    <s v="153BTO0300"/>
    <s v="ENTR TO-483 (FIGUEIRÓPOLIS)"/>
    <s v="INÍCIO PISTA DUPLA ALVORADA"/>
    <n v="721.7"/>
    <n v="760.1"/>
    <n v="38.4"/>
    <x v="2"/>
    <m/>
    <m/>
    <s v="Federal"/>
    <m/>
    <m/>
    <m/>
    <s v="Federal"/>
    <s v="PAV"/>
    <s v="Gurupi"/>
  </r>
  <r>
    <x v="0"/>
    <s v="153BTO0302"/>
    <n v="0"/>
    <x v="129"/>
    <s v="0302"/>
    <n v="-49.118538479667002"/>
    <n v="-12.471539749759501"/>
    <n v="-49.117635300428702"/>
    <n v="-12.4821529397063"/>
    <s v="153"/>
    <s v="TO"/>
    <s v="Eixo Principal"/>
    <s v="-"/>
    <s v="153BTO0302"/>
    <s v="INÍCIO PISTA DUPLA ALVORADA"/>
    <s v="ENTR TO-373 (ALVORADA)"/>
    <n v="760.1"/>
    <n v="761.4"/>
    <n v="1.3"/>
    <x v="0"/>
    <m/>
    <m/>
    <s v="Federal"/>
    <m/>
    <m/>
    <m/>
    <s v="Federal"/>
    <s v="PAV"/>
    <s v="Gurupi"/>
  </r>
  <r>
    <x v="0"/>
    <s v="153BTO0305"/>
    <n v="0"/>
    <x v="129"/>
    <s v="0305"/>
    <n v="-49.117635300428702"/>
    <n v="-12.4821529397063"/>
    <n v="-49.116866190322398"/>
    <n v="-12.4917835501706"/>
    <s v="153"/>
    <s v="TO"/>
    <s v="Eixo Principal"/>
    <s v="-"/>
    <s v="153BTO0305"/>
    <s v="ENTR TO-373 (ALVORADA)"/>
    <s v="FIM PISTA DUPLA ALVORADA"/>
    <n v="761.4"/>
    <n v="762.5"/>
    <n v="1.1000000000000001"/>
    <x v="0"/>
    <m/>
    <m/>
    <s v="Federal"/>
    <m/>
    <m/>
    <m/>
    <s v="Federal"/>
    <s v="PAV"/>
    <s v="Gurupi"/>
  </r>
  <r>
    <x v="0"/>
    <s v="153BTO0307"/>
    <n v="0"/>
    <x v="129"/>
    <s v="0307"/>
    <n v="-49.116866190322398"/>
    <n v="-12.4917835501706"/>
    <n v="-49.092297339750303"/>
    <n v="-12.7896118702915"/>
    <s v="153"/>
    <s v="TO"/>
    <s v="Eixo Principal"/>
    <s v="-"/>
    <s v="153BTO0307"/>
    <s v="FIM PISTA DUPLA ALVORADA"/>
    <s v="ENTR TO-296 (TALISMÃ)"/>
    <n v="762.5"/>
    <n v="797.4"/>
    <n v="34.9"/>
    <x v="2"/>
    <m/>
    <m/>
    <s v="Federal"/>
    <m/>
    <m/>
    <m/>
    <s v="Federal"/>
    <s v="PAV"/>
    <s v="Gurupi"/>
  </r>
  <r>
    <x v="0"/>
    <s v="153BTO0310"/>
    <n v="0"/>
    <x v="129"/>
    <s v="0310"/>
    <n v="-49.092297339750303"/>
    <n v="-12.7896118702915"/>
    <n v="-49.102305939767199"/>
    <n v="-12.835353729590899"/>
    <s v="153"/>
    <s v="TO"/>
    <s v="Eixo Principal"/>
    <s v="-"/>
    <s v="153BTO0310"/>
    <s v="ENTR TO-296 (TALISMÃ)"/>
    <s v="DIV TO/GO"/>
    <n v="797.4"/>
    <n v="801.9"/>
    <n v="4.5"/>
    <x v="2"/>
    <m/>
    <m/>
    <s v="Federal"/>
    <m/>
    <m/>
    <m/>
    <s v="Federal"/>
    <s v="PAV"/>
    <s v="Gurupi"/>
  </r>
  <r>
    <x v="0"/>
    <s v="153CPR1005"/>
    <n v="0"/>
    <x v="130"/>
    <s v="1005"/>
    <n v="-50.619187600127503"/>
    <n v="-25.453936779858399"/>
    <n v="-50.654171590146703"/>
    <n v="-25.5309474299798"/>
    <s v="153"/>
    <s v="PR"/>
    <s v="Contorno"/>
    <s v="-"/>
    <s v="153CPR1005"/>
    <s v="ENTR BR-153/277"/>
    <s v="ENTR BR-153/PR-364(B)"/>
    <n v="0"/>
    <n v="12"/>
    <n v="12"/>
    <x v="1"/>
    <m/>
    <m/>
    <s v="Federal"/>
    <m/>
    <m/>
    <m/>
    <s v="Federal"/>
    <s v="PLA"/>
    <s v="Ponta Grossa"/>
  </r>
  <r>
    <x v="0"/>
    <s v="153UTO1005"/>
    <n v="0"/>
    <x v="131"/>
    <s v="1005"/>
    <n v="-48.533106149928798"/>
    <n v="-6.4201879297291304"/>
    <n v="-48.535314392944798"/>
    <n v="-6.4186669612112697"/>
    <s v="153"/>
    <s v="TO"/>
    <s v="Travessia Urbana"/>
    <s v="-"/>
    <s v="153UTO1005"/>
    <s v="ENTR BR-153/TO-164"/>
    <s v="RUA JUAREZ FORTES (XAMBIOÁ)"/>
    <n v="0"/>
    <n v="0.3"/>
    <n v="0.3"/>
    <x v="2"/>
    <m/>
    <m/>
    <s v="Federal"/>
    <m/>
    <m/>
    <m/>
    <s v="Federal"/>
    <s v="PAV"/>
    <s v="Araguaína"/>
  </r>
  <r>
    <x v="0"/>
    <s v="153UTO1010"/>
    <n v="0"/>
    <x v="131"/>
    <s v="1010"/>
    <n v="-48.535314392944798"/>
    <n v="-6.4186669612112697"/>
    <n v="-48.538044478369898"/>
    <n v="-6.4140437417252603"/>
    <s v="153"/>
    <s v="TO"/>
    <s v="Travessia Urbana"/>
    <s v="-"/>
    <s v="153UTO1010"/>
    <s v="RUA JUAREZ FORTES (XAMBIOÁ)"/>
    <s v="FIM DA PISTA DUPLA (XAMBIOÁ)"/>
    <n v="0.3"/>
    <n v="0.9"/>
    <n v="0.6"/>
    <x v="0"/>
    <m/>
    <m/>
    <s v="Federal"/>
    <m/>
    <m/>
    <m/>
    <s v="Federal"/>
    <s v="PAV"/>
    <s v="Araguaína"/>
  </r>
  <r>
    <x v="0"/>
    <s v="153UTO1015"/>
    <n v="0"/>
    <x v="131"/>
    <s v="1015"/>
    <n v="-48.538044478369898"/>
    <n v="-6.4140437417252603"/>
    <n v="-48.543034810108303"/>
    <n v="-6.4109486295755502"/>
    <s v="153"/>
    <s v="TO"/>
    <s v="Travessia Urbana"/>
    <s v="-"/>
    <s v="153UTO1015"/>
    <s v="FIM DA PISTA DUPLA (XAMBIOÁ)"/>
    <s v="PORTO DE BALSAS (XAMBIOÁ)"/>
    <n v="0.9"/>
    <n v="1.6"/>
    <n v="0.7"/>
    <x v="2"/>
    <m/>
    <m/>
    <s v="Federal"/>
    <m/>
    <m/>
    <m/>
    <s v="Federal"/>
    <s v="PAV"/>
    <s v="Araguaína"/>
  </r>
  <r>
    <x v="0"/>
    <s v="154BGO0020"/>
    <n v="0"/>
    <x v="132"/>
    <s v="0020"/>
    <n v="-49.216545480189701"/>
    <n v="-18.358221179563699"/>
    <n v="-49.294341230363401"/>
    <n v="-18.3947463503637"/>
    <s v="154"/>
    <s v="GO"/>
    <s v="Eixo Principal"/>
    <s v="-"/>
    <s v="154BGO0020"/>
    <s v="ENTR BR-153/452(A)/483(A)/GO-419(A)"/>
    <s v="ENTR GO-206(A)/419(B)"/>
    <n v="0"/>
    <n v="9"/>
    <n v="9"/>
    <x v="2"/>
    <m/>
    <s v="452BGO0070;483BGO0030"/>
    <m/>
    <s v="MP082/2003"/>
    <m/>
    <m/>
    <m/>
    <s v="PAV"/>
    <s v="Rio Verde"/>
  </r>
  <r>
    <x v="0"/>
    <s v="154BGO0025"/>
    <n v="0"/>
    <x v="132"/>
    <s v="0025"/>
    <n v="-49.294341230363401"/>
    <n v="-18.3947463503637"/>
    <n v="-49.345498170304197"/>
    <n v="-18.382338510214002"/>
    <s v="154"/>
    <s v="GO"/>
    <s v="Eixo Principal"/>
    <s v="-"/>
    <s v="154BGO0025"/>
    <s v="ENTR GO-206(A)/419(B)"/>
    <s v="ENTR BR-452(B)"/>
    <n v="9"/>
    <n v="15.5"/>
    <n v="6.5"/>
    <x v="2"/>
    <m/>
    <s v="483BGO0035;452BGO0060"/>
    <m/>
    <s v="MP082/2005"/>
    <m/>
    <m/>
    <m/>
    <s v="PAV"/>
    <s v="Rio Verde"/>
  </r>
  <r>
    <x v="0"/>
    <s v="154BGO0030"/>
    <n v="0"/>
    <x v="132"/>
    <s v="0030"/>
    <n v="-49.345498170304197"/>
    <n v="-18.382338510214002"/>
    <n v="-49.4668014096573"/>
    <n v="-18.4860614199984"/>
    <s v="154"/>
    <s v="GO"/>
    <s v="Eixo Principal"/>
    <s v="-"/>
    <s v="154BGO0030"/>
    <s v="ENTR BR-452(B)"/>
    <s v="CACHOEIRA DOURADA"/>
    <n v="15.5"/>
    <n v="34.1"/>
    <n v="18.600000000000001"/>
    <x v="1"/>
    <m/>
    <s v="483BGO0040"/>
    <s v="Estadual"/>
    <m/>
    <s v="GO-206"/>
    <s v="PAV"/>
    <s v="Estadual"/>
    <s v="PLA"/>
    <s v="Rio Verde"/>
  </r>
  <r>
    <x v="0"/>
    <s v="154BGO0035"/>
    <n v="0"/>
    <x v="132"/>
    <s v="0035"/>
    <n v="-49.4668014096573"/>
    <n v="-18.4860614199984"/>
    <n v="-49.478990530188703"/>
    <n v="-18.491456319853199"/>
    <s v="154"/>
    <s v="GO"/>
    <s v="Eixo Principal"/>
    <s v="-"/>
    <s v="154BGO0035"/>
    <s v="CACHOEIRA DOURADA"/>
    <s v="FIM TRAV URB CACHOEIRA DOURADA"/>
    <n v="34.1"/>
    <n v="35.1"/>
    <n v="1"/>
    <x v="1"/>
    <m/>
    <s v="483BGO0042"/>
    <s v="Estadual"/>
    <m/>
    <s v="GO-206"/>
    <s v="PAV"/>
    <s v="Estadual"/>
    <s v="PLA"/>
    <s v="Rio Verde"/>
  </r>
  <r>
    <x v="0"/>
    <s v="154BGO0040"/>
    <n v="0"/>
    <x v="132"/>
    <s v="0040"/>
    <n v="-49.478990530188703"/>
    <n v="-18.491456319853199"/>
    <n v="-49.512286699571398"/>
    <n v="-18.4781649704369"/>
    <s v="154"/>
    <s v="GO"/>
    <s v="Eixo Principal"/>
    <s v="-"/>
    <s v="154BGO0040"/>
    <s v="FIM TRAV URB CACHOEIRA DOURADA"/>
    <s v="ENTR BR-483(B)/GO-206(B)"/>
    <n v="35.1"/>
    <n v="39.1"/>
    <n v="4"/>
    <x v="1"/>
    <m/>
    <s v="483BGO0045"/>
    <s v="Estadual"/>
    <m/>
    <s v="GO-206"/>
    <s v="PAV"/>
    <s v="Estadual"/>
    <s v="PLA"/>
    <s v="Rio Verde"/>
  </r>
  <r>
    <x v="0"/>
    <s v="154BGO0050"/>
    <n v="0"/>
    <x v="132"/>
    <s v="0050"/>
    <n v="-49.512286699571398"/>
    <n v="-18.4781649704369"/>
    <n v="-49.517220210344298"/>
    <n v="-18.491674730104599"/>
    <s v="154"/>
    <s v="GO"/>
    <s v="Eixo Principal"/>
    <s v="-"/>
    <s v="154BGO0050"/>
    <s v="ENTR BR-483(B)/GO-206(B)"/>
    <s v="DIV GO/MG (INÍCIO TRAVESSIA RIO PARANAÍBA)"/>
    <n v="39.1"/>
    <n v="41"/>
    <n v="1.9"/>
    <x v="1"/>
    <m/>
    <m/>
    <s v="Estadual"/>
    <m/>
    <s v="GOT-154"/>
    <s v="IMP"/>
    <s v="Estadual"/>
    <s v="PLA"/>
    <s v="Rio Verde"/>
  </r>
  <r>
    <x v="0"/>
    <s v="154BMG0055"/>
    <n v="0"/>
    <x v="133"/>
    <s v="0055"/>
    <n v="-49.517220210344298"/>
    <n v="-18.491674730104599"/>
    <n v="-49.513593829991201"/>
    <n v="-18.4938338701369"/>
    <s v="154"/>
    <s v="MG"/>
    <s v="Eixo Principal"/>
    <s v="-"/>
    <s v="154BMG0055"/>
    <s v="DIV GO/MG (INÍCIO TRAVESSIA RIO PARANAÍBA)"/>
    <s v="FIM TRAVESSIA RIO PARANAÍBA"/>
    <n v="0"/>
    <n v="0.4"/>
    <n v="0.4"/>
    <x v="4"/>
    <m/>
    <m/>
    <s v="Federal"/>
    <m/>
    <m/>
    <m/>
    <s v="Federal"/>
    <s v="N_PAV"/>
    <s v="Prata"/>
  </r>
  <r>
    <x v="0"/>
    <s v="154BMG0060"/>
    <n v="0"/>
    <x v="133"/>
    <s v="0060"/>
    <n v="-49.513593829991201"/>
    <n v="-18.4938338701369"/>
    <n v="-49.503606739958997"/>
    <n v="-18.511476510132798"/>
    <s v="154"/>
    <s v="MG"/>
    <s v="Eixo Principal"/>
    <s v="-"/>
    <s v="154BMG0060"/>
    <s v="FIM TRAVESSIA RIO PARANAÍBA"/>
    <s v="CACHOEIRA DOURADA"/>
    <n v="0.4"/>
    <n v="3.6"/>
    <n v="3.2"/>
    <x v="1"/>
    <m/>
    <m/>
    <s v="Estadual"/>
    <m/>
    <s v="MGT-154"/>
    <s v="IMP"/>
    <s v="Estadual"/>
    <s v="PLA"/>
    <s v="Prata"/>
  </r>
  <r>
    <x v="0"/>
    <s v="154BMG0065"/>
    <n v="0"/>
    <x v="133"/>
    <s v="0065"/>
    <n v="-49.503606739958997"/>
    <n v="-18.511476510132798"/>
    <n v="-49.563021520226897"/>
    <n v="-18.6749487102147"/>
    <s v="154"/>
    <s v="MG"/>
    <s v="Eixo Principal"/>
    <s v="-"/>
    <s v="154BMG0065"/>
    <s v="CACHOEIRA DOURADA"/>
    <s v="ENTR MG-226(A)(CAPINÓPOLIS)"/>
    <n v="3.6"/>
    <n v="23.3"/>
    <n v="19.7"/>
    <x v="1"/>
    <m/>
    <m/>
    <s v="Estadual"/>
    <m/>
    <s v="MGT-154"/>
    <s v="PAV"/>
    <s v="Estadual"/>
    <s v="PLA"/>
    <s v="Prata"/>
  </r>
  <r>
    <x v="0"/>
    <s v="154BMG0070"/>
    <n v="0"/>
    <x v="133"/>
    <s v="0070"/>
    <n v="-49.563021520226897"/>
    <n v="-18.6749487102147"/>
    <n v="-49.562580620399203"/>
    <n v="-18.6892743897012"/>
    <s v="154"/>
    <s v="MG"/>
    <s v="Eixo Principal"/>
    <s v="-"/>
    <s v="154BMG0070"/>
    <s v="ENTR MG-226(A)(CAPINÓPOLIS)"/>
    <s v="ENTR BR-226(B)"/>
    <n v="23.3"/>
    <n v="24.9"/>
    <n v="1.6"/>
    <x v="1"/>
    <m/>
    <m/>
    <s v="Estadual"/>
    <m/>
    <s v="MG-226"/>
    <s v="PAV"/>
    <s v="Estadual"/>
    <s v="PLA"/>
    <s v="Prata"/>
  </r>
  <r>
    <x v="0"/>
    <s v="154BMG0075"/>
    <n v="0"/>
    <x v="133"/>
    <s v="0075"/>
    <n v="-49.562580620399203"/>
    <n v="-18.6892743897012"/>
    <n v="-49.446804039674603"/>
    <n v="-18.9405320703986"/>
    <s v="154"/>
    <s v="MG"/>
    <s v="Eixo Principal"/>
    <s v="-"/>
    <s v="154BMG0075"/>
    <s v="ENTR BR-226(B)"/>
    <s v="ENTR BR-365(A)"/>
    <n v="24.9"/>
    <n v="55.9"/>
    <n v="31"/>
    <x v="1"/>
    <m/>
    <m/>
    <s v="Estadual"/>
    <m/>
    <s v="MGT-154"/>
    <s v="PAV"/>
    <s v="Estadual"/>
    <s v="PLA"/>
    <s v="Prata"/>
  </r>
  <r>
    <x v="0"/>
    <s v="154BMG0090"/>
    <n v="0"/>
    <x v="133"/>
    <s v="0090"/>
    <n v="-49.446804039674603"/>
    <n v="-18.9405320703986"/>
    <n v="-49.459182339793102"/>
    <n v="-18.947426689589999"/>
    <s v="154"/>
    <s v="MG"/>
    <s v="Eixo Principal"/>
    <s v="-"/>
    <s v="154BMG0090"/>
    <s v="ENTR BR-365(A)"/>
    <s v="ENTR BR-365(B)/464(A) (ITUIUTABA)"/>
    <n v="55.9"/>
    <n v="61.6"/>
    <n v="5.7"/>
    <x v="2"/>
    <m/>
    <s v="365BMG0390"/>
    <s v="Federal"/>
    <m/>
    <m/>
    <m/>
    <s v="Federal"/>
    <s v="PAV"/>
    <s v="Prata"/>
  </r>
  <r>
    <x v="0"/>
    <s v="154BMG0095"/>
    <n v="0"/>
    <x v="133"/>
    <s v="0095"/>
    <n v="-49.459182339793102"/>
    <n v="-18.947426689589999"/>
    <n v="-49.457339149581998"/>
    <n v="-18.958997500134501"/>
    <s v="154"/>
    <s v="MG"/>
    <s v="Eixo Principal"/>
    <s v="-"/>
    <s v="154BMG0095"/>
    <s v="ENTR BR-365(B)/464(A) (ITUIUTABA)"/>
    <s v="ENTR BR-464(B)"/>
    <n v="61.6"/>
    <n v="63.5"/>
    <n v="1.9"/>
    <x v="1"/>
    <m/>
    <s v="464BMG0010"/>
    <s v="Estadual"/>
    <m/>
    <s v="MG-154"/>
    <s v="PAV"/>
    <s v="Estadual"/>
    <s v="PLA"/>
    <s v="Prata"/>
  </r>
  <r>
    <x v="0"/>
    <s v="154BMG0100"/>
    <n v="0"/>
    <x v="133"/>
    <s v="0100"/>
    <n v="-49.457339149581998"/>
    <n v="-18.958997500134501"/>
    <n v="-49.4692677131344"/>
    <n v="-18.975186335680799"/>
    <s v="154"/>
    <s v="MG"/>
    <s v="Eixo Principal"/>
    <s v="-"/>
    <s v="154BMG0100"/>
    <s v="ENTR BR-464(B)"/>
    <s v="FIM DA PAVIMENTAÇÃO"/>
    <n v="63.5"/>
    <n v="65.7"/>
    <n v="2.2000000000000002"/>
    <x v="1"/>
    <m/>
    <m/>
    <s v="Estadual"/>
    <m/>
    <s v="MG-154"/>
    <s v="IMP"/>
    <s v="Estadual"/>
    <s v="PLA"/>
    <s v="Prata"/>
  </r>
  <r>
    <x v="0"/>
    <s v="154BMG0110"/>
    <n v="0"/>
    <x v="133"/>
    <s v="0110"/>
    <n v="-49.4692677131344"/>
    <n v="-18.975186335680799"/>
    <n v="-49.644292439644303"/>
    <n v="-19.329388890284999"/>
    <s v="154"/>
    <s v="MG"/>
    <s v="Eixo Principal"/>
    <s v="-"/>
    <s v="154BMG0110"/>
    <s v="FIM DA PAVIMENTAÇÃO"/>
    <s v="ENTR BR-364(A) (P/ ITUIUTABA)"/>
    <n v="65.7"/>
    <n v="112.1"/>
    <n v="46.4"/>
    <x v="1"/>
    <m/>
    <m/>
    <s v="Estadual"/>
    <m/>
    <s v="MG-154"/>
    <s v="IMP"/>
    <s v="Estadual"/>
    <s v="PLA"/>
    <s v="Prata"/>
  </r>
  <r>
    <x v="0"/>
    <s v="154BMG0115"/>
    <n v="0"/>
    <x v="133"/>
    <s v="0115"/>
    <n v="-49.644292439644303"/>
    <n v="-19.329388890284999"/>
    <n v="-49.559140170382499"/>
    <n v="-19.51840057023"/>
    <s v="154"/>
    <s v="MG"/>
    <s v="Eixo Principal"/>
    <s v="-"/>
    <s v="154BMG0115"/>
    <s v="ENTR BR-364(A) (P/ ITUIUTABA)"/>
    <s v="ENTR BR-497(A)"/>
    <n v="112.1"/>
    <n v="139.19999999999999"/>
    <n v="27.1"/>
    <x v="2"/>
    <m/>
    <s v="364BMG0332"/>
    <s v="Federal"/>
    <m/>
    <m/>
    <m/>
    <s v="Federal"/>
    <s v="PAV"/>
    <s v="Prata"/>
  </r>
  <r>
    <x v="0"/>
    <s v="154BMG0120"/>
    <n v="0"/>
    <x v="133"/>
    <s v="0120"/>
    <n v="-49.559140170382499"/>
    <n v="-19.51840057023"/>
    <n v="-49.480662119860803"/>
    <n v="-19.545845199995899"/>
    <s v="154"/>
    <s v="MG"/>
    <s v="Eixo Principal"/>
    <s v="-"/>
    <s v="154BMG0120"/>
    <s v="ENTR BR-497(A)"/>
    <s v="ENTR BR-497(B) (CAMPINA VERDE)"/>
    <n v="139.19999999999999"/>
    <n v="148.6"/>
    <n v="9.4"/>
    <x v="2"/>
    <m/>
    <s v="364BMG0330;497BMG0050"/>
    <s v="Federal"/>
    <m/>
    <m/>
    <m/>
    <s v="Federal"/>
    <s v="PAV"/>
    <s v="Prata"/>
  </r>
  <r>
    <x v="0"/>
    <s v="154BMG0130"/>
    <n v="0"/>
    <x v="133"/>
    <s v="0130"/>
    <n v="-49.480662119860803"/>
    <n v="-19.545845199995899"/>
    <n v="-49.435416099972898"/>
    <n v="-19.570169020383901"/>
    <s v="154"/>
    <s v="MG"/>
    <s v="Eixo Principal"/>
    <s v="-"/>
    <s v="154BMG0130"/>
    <s v="ENTR BR-497(B) (CAMPINA VERDE)"/>
    <s v="ENTR BR-364(B)"/>
    <n v="148.6"/>
    <n v="154.30000000000001"/>
    <n v="5.7"/>
    <x v="2"/>
    <m/>
    <s v="364BMG0320"/>
    <s v="Federal"/>
    <m/>
    <m/>
    <m/>
    <s v="Federal"/>
    <s v="PAV"/>
    <s v="Prata"/>
  </r>
  <r>
    <x v="0"/>
    <s v="154BMG0140"/>
    <n v="0"/>
    <x v="133"/>
    <s v="0140"/>
    <n v="-49.435416099972898"/>
    <n v="-19.570169020383901"/>
    <n v="-49.373460400377098"/>
    <n v="-19.889434370399801"/>
    <s v="154"/>
    <s v="MG"/>
    <s v="Eixo Principal"/>
    <s v="-"/>
    <s v="154BMG0140"/>
    <s v="ENTR BR-364(B)"/>
    <s v="ENTR MG-255(A)/154(B) (P/ITAPAGIPE)"/>
    <n v="154.30000000000001"/>
    <n v="207.3"/>
    <n v="53"/>
    <x v="1"/>
    <m/>
    <m/>
    <s v="Estadual"/>
    <m/>
    <s v="MGT-154"/>
    <s v="IMP"/>
    <s v="Estadual"/>
    <s v="PLA"/>
    <s v="Prata"/>
  </r>
  <r>
    <x v="0"/>
    <s v="154BMG0145"/>
    <n v="0"/>
    <x v="133"/>
    <s v="0145"/>
    <n v="-49.373460400377098"/>
    <n v="-19.889434370399801"/>
    <n v="-49.377959810196998"/>
    <n v="-19.887268259722301"/>
    <s v="154"/>
    <s v="MG"/>
    <s v="Eixo Principal"/>
    <s v="-"/>
    <s v="154BMG0145"/>
    <s v="ENTR MG-255(A)/154(B) (P/ITAPAGIPE)"/>
    <s v="ENTR MG-255(B)"/>
    <n v="207.3"/>
    <n v="207.8"/>
    <n v="0.5"/>
    <x v="1"/>
    <m/>
    <m/>
    <s v="Estadual"/>
    <m/>
    <s v="MG-255"/>
    <s v="PAV"/>
    <s v="Estadual"/>
    <s v="PLA"/>
    <s v="Prata"/>
  </r>
  <r>
    <x v="0"/>
    <s v="154BMG0150"/>
    <n v="0"/>
    <x v="133"/>
    <s v="0150"/>
    <n v="-49.377959810196998"/>
    <n v="-19.887268259722301"/>
    <n v="-49.428850389833499"/>
    <n v="-19.977843649564701"/>
    <s v="154"/>
    <s v="MG"/>
    <s v="Eixo Principal"/>
    <s v="-"/>
    <s v="154BMG0150"/>
    <s v="ENTR MG-255(B)"/>
    <s v="DIV MG/SP"/>
    <n v="207.8"/>
    <n v="214.8"/>
    <n v="7"/>
    <x v="1"/>
    <m/>
    <m/>
    <s v="Federal"/>
    <m/>
    <m/>
    <m/>
    <s v="Federal"/>
    <s v="PLA"/>
    <s v="Prata"/>
  </r>
  <r>
    <x v="0"/>
    <s v="154BSP0170"/>
    <n v="0"/>
    <x v="134"/>
    <s v="0170"/>
    <n v="-49.428850389833499"/>
    <n v="-19.977843649564701"/>
    <n v="-49.404151099793303"/>
    <n v="-20.021808009631901"/>
    <s v="154"/>
    <s v="SP"/>
    <s v="Eixo Principal"/>
    <s v="-"/>
    <s v="154BSP0170"/>
    <s v="DIV MG/SP"/>
    <s v="ENTR SP-322(A) (PAULO DE FARIA)"/>
    <n v="0"/>
    <n v="5.5"/>
    <n v="5.5"/>
    <x v="1"/>
    <m/>
    <m/>
    <s v="Federal"/>
    <m/>
    <m/>
    <m/>
    <s v="Federal"/>
    <s v="PLA"/>
    <s v="São José do Rio Preto"/>
  </r>
  <r>
    <x v="0"/>
    <s v="154BSP0180"/>
    <n v="0"/>
    <x v="134"/>
    <s v="0180"/>
    <n v="-49.404151099793303"/>
    <n v="-20.021808009631901"/>
    <n v="-49.924021329820398"/>
    <n v="-20.101246029780299"/>
    <s v="154"/>
    <s v="SP"/>
    <s v="Eixo Principal"/>
    <s v="-"/>
    <s v="154BSP0180"/>
    <s v="ENTR SP-322(A) (PAULO DE FARIA)"/>
    <s v="ENTR SP-322(B)/461(A) (CARDOSO)"/>
    <n v="5.5"/>
    <n v="67.5"/>
    <n v="62"/>
    <x v="1"/>
    <m/>
    <m/>
    <s v="Estadual"/>
    <m/>
    <s v="SP-322"/>
    <s v="PAV"/>
    <s v="Estadual"/>
    <s v="PLA"/>
    <s v="São José do Rio Preto"/>
  </r>
  <r>
    <x v="0"/>
    <s v="154BSP0190"/>
    <n v="0"/>
    <x v="134"/>
    <s v="0190"/>
    <n v="-49.924021329820398"/>
    <n v="-20.101246029780299"/>
    <n v="-49.969295840230799"/>
    <n v="-20.313744419569201"/>
    <s v="154"/>
    <s v="SP"/>
    <s v="Eixo Principal"/>
    <s v="-"/>
    <s v="154BSP0190"/>
    <s v="ENTR SP-322(B)/461(A) (CARDOSO)"/>
    <s v="ACESSO ÁLVARES FLORENCE"/>
    <n v="67.5"/>
    <n v="91.6"/>
    <n v="24.1"/>
    <x v="1"/>
    <m/>
    <m/>
    <s v="Estadual"/>
    <m/>
    <s v="SP-461"/>
    <s v="PAV"/>
    <s v="Estadual"/>
    <s v="PLA"/>
    <s v="São José do Rio Preto"/>
  </r>
  <r>
    <x v="0"/>
    <s v="154BSP0203"/>
    <n v="0"/>
    <x v="134"/>
    <s v="0203"/>
    <n v="-49.969295840230799"/>
    <n v="-20.313744419569201"/>
    <n v="-49.991671300090303"/>
    <n v="-20.400407969851798"/>
    <s v="154"/>
    <s v="SP"/>
    <s v="Eixo Principal"/>
    <s v="-"/>
    <s v="154BSP0203"/>
    <s v="ACESSO ÁLVARES FLORENCE"/>
    <s v="ENTR SP-320 (VOTUPORANGA)"/>
    <n v="91.6"/>
    <n v="101.7"/>
    <n v="10.1"/>
    <x v="1"/>
    <m/>
    <m/>
    <s v="Estadual"/>
    <m/>
    <s v="SP-461"/>
    <s v="PAV"/>
    <s v="Estadual"/>
    <s v="PLA"/>
    <s v="São José do Rio Preto"/>
  </r>
  <r>
    <x v="0"/>
    <s v="154BSP0210"/>
    <n v="0"/>
    <x v="134"/>
    <s v="0210"/>
    <n v="-49.991671300090303"/>
    <n v="-20.400407969851798"/>
    <n v="-50.061453970324401"/>
    <n v="-20.6872011399206"/>
    <s v="154"/>
    <s v="SP"/>
    <s v="Eixo Principal"/>
    <s v="-"/>
    <s v="154BSP0210"/>
    <s v="ENTR SP-320 (VOTUPORANGA)"/>
    <s v="ENTR BR-262/456 (NHANDEARA)"/>
    <n v="101.7"/>
    <n v="134.30000000000001"/>
    <n v="32.6"/>
    <x v="1"/>
    <m/>
    <m/>
    <s v="Estadual"/>
    <m/>
    <s v="SP-461"/>
    <s v="PAV"/>
    <s v="Estadual"/>
    <s v="PLA"/>
    <s v="São José do Rio Preto"/>
  </r>
  <r>
    <x v="0"/>
    <s v="154BSP0230"/>
    <n v="0"/>
    <x v="134"/>
    <s v="0230"/>
    <n v="-50.061453970324401"/>
    <n v="-20.6872011399206"/>
    <n v="-50.103621760136001"/>
    <n v="-20.8484968601419"/>
    <s v="154"/>
    <s v="SP"/>
    <s v="Eixo Principal"/>
    <s v="-"/>
    <s v="154BSP0230"/>
    <s v="ENTR BR-262/456 (NHANDEARA)"/>
    <s v="ENTR SP-461(B) (MONÇÕES)"/>
    <n v="134.30000000000001"/>
    <n v="151.80000000000001"/>
    <n v="17.5"/>
    <x v="1"/>
    <m/>
    <m/>
    <s v="Estadual"/>
    <m/>
    <s v="SP-461"/>
    <s v="PAV"/>
    <s v="Estadual"/>
    <s v="PLA"/>
    <s v="São José do Rio Preto"/>
  </r>
  <r>
    <x v="0"/>
    <s v="154BSP0250"/>
    <n v="0"/>
    <x v="134"/>
    <s v="0250"/>
    <n v="-50.103621760136001"/>
    <n v="-20.8484968601419"/>
    <n v="-50.146486129731002"/>
    <n v="-21.441587700412001"/>
    <s v="154"/>
    <s v="SP"/>
    <s v="Eixo Principal"/>
    <s v="-"/>
    <s v="154BSP0250"/>
    <s v="ENTR SP-461(B) (MONÇÕES)"/>
    <s v="ENTR SP-425 (P/PENÁPOLIS)"/>
    <n v="151.80000000000001"/>
    <n v="225.8"/>
    <n v="74"/>
    <x v="1"/>
    <m/>
    <m/>
    <s v="Federal"/>
    <m/>
    <m/>
    <m/>
    <s v="Federal"/>
    <s v="PLA"/>
    <s v="São José do Rio Preto"/>
  </r>
  <r>
    <x v="0"/>
    <s v="154BSP0270"/>
    <n v="0"/>
    <x v="134"/>
    <s v="0270"/>
    <n v="-50.146486129731002"/>
    <n v="-21.441587700412001"/>
    <n v="-50.097820329844197"/>
    <n v="-21.467887750419301"/>
    <s v="154"/>
    <s v="SP"/>
    <s v="Eixo Principal"/>
    <s v="-"/>
    <s v="154BSP0270"/>
    <s v="ENTR SP-425 (P/PENÁPOLIS)"/>
    <s v="ENTR SP-419 (P/PENÁPOLIS)"/>
    <n v="225.8"/>
    <n v="231.8"/>
    <n v="6"/>
    <x v="1"/>
    <m/>
    <m/>
    <s v="Estadual"/>
    <m/>
    <s v="SP-300"/>
    <s v="DUP"/>
    <s v="Estadual"/>
    <s v="PLA"/>
    <s v="São José do Rio Preto"/>
  </r>
  <r>
    <x v="0"/>
    <s v="154BSP0275"/>
    <n v="0"/>
    <x v="134"/>
    <s v="0275"/>
    <n v="-50.097820329844197"/>
    <n v="-21.467887750419301"/>
    <n v="-50.015546220281799"/>
    <n v="-21.5117919899083"/>
    <s v="154"/>
    <s v="SP"/>
    <s v="Eixo Principal"/>
    <s v="-"/>
    <s v="154BSP0275"/>
    <s v="ENTR SP-419 (P/PENÁPOLIS)"/>
    <s v="ACESSO AVANHANDAVA"/>
    <n v="231.8"/>
    <n v="241.5"/>
    <n v="9.6999999999999993"/>
    <x v="1"/>
    <m/>
    <m/>
    <s v="Estadual"/>
    <m/>
    <s v="SP-300"/>
    <s v="DUP"/>
    <s v="Estadual"/>
    <s v="PLA"/>
    <s v="São José do Rio Preto"/>
  </r>
  <r>
    <x v="0"/>
    <s v="154BSP0280"/>
    <n v="0"/>
    <x v="134"/>
    <s v="0280"/>
    <n v="-50.015546220281799"/>
    <n v="-21.5117919899083"/>
    <n v="-49.888356890258201"/>
    <n v="-21.5976699500081"/>
    <s v="154"/>
    <s v="SP"/>
    <s v="Eixo Principal"/>
    <s v="-"/>
    <s v="154BSP0280"/>
    <s v="ACESSO AVANHANDAVA"/>
    <s v="ACESSO PROMISSÃO"/>
    <n v="241.5"/>
    <n v="257.89999999999998"/>
    <n v="16.399999999999999"/>
    <x v="1"/>
    <m/>
    <m/>
    <s v="Estadual"/>
    <m/>
    <s v="SP-300"/>
    <s v="DUP"/>
    <s v="Estadual"/>
    <s v="PLA"/>
    <s v="São José do Rio Preto"/>
  </r>
  <r>
    <x v="0"/>
    <s v="154BSP0300"/>
    <n v="0"/>
    <x v="134"/>
    <s v="0300"/>
    <n v="-49.888356890258201"/>
    <n v="-21.5976699500081"/>
    <n v="-49.789661769874698"/>
    <n v="-21.666216059623402"/>
    <s v="154"/>
    <s v="SP"/>
    <s v="Eixo Principal"/>
    <s v="-"/>
    <s v="154BSP0300"/>
    <s v="ACESSO PROMISSÃO"/>
    <s v="ENTR BR-153/267 (LINS)"/>
    <n v="257.89999999999998"/>
    <n v="270.3"/>
    <n v="12.4"/>
    <x v="1"/>
    <m/>
    <m/>
    <s v="Estadual"/>
    <m/>
    <s v="SP-300"/>
    <s v="DUP"/>
    <s v="Estadual"/>
    <s v="PLA"/>
    <s v="São José do Rio Preto"/>
  </r>
  <r>
    <x v="5"/>
    <s v="155BPA0010"/>
    <s v="BR-158/155 MT/PA"/>
    <x v="135"/>
    <s v="0010"/>
    <n v="-50.0470131299519"/>
    <n v="-8.0394082597833201"/>
    <n v="-50.042070130432101"/>
    <n v="-7.3092583699777203"/>
    <s v="155"/>
    <s v="PA"/>
    <s v="Eixo Principal"/>
    <s v="-"/>
    <s v="155BPA0010"/>
    <s v="ENTR BR-158 (REDENÇÃO)"/>
    <s v="PONTE S/ RIO MARIA (RIO MARIA)"/>
    <n v="0"/>
    <n v="85"/>
    <n v="85"/>
    <x v="2"/>
    <m/>
    <m/>
    <s v="Federal"/>
    <m/>
    <m/>
    <m/>
    <s v="Federal"/>
    <s v="PAV"/>
    <s v="Redenção"/>
  </r>
  <r>
    <x v="5"/>
    <s v="155BPA0050"/>
    <s v="BR-158/155 MT/PA"/>
    <x v="135"/>
    <s v="0050"/>
    <n v="-50.042070130432101"/>
    <n v="-7.3092583699777203"/>
    <n v="-49.937783750419698"/>
    <n v="-7.1069616601524199"/>
    <s v="155"/>
    <s v="PA"/>
    <s v="Eixo Principal"/>
    <s v="-"/>
    <s v="155BPA0050"/>
    <s v="PONTE S/ RIO MARIA (RIO MARIA)"/>
    <s v="ENTR PA-279 (XINGUARA)"/>
    <n v="85"/>
    <n v="110.3"/>
    <n v="25.3"/>
    <x v="2"/>
    <m/>
    <m/>
    <s v="Federal"/>
    <m/>
    <m/>
    <m/>
    <s v="Federal"/>
    <s v="PAV"/>
    <s v="Redenção"/>
  </r>
  <r>
    <x v="5"/>
    <s v="155BPA0100"/>
    <s v="BR-158/155 MT/PA"/>
    <x v="135"/>
    <s v="0100"/>
    <n v="-49.937783750419698"/>
    <n v="-7.1069616601524199"/>
    <n v="-49.408015959668703"/>
    <n v="-6.5340933099582204"/>
    <s v="155"/>
    <s v="PA"/>
    <s v="Eixo Principal"/>
    <s v="-"/>
    <s v="155BPA0100"/>
    <s v="ENTR PA-279 (XINGUARA)"/>
    <s v="ENTR PA-477"/>
    <n v="110.3"/>
    <n v="199.5"/>
    <n v="89.2"/>
    <x v="2"/>
    <m/>
    <m/>
    <s v="Federal"/>
    <m/>
    <m/>
    <m/>
    <s v="Federal"/>
    <s v="PAV"/>
    <s v="Redenção"/>
  </r>
  <r>
    <x v="5"/>
    <s v="155BPA0150"/>
    <s v="BR-158/155 MT/PA"/>
    <x v="135"/>
    <s v="0150"/>
    <n v="-49.408015959668703"/>
    <n v="-6.5340933099582204"/>
    <n v="-49.354153430036703"/>
    <n v="-6.1045026198000301"/>
    <s v="155"/>
    <s v="PA"/>
    <s v="Eixo Principal"/>
    <s v="-"/>
    <s v="155BPA0150"/>
    <s v="ENTR PA-477"/>
    <s v="ENTR PA-275 (ELDORADO DOS CARAJÁS)"/>
    <n v="199.5"/>
    <n v="250.7"/>
    <n v="51.2"/>
    <x v="2"/>
    <m/>
    <m/>
    <s v="Federal"/>
    <m/>
    <m/>
    <m/>
    <s v="Federal"/>
    <s v="PAV"/>
    <s v="Redenção"/>
  </r>
  <r>
    <x v="5"/>
    <s v="155BPA0200"/>
    <s v="BR-158/155 MT/PA"/>
    <x v="135"/>
    <s v="0200"/>
    <n v="-49.354153430036703"/>
    <n v="-6.1045026198000301"/>
    <n v="-49.078453970274403"/>
    <n v="-5.3615281601963698"/>
    <s v="155"/>
    <s v="PA"/>
    <s v="Eixo Principal"/>
    <s v="-"/>
    <s v="155BPA0200"/>
    <s v="ENTR PA-275 (ELDORADO DOS CARAJÁS)"/>
    <s v="ENTR BR-222 (MARABÁ)"/>
    <n v="250.7"/>
    <n v="344.4"/>
    <n v="93.7"/>
    <x v="2"/>
    <m/>
    <m/>
    <s v="Federal"/>
    <m/>
    <m/>
    <m/>
    <s v="Federal"/>
    <s v="PAV"/>
    <s v="Redenção"/>
  </r>
  <r>
    <x v="0"/>
    <s v="156BAP0010"/>
    <n v="0"/>
    <x v="136"/>
    <s v="0010"/>
    <n v="-52.514862340224703"/>
    <n v="-0.653986210295329"/>
    <n v="-52.516531910019502"/>
    <n v="-0.83645423957142395"/>
    <s v="156"/>
    <s v="AP"/>
    <s v="Eixo Principal"/>
    <s v="-"/>
    <s v="156BAP0010"/>
    <s v="CACHOEIRA SANTO ANTÔNIO"/>
    <s v="BEIRADÃO (LARANJAL DO JARI)"/>
    <n v="0"/>
    <n v="27"/>
    <n v="27"/>
    <x v="1"/>
    <m/>
    <m/>
    <s v="Federal"/>
    <m/>
    <m/>
    <m/>
    <s v="Federal"/>
    <s v="PLA"/>
    <s v="Macapá"/>
  </r>
  <r>
    <x v="0"/>
    <s v="156BAP0030"/>
    <n v="0"/>
    <x v="136"/>
    <s v="0030"/>
    <n v="-52.516531910019502"/>
    <n v="-0.83645423957142395"/>
    <n v="-52.176384499944596"/>
    <n v="-0.54825747959893101"/>
    <s v="156"/>
    <s v="AP"/>
    <s v="Eixo Principal"/>
    <s v="-"/>
    <s v="156BAP0030"/>
    <s v="BEIRADÃO (LARANJAL DO JARI)"/>
    <s v="IGARAPÉ ÁGUA BRANCA"/>
    <n v="27"/>
    <n v="87.1"/>
    <n v="60.1"/>
    <x v="5"/>
    <m/>
    <m/>
    <s v="Federal"/>
    <m/>
    <m/>
    <m/>
    <s v="Federal"/>
    <s v="N_PAV"/>
    <s v="Macapá"/>
  </r>
  <r>
    <x v="0"/>
    <s v="156BAP0040"/>
    <n v="0"/>
    <x v="136"/>
    <s v="0040"/>
    <n v="-52.176384499944596"/>
    <n v="-0.54825747959893101"/>
    <n v="-52.078037769727203"/>
    <n v="-0.45624490028188802"/>
    <s v="156"/>
    <s v="AP"/>
    <s v="Eixo Principal"/>
    <s v="-"/>
    <s v="156BAP0040"/>
    <s v="IGARAPÉ ÁGUA BRANCA"/>
    <s v="RIO CAJARI-SANTA CLARA"/>
    <n v="87.1"/>
    <n v="109.1"/>
    <n v="22"/>
    <x v="5"/>
    <m/>
    <m/>
    <s v="Federal"/>
    <m/>
    <m/>
    <m/>
    <s v="Federal"/>
    <s v="N_PAV"/>
    <s v="Macapá"/>
  </r>
  <r>
    <x v="0"/>
    <s v="156BAP0050"/>
    <n v="0"/>
    <x v="136"/>
    <s v="0050"/>
    <n v="-52.078037769727203"/>
    <n v="-0.45624490028188802"/>
    <n v="-51.635863160256498"/>
    <n v="1.0151970037441E-2"/>
    <s v="156"/>
    <s v="AP"/>
    <s v="Eixo Principal"/>
    <s v="-"/>
    <s v="156BAP0050"/>
    <s v="RIO CAJARI-SANTA CLARA"/>
    <s v="ENTR AP-020(B) (P/MAZAGÃO)"/>
    <n v="109.1"/>
    <n v="192.6"/>
    <n v="83.5"/>
    <x v="5"/>
    <m/>
    <m/>
    <s v="Federal"/>
    <m/>
    <m/>
    <m/>
    <s v="Federal"/>
    <s v="N_PAV"/>
    <s v="Macapá"/>
  </r>
  <r>
    <x v="0"/>
    <s v="156BAP0070"/>
    <n v="0"/>
    <x v="136"/>
    <s v="0070"/>
    <n v="-51.635863160256498"/>
    <n v="1.0151970037441E-2"/>
    <n v="-51.575289109804501"/>
    <n v="0.15079713008356099"/>
    <s v="156"/>
    <s v="AP"/>
    <s v="Eixo Principal"/>
    <s v="-"/>
    <s v="156BAP0070"/>
    <s v="ENTR AP-020(B) (P/MAZAGÃO)"/>
    <s v="ENTR AP-030(A) (CAMAIPI-RIO VILA NOVA)"/>
    <n v="192.6"/>
    <n v="212.1"/>
    <n v="19.5"/>
    <x v="5"/>
    <m/>
    <m/>
    <s v="Federal"/>
    <m/>
    <m/>
    <m/>
    <s v="Federal"/>
    <s v="N_PAV"/>
    <s v="Macapá"/>
  </r>
  <r>
    <x v="0"/>
    <s v="156BAP0090"/>
    <n v="0"/>
    <x v="136"/>
    <s v="0090"/>
    <n v="-51.575289109804501"/>
    <n v="0.15079713008356099"/>
    <n v="-51.392963380255701"/>
    <n v="0.22354476977534399"/>
    <s v="156"/>
    <s v="AP"/>
    <s v="Eixo Principal"/>
    <s v="-"/>
    <s v="156BAP0090"/>
    <s v="ENTR AP-030(A) (CAMAIPI-RIO VILA NOVA)"/>
    <s v="ENTR AP-130"/>
    <n v="212.1"/>
    <n v="235.5"/>
    <n v="23.4"/>
    <x v="5"/>
    <m/>
    <m/>
    <s v="Federal"/>
    <m/>
    <m/>
    <m/>
    <s v="Federal"/>
    <s v="N_PAV"/>
    <s v="Macapá"/>
  </r>
  <r>
    <x v="0"/>
    <s v="156BAP0110"/>
    <n v="0"/>
    <x v="136"/>
    <s v="0110"/>
    <n v="-51.392963380255701"/>
    <n v="0.22354476977534399"/>
    <n v="-51.116303899605199"/>
    <n v="0.20280847003493799"/>
    <s v="156"/>
    <s v="AP"/>
    <s v="Eixo Principal"/>
    <s v="-"/>
    <s v="156BAP0110"/>
    <s v="ENTR AP-130"/>
    <s v="ENTR BR-210(A)/AP-030(B)"/>
    <n v="235.5"/>
    <n v="271.2"/>
    <n v="35.700000000000003"/>
    <x v="5"/>
    <m/>
    <m/>
    <s v="Federal"/>
    <m/>
    <m/>
    <m/>
    <s v="Federal"/>
    <s v="N_PAV"/>
    <s v="Macapá"/>
  </r>
  <r>
    <x v="0"/>
    <s v="156BAP0130"/>
    <n v="0"/>
    <x v="136"/>
    <s v="0130"/>
    <n v="-51.116303899605199"/>
    <n v="0.20280847003493799"/>
    <n v="-51.048266780187703"/>
    <n v="0.42371092991555798"/>
    <s v="156"/>
    <s v="AP"/>
    <s v="Eixo Principal"/>
    <s v="-"/>
    <s v="156BAP0130"/>
    <s v="ENTR BR-210(A)/AP-030(B)"/>
    <s v="ENTR AP-340"/>
    <n v="271.2"/>
    <n v="298.7"/>
    <n v="27.5"/>
    <x v="2"/>
    <m/>
    <s v="210BAP0050"/>
    <s v="Federal"/>
    <m/>
    <m/>
    <m/>
    <s v="Federal"/>
    <s v="PAV"/>
    <s v="Macapá"/>
  </r>
  <r>
    <x v="0"/>
    <s v="156BAP0150"/>
    <n v="0"/>
    <x v="136"/>
    <s v="0150"/>
    <n v="-51.048266780187703"/>
    <n v="0.42371092991555798"/>
    <n v="-51.367137329624001"/>
    <n v="0.68747022037439398"/>
    <s v="156"/>
    <s v="AP"/>
    <s v="Eixo Principal"/>
    <s v="-"/>
    <s v="156BAP0150"/>
    <s v="ENTR AP-340"/>
    <s v="ENTR BR-210(B)/AP-130 (PORTO GRANDE)"/>
    <n v="298.7"/>
    <n v="350.9"/>
    <n v="52.2"/>
    <x v="2"/>
    <m/>
    <s v="210BAP0070"/>
    <s v="Federal"/>
    <m/>
    <m/>
    <m/>
    <s v="Federal"/>
    <s v="PAV"/>
    <s v="Macapá"/>
  </r>
  <r>
    <x v="0"/>
    <s v="156BAP0170"/>
    <n v="0"/>
    <x v="136"/>
    <s v="0170"/>
    <n v="-51.367137329624001"/>
    <n v="0.68747022037439398"/>
    <n v="-51.189140809600602"/>
    <n v="0.84310967976796303"/>
    <s v="156"/>
    <s v="AP"/>
    <s v="Eixo Principal"/>
    <s v="-"/>
    <s v="156BAP0170"/>
    <s v="ENTR BR-210(B)/AP-130 (PORTO GRANDE)"/>
    <s v="ENTR AP-330/425 (FERREIRA GOMES)"/>
    <n v="350.9"/>
    <n v="379.2"/>
    <n v="28.3"/>
    <x v="2"/>
    <m/>
    <m/>
    <s v="Federal"/>
    <m/>
    <m/>
    <m/>
    <s v="Federal"/>
    <s v="PAV"/>
    <s v="Macapá"/>
  </r>
  <r>
    <x v="0"/>
    <s v="156BAP0210"/>
    <n v="0"/>
    <x v="136"/>
    <s v="0210"/>
    <n v="-51.189140809600602"/>
    <n v="0.84310967976796303"/>
    <n v="-51.090449800018199"/>
    <n v="1.0228393003934499"/>
    <s v="156"/>
    <s v="AP"/>
    <s v="Eixo Principal"/>
    <s v="-"/>
    <s v="156BAP0210"/>
    <s v="ENTR AP-330/425 (FERREIRA GOMES)"/>
    <s v="RIO TRACAJATUBA"/>
    <n v="379.2"/>
    <n v="406.1"/>
    <n v="26.9"/>
    <x v="2"/>
    <m/>
    <m/>
    <s v="Federal"/>
    <m/>
    <m/>
    <m/>
    <s v="Federal"/>
    <s v="PAV"/>
    <s v="Macapá"/>
  </r>
  <r>
    <x v="0"/>
    <s v="156BAP0250"/>
    <n v="0"/>
    <x v="136"/>
    <s v="0250"/>
    <n v="-51.090449800018199"/>
    <n v="1.0228393003934499"/>
    <n v="-50.9248494397497"/>
    <n v="1.39797665040214"/>
    <s v="156"/>
    <s v="AP"/>
    <s v="Eixo Principal"/>
    <s v="-"/>
    <s v="156BAP0250"/>
    <s v="RIO TRACAJATUBA"/>
    <s v="RIO TARTARUGAL GRANDE (VILA)"/>
    <n v="406.1"/>
    <n v="455.7"/>
    <n v="49.6"/>
    <x v="2"/>
    <m/>
    <m/>
    <s v="Federal"/>
    <m/>
    <m/>
    <m/>
    <s v="Federal"/>
    <s v="PAV"/>
    <s v="Macapá"/>
  </r>
  <r>
    <x v="0"/>
    <s v="156BAP0260"/>
    <n v="0"/>
    <x v="136"/>
    <s v="0260"/>
    <n v="-50.9248494397497"/>
    <n v="1.39797665040214"/>
    <n v="-50.914248510260499"/>
    <n v="1.5114563599230999"/>
    <s v="156"/>
    <s v="AP"/>
    <s v="Eixo Principal"/>
    <s v="-"/>
    <s v="156BAP0260"/>
    <s v="RIO TARTARUGAL GRANDE (VILA)"/>
    <s v="RIO TARTARUGALZINHO (VILA)"/>
    <n v="455.7"/>
    <n v="472.8"/>
    <n v="17.100000000000001"/>
    <x v="2"/>
    <m/>
    <m/>
    <s v="Federal"/>
    <m/>
    <m/>
    <m/>
    <s v="Federal"/>
    <s v="PAV"/>
    <s v="Macapá"/>
  </r>
  <r>
    <x v="0"/>
    <s v="156BAP0270"/>
    <n v="0"/>
    <x v="136"/>
    <s v="0270"/>
    <n v="-50.914248510260499"/>
    <n v="1.5114563599230999"/>
    <n v="-50.879482259598497"/>
    <n v="1.7330463200316899"/>
    <s v="156"/>
    <s v="AP"/>
    <s v="Eixo Principal"/>
    <s v="-"/>
    <s v="156BAP0270"/>
    <s v="RIO TARTARUGALZINHO (VILA)"/>
    <s v="RIO FLEXAL (VILA)"/>
    <n v="472.8"/>
    <n v="502.1"/>
    <n v="29.3"/>
    <x v="2"/>
    <m/>
    <m/>
    <s v="Federal"/>
    <m/>
    <m/>
    <m/>
    <s v="Federal"/>
    <s v="PAV"/>
    <s v="Macapá"/>
  </r>
  <r>
    <x v="0"/>
    <s v="156BAP0290"/>
    <n v="0"/>
    <x v="136"/>
    <s v="0290"/>
    <n v="-50.879482259598497"/>
    <n v="1.7330463200316899"/>
    <n v="-50.863410760398203"/>
    <n v="1.9545093498267001"/>
    <s v="156"/>
    <s v="AP"/>
    <s v="Eixo Principal"/>
    <s v="-"/>
    <s v="156BAP0290"/>
    <s v="RIO FLEXAL (VILA)"/>
    <s v="1º ENTR. (P/AMAPÁ)"/>
    <n v="502.1"/>
    <n v="528.1"/>
    <n v="26"/>
    <x v="2"/>
    <m/>
    <m/>
    <s v="Federal"/>
    <m/>
    <m/>
    <m/>
    <s v="Federal"/>
    <s v="PAV"/>
    <s v="Macapá"/>
  </r>
  <r>
    <x v="0"/>
    <s v="156BAP0310"/>
    <n v="0"/>
    <x v="136"/>
    <s v="0310"/>
    <n v="-50.863410760398203"/>
    <n v="1.9545093498267001"/>
    <n v="-50.896992210022397"/>
    <n v="2.05511107971261"/>
    <s v="156"/>
    <s v="AP"/>
    <s v="Eixo Principal"/>
    <s v="-"/>
    <s v="156BAP0310"/>
    <s v="1º ENTR. (P/AMAPÁ)"/>
    <s v="2º ENTR. (P/AMAPÁ)"/>
    <n v="528.1"/>
    <n v="548.70000000000005"/>
    <n v="20.6"/>
    <x v="2"/>
    <m/>
    <m/>
    <s v="Federal"/>
    <m/>
    <m/>
    <m/>
    <s v="Federal"/>
    <s v="PAV"/>
    <s v="Macapá"/>
  </r>
  <r>
    <x v="0"/>
    <s v="156BAP0320"/>
    <n v="0"/>
    <x v="136"/>
    <s v="0320"/>
    <n v="-50.896992210022397"/>
    <n v="2.05511107971261"/>
    <n v="-50.972956140113702"/>
    <n v="2.4912476499591198"/>
    <s v="156"/>
    <s v="AP"/>
    <s v="Eixo Principal"/>
    <s v="-"/>
    <s v="156BAP0320"/>
    <s v="2º ENTR. (P/AMAPÁ)"/>
    <s v="ENTR AP-260(A) (P/CALÇOENE)"/>
    <n v="548.70000000000005"/>
    <n v="604.4"/>
    <n v="55.7"/>
    <x v="2"/>
    <m/>
    <m/>
    <s v="Federal"/>
    <m/>
    <m/>
    <m/>
    <s v="Federal"/>
    <s v="PAV"/>
    <s v="Macapá"/>
  </r>
  <r>
    <x v="0"/>
    <s v="156BAP0350"/>
    <n v="0"/>
    <x v="136"/>
    <s v="0350"/>
    <n v="-50.972956140113702"/>
    <n v="2.4912476499591198"/>
    <n v="-51.256804650114397"/>
    <n v="2.4630473603474399"/>
    <s v="156"/>
    <s v="AP"/>
    <s v="Eixo Principal"/>
    <s v="-"/>
    <s v="156BAP0350"/>
    <s v="ENTR AP-260(A) (P/CALÇOENE)"/>
    <s v="ENTR AP-260(B) (P/LOURENÇO)"/>
    <n v="604.4"/>
    <n v="642.4"/>
    <n v="38"/>
    <x v="2"/>
    <m/>
    <m/>
    <s v="Federal"/>
    <m/>
    <m/>
    <m/>
    <s v="Federal"/>
    <s v="PAV"/>
    <s v="Macapá"/>
  </r>
  <r>
    <x v="0"/>
    <s v="156BAP0360"/>
    <n v="0"/>
    <x v="136"/>
    <s v="0360"/>
    <n v="-51.256804650114397"/>
    <n v="2.4630473603474399"/>
    <n v="-51.334180600354301"/>
    <n v="2.61174941979993"/>
    <s v="156"/>
    <s v="AP"/>
    <s v="Eixo Principal"/>
    <s v="-"/>
    <s v="156BAP0360"/>
    <s v="ENTR AP-260(B) (P/LOURENÇO)"/>
    <s v="FIM DA PAVIMENTAÇÃO"/>
    <n v="642.4"/>
    <n v="659"/>
    <n v="16.600000000000001"/>
    <x v="2"/>
    <m/>
    <m/>
    <s v="Federal"/>
    <m/>
    <m/>
    <m/>
    <s v="Federal"/>
    <s v="PAV"/>
    <s v="Macapá"/>
  </r>
  <r>
    <x v="0"/>
    <s v="156BAP0370"/>
    <n v="0"/>
    <x v="136"/>
    <s v="0370"/>
    <n v="-51.334180600354301"/>
    <n v="2.61174941979993"/>
    <n v="-51.360871119806198"/>
    <n v="2.69764146957823"/>
    <s v="156"/>
    <s v="AP"/>
    <s v="Eixo Principal"/>
    <s v="-"/>
    <s v="156BAP0370"/>
    <s v="FIM DA PAVIMENTAÇÃO"/>
    <s v="RIO CUNANI"/>
    <n v="659"/>
    <n v="671.2"/>
    <n v="12.2"/>
    <x v="5"/>
    <m/>
    <m/>
    <s v="Federal"/>
    <m/>
    <m/>
    <m/>
    <s v="Federal"/>
    <s v="N_PAV"/>
    <s v="Macapá"/>
  </r>
  <r>
    <x v="0"/>
    <s v="156BAP0390"/>
    <n v="0"/>
    <x v="136"/>
    <s v="0390"/>
    <n v="-51.360871119806198"/>
    <n v="2.69764146957823"/>
    <n v="-51.420921790008499"/>
    <n v="2.95579930029754"/>
    <s v="156"/>
    <s v="AP"/>
    <s v="Eixo Principal"/>
    <s v="-"/>
    <s v="156BAP0390"/>
    <s v="RIO CUNANI"/>
    <s v="RIO CASSIPORÉ"/>
    <n v="671.2"/>
    <n v="701.6"/>
    <n v="30.4"/>
    <x v="5"/>
    <m/>
    <m/>
    <s v="Federal"/>
    <m/>
    <m/>
    <m/>
    <s v="Federal"/>
    <s v="N_PAV"/>
    <s v="Macapá"/>
  </r>
  <r>
    <x v="0"/>
    <s v="156BAP0410"/>
    <n v="0"/>
    <x v="136"/>
    <s v="0410"/>
    <n v="-51.420921790008499"/>
    <n v="2.95579930029754"/>
    <n v="-51.685923083783202"/>
    <n v="3.3739288540333998"/>
    <s v="156"/>
    <s v="AP"/>
    <s v="Eixo Principal"/>
    <s v="-"/>
    <s v="156BAP0410"/>
    <s v="RIO CASSIPORÉ"/>
    <s v="RIO CURUPÍ"/>
    <n v="701.6"/>
    <n v="758.3"/>
    <n v="56.7"/>
    <x v="5"/>
    <m/>
    <m/>
    <s v="Federal"/>
    <m/>
    <m/>
    <m/>
    <s v="Federal"/>
    <s v="N_PAV"/>
    <s v="Macapá"/>
  </r>
  <r>
    <x v="0"/>
    <s v="156BAP0420"/>
    <n v="0"/>
    <x v="136"/>
    <s v="0420"/>
    <n v="-51.685923083783202"/>
    <n v="3.3739288540333998"/>
    <n v="-51.722720411018003"/>
    <n v="3.4453546782758"/>
    <s v="156"/>
    <s v="AP"/>
    <s v="Eixo Principal"/>
    <s v="-"/>
    <s v="156BAP0420"/>
    <s v="RIO CURUPÍ"/>
    <s v="INÍCIO TRECHO PAVIMENTADO"/>
    <n v="758.3"/>
    <n v="769.8"/>
    <n v="11.5"/>
    <x v="5"/>
    <s v="EOP"/>
    <m/>
    <s v="Federal"/>
    <m/>
    <m/>
    <m/>
    <s v="Federal"/>
    <s v="N_PAV"/>
    <s v="Macapá"/>
  </r>
  <r>
    <x v="0"/>
    <s v="156BAP0430"/>
    <n v="0"/>
    <x v="136"/>
    <s v="0430"/>
    <n v="-51.722720411018003"/>
    <n v="3.4453546782758"/>
    <n v="-51.822709469666201"/>
    <n v="3.8408341902457401"/>
    <s v="156"/>
    <s v="AP"/>
    <s v="Eixo Principal"/>
    <s v="-"/>
    <s v="156BAP0430"/>
    <s v="INÍCIO TRECHO PAVIMENTADO"/>
    <s v="ACESSO AO RIO OIAPOQUE"/>
    <n v="769.8"/>
    <n v="820.6"/>
    <n v="50.8"/>
    <x v="2"/>
    <m/>
    <m/>
    <s v="Federal"/>
    <m/>
    <m/>
    <m/>
    <s v="Federal"/>
    <s v="PAV"/>
    <s v="Macapá"/>
  </r>
  <r>
    <x v="0"/>
    <s v="156BAP0450"/>
    <n v="0"/>
    <x v="136"/>
    <s v="0450"/>
    <n v="-51.822709469666201"/>
    <n v="3.8408341902457401"/>
    <n v="-51.8250278301702"/>
    <n v="3.8554096995979901"/>
    <s v="156"/>
    <s v="AP"/>
    <s v="Eixo Principal"/>
    <s v="-"/>
    <s v="156BAP0450"/>
    <s v="ACESSO AO RIO OIAPOQUE"/>
    <s v="INICIO PONTE INTERNACIONAL"/>
    <n v="820.6"/>
    <n v="822.5"/>
    <n v="1.9"/>
    <x v="2"/>
    <m/>
    <m/>
    <s v="Federal"/>
    <m/>
    <m/>
    <m/>
    <s v="Federal"/>
    <s v="PAV"/>
    <s v="Macapá"/>
  </r>
  <r>
    <x v="0"/>
    <s v="156BAP0470"/>
    <n v="0"/>
    <x v="136"/>
    <s v="0470"/>
    <n v="-51.8250278301702"/>
    <n v="3.8554096995979901"/>
    <n v="-51.826264370104496"/>
    <n v="3.8586685899834898"/>
    <s v="156"/>
    <s v="AP"/>
    <s v="Eixo Principal"/>
    <s v="-"/>
    <s v="156BAP0470"/>
    <s v="INICIO PONTE INTERNACIONAL"/>
    <s v="FRONT BRASIL/GUIANA FRANCESA (FIM PONTE INTERNACIONAL)"/>
    <n v="822.5"/>
    <n v="822.9"/>
    <n v="0.4"/>
    <x v="2"/>
    <m/>
    <m/>
    <s v="Federal"/>
    <m/>
    <m/>
    <m/>
    <s v="Federal"/>
    <s v="PAV"/>
    <s v="Macapá"/>
  </r>
  <r>
    <x v="0"/>
    <s v="158APR1005"/>
    <n v="0"/>
    <x v="137"/>
    <s v="1005"/>
    <n v="-52.357170570365398"/>
    <n v="-23.989014100020601"/>
    <n v="-52.365286500371603"/>
    <n v="-24.027657860421801"/>
    <s v="158"/>
    <s v="PR"/>
    <s v="Acesso"/>
    <s v="-"/>
    <s v="158APR1005"/>
    <s v="ENTR BR-272(A) (ANEL VIÁRIO DE CAMPO MOURÃO)"/>
    <s v="AVENIDA COMENDADOR NORBERTO MARCONDES"/>
    <n v="0"/>
    <n v="4.5"/>
    <n v="4.5"/>
    <x v="2"/>
    <m/>
    <m/>
    <s v="Convênio de Administração"/>
    <m/>
    <m/>
    <m/>
    <s v="Federal"/>
    <s v="PAV"/>
    <s v="Campo Mourão"/>
  </r>
  <r>
    <x v="0"/>
    <s v="158APR2005"/>
    <n v="0"/>
    <x v="137"/>
    <s v="2005"/>
    <n v="-52.381234010041503"/>
    <n v="-24.090037020192199"/>
    <n v="-52.380358479560101"/>
    <n v="-24.0557314499463"/>
    <s v="158"/>
    <s v="PR"/>
    <s v="Acesso"/>
    <s v="-"/>
    <s v="158APR2005"/>
    <s v="ENTR BR-369(B) (ANEL VIÁRIO DE CAMPO MOURÃO)"/>
    <s v="ACESSO OESTE CAMPO MOURÃO"/>
    <n v="0"/>
    <n v="4.8"/>
    <n v="4.8"/>
    <x v="1"/>
    <m/>
    <m/>
    <s v="Estadual"/>
    <m/>
    <s v="PR-999"/>
    <s v="LEN"/>
    <s v="Estadual"/>
    <s v="PLA"/>
    <s v="Campo Mourão"/>
  </r>
  <r>
    <x v="0"/>
    <s v="158ARS1005"/>
    <n v="0"/>
    <x v="138"/>
    <s v="1005"/>
    <n v="-53.7649375300429"/>
    <n v="-29.564530119869101"/>
    <n v="-53.777890020308099"/>
    <n v="-29.563207520210799"/>
    <s v="158"/>
    <s v="RS"/>
    <s v="Acesso"/>
    <s v="-"/>
    <s v="158ARS1005"/>
    <s v="ENTR BR-158 (KM 304)"/>
    <s v="13ª CIA DAM ITAARA - ACESSO"/>
    <n v="0"/>
    <n v="1.4"/>
    <n v="1.4"/>
    <x v="2"/>
    <m/>
    <m/>
    <s v="Federal"/>
    <m/>
    <m/>
    <m/>
    <s v="Federal"/>
    <s v="PAV"/>
    <s v="Santa Maria"/>
  </r>
  <r>
    <x v="0"/>
    <s v="158ARS2005"/>
    <n v="0"/>
    <x v="138"/>
    <s v="2005"/>
    <n v="-53.8522940502301"/>
    <n v="-29.706946750092399"/>
    <n v="-53.845294710382497"/>
    <n v="-29.734347930012898"/>
    <s v="158"/>
    <s v="RS"/>
    <s v="Acesso"/>
    <s v="-"/>
    <s v="158ARS2005"/>
    <s v="ENTR BR-158 (TREVO DOS QUARTÉIS)"/>
    <s v="SEDE CAMPO DE INSTRUÇÃO DE SANTA MARIA"/>
    <n v="0"/>
    <n v="3.3"/>
    <n v="3.3"/>
    <x v="2"/>
    <m/>
    <m/>
    <s v="Federal"/>
    <m/>
    <m/>
    <m/>
    <s v="Federal"/>
    <s v="PAV"/>
    <s v="Santa Maria"/>
  </r>
  <r>
    <x v="0"/>
    <s v="158ARS3005"/>
    <n v="0"/>
    <x v="138"/>
    <s v="3005"/>
    <n v="-55.510951929987499"/>
    <n v="-30.873477820345101"/>
    <n v="-55.517683000270203"/>
    <n v="-30.879303279622601"/>
    <s v="158"/>
    <s v="RS"/>
    <s v="Acesso"/>
    <s v="-"/>
    <s v="158ARS3005"/>
    <s v="ENTR BR-158 (P/TERMINAL ADUANEIRO)"/>
    <s v="INÍCIO DA PISTA DUPLA"/>
    <n v="0"/>
    <n v="0.9"/>
    <n v="0.9"/>
    <x v="2"/>
    <m/>
    <m/>
    <s v="Federal"/>
    <m/>
    <m/>
    <m/>
    <s v="Federal"/>
    <s v="PAV"/>
    <s v="Santana do Livramento"/>
  </r>
  <r>
    <x v="0"/>
    <s v="158ARS3010"/>
    <n v="0"/>
    <x v="138"/>
    <s v="3010"/>
    <n v="-55.517683000270203"/>
    <n v="-30.879303279622601"/>
    <n v="-55.532510370157397"/>
    <n v="-30.902204719672"/>
    <s v="158"/>
    <s v="RS"/>
    <s v="Acesso"/>
    <s v="-"/>
    <s v="158ARS3010"/>
    <s v="INÍCIO DA PISTA DUPLA"/>
    <s v="FRONT BRASIL/URUGUAI (SANTANA DO LIVRAMENTO)"/>
    <n v="0.9"/>
    <n v="3.4"/>
    <n v="2.5"/>
    <x v="0"/>
    <m/>
    <m/>
    <s v="Federal"/>
    <m/>
    <m/>
    <m/>
    <s v="Federal"/>
    <s v="PAV"/>
    <s v="Santana do Livramento"/>
  </r>
  <r>
    <x v="0"/>
    <s v="158BGO0300"/>
    <n v="0"/>
    <x v="139"/>
    <s v="0300"/>
    <n v="-52.2537098597222"/>
    <n v="-15.8956466198955"/>
    <n v="-52.2336660001857"/>
    <n v="-15.8972170799042"/>
    <s v="158"/>
    <s v="GO"/>
    <s v="Eixo Principal"/>
    <s v="Coinc"/>
    <s v="158BGO0300"/>
    <s v="ENTR BR-070(A) (DIV MT/GO) (ARAGARÇAS)"/>
    <s v="FIM DUPLICAÇÃO"/>
    <n v="0"/>
    <n v="2.2000000000000002"/>
    <n v="2.2000000000000002"/>
    <x v="0"/>
    <m/>
    <s v="070BGO0275"/>
    <s v="Federal"/>
    <m/>
    <m/>
    <m/>
    <s v="Federal"/>
    <s v="PAV"/>
    <s v="Aragarças"/>
  </r>
  <r>
    <x v="0"/>
    <s v="158BGO0305"/>
    <n v="0"/>
    <x v="139"/>
    <s v="0305"/>
    <n v="-52.2336660001857"/>
    <n v="-15.8972170799042"/>
    <n v="-52.221897259650703"/>
    <n v="-15.898176660124699"/>
    <s v="158"/>
    <s v="GO"/>
    <s v="Eixo Principal"/>
    <s v="Coinc"/>
    <s v="158BGO0305"/>
    <s v="FIM DUPLICAÇÃO"/>
    <s v="ENTR BR-070(B)"/>
    <n v="2.2000000000000002"/>
    <n v="3.5"/>
    <n v="1.3"/>
    <x v="2"/>
    <m/>
    <s v="070BGO0270"/>
    <s v="Federal"/>
    <m/>
    <m/>
    <m/>
    <s v="Federal"/>
    <s v="PAV"/>
    <s v="Aragarças"/>
  </r>
  <r>
    <x v="0"/>
    <s v="158BGO0310"/>
    <n v="0"/>
    <x v="139"/>
    <s v="0310"/>
    <n v="-52.221897259650703"/>
    <n v="-15.898176660124699"/>
    <n v="-52.217364649558803"/>
    <n v="-15.9155879504235"/>
    <s v="158"/>
    <s v="GO"/>
    <s v="Eixo Principal"/>
    <s v="-"/>
    <s v="158BGO0310"/>
    <s v="ENTR BR-070(B)"/>
    <s v="ENTR BR-070 (CONTORNO ARAGARÇAS) (A)"/>
    <n v="3.5"/>
    <n v="5.5"/>
    <n v="2"/>
    <x v="2"/>
    <m/>
    <m/>
    <s v="Federal"/>
    <m/>
    <m/>
    <m/>
    <s v="Federal"/>
    <s v="PAV"/>
    <s v="Aragarças"/>
  </r>
  <r>
    <x v="0"/>
    <s v="158BGO0312"/>
    <n v="0"/>
    <x v="139"/>
    <s v="0312"/>
    <n v="-52.217364649558803"/>
    <n v="-15.9155879504235"/>
    <n v="-52.211026449910698"/>
    <n v="-15.9518021797267"/>
    <s v="158"/>
    <s v="GO"/>
    <s v="Eixo Principal"/>
    <s v="Coinc"/>
    <s v="158BGO0312"/>
    <s v="ENTR BR-070 (CONTORNO ARAGARÇAS) (A)"/>
    <s v="ENTR BR-070 (CONTORNO ARAGARÇAS) (B)"/>
    <n v="5.5"/>
    <n v="9.8000000000000007"/>
    <n v="4.3"/>
    <x v="2"/>
    <m/>
    <s v="070CGO1010"/>
    <s v="Federal"/>
    <m/>
    <m/>
    <m/>
    <s v="Federal"/>
    <s v="PAV"/>
    <s v="Aragarças"/>
  </r>
  <r>
    <x v="0"/>
    <s v="158BGO0315"/>
    <n v="0"/>
    <x v="139"/>
    <s v="0315"/>
    <n v="-52.211026449910698"/>
    <n v="-15.9518021797267"/>
    <n v="-52.1583152998111"/>
    <n v="-16.2009090103425"/>
    <s v="158"/>
    <s v="GO"/>
    <s v="Eixo Principal"/>
    <s v="-"/>
    <s v="158BGO0315"/>
    <s v="ENTR BR-070 (CONTORNO ARAGARÇAS) (B)"/>
    <s v="ENTR GO-421 (BOM JARDIM DE GOIÁS)"/>
    <n v="9.8000000000000007"/>
    <n v="39.700000000000003"/>
    <n v="29.9"/>
    <x v="2"/>
    <m/>
    <m/>
    <s v="Federal"/>
    <m/>
    <m/>
    <m/>
    <s v="Federal"/>
    <s v="PAV"/>
    <s v="Aragarças"/>
  </r>
  <r>
    <x v="0"/>
    <s v="158BGO0320"/>
    <n v="0"/>
    <x v="139"/>
    <s v="0320"/>
    <n v="-52.1583152998111"/>
    <n v="-16.2009090103425"/>
    <n v="-51.7941456902713"/>
    <n v="-16.438599819925599"/>
    <s v="158"/>
    <s v="GO"/>
    <s v="Eixo Principal"/>
    <s v="-"/>
    <s v="158BGO0320"/>
    <s v="ENTR GO-421 (BOM JARDIM DE GOIÁS)"/>
    <s v="ENTR GO-060(A)/188(A) (PIRANHAS)"/>
    <n v="39.700000000000003"/>
    <n v="90"/>
    <n v="50.3"/>
    <x v="2"/>
    <m/>
    <m/>
    <s v="Federal"/>
    <m/>
    <m/>
    <m/>
    <s v="Federal"/>
    <s v="PAV"/>
    <s v="Aragarças"/>
  </r>
  <r>
    <x v="0"/>
    <s v="158BGO0325"/>
    <n v="0"/>
    <x v="139"/>
    <s v="0325"/>
    <n v="-51.7941456902713"/>
    <n v="-16.438599819925599"/>
    <n v="-51.791956490399599"/>
    <n v="-16.460609289886701"/>
    <s v="158"/>
    <s v="GO"/>
    <s v="Eixo Principal"/>
    <s v="-"/>
    <s v="158BGO0325"/>
    <s v="ENTR GO-060(A)/188(A) (PIRANHAS)"/>
    <s v="ENTR GO-188(B)"/>
    <n v="90"/>
    <n v="94"/>
    <n v="4"/>
    <x v="2"/>
    <m/>
    <m/>
    <s v="Federal"/>
    <m/>
    <m/>
    <m/>
    <s v="Federal"/>
    <s v="PAV"/>
    <s v="Aragarças"/>
  </r>
  <r>
    <x v="0"/>
    <s v="158BGO0330"/>
    <n v="0"/>
    <x v="139"/>
    <s v="0330"/>
    <n v="-51.791956490399599"/>
    <n v="-16.460609289886701"/>
    <n v="-51.723824429553702"/>
    <n v="-16.613460269975398"/>
    <s v="158"/>
    <s v="GO"/>
    <s v="Eixo Principal"/>
    <s v="-"/>
    <s v="158BGO0330"/>
    <s v="ENTR GO-188(B)"/>
    <s v="ENTR GO-472"/>
    <n v="94"/>
    <n v="119.9"/>
    <n v="25.9"/>
    <x v="2"/>
    <m/>
    <m/>
    <s v="Federal"/>
    <m/>
    <m/>
    <m/>
    <s v="Federal"/>
    <s v="PAV"/>
    <s v="Aragarças"/>
  </r>
  <r>
    <x v="0"/>
    <s v="158BGO0335"/>
    <n v="0"/>
    <x v="139"/>
    <s v="0335"/>
    <n v="-51.723824429553702"/>
    <n v="-16.613460269975398"/>
    <n v="-51.8039787498194"/>
    <n v="-16.931078040419202"/>
    <s v="158"/>
    <s v="GO"/>
    <s v="Eixo Principal"/>
    <s v="-"/>
    <s v="158BGO0335"/>
    <s v="ENTR GO-472"/>
    <s v="ENTR GO-221(A)"/>
    <n v="119.9"/>
    <n v="151.9"/>
    <n v="32"/>
    <x v="2"/>
    <m/>
    <m/>
    <s v="Federal"/>
    <m/>
    <m/>
    <m/>
    <s v="Federal"/>
    <s v="PAV"/>
    <s v="Aragarças"/>
  </r>
  <r>
    <x v="0"/>
    <s v="158BGO0340"/>
    <n v="0"/>
    <x v="139"/>
    <s v="0340"/>
    <n v="-51.8039787498194"/>
    <n v="-16.931078040419202"/>
    <n v="-51.823921039924002"/>
    <n v="-16.932553719978099"/>
    <s v="158"/>
    <s v="GO"/>
    <s v="Eixo Principal"/>
    <s v="-"/>
    <s v="158BGO0340"/>
    <s v="ENTR GO-221(A)"/>
    <s v="ENTR GO-221(B) (P/DOVERLÂNDIA)"/>
    <n v="151.9"/>
    <n v="154"/>
    <n v="2.1"/>
    <x v="2"/>
    <m/>
    <m/>
    <s v="Federal"/>
    <m/>
    <m/>
    <m/>
    <s v="Federal"/>
    <s v="PAV"/>
    <s v="Aragarças"/>
  </r>
  <r>
    <x v="0"/>
    <s v="158BGO0345"/>
    <n v="0"/>
    <x v="139"/>
    <s v="0345"/>
    <n v="-51.823921039924002"/>
    <n v="-16.932553719978099"/>
    <n v="-51.829089399655999"/>
    <n v="-16.956467589807399"/>
    <s v="158"/>
    <s v="GO"/>
    <s v="Eixo Principal"/>
    <s v="-"/>
    <s v="158BGO0345"/>
    <s v="ENTR GO-221(B) (P/DOVERLÂNDIA)"/>
    <s v="ACESSO CAIAPÔNIA"/>
    <n v="154"/>
    <n v="157"/>
    <n v="3"/>
    <x v="2"/>
    <m/>
    <m/>
    <s v="Federal"/>
    <m/>
    <m/>
    <m/>
    <s v="Federal"/>
    <s v="PAV"/>
    <s v="Aragarças"/>
  </r>
  <r>
    <x v="0"/>
    <s v="158BGO0348"/>
    <n v="0"/>
    <x v="139"/>
    <s v="0348"/>
    <n v="-51.829089399655999"/>
    <n v="-16.956467589807399"/>
    <n v="-51.848275029868702"/>
    <n v="-17.013766560278398"/>
    <s v="158"/>
    <s v="GO"/>
    <s v="Eixo Principal"/>
    <s v="-"/>
    <s v="158BGO0348"/>
    <s v="ACESSO CAIAPÔNIA"/>
    <s v="ENTR GO-184"/>
    <n v="157"/>
    <n v="163.9"/>
    <n v="6.9"/>
    <x v="2"/>
    <m/>
    <m/>
    <s v="Federal"/>
    <m/>
    <m/>
    <m/>
    <s v="Federal"/>
    <s v="PAV"/>
    <s v="Jataí"/>
  </r>
  <r>
    <x v="0"/>
    <s v="158BGO0350"/>
    <n v="0"/>
    <x v="139"/>
    <s v="0350"/>
    <n v="-51.848275029868702"/>
    <n v="-17.013766560278398"/>
    <n v="-51.893679250397"/>
    <n v="-17.2009212301306"/>
    <s v="158"/>
    <s v="GO"/>
    <s v="Eixo Principal"/>
    <s v="-"/>
    <s v="158BGO0350"/>
    <s v="ENTR GO-184"/>
    <s v="ENTR GO-341"/>
    <n v="163.9"/>
    <n v="186.9"/>
    <n v="23"/>
    <x v="2"/>
    <m/>
    <m/>
    <s v="Federal"/>
    <m/>
    <m/>
    <m/>
    <s v="Federal"/>
    <s v="PAV"/>
    <s v="Jataí"/>
  </r>
  <r>
    <x v="0"/>
    <s v="158BGO0355"/>
    <n v="0"/>
    <x v="139"/>
    <s v="0355"/>
    <n v="-51.893679250397"/>
    <n v="-17.2009212301306"/>
    <n v="-51.876443600391703"/>
    <n v="-17.342782670184"/>
    <s v="158"/>
    <s v="GO"/>
    <s v="Eixo Principal"/>
    <s v="-"/>
    <s v="158BGO0355"/>
    <s v="ENTR GO-341"/>
    <s v="ENTR GO-220(A)"/>
    <n v="186.9"/>
    <n v="203.1"/>
    <n v="16.2"/>
    <x v="2"/>
    <m/>
    <m/>
    <s v="Federal"/>
    <m/>
    <m/>
    <m/>
    <s v="Federal"/>
    <s v="PAV"/>
    <s v="Jataí"/>
  </r>
  <r>
    <x v="0"/>
    <s v="158BGO0360"/>
    <n v="0"/>
    <x v="139"/>
    <s v="0360"/>
    <n v="-51.876443600391703"/>
    <n v="-17.342782670184"/>
    <n v="-51.873249570011502"/>
    <n v="-17.5807900995833"/>
    <s v="158"/>
    <s v="GO"/>
    <s v="Eixo Principal"/>
    <s v="-"/>
    <s v="158BGO0360"/>
    <s v="ENTR GO-220(A)"/>
    <s v="ENTR GO-220(B)"/>
    <n v="203.1"/>
    <n v="232"/>
    <n v="28.9"/>
    <x v="2"/>
    <m/>
    <m/>
    <s v="Federal"/>
    <m/>
    <m/>
    <m/>
    <s v="Federal"/>
    <s v="PAV"/>
    <s v="Jataí"/>
  </r>
  <r>
    <x v="0"/>
    <s v="158BGO0370"/>
    <n v="0"/>
    <x v="139"/>
    <s v="0370"/>
    <n v="-51.873249570011502"/>
    <n v="-17.5807900995833"/>
    <n v="-51.777314030118298"/>
    <n v="-17.8299664199142"/>
    <s v="158"/>
    <s v="GO"/>
    <s v="Eixo Principal"/>
    <s v="-"/>
    <s v="158BGO0370"/>
    <s v="ENTR GO-220(B)"/>
    <s v="INÍCIO PISTA DUPLA"/>
    <n v="232"/>
    <n v="263.3"/>
    <n v="31.3"/>
    <x v="2"/>
    <m/>
    <m/>
    <s v="Federal"/>
    <m/>
    <m/>
    <m/>
    <s v="Federal"/>
    <s v="PAV"/>
    <s v="Jataí"/>
  </r>
  <r>
    <x v="0"/>
    <s v="158BGO0375"/>
    <n v="0"/>
    <x v="139"/>
    <s v="0375"/>
    <n v="-51.777314030118298"/>
    <n v="-17.8299664199142"/>
    <n v="-51.730260020383497"/>
    <n v="-17.858302040406699"/>
    <s v="158"/>
    <s v="GO"/>
    <s v="Eixo Principal"/>
    <s v="-"/>
    <s v="158BGO0375"/>
    <s v="INÍCIO PISTA DUPLA"/>
    <s v="ENTR GO-050(A)/184(A) (JATAÍ)"/>
    <n v="263.3"/>
    <n v="269.39999999999998"/>
    <n v="6.1"/>
    <x v="0"/>
    <m/>
    <m/>
    <s v="Federal"/>
    <m/>
    <m/>
    <m/>
    <s v="Federal"/>
    <s v="PAV"/>
    <s v="Jataí"/>
  </r>
  <r>
    <x v="0"/>
    <s v="158BGO0380"/>
    <n v="0"/>
    <x v="139"/>
    <s v="0380"/>
    <n v="-51.730260020383497"/>
    <n v="-17.858302040406699"/>
    <n v="-51.728818270446702"/>
    <n v="-17.870350419735999"/>
    <s v="158"/>
    <s v="GO"/>
    <s v="Eixo Principal"/>
    <s v="-"/>
    <s v="158BGO0380"/>
    <s v="ENTR GO-050(A)/184(A) (JATAÍ)"/>
    <s v="FINAL  PISTA DUPLA"/>
    <n v="269.39999999999998"/>
    <n v="270.7"/>
    <n v="1.3"/>
    <x v="0"/>
    <m/>
    <m/>
    <s v="Federal"/>
    <m/>
    <m/>
    <m/>
    <s v="Federal"/>
    <s v="PAV"/>
    <s v="Jataí"/>
  </r>
  <r>
    <x v="0"/>
    <s v="158BGO0385"/>
    <n v="0"/>
    <x v="139"/>
    <s v="0385"/>
    <n v="-51.728818270446702"/>
    <n v="-17.870350419735999"/>
    <n v="-51.739522239759502"/>
    <n v="-17.8948385903286"/>
    <s v="158"/>
    <s v="GO"/>
    <s v="Eixo Principal"/>
    <s v="-"/>
    <s v="158BGO0385"/>
    <s v="FINAL  PISTA DUPLA"/>
    <s v="INÍCIO PISTA DUPLA"/>
    <n v="270.7"/>
    <n v="273.60000000000002"/>
    <n v="2.9"/>
    <x v="2"/>
    <m/>
    <m/>
    <s v="Federal"/>
    <m/>
    <m/>
    <m/>
    <s v="Federal"/>
    <s v="PAV"/>
    <s v="Jataí"/>
  </r>
  <r>
    <x v="0"/>
    <s v="158BGO0388"/>
    <n v="0"/>
    <x v="139"/>
    <s v="0388"/>
    <n v="-51.739522239759502"/>
    <n v="-17.8948385903286"/>
    <n v="-51.718763220446199"/>
    <n v="-17.917219920063101"/>
    <s v="158"/>
    <s v="GO"/>
    <s v="Eixo Principal"/>
    <s v="-"/>
    <s v="158BGO0388"/>
    <s v="INÍCIO PISTA DUPLA"/>
    <s v="ENTR BR-060(A)/364(A)"/>
    <n v="273.60000000000002"/>
    <n v="277"/>
    <n v="3.4"/>
    <x v="0"/>
    <m/>
    <m/>
    <s v="Federal"/>
    <m/>
    <m/>
    <m/>
    <s v="Federal"/>
    <s v="PAV"/>
    <s v="Jataí"/>
  </r>
  <r>
    <x v="0"/>
    <s v="158BGO0390"/>
    <n v="0"/>
    <x v="139"/>
    <s v="0390"/>
    <n v="-51.718763220446199"/>
    <n v="-17.917219920063101"/>
    <n v="-51.7656037500129"/>
    <n v="-17.914806989550801"/>
    <s v="158"/>
    <s v="GO"/>
    <s v="Eixo Principal"/>
    <s v="Coinc"/>
    <s v="158BGO0390"/>
    <s v="ENTR BR-060(A)/364(A)"/>
    <s v="ENTR BR-060(B)/364(B)"/>
    <n v="277"/>
    <n v="282.2"/>
    <n v="5.2"/>
    <x v="0"/>
    <m/>
    <s v="364BGO0490;060BGO0292"/>
    <s v="Federal"/>
    <m/>
    <m/>
    <m/>
    <s v="Federal"/>
    <s v="PAV"/>
    <s v="Jataí"/>
  </r>
  <r>
    <x v="0"/>
    <s v="158BGO0392"/>
    <n v="0"/>
    <x v="139"/>
    <s v="0392"/>
    <n v="-51.7656037500129"/>
    <n v="-17.914806989550801"/>
    <n v="-51.796951610128602"/>
    <n v="-17.9930276801832"/>
    <s v="158"/>
    <s v="GO"/>
    <s v="Eixo Principal"/>
    <s v="-"/>
    <s v="158BGO0392"/>
    <s v="ENTR BR-060(B)/364(B)"/>
    <s v="ENTR GO-467"/>
    <n v="282.2"/>
    <n v="292.60000000000002"/>
    <n v="10.4"/>
    <x v="1"/>
    <m/>
    <m/>
    <s v="Estadual"/>
    <m/>
    <s v="GO-184"/>
    <s v="PAV"/>
    <s v="Estadual"/>
    <s v="PLA"/>
    <s v="Jataí"/>
  </r>
  <r>
    <x v="0"/>
    <s v="158BGO0395"/>
    <n v="0"/>
    <x v="139"/>
    <s v="0395"/>
    <n v="-51.796951610128602"/>
    <n v="-17.9930276801832"/>
    <n v="-51.944344049837902"/>
    <n v="-18.296018230257001"/>
    <s v="158"/>
    <s v="GO"/>
    <s v="Eixo Principal"/>
    <s v="-"/>
    <s v="158BGO0395"/>
    <s v="ENTR GO-467"/>
    <s v="ENTR GO-306 (SERRANÓPOLIS)"/>
    <n v="292.60000000000002"/>
    <n v="330.9"/>
    <n v="38.299999999999997"/>
    <x v="1"/>
    <m/>
    <m/>
    <s v="Estadual"/>
    <m/>
    <s v="GO-184"/>
    <s v="PAV"/>
    <s v="Estadual"/>
    <s v="PLA"/>
    <s v="Jataí"/>
  </r>
  <r>
    <x v="0"/>
    <s v="158BGO0400"/>
    <n v="0"/>
    <x v="139"/>
    <s v="0400"/>
    <n v="-51.944344049837902"/>
    <n v="-18.296018230257001"/>
    <n v="-52.067700130256704"/>
    <n v="-18.434088349797399"/>
    <s v="158"/>
    <s v="GO"/>
    <s v="Eixo Principal"/>
    <s v="-"/>
    <s v="158BGO0400"/>
    <s v="ENTR GO-306 (SERRANÓPOLIS)"/>
    <s v="ENTR GO-206(A)"/>
    <n v="330.9"/>
    <n v="352.2"/>
    <n v="21.3"/>
    <x v="1"/>
    <m/>
    <m/>
    <s v="Estadual"/>
    <m/>
    <s v="GO-184"/>
    <s v="PAV"/>
    <s v="Estadual"/>
    <s v="PLA"/>
    <s v="Jataí"/>
  </r>
  <r>
    <x v="0"/>
    <s v="158BGO0405"/>
    <n v="0"/>
    <x v="139"/>
    <s v="0405"/>
    <n v="-52.067700130256704"/>
    <n v="-18.434088349797399"/>
    <n v="-52.092808750323499"/>
    <n v="-18.5209032802621"/>
    <s v="158"/>
    <s v="GO"/>
    <s v="Eixo Principal"/>
    <s v="-"/>
    <s v="158BGO0405"/>
    <s v="ENTR GO-206(A)"/>
    <s v="ENTR GO-206(B)"/>
    <n v="352.2"/>
    <n v="362.9"/>
    <n v="10.7"/>
    <x v="1"/>
    <m/>
    <m/>
    <s v="Estadual"/>
    <m/>
    <s v="GO-184"/>
    <s v="PAV"/>
    <s v="Estadual"/>
    <s v="PLA"/>
    <s v="Jataí"/>
  </r>
  <r>
    <x v="0"/>
    <s v="158BGO0410"/>
    <n v="0"/>
    <x v="139"/>
    <s v="0410"/>
    <n v="-52.092808750323499"/>
    <n v="-18.5209032802621"/>
    <n v="-51.927771870175597"/>
    <n v="-18.962507599945699"/>
    <s v="158"/>
    <s v="GO"/>
    <s v="Eixo Principal"/>
    <s v="-"/>
    <s v="158BGO0410"/>
    <s v="ENTR GO-206(B)"/>
    <s v="APORÉ"/>
    <n v="362.9"/>
    <n v="426.9"/>
    <n v="64"/>
    <x v="1"/>
    <m/>
    <m/>
    <s v="Estadual"/>
    <m/>
    <s v="GO-184"/>
    <s v="PAV"/>
    <s v="Estadual"/>
    <s v="PLA"/>
    <s v="Jataí"/>
  </r>
  <r>
    <x v="0"/>
    <s v="158BGO0415"/>
    <n v="0"/>
    <x v="139"/>
    <s v="0415"/>
    <n v="-51.927771870175597"/>
    <n v="-18.962507599945699"/>
    <n v="-51.724618699992902"/>
    <n v="-19.098556739601801"/>
    <s v="158"/>
    <s v="GO"/>
    <s v="Eixo Principal"/>
    <s v="-"/>
    <s v="158BGO0415"/>
    <s v="APORÉ"/>
    <s v="ENTR GO-302"/>
    <n v="426.9"/>
    <n v="454.3"/>
    <n v="27.4"/>
    <x v="1"/>
    <m/>
    <m/>
    <s v="Estadual"/>
    <m/>
    <s v="GO-302"/>
    <s v="PAV"/>
    <s v="Estadual"/>
    <s v="PLA"/>
    <s v="Jataí"/>
  </r>
  <r>
    <x v="0"/>
    <s v="158BGO0420"/>
    <n v="0"/>
    <x v="139"/>
    <s v="0420"/>
    <n v="-51.724618699992902"/>
    <n v="-19.098556739601801"/>
    <n v="-51.729420940323998"/>
    <n v="-19.1067783696259"/>
    <s v="158"/>
    <s v="GO"/>
    <s v="Eixo Principal"/>
    <s v="-"/>
    <s v="158BGO0420"/>
    <s v="ENTR GO-302"/>
    <s v="DIV GO/MS (P/CASSILÂNDIA)"/>
    <n v="454.3"/>
    <n v="455.3"/>
    <n v="1"/>
    <x v="1"/>
    <m/>
    <m/>
    <s v="Estadual"/>
    <m/>
    <s v="GO-180"/>
    <s v="PAV"/>
    <s v="Estadual"/>
    <s v="PLA"/>
    <s v="Jataí"/>
  </r>
  <r>
    <x v="0"/>
    <s v="158BMS0430"/>
    <n v="0"/>
    <x v="140"/>
    <s v="0430"/>
    <n v="-51.729420940323998"/>
    <n v="-19.1067783696259"/>
    <n v="-51.743792239720001"/>
    <n v="-19.110772720184801"/>
    <s v="158"/>
    <s v="MS"/>
    <s v="Eixo Principal"/>
    <s v="-"/>
    <s v="158BMS0430"/>
    <s v="DIV GO/MS"/>
    <s v="ENTR MS-306"/>
    <n v="0"/>
    <n v="1.1000000000000001"/>
    <n v="1.1000000000000001"/>
    <x v="1"/>
    <m/>
    <m/>
    <s v="Federal"/>
    <m/>
    <m/>
    <m/>
    <s v="Federal"/>
    <s v="PLA"/>
    <s v="Três Lagoas"/>
  </r>
  <r>
    <x v="0"/>
    <s v="158BMS0431"/>
    <n v="0"/>
    <x v="140"/>
    <s v="0431"/>
    <n v="-51.743792239720001"/>
    <n v="-19.110772720184801"/>
    <n v="-51.734971279900599"/>
    <n v="-19.119888660333299"/>
    <s v="158"/>
    <s v="MS"/>
    <s v="Eixo Principal"/>
    <s v="-"/>
    <s v="158BMS0431"/>
    <s v="ENTR MS-306"/>
    <s v="ENTR MS-112 (CASSILÂNDIA) *TRECHO URBANO*"/>
    <n v="1.1000000000000001"/>
    <n v="2.7"/>
    <n v="1.6"/>
    <x v="2"/>
    <m/>
    <m/>
    <s v="Federal"/>
    <m/>
    <m/>
    <m/>
    <s v="Federal"/>
    <s v="PAV"/>
    <s v="Três Lagoas"/>
  </r>
  <r>
    <x v="0"/>
    <s v="158BMS0432"/>
    <n v="0"/>
    <x v="140"/>
    <s v="0432"/>
    <n v="-51.734971279900599"/>
    <n v="-19.119888660333299"/>
    <n v="-51.533945129564003"/>
    <n v="-19.2104610401448"/>
    <s v="158"/>
    <s v="MS"/>
    <s v="Eixo Principal"/>
    <s v="-"/>
    <s v="158BMS0432"/>
    <s v="ENTR MS-112 (CASSILÂNDIA)"/>
    <s v="ACESSO ITAJÁ (GO)"/>
    <n v="2.7"/>
    <n v="26.2"/>
    <n v="23.5"/>
    <x v="2"/>
    <m/>
    <m/>
    <s v="Federal"/>
    <m/>
    <m/>
    <m/>
    <s v="Federal"/>
    <s v="PAV"/>
    <s v="Três Lagoas"/>
  </r>
  <r>
    <x v="0"/>
    <s v="158BMS0434"/>
    <n v="0"/>
    <x v="140"/>
    <s v="0434"/>
    <n v="-51.533945129564003"/>
    <n v="-19.2104610401448"/>
    <n v="-51.4911916104044"/>
    <n v="-19.272540390226698"/>
    <s v="158"/>
    <s v="MS"/>
    <s v="Eixo Principal"/>
    <s v="-"/>
    <s v="158BMS0434"/>
    <s v="ACESSO ITAJÁ (GO)"/>
    <s v="ENTR MS-431 (P/SÃO JOÃO DO APORÉ)"/>
    <n v="26.2"/>
    <n v="34.6"/>
    <n v="8.4"/>
    <x v="2"/>
    <m/>
    <m/>
    <s v="Federal"/>
    <m/>
    <m/>
    <m/>
    <s v="Federal"/>
    <s v="PAV"/>
    <s v="Três Lagoas"/>
  </r>
  <r>
    <x v="0"/>
    <s v="158BMS0436"/>
    <n v="0"/>
    <x v="140"/>
    <s v="0436"/>
    <n v="-51.4911916104044"/>
    <n v="-19.272540390226698"/>
    <n v="-51.3709965201732"/>
    <n v="-19.429790930207201"/>
    <s v="158"/>
    <s v="MS"/>
    <s v="Eixo Principal"/>
    <s v="-"/>
    <s v="158BMS0436"/>
    <s v="ENTR MS-431 (P/SÃO JOÃO DO APORÉ)"/>
    <s v="ENTR MS-434 (RAIMUNDO)"/>
    <n v="34.6"/>
    <n v="59.5"/>
    <n v="24.9"/>
    <x v="2"/>
    <m/>
    <m/>
    <s v="Federal"/>
    <m/>
    <m/>
    <m/>
    <s v="Federal"/>
    <s v="PAV"/>
    <s v="Três Lagoas"/>
  </r>
  <r>
    <x v="0"/>
    <s v="158BMS0440"/>
    <n v="0"/>
    <x v="140"/>
    <s v="0440"/>
    <n v="-51.3709965201732"/>
    <n v="-19.429790930207201"/>
    <n v="-51.203968450183702"/>
    <n v="-19.656205219795002"/>
    <s v="158"/>
    <s v="MS"/>
    <s v="Eixo Principal"/>
    <s v="-"/>
    <s v="158BMS0440"/>
    <s v="ENTR MS-434 (RAIMUNDO)"/>
    <s v="ENTR BR-483/497 (INÍCIO DA PISTA DUPLA)"/>
    <n v="59.5"/>
    <n v="91"/>
    <n v="31.5"/>
    <x v="2"/>
    <m/>
    <m/>
    <s v="Federal"/>
    <m/>
    <m/>
    <m/>
    <s v="Federal"/>
    <s v="PAV"/>
    <s v="Três Lagoas"/>
  </r>
  <r>
    <x v="0"/>
    <s v="158BMS0445"/>
    <n v="0"/>
    <x v="140"/>
    <s v="0445"/>
    <n v="-51.203968450183702"/>
    <n v="-19.656205219795002"/>
    <n v="-51.2022476298242"/>
    <n v="-19.678361329611601"/>
    <s v="158"/>
    <s v="MS"/>
    <s v="Eixo Principal"/>
    <s v="-"/>
    <s v="158BMS0445"/>
    <s v="ENTR BR-483/497 (INÍCIO DA PISTA DUPLA)"/>
    <s v="ACESSO PARANAÍBA"/>
    <n v="91"/>
    <n v="93.4"/>
    <n v="2.4"/>
    <x v="0"/>
    <m/>
    <m/>
    <s v="Federal"/>
    <m/>
    <m/>
    <m/>
    <s v="Federal"/>
    <s v="PAV"/>
    <s v="Três Lagoas"/>
  </r>
  <r>
    <x v="0"/>
    <s v="158BMS0450"/>
    <n v="0"/>
    <x v="140"/>
    <s v="0450"/>
    <n v="-51.2022476298242"/>
    <n v="-19.678361329611601"/>
    <n v="-51.199273370369703"/>
    <n v="-19.685988950229799"/>
    <s v="158"/>
    <s v="MS"/>
    <s v="Eixo Principal"/>
    <s v="-"/>
    <s v="158BMS0450"/>
    <s v="ACESSO PARANAÍBA"/>
    <s v="ENTR MS-240 (P/INOCÊNCIA)"/>
    <n v="93.4"/>
    <n v="94.4"/>
    <n v="1"/>
    <x v="0"/>
    <m/>
    <m/>
    <s v="Federal"/>
    <m/>
    <m/>
    <m/>
    <s v="Federal"/>
    <s v="PAV"/>
    <s v="Três Lagoas"/>
  </r>
  <r>
    <x v="0"/>
    <s v="158BMS0455"/>
    <n v="0"/>
    <x v="140"/>
    <s v="0455"/>
    <n v="-51.199273370369703"/>
    <n v="-19.685988950229799"/>
    <n v="-51.166010269957901"/>
    <n v="-19.6998289796236"/>
    <s v="158"/>
    <s v="MS"/>
    <s v="Eixo Principal"/>
    <s v="-"/>
    <s v="158BMS0455"/>
    <s v="ENTR MS-240 (P/INOCÊNCIA)"/>
    <s v="FIM DE PISTA DUPLA"/>
    <n v="94.4"/>
    <n v="98.2"/>
    <n v="3.8"/>
    <x v="0"/>
    <m/>
    <m/>
    <s v="Federal"/>
    <m/>
    <m/>
    <m/>
    <s v="Federal"/>
    <s v="PAV"/>
    <s v="Três Lagoas"/>
  </r>
  <r>
    <x v="0"/>
    <s v="158BMS0460"/>
    <n v="0"/>
    <x v="140"/>
    <s v="0460"/>
    <n v="-51.166010269957901"/>
    <n v="-19.6998289796236"/>
    <n v="-51.111961819881998"/>
    <n v="-20.051512189635702"/>
    <s v="158"/>
    <s v="MS"/>
    <s v="Eixo Principal"/>
    <s v="-"/>
    <s v="158BMS0460"/>
    <s v="FIM DE PISTA DUPLA"/>
    <s v="ENTR MS-316 (P/APARECIDA DO TABOADO)"/>
    <n v="98.2"/>
    <n v="141.9"/>
    <n v="43.7"/>
    <x v="2"/>
    <m/>
    <m/>
    <s v="Federal"/>
    <m/>
    <m/>
    <m/>
    <s v="Federal"/>
    <s v="PAV"/>
    <s v="Três Lagoas"/>
  </r>
  <r>
    <x v="0"/>
    <s v="158BMS0470"/>
    <n v="0"/>
    <x v="140"/>
    <s v="0470"/>
    <n v="-51.111961819881998"/>
    <n v="-20.051512189635702"/>
    <n v="-51.137584520309296"/>
    <n v="-20.0823521099618"/>
    <s v="158"/>
    <s v="MS"/>
    <s v="Eixo Principal"/>
    <s v="-"/>
    <s v="158BMS0470"/>
    <s v="ENTR MS-316 (P/APARECIDA DO TABOADO)"/>
    <s v="ENTR BR-436 (P/APARECIDA DO TABOADO)"/>
    <n v="141.9"/>
    <n v="146.30000000000001"/>
    <n v="4.4000000000000004"/>
    <x v="2"/>
    <m/>
    <m/>
    <s v="Federal"/>
    <m/>
    <m/>
    <m/>
    <s v="Federal"/>
    <s v="PAV"/>
    <s v="Três Lagoas"/>
  </r>
  <r>
    <x v="0"/>
    <s v="158BMS0480"/>
    <n v="0"/>
    <x v="140"/>
    <s v="0480"/>
    <n v="-51.137584520309296"/>
    <n v="-20.0823521099618"/>
    <n v="-51.414742069790599"/>
    <n v="-20.358282949998099"/>
    <s v="158"/>
    <s v="MS"/>
    <s v="Eixo Principal"/>
    <s v="-"/>
    <s v="158BMS0480"/>
    <s v="ENTR BR-436 (P/APARECIDA DO TABOADO)"/>
    <s v="ENTR MS-444 (SELVÍRIA)"/>
    <n v="146.30000000000001"/>
    <n v="194.9"/>
    <n v="48.6"/>
    <x v="2"/>
    <m/>
    <m/>
    <s v="Federal"/>
    <m/>
    <m/>
    <m/>
    <s v="Federal"/>
    <s v="PAV"/>
    <s v="Três Lagoas"/>
  </r>
  <r>
    <x v="0"/>
    <s v="158BMS0490"/>
    <n v="0"/>
    <x v="140"/>
    <s v="0490"/>
    <n v="-51.414742069790599"/>
    <n v="-20.358282949998099"/>
    <n v="-51.441670360099003"/>
    <n v="-20.3735740400098"/>
    <s v="158"/>
    <s v="MS"/>
    <s v="Eixo Principal"/>
    <s v="-"/>
    <s v="158BMS0490"/>
    <s v="ENTR MS-444 (SELVÍRIA)"/>
    <s v="INÍCIO PISTA DUPLA (VÉSTIA)"/>
    <n v="194.9"/>
    <n v="198.9"/>
    <n v="4"/>
    <x v="2"/>
    <m/>
    <m/>
    <s v="Federal"/>
    <m/>
    <m/>
    <m/>
    <s v="Federal"/>
    <s v="PAV"/>
    <s v="Três Lagoas"/>
  </r>
  <r>
    <x v="0"/>
    <s v="158BMS0491"/>
    <n v="0"/>
    <x v="140"/>
    <s v="0491"/>
    <n v="-51.441670360099003"/>
    <n v="-20.3735740400098"/>
    <n v="-51.449372080357101"/>
    <n v="-20.3802117696574"/>
    <s v="158"/>
    <s v="MS"/>
    <s v="Eixo Principal"/>
    <s v="-"/>
    <s v="158BMS0491"/>
    <s v="INÍCIO PISTA DUPLA (VÉSTIA)"/>
    <s v="FIM PISTA DUPLA (VÉSTIA)"/>
    <n v="198.9"/>
    <n v="200.1"/>
    <n v="1.2"/>
    <x v="0"/>
    <m/>
    <m/>
    <s v="Federal"/>
    <m/>
    <m/>
    <m/>
    <s v="Federal"/>
    <s v="PAV"/>
    <s v="Três Lagoas"/>
  </r>
  <r>
    <x v="0"/>
    <s v="158BMS0495"/>
    <n v="0"/>
    <x v="140"/>
    <s v="0495"/>
    <n v="-51.449372080357101"/>
    <n v="-20.3802117696574"/>
    <n v="-51.768617899796098"/>
    <n v="-20.6414415999498"/>
    <s v="158"/>
    <s v="MS"/>
    <s v="Eixo Principal"/>
    <s v="-"/>
    <s v="158BMS0495"/>
    <s v="FIM PISTA DUPLA (VÉSTIA)"/>
    <s v="ENTR MS-112"/>
    <n v="200.1"/>
    <n v="247.2"/>
    <n v="47.1"/>
    <x v="2"/>
    <m/>
    <m/>
    <s v="Federal"/>
    <m/>
    <m/>
    <m/>
    <s v="Federal"/>
    <s v="PAV"/>
    <s v="Três Lagoas"/>
  </r>
  <r>
    <x v="0"/>
    <s v="158BMS0500"/>
    <n v="0"/>
    <x v="140"/>
    <s v="0500"/>
    <n v="-51.768617899796098"/>
    <n v="-20.6414415999498"/>
    <n v="-51.7949304998426"/>
    <n v="-20.6556982600666"/>
    <s v="158"/>
    <s v="MS"/>
    <s v="Eixo Principal"/>
    <s v="-"/>
    <s v="158BMS0500"/>
    <s v="ENTR MS-112"/>
    <s v="FIM DA PONTE S/ RIO SUCURIÚ"/>
    <n v="247.2"/>
    <n v="250.9"/>
    <n v="3.7"/>
    <x v="2"/>
    <m/>
    <m/>
    <s v="Federal"/>
    <m/>
    <m/>
    <m/>
    <s v="Federal"/>
    <s v="PAV"/>
    <s v="Três Lagoas"/>
  </r>
  <r>
    <x v="0"/>
    <s v="158BMS0510"/>
    <n v="0"/>
    <x v="140"/>
    <s v="0510"/>
    <n v="-51.7949304998426"/>
    <n v="-20.6556982600666"/>
    <n v="-51.6946536203682"/>
    <n v="-20.7594565302945"/>
    <s v="158"/>
    <s v="MS"/>
    <s v="Eixo Principal"/>
    <s v="-"/>
    <s v="158BMS0510"/>
    <s v="FIM DA PONTE S/ RIO SUCURIÚ "/>
    <s v="ENTR AV. FILINTO MULLER (TRÊS LAGOAS)"/>
    <n v="250.9"/>
    <n v="267.60000000000002"/>
    <n v="16.7"/>
    <x v="2"/>
    <m/>
    <m/>
    <s v="Federal"/>
    <m/>
    <m/>
    <m/>
    <s v="Federal"/>
    <s v="PAV"/>
    <s v="Três Lagoas"/>
  </r>
  <r>
    <x v="0"/>
    <s v="158BMS0520"/>
    <n v="0"/>
    <x v="140"/>
    <s v="0520"/>
    <n v="-51.6946536203682"/>
    <n v="-20.7594565302945"/>
    <n v="-51.670185789742298"/>
    <n v="-20.782022880251699"/>
    <s v="158"/>
    <s v="MS"/>
    <s v="Eixo Principal"/>
    <s v="-"/>
    <s v="158BMS0520"/>
    <s v="ENTR AV. FILINTO MULLER (TRÊS LAGOAS)"/>
    <s v="ENTR BR-262(A) (TRÊS LAGOAS)"/>
    <n v="267.60000000000002"/>
    <n v="271.2"/>
    <n v="3.6"/>
    <x v="2"/>
    <m/>
    <m/>
    <s v="Federal"/>
    <m/>
    <m/>
    <m/>
    <s v="Federal"/>
    <s v="PAV"/>
    <s v="Três Lagoas"/>
  </r>
  <r>
    <x v="0"/>
    <s v="158BMS0525"/>
    <n v="0"/>
    <x v="140"/>
    <s v="0525"/>
    <n v="-51.670185789742298"/>
    <n v="-20.782022880251699"/>
    <n v="-51.687735869714501"/>
    <n v="-20.8060216298942"/>
    <s v="158"/>
    <s v="MS"/>
    <s v="Eixo Principal"/>
    <s v="-"/>
    <s v="158BMS0525"/>
    <s v="ENTR BR-262(A) (TRÊS LAGOAS)"/>
    <s v="FIM PISTA DUPLA"/>
    <n v="271.2"/>
    <n v="274.60000000000002"/>
    <n v="3.4"/>
    <x v="0"/>
    <m/>
    <s v="262BMS1285"/>
    <s v="Federal"/>
    <m/>
    <m/>
    <m/>
    <s v="Federal"/>
    <s v="PAV"/>
    <s v="Três Lagoas"/>
  </r>
  <r>
    <x v="0"/>
    <s v="158BMS0528"/>
    <n v="0"/>
    <x v="140"/>
    <s v="0528"/>
    <n v="-51.687735869714501"/>
    <n v="-20.8060216298942"/>
    <n v="-51.724657639738197"/>
    <n v="-20.816301389897198"/>
    <s v="158"/>
    <s v="MS"/>
    <s v="Eixo Principal"/>
    <s v="-"/>
    <s v="158BMS0528"/>
    <s v="FIM PISTA DUPLA"/>
    <s v="ENTR BR-262(B)"/>
    <n v="274.60000000000002"/>
    <n v="278.89999999999998"/>
    <n v="4.3"/>
    <x v="2"/>
    <m/>
    <s v="262BMS1288"/>
    <s v="Federal"/>
    <m/>
    <m/>
    <m/>
    <s v="Federal"/>
    <s v="PAV"/>
    <s v="Três Lagoas"/>
  </r>
  <r>
    <x v="0"/>
    <s v="158BMS0530"/>
    <n v="0"/>
    <x v="140"/>
    <s v="0530"/>
    <n v="-51.724657639738197"/>
    <n v="-20.816301389897198"/>
    <n v="-52.033320460370902"/>
    <n v="-21.247138790422799"/>
    <s v="158"/>
    <s v="MS"/>
    <s v="Eixo Principal"/>
    <s v="-"/>
    <s v="158BMS0530"/>
    <s v="ENTR BR-262(B)"/>
    <s v="AV. ALBANO THOMÉ (BRASILÂNDIA)"/>
    <n v="278.89999999999998"/>
    <n v="338.4"/>
    <n v="59.5"/>
    <x v="2"/>
    <m/>
    <m/>
    <s v="Federal"/>
    <m/>
    <m/>
    <m/>
    <s v="Federal"/>
    <s v="PAV"/>
    <s v="Três Lagoas"/>
  </r>
  <r>
    <x v="0"/>
    <s v="158BMS0532"/>
    <n v="0"/>
    <x v="140"/>
    <s v="0532"/>
    <n v="-52.033320460370902"/>
    <n v="-21.247138790422799"/>
    <n v="-52.026075379874797"/>
    <n v="-21.2558079203991"/>
    <s v="158"/>
    <s v="MS"/>
    <s v="Eixo Principal"/>
    <s v="-"/>
    <s v="158BMS0532"/>
    <s v="AV. ALBANO THOMÉ (BRASILÂNDIA)"/>
    <s v="BRASILÂNDIA (FIM TRECHO URBANO) *TRECHO URBANO*"/>
    <n v="338.4"/>
    <n v="340.8"/>
    <n v="2.4"/>
    <x v="2"/>
    <m/>
    <m/>
    <s v="Federal"/>
    <m/>
    <m/>
    <m/>
    <s v="Federal"/>
    <s v="PAV"/>
    <s v="Três Lagoas"/>
  </r>
  <r>
    <x v="0"/>
    <s v="158BMS0535"/>
    <n v="0"/>
    <x v="140"/>
    <s v="0535"/>
    <n v="-52.026075379874797"/>
    <n v="-21.2558079203991"/>
    <n v="-51.862243729764202"/>
    <n v="-21.268974430425601"/>
    <s v="158"/>
    <s v="MS"/>
    <s v="Eixo Principal"/>
    <s v="-"/>
    <s v="158BMS0535"/>
    <s v="BRASILÂNDIA (FIM TRECHO URBANO)"/>
    <s v="DIV MS/SP (INÍCIO PONTE S/ RIO PARANÁ)"/>
    <n v="340.8"/>
    <n v="358.9"/>
    <n v="18.100000000000001"/>
    <x v="2"/>
    <m/>
    <m/>
    <s v="Federal"/>
    <m/>
    <m/>
    <m/>
    <s v="Federal"/>
    <s v="PAV"/>
    <s v="Três Lagoas"/>
  </r>
  <r>
    <x v="5"/>
    <s v="158BMT0170"/>
    <s v="BR-158/155 MT/PA"/>
    <x v="141"/>
    <s v="0170"/>
    <n v="-51.019703980154503"/>
    <n v="-9.7497801600263099"/>
    <n v="-51.122484850095702"/>
    <n v="-10.015725000008601"/>
    <s v="158"/>
    <s v="MT"/>
    <s v="Eixo Principal"/>
    <s v="-"/>
    <s v="158BMT0170"/>
    <s v="DIV PA/MT (INÍCIO DAS OBRAS DE PAVIMENTAÇÃO)"/>
    <s v="ENTR MT-431 (VILA RICA)"/>
    <n v="0"/>
    <n v="40"/>
    <n v="40"/>
    <x v="2"/>
    <m/>
    <m/>
    <s v="Federal"/>
    <m/>
    <m/>
    <m/>
    <s v="Federal"/>
    <s v="PAV"/>
    <s v="Água Boa"/>
  </r>
  <r>
    <x v="5"/>
    <s v="158BMT0180"/>
    <s v="BR-158/155 MT/PA"/>
    <x v="141"/>
    <s v="0180"/>
    <n v="-51.122484850095702"/>
    <n v="-10.015725000008601"/>
    <n v="-51.243753030278"/>
    <n v="-10.2900860095616"/>
    <s v="158"/>
    <s v="MT"/>
    <s v="Eixo Principal"/>
    <s v="-"/>
    <s v="158BMT0180"/>
    <s v="ENTR MT-431 (VILA RICA)"/>
    <s v="ENTR MT-413"/>
    <n v="40"/>
    <n v="85"/>
    <n v="45"/>
    <x v="5"/>
    <s v="EOP"/>
    <m/>
    <s v="Federal"/>
    <m/>
    <m/>
    <m/>
    <s v="Federal"/>
    <s v="N_PAV"/>
    <s v="Água Boa"/>
  </r>
  <r>
    <x v="5"/>
    <s v="158BMT0182"/>
    <s v="BR-158/155 MT/PA"/>
    <x v="141"/>
    <s v="0182"/>
    <n v="-51.243753030278"/>
    <n v="-10.2900860095616"/>
    <n v="-51.526358890350402"/>
    <n v="-10.605852039939601"/>
    <s v="158"/>
    <s v="MT"/>
    <s v="Eixo Principal"/>
    <s v="-"/>
    <s v="158BMT0182"/>
    <s v="ENTR MT-413"/>
    <s v="ENTR MT-432"/>
    <n v="85"/>
    <n v="138"/>
    <n v="53"/>
    <x v="2"/>
    <m/>
    <m/>
    <s v="Federal"/>
    <m/>
    <m/>
    <m/>
    <s v="Federal"/>
    <s v="PAV"/>
    <s v="Água Boa"/>
  </r>
  <r>
    <x v="5"/>
    <s v="158BMT0184"/>
    <s v="BR-158/155 MT/PA"/>
    <x v="141"/>
    <s v="0184"/>
    <n v="-51.526358890350402"/>
    <n v="-10.605852039939601"/>
    <n v="-51.570445560014498"/>
    <n v="-10.656998869702001"/>
    <s v="158"/>
    <s v="MT"/>
    <s v="Eixo Principal"/>
    <s v="-"/>
    <s v="158BMT0184"/>
    <s v="ENTR MT-432"/>
    <s v="ENTR MT-430 (CONFRESA)"/>
    <n v="138"/>
    <n v="143"/>
    <n v="5"/>
    <x v="2"/>
    <m/>
    <m/>
    <s v="Federal"/>
    <m/>
    <m/>
    <m/>
    <s v="Federal"/>
    <s v="PAV"/>
    <s v="Água Boa"/>
  </r>
  <r>
    <x v="5"/>
    <s v="158BMT0190"/>
    <s v="BR-158/155 MT/PA"/>
    <x v="141"/>
    <s v="0190"/>
    <n v="-51.570445560014498"/>
    <n v="-10.656998869702001"/>
    <n v="-51.632609479643698"/>
    <n v="-10.8731587196991"/>
    <s v="158"/>
    <s v="MT"/>
    <s v="Eixo Principal"/>
    <s v="-"/>
    <s v="158BMT0190"/>
    <s v="ENTR MT-430 (CONFRESA)"/>
    <s v="FIM PONTE S/RIO TAPIRAPÉ (PORTO ALEGRE DO NORTE)"/>
    <n v="143"/>
    <n v="169.4"/>
    <n v="26.4"/>
    <x v="2"/>
    <m/>
    <m/>
    <s v="Federal"/>
    <m/>
    <m/>
    <m/>
    <s v="Federal"/>
    <s v="PAV"/>
    <s v="Água Boa"/>
  </r>
  <r>
    <x v="5"/>
    <s v="158BMT0195"/>
    <s v="BR-158/155 MT/PA"/>
    <x v="141"/>
    <s v="0195"/>
    <n v="-51.632609479643698"/>
    <n v="-10.8731587196991"/>
    <n v="-51.645679479823997"/>
    <n v="-11.0239450803011"/>
    <s v="158"/>
    <s v="MT"/>
    <s v="Eixo Principal"/>
    <s v="-"/>
    <s v="158BMT0195"/>
    <s v="FIM PONTE S/RIO TAPIRAPÉ (PORTO ALEGRE DO NORTE)"/>
    <s v="ENTR MT-412 (P/CANABRAVA DO NORTE)"/>
    <n v="169.4"/>
    <n v="189"/>
    <n v="19.600000000000001"/>
    <x v="2"/>
    <m/>
    <m/>
    <s v="Federal"/>
    <m/>
    <m/>
    <m/>
    <s v="Federal"/>
    <s v="PAV"/>
    <s v="Água Boa"/>
  </r>
  <r>
    <x v="5"/>
    <s v="158BMT0200"/>
    <s v="BR-158/155 MT/PA"/>
    <x v="141"/>
    <s v="0200"/>
    <n v="-51.645679479823997"/>
    <n v="-11.0239450803011"/>
    <n v="-51.702742050005497"/>
    <n v="-11.1310302800233"/>
    <s v="158"/>
    <s v="MT"/>
    <s v="Eixo Principal"/>
    <s v="-"/>
    <s v="158BMT0200"/>
    <s v="ENTR MT-412 (P/CANABRAVA DO NORTE)"/>
    <s v="FIM DAS OBRAS DE PAVIMENTAÇÃO"/>
    <n v="189"/>
    <n v="201.2"/>
    <n v="12.2"/>
    <x v="2"/>
    <m/>
    <m/>
    <s v="Federal"/>
    <m/>
    <m/>
    <m/>
    <s v="Federal"/>
    <s v="PAV"/>
    <s v="Água Boa"/>
  </r>
  <r>
    <x v="5"/>
    <s v="158BMT0205"/>
    <s v="BR-158/155 MT/PA"/>
    <x v="141"/>
    <s v="0205"/>
    <n v="-51.702742050005497"/>
    <n v="-11.1310302800233"/>
    <n v="-51.624828469758"/>
    <n v="-11.703523169558499"/>
    <s v="158"/>
    <s v="MT"/>
    <s v="Eixo Principal"/>
    <s v="-"/>
    <s v="158BMT0205"/>
    <s v="FIM DAS OBRAS DE PAVIMENTAÇÃO"/>
    <s v="ENTR BR-242(A)/MT-424 (P/SÃO FÉLIX DO ARAGUAIA)"/>
    <n v="201.2"/>
    <n v="270"/>
    <n v="68.8"/>
    <x v="5"/>
    <m/>
    <m/>
    <s v="Federal"/>
    <m/>
    <m/>
    <m/>
    <s v="Federal"/>
    <s v="N_PAV"/>
    <s v="Água Boa"/>
  </r>
  <r>
    <x v="5"/>
    <s v="158BMT0210"/>
    <s v="BR-158/155 MT/PA"/>
    <x v="141"/>
    <s v="0210"/>
    <n v="-51.624828469758"/>
    <n v="-11.703523169558499"/>
    <n v="-51.730258180370598"/>
    <n v="-12.1161591201472"/>
    <s v="158"/>
    <s v="MT"/>
    <s v="Eixo Principal"/>
    <s v="-"/>
    <s v="158BMT0210"/>
    <s v="ENTR BR-242(A)/MT-424 (P/SÃO FÉLIX DO ARAGUAIA)"/>
    <s v="ENTR MT-322(A)"/>
    <n v="270"/>
    <n v="324.10000000000002"/>
    <n v="54.1"/>
    <x v="5"/>
    <m/>
    <s v="242BMT0555"/>
    <s v="Federal"/>
    <m/>
    <m/>
    <m/>
    <s v="Federal"/>
    <s v="N_PAV"/>
    <s v="Água Boa"/>
  </r>
  <r>
    <x v="5"/>
    <s v="158BMT0215"/>
    <s v="BR-158/155 MT/PA"/>
    <x v="141"/>
    <s v="0215"/>
    <n v="-51.730258180370598"/>
    <n v="-12.1161591201472"/>
    <n v="-51.699453249967398"/>
    <n v="-12.1628315601283"/>
    <s v="158"/>
    <s v="MT"/>
    <s v="Eixo Principal"/>
    <s v="-"/>
    <s v="158BMT0215"/>
    <s v="ENTR MT-322(A)"/>
    <s v="ENTR MT-322(B)/433 (ALÔ BRASIL)"/>
    <n v="324.10000000000002"/>
    <n v="330.6"/>
    <n v="6.5"/>
    <x v="2"/>
    <m/>
    <s v="242BMT0560"/>
    <s v="Federal"/>
    <m/>
    <m/>
    <m/>
    <s v="Federal"/>
    <s v="PAV"/>
    <s v="Água Boa"/>
  </r>
  <r>
    <x v="5"/>
    <s v="158BMT0220"/>
    <s v="BR-158/155 MT/PA"/>
    <x v="141"/>
    <s v="0220"/>
    <n v="-51.699453249967398"/>
    <n v="-12.1628315601283"/>
    <n v="-51.784956580381802"/>
    <n v="-12.7363057404175"/>
    <s v="158"/>
    <s v="MT"/>
    <s v="Eixo Principal"/>
    <s v="-"/>
    <s v="158BMT0220"/>
    <s v="ENTR MT-322(B)/433 (ALÔ BRASIL)"/>
    <s v="ENTR BR-242(B)/MT-243 (P/QUERÊNCIA)"/>
    <n v="330.6"/>
    <n v="395.6"/>
    <n v="65"/>
    <x v="2"/>
    <m/>
    <s v="242BMT0565"/>
    <s v="Federal"/>
    <m/>
    <m/>
    <m/>
    <s v="Federal"/>
    <s v="PAV"/>
    <s v="Água Boa"/>
  </r>
  <r>
    <x v="5"/>
    <s v="158BMT0225"/>
    <s v="BR-158/155 MT/PA"/>
    <x v="141"/>
    <s v="0225"/>
    <n v="-51.784956580381802"/>
    <n v="-12.7363057404175"/>
    <n v="-51.822242379781898"/>
    <n v="-12.9294986302575"/>
    <s v="158"/>
    <s v="MT"/>
    <s v="Eixo Principal"/>
    <s v="-"/>
    <s v="158BMT0225"/>
    <s v="ENTR BR-242(B)/MT-243 (P/QUERÊNCIA)"/>
    <s v="INÍCIO PISTA DUPLA (RIBEIRÃO CASCALHEIRA)"/>
    <n v="395.6"/>
    <n v="420.9"/>
    <n v="25.3"/>
    <x v="2"/>
    <m/>
    <m/>
    <s v="Federal"/>
    <m/>
    <m/>
    <m/>
    <s v="Federal"/>
    <s v="PAV"/>
    <s v="Água Boa"/>
  </r>
  <r>
    <x v="5"/>
    <s v="158BMT0230"/>
    <s v="BR-158/155 MT/PA"/>
    <x v="141"/>
    <s v="0230"/>
    <n v="-51.822242379781898"/>
    <n v="-12.9294986302575"/>
    <n v="-51.853766230027396"/>
    <n v="-12.954271849965799"/>
    <s v="158"/>
    <s v="MT"/>
    <s v="Eixo Principal"/>
    <s v="-"/>
    <s v="158BMT0230"/>
    <s v="INÍCIO PISTA DUPLA (RIBEIRÃO CASCALHEIRA)"/>
    <s v="ENTR BR-080 (VILA RIBERÃO BONITO)"/>
    <n v="420.9"/>
    <n v="424.4"/>
    <n v="3.5"/>
    <x v="2"/>
    <m/>
    <m/>
    <s v="Federal"/>
    <m/>
    <m/>
    <m/>
    <s v="Federal"/>
    <s v="PAV"/>
    <s v="Água Boa"/>
  </r>
  <r>
    <x v="0"/>
    <s v="158BMT0235"/>
    <n v="0"/>
    <x v="141"/>
    <s v="0235"/>
    <n v="-51.853766230027396"/>
    <n v="-12.954271849965799"/>
    <n v="-51.979319349708099"/>
    <n v="-13.2846223100714"/>
    <s v="158"/>
    <s v="MT"/>
    <s v="Eixo Principal"/>
    <s v="-"/>
    <s v="158BMT0235"/>
    <s v="ENTR BR-080 (VILA RIBERÃO BONITO)"/>
    <s v="ENTR MT-020 (DONA ROSA)"/>
    <n v="424.4"/>
    <n v="478.8"/>
    <n v="54.4"/>
    <x v="2"/>
    <m/>
    <m/>
    <s v="Federal"/>
    <m/>
    <m/>
    <m/>
    <s v="Federal"/>
    <s v="PAV"/>
    <s v="Água Boa"/>
  </r>
  <r>
    <x v="0"/>
    <s v="158BMT0240"/>
    <n v="0"/>
    <x v="141"/>
    <s v="0240"/>
    <n v="-51.979319349708099"/>
    <n v="-13.2846223100714"/>
    <n v="-51.915635940046499"/>
    <n v="-13.517259130304501"/>
    <s v="158"/>
    <s v="MT"/>
    <s v="Eixo Principal"/>
    <s v="-"/>
    <s v="158BMT0240"/>
    <s v="ENTR MT-020 (DONA ROSA)"/>
    <s v="MATINHA"/>
    <n v="478.8"/>
    <n v="499.3"/>
    <n v="20.5"/>
    <x v="2"/>
    <m/>
    <m/>
    <s v="Federal"/>
    <m/>
    <m/>
    <m/>
    <s v="Federal"/>
    <s v="PAV"/>
    <s v="Água Boa"/>
  </r>
  <r>
    <x v="0"/>
    <s v="158BMT0242"/>
    <n v="0"/>
    <x v="141"/>
    <s v="0242"/>
    <n v="-51.915635940046499"/>
    <n v="-13.517259130304501"/>
    <n v="-51.963476680304403"/>
    <n v="-13.6456699600005"/>
    <s v="158"/>
    <s v="MT"/>
    <s v="Eixo Principal"/>
    <s v="-"/>
    <s v="158BMT0242"/>
    <s v="MATINHA"/>
    <s v="ENTR MT-326(A) (P/CANARANA)"/>
    <n v="499.3"/>
    <n v="514.79999999999995"/>
    <n v="15.5"/>
    <x v="2"/>
    <m/>
    <m/>
    <s v="Federal"/>
    <m/>
    <m/>
    <m/>
    <s v="Federal"/>
    <s v="PAV"/>
    <s v="Água Boa"/>
  </r>
  <r>
    <x v="0"/>
    <s v="158BMT0245"/>
    <n v="0"/>
    <x v="141"/>
    <s v="0245"/>
    <n v="-51.963476680304403"/>
    <n v="-13.6456699600005"/>
    <n v="-52.025607530063397"/>
    <n v="-13.7076943902838"/>
    <s v="158"/>
    <s v="MT"/>
    <s v="Eixo Principal"/>
    <s v="-"/>
    <s v="158BMT0245"/>
    <s v="ENTR MT-326(A) (P/CANARANA)"/>
    <s v="SERRA DOURADA"/>
    <n v="514.79999999999995"/>
    <n v="524.6"/>
    <n v="9.8000000000000007"/>
    <x v="2"/>
    <m/>
    <m/>
    <s v="Federal"/>
    <m/>
    <m/>
    <m/>
    <s v="Federal"/>
    <s v="PAV"/>
    <s v="Água Boa"/>
  </r>
  <r>
    <x v="0"/>
    <s v="158BMT0250"/>
    <n v="0"/>
    <x v="141"/>
    <s v="0250"/>
    <n v="-52.025607530063397"/>
    <n v="-13.7076943902838"/>
    <n v="-52.040781159622703"/>
    <n v="-13.780089029884699"/>
    <s v="158"/>
    <s v="MT"/>
    <s v="Eixo Principal"/>
    <s v="-"/>
    <s v="158BMT0250"/>
    <s v="SERRA DOURADA"/>
    <s v="ENTR MT-326(B)"/>
    <n v="524.6"/>
    <n v="533"/>
    <n v="8.4"/>
    <x v="2"/>
    <m/>
    <m/>
    <s v="Federal"/>
    <m/>
    <m/>
    <m/>
    <s v="Federal"/>
    <s v="PAV"/>
    <s v="Água Boa"/>
  </r>
  <r>
    <x v="0"/>
    <s v="158BMT0255"/>
    <n v="0"/>
    <x v="141"/>
    <s v="0255"/>
    <n v="-52.040781159622703"/>
    <n v="-13.780089029884699"/>
    <n v="-52.1567252004076"/>
    <n v="-14.027864559901399"/>
    <s v="158"/>
    <s v="MT"/>
    <s v="Eixo Principal"/>
    <s v="-"/>
    <s v="158BMT0255"/>
    <s v="ENTR MT-326(B)"/>
    <s v="ENTR MT-240"/>
    <n v="533"/>
    <n v="564.9"/>
    <n v="31.9"/>
    <x v="2"/>
    <m/>
    <m/>
    <s v="Federal"/>
    <m/>
    <m/>
    <m/>
    <s v="Federal"/>
    <s v="PAV"/>
    <s v="Água Boa"/>
  </r>
  <r>
    <x v="0"/>
    <s v="158BMT0260"/>
    <n v="0"/>
    <x v="141"/>
    <s v="0260"/>
    <n v="-52.1567252004076"/>
    <n v="-14.027864559901399"/>
    <n v="-52.154488199770498"/>
    <n v="-14.0579793298821"/>
    <s v="158"/>
    <s v="MT"/>
    <s v="Eixo Principal"/>
    <s v="-"/>
    <s v="158BMT0260"/>
    <s v="ENTR MT-240"/>
    <s v="ENTR AV. JÚLIO CAMPOS (ÁGUA BOA)"/>
    <n v="564.9"/>
    <n v="568.29999999999995"/>
    <n v="3.4"/>
    <x v="2"/>
    <m/>
    <m/>
    <s v="Federal"/>
    <m/>
    <m/>
    <m/>
    <s v="Federal"/>
    <s v="PAV"/>
    <s v="Água Boa"/>
  </r>
  <r>
    <x v="0"/>
    <s v="158BMT0262"/>
    <n v="0"/>
    <x v="141"/>
    <s v="0262"/>
    <n v="-52.154488199770498"/>
    <n v="-14.0579793298821"/>
    <n v="-52.365951870082696"/>
    <n v="-14.535761819652199"/>
    <s v="158"/>
    <s v="MT"/>
    <s v="Eixo Principal"/>
    <s v="-"/>
    <s v="158BMT0262"/>
    <s v="ENTR AV. JÚLIO CAMPOS (ÁGUA BOA)"/>
    <s v="ENTR MT-414 (BAR CACHOEIRA)"/>
    <n v="568.29999999999995"/>
    <n v="637.29999999999995"/>
    <n v="69"/>
    <x v="2"/>
    <m/>
    <m/>
    <s v="Federal"/>
    <m/>
    <m/>
    <m/>
    <s v="Federal"/>
    <s v="PAV"/>
    <s v="Água Boa"/>
  </r>
  <r>
    <x v="0"/>
    <s v="158BMT0264"/>
    <n v="0"/>
    <x v="141"/>
    <s v="0264"/>
    <n v="-52.365951870082696"/>
    <n v="-14.535761819652199"/>
    <n v="-52.35888445965"/>
    <n v="-14.6062345495847"/>
    <s v="158"/>
    <s v="MT"/>
    <s v="Eixo Principal"/>
    <s v="-"/>
    <s v="158BMT0264"/>
    <s v="ENTR MT-414 (BAR CACHOEIRA)"/>
    <s v="ENTR BR-251(A)"/>
    <n v="637.29999999999995"/>
    <n v="645"/>
    <n v="7.7"/>
    <x v="2"/>
    <m/>
    <m/>
    <s v="Federal"/>
    <m/>
    <m/>
    <m/>
    <s v="Federal"/>
    <s v="PAV"/>
    <s v="Água Boa"/>
  </r>
  <r>
    <x v="0"/>
    <s v="158BMT0265"/>
    <n v="0"/>
    <x v="141"/>
    <s v="0265"/>
    <n v="-52.35888445965"/>
    <n v="-14.6062345495847"/>
    <n v="-52.356802240431001"/>
    <n v="-14.6450777796158"/>
    <s v="158"/>
    <s v="MT"/>
    <s v="Eixo Principal"/>
    <s v="-"/>
    <s v="158BMT0265"/>
    <s v="ENTR BR-251(A)"/>
    <s v="INÍCIO TRECHO URBANO (NOVA XAVANTINA)"/>
    <n v="645"/>
    <n v="649.29999999999995"/>
    <n v="4.3"/>
    <x v="2"/>
    <m/>
    <s v="251BMT0975"/>
    <s v="Federal"/>
    <m/>
    <m/>
    <m/>
    <s v="Federal"/>
    <s v="PAV"/>
    <s v="Água Boa"/>
  </r>
  <r>
    <x v="0"/>
    <s v="158BMT0266"/>
    <n v="0"/>
    <x v="141"/>
    <s v="0266"/>
    <n v="-52.356802240431001"/>
    <n v="-14.6450777796158"/>
    <n v="-52.358968909587396"/>
    <n v="-14.6775010202558"/>
    <s v="158"/>
    <s v="MT"/>
    <s v="Eixo Principal"/>
    <s v="-"/>
    <s v="158BMT0266"/>
    <s v="INÍCIO TRECHO URBANO (NOVA XAVANTINA)"/>
    <s v="ENTR BR-251(B)/MT-107 (NOVA XAVANTINA)"/>
    <n v="649.29999999999995"/>
    <n v="653"/>
    <n v="3.7"/>
    <x v="2"/>
    <m/>
    <s v="251BMT0970"/>
    <s v="Federal"/>
    <m/>
    <m/>
    <m/>
    <s v="Federal"/>
    <s v="PAV"/>
    <s v="Água Boa"/>
  </r>
  <r>
    <x v="0"/>
    <s v="158BMT0270"/>
    <n v="0"/>
    <x v="141"/>
    <s v="0270"/>
    <n v="-52.358968909587396"/>
    <n v="-14.6775010202558"/>
    <n v="-52.239070879817199"/>
    <n v="-15.031419220020901"/>
    <s v="158"/>
    <s v="MT"/>
    <s v="Eixo Principal"/>
    <s v="-"/>
    <s v="158BMT0270"/>
    <s v="ENTR BR-251(B)/MT-107 (NOVA XAVANTINA)"/>
    <s v="FIM DA PONTE S/RIO PINDAÍBA"/>
    <n v="653"/>
    <n v="697"/>
    <n v="44"/>
    <x v="2"/>
    <m/>
    <m/>
    <s v="Federal"/>
    <m/>
    <m/>
    <m/>
    <s v="Federal"/>
    <s v="PAV"/>
    <s v="Água Boa"/>
  </r>
  <r>
    <x v="0"/>
    <s v="158BMT0272"/>
    <n v="0"/>
    <x v="141"/>
    <s v="0272"/>
    <n v="-52.239070879817199"/>
    <n v="-15.031419220020901"/>
    <n v="-52.2004425796612"/>
    <n v="-15.3830127001759"/>
    <s v="158"/>
    <s v="MT"/>
    <s v="Eixo Principal"/>
    <s v="-"/>
    <s v="158BMT0272"/>
    <s v="FIM DA PONTE S/RIO PINDAÍBA"/>
    <s v="FIM DA PONTE S/CÓRREGO MATRINXÃ (VALE DO SONHO)"/>
    <n v="697"/>
    <n v="738.5"/>
    <n v="41.5"/>
    <x v="2"/>
    <m/>
    <m/>
    <s v="Federal"/>
    <m/>
    <m/>
    <m/>
    <s v="Federal"/>
    <s v="PAV"/>
    <s v="Água Boa"/>
  </r>
  <r>
    <x v="0"/>
    <s v="158BMT0280"/>
    <n v="0"/>
    <x v="141"/>
    <s v="0280"/>
    <n v="-52.2004425796612"/>
    <n v="-15.3830127001759"/>
    <n v="-52.253497720443399"/>
    <n v="-15.7217809504304"/>
    <s v="158"/>
    <s v="MT"/>
    <s v="Eixo Principal"/>
    <s v="-"/>
    <s v="158BMT0280"/>
    <s v="FIM DA PONTE S/CÓRREGO MATRINXÃ (VALE DO SONHO)"/>
    <s v="ENTR MT-336"/>
    <n v="738.5"/>
    <n v="777.1"/>
    <n v="38.6"/>
    <x v="2"/>
    <m/>
    <m/>
    <s v="Federal"/>
    <m/>
    <m/>
    <m/>
    <s v="Federal"/>
    <s v="PAV"/>
    <s v="Água Boa"/>
  </r>
  <r>
    <x v="0"/>
    <s v="158BMT0282"/>
    <n v="0"/>
    <x v="141"/>
    <s v="0282"/>
    <n v="-52.253497720443399"/>
    <n v="-15.7217809504304"/>
    <n v="-52.314053279934797"/>
    <n v="-15.878559279786799"/>
    <s v="158"/>
    <s v="MT"/>
    <s v="Eixo Principal"/>
    <s v="-"/>
    <s v="158BMT0282"/>
    <s v="ENTR MT-336"/>
    <s v="ENTR BR-070(A) (INÍCIO DA DUPLICAÇÃO)"/>
    <n v="777.1"/>
    <n v="796.5"/>
    <n v="19.399999999999999"/>
    <x v="2"/>
    <m/>
    <m/>
    <s v="Federal"/>
    <m/>
    <m/>
    <m/>
    <s v="Federal"/>
    <s v="PAV"/>
    <s v="Água Boa"/>
  </r>
  <r>
    <x v="0"/>
    <s v="158BMT0288"/>
    <n v="0"/>
    <x v="141"/>
    <s v="0288"/>
    <n v="-52.314053279934797"/>
    <n v="-15.878559279786799"/>
    <n v="-52.273076439825701"/>
    <n v="-15.8842195596848"/>
    <s v="158"/>
    <s v="MT"/>
    <s v="Eixo Principal"/>
    <s v="Coinc"/>
    <s v="158BMT0288"/>
    <s v="ENTR BR-070(A) (INÍCIO DA DUPLICAÇÃO)"/>
    <s v="FIM DA DUPLICAÇÃO *TRECHO URBANO*"/>
    <n v="796.5"/>
    <n v="800.5"/>
    <n v="4"/>
    <x v="0"/>
    <m/>
    <s v="070BMT0295"/>
    <s v="Federal"/>
    <m/>
    <m/>
    <m/>
    <s v="Federal"/>
    <s v="PAV"/>
    <s v="Campo Verde"/>
  </r>
  <r>
    <x v="0"/>
    <s v="158BMT0292"/>
    <n v="0"/>
    <x v="141"/>
    <s v="0292"/>
    <n v="-52.273076439825701"/>
    <n v="-15.8842195596848"/>
    <n v="-52.2537098597222"/>
    <n v="-15.8956466198955"/>
    <s v="158"/>
    <s v="MT"/>
    <s v="Eixo Principal"/>
    <s v="Coinc"/>
    <s v="158BMT0292"/>
    <s v="FIM DA DUPLICAÇÃO"/>
    <s v="ENTR BR-070(B) (DIV MT/GO) (ARAGARÇAS)"/>
    <n v="800.5"/>
    <n v="803.2"/>
    <n v="2.7"/>
    <x v="2"/>
    <m/>
    <s v="070BMT0290"/>
    <s v="Federal"/>
    <m/>
    <m/>
    <m/>
    <s v="Federal"/>
    <s v="PAV"/>
    <s v="Campo Verde"/>
  </r>
  <r>
    <x v="0"/>
    <s v="158BPA0010"/>
    <n v="0"/>
    <x v="142"/>
    <s v="0010"/>
    <n v="-52.179405589795998"/>
    <n v="-3.1737346699190399"/>
    <n v="-52.1698506303022"/>
    <n v="-3.2086004998131399"/>
    <s v="158"/>
    <s v="PA"/>
    <s v="Eixo Principal"/>
    <s v="-"/>
    <s v="158BPA0010"/>
    <s v="ENTR BR-230(A)/PA-415 (ALTAMIRA)"/>
    <s v="INICIO TRAV. RIO XINGU"/>
    <n v="0"/>
    <n v="15"/>
    <n v="15"/>
    <x v="1"/>
    <m/>
    <m/>
    <s v="Federal"/>
    <m/>
    <m/>
    <m/>
    <s v="Federal"/>
    <s v="PLA"/>
    <s v="Altamira"/>
  </r>
  <r>
    <x v="0"/>
    <s v="158BPA0030"/>
    <n v="0"/>
    <x v="142"/>
    <s v="0030"/>
    <n v="-52.1698506303022"/>
    <n v="-3.2086004998131399"/>
    <n v="-52.164242629793399"/>
    <n v="-3.2290639704258401"/>
    <s v="158"/>
    <s v="PA"/>
    <s v="Eixo Principal"/>
    <s v="-"/>
    <s v="158BPA0030"/>
    <s v="INICIO TRAV. RIO XINGU"/>
    <s v="FIM TRAVESSIA RIO XINGU"/>
    <n v="15"/>
    <n v="17.5"/>
    <n v="2.5"/>
    <x v="4"/>
    <m/>
    <m/>
    <s v="Federal"/>
    <m/>
    <m/>
    <m/>
    <s v="Federal"/>
    <s v="N_PAV"/>
    <s v="Altamira"/>
  </r>
  <r>
    <x v="0"/>
    <s v="158BPA0040"/>
    <n v="0"/>
    <x v="142"/>
    <s v="0040"/>
    <n v="-52.164242629793399"/>
    <n v="-3.2290639704258401"/>
    <n v="-51.862188141769302"/>
    <n v="-3.9592577768248698"/>
    <s v="158"/>
    <s v="PA"/>
    <s v="Eixo Principal"/>
    <s v="-"/>
    <s v="158BPA0040"/>
    <s v="FIM TRAVESSIA RIO XINGU"/>
    <s v="RIO ITATA"/>
    <n v="17.5"/>
    <n v="107.5"/>
    <n v="90"/>
    <x v="1"/>
    <m/>
    <m/>
    <s v="Federal"/>
    <m/>
    <m/>
    <m/>
    <s v="Federal"/>
    <s v="PLA"/>
    <s v="Altamira"/>
  </r>
  <r>
    <x v="0"/>
    <s v="158BPA0050"/>
    <n v="0"/>
    <x v="142"/>
    <s v="0050"/>
    <n v="-51.862188141769302"/>
    <n v="-3.9592577768248698"/>
    <n v="-51.365884379760303"/>
    <n v="-4.5286806803690602"/>
    <s v="158"/>
    <s v="PA"/>
    <s v="Eixo Principal"/>
    <s v="-"/>
    <s v="158BPA0050"/>
    <s v="RIO ITATA"/>
    <s v="RIO BACAJÁ"/>
    <n v="107.5"/>
    <n v="192.5"/>
    <n v="85"/>
    <x v="1"/>
    <m/>
    <m/>
    <s v="Federal"/>
    <m/>
    <m/>
    <m/>
    <s v="Federal"/>
    <s v="PLA"/>
    <s v="Altamira"/>
  </r>
  <r>
    <x v="0"/>
    <s v="158BPA0060"/>
    <n v="0"/>
    <x v="142"/>
    <s v="0060"/>
    <n v="-51.365884379760303"/>
    <n v="-4.5286806803690602"/>
    <n v="-51.149222270091599"/>
    <n v="-5.3928542000612598"/>
    <s v="158"/>
    <s v="PA"/>
    <s v="Eixo Principal"/>
    <s v="-"/>
    <s v="158BPA0060"/>
    <s v="RIO BACAJÁ"/>
    <s v="ENTR BR-222"/>
    <n v="192.5"/>
    <n v="282.5"/>
    <n v="90"/>
    <x v="1"/>
    <m/>
    <m/>
    <s v="Federal"/>
    <m/>
    <m/>
    <m/>
    <s v="Federal"/>
    <s v="PLA"/>
    <s v="Altamira"/>
  </r>
  <r>
    <x v="0"/>
    <s v="158BPA0070"/>
    <n v="0"/>
    <x v="142"/>
    <s v="0070"/>
    <n v="-51.149222270091599"/>
    <n v="-5.3928542000612598"/>
    <n v="-51.086375493434197"/>
    <n v="-6.1713293326824896"/>
    <s v="158"/>
    <s v="PA"/>
    <s v="Eixo Principal"/>
    <s v="-"/>
    <s v="158BPA0070"/>
    <s v="ENTR BR-222"/>
    <s v="IGARAPÉ SÃO JOSÉ"/>
    <n v="282.5"/>
    <n v="367.5"/>
    <n v="85"/>
    <x v="1"/>
    <m/>
    <m/>
    <s v="Federal"/>
    <m/>
    <m/>
    <m/>
    <s v="Federal"/>
    <s v="PLA"/>
    <s v="Redenção"/>
  </r>
  <r>
    <x v="0"/>
    <s v="158BPA0080"/>
    <n v="0"/>
    <x v="142"/>
    <s v="0080"/>
    <n v="-51.086375493434197"/>
    <n v="-6.1713293326824896"/>
    <n v="-51.021136619959002"/>
    <n v="-6.9035320500640296"/>
    <s v="158"/>
    <s v="PA"/>
    <s v="Eixo Principal"/>
    <s v="-"/>
    <s v="158BPA0080"/>
    <s v="IGARAPÉ SÃO JOSÉ"/>
    <s v="ENTR PA-279 (OURILÂNDIA)"/>
    <n v="367.5"/>
    <n v="447.5"/>
    <n v="80"/>
    <x v="1"/>
    <m/>
    <m/>
    <s v="Federal"/>
    <m/>
    <m/>
    <m/>
    <s v="Federal"/>
    <s v="PLA"/>
    <s v="Redenção"/>
  </r>
  <r>
    <x v="0"/>
    <s v="158BPA0090"/>
    <n v="0"/>
    <x v="142"/>
    <s v="0090"/>
    <n v="-51.021136619959002"/>
    <n v="-6.9035320500640296"/>
    <n v="-50.6030897238116"/>
    <n v="-7.5801002568213596"/>
    <s v="158"/>
    <s v="PA"/>
    <s v="Eixo Principal"/>
    <s v="-"/>
    <s v="158BPA0090"/>
    <s v="ENTR PA-279 (OURILÂNDIA)"/>
    <s v="IGARAPÉ JUAN"/>
    <n v="447.5"/>
    <n v="522.5"/>
    <n v="75"/>
    <x v="1"/>
    <m/>
    <m/>
    <s v="Federal"/>
    <m/>
    <m/>
    <m/>
    <s v="Federal"/>
    <s v="PLA"/>
    <s v="Redenção"/>
  </r>
  <r>
    <x v="0"/>
    <s v="158BPA0100"/>
    <n v="0"/>
    <x v="142"/>
    <s v="0100"/>
    <n v="-50.6030897238116"/>
    <n v="-7.5801002568213596"/>
    <n v="-50.0470131299519"/>
    <n v="-8.0394082597833201"/>
    <s v="158"/>
    <s v="PA"/>
    <s v="Eixo Principal"/>
    <s v="-"/>
    <s v="158BPA0100"/>
    <s v="IGARAPÉ JUAN"/>
    <s v="ENTR BR-155 (P/REDENÇÃO)"/>
    <n v="522.5"/>
    <n v="590.5"/>
    <n v="68"/>
    <x v="1"/>
    <m/>
    <m/>
    <s v="Federal"/>
    <m/>
    <m/>
    <m/>
    <s v="Federal"/>
    <s v="PLA"/>
    <s v="Redenção"/>
  </r>
  <r>
    <x v="5"/>
    <s v="158BPA0110"/>
    <s v="BR-158/155 MT/PA"/>
    <x v="142"/>
    <s v="0110"/>
    <n v="-50.0470131299519"/>
    <n v="-8.0394082597833201"/>
    <n v="-50.189166050173"/>
    <n v="-8.0344657297096003"/>
    <s v="158"/>
    <s v="PA"/>
    <s v="Eixo Principal"/>
    <s v="-"/>
    <s v="158BPA0110"/>
    <s v="ENTR BR-155 (P/REDENÇÃO)"/>
    <s v="ENTR PA-287 (P/CUMARU DO NORTE)"/>
    <n v="590.5"/>
    <n v="606.9"/>
    <n v="16.399999999999999"/>
    <x v="2"/>
    <m/>
    <m/>
    <s v="Federal"/>
    <m/>
    <m/>
    <m/>
    <s v="Federal"/>
    <s v="PAV"/>
    <s v="Redenção"/>
  </r>
  <r>
    <x v="5"/>
    <s v="158BPA0113"/>
    <s v="BR-158/155 MT/PA"/>
    <x v="142"/>
    <s v="0113"/>
    <n v="-50.189166050173"/>
    <n v="-8.0344657297096003"/>
    <n v="-50.295286379862397"/>
    <n v="-8.2336485603327603"/>
    <s v="158"/>
    <s v="PA"/>
    <s v="Eixo Principal"/>
    <s v="-"/>
    <s v="158BPA0113"/>
    <s v="ENTR PA-287 (P/CUMARU DO NORTE)"/>
    <s v="DIV REDENÇÃO/STA MARIA DAS BARREIRAS"/>
    <n v="606.9"/>
    <n v="632.6"/>
    <n v="25.7"/>
    <x v="2"/>
    <m/>
    <m/>
    <s v="Federal"/>
    <m/>
    <m/>
    <m/>
    <s v="Federal"/>
    <s v="PAV"/>
    <s v="Redenção"/>
  </r>
  <r>
    <x v="5"/>
    <s v="158BPA0115"/>
    <s v="BR-158/155 MT/PA"/>
    <x v="142"/>
    <s v="0115"/>
    <n v="-50.295286379862397"/>
    <n v="-8.2336485603327603"/>
    <n v="-50.469606580179502"/>
    <n v="-8.7787866596765394"/>
    <s v="158"/>
    <s v="PA"/>
    <s v="Eixo Principal"/>
    <s v="-"/>
    <s v="158BPA0115"/>
    <s v="DIV REDENÇÃO/STA MARIA DAS BARREIRAS"/>
    <s v="ENTR BR-235"/>
    <n v="632.6"/>
    <n v="699"/>
    <n v="66.400000000000006"/>
    <x v="2"/>
    <m/>
    <m/>
    <s v="Federal"/>
    <m/>
    <m/>
    <m/>
    <s v="Federal"/>
    <s v="PAV"/>
    <s v="Redenção"/>
  </r>
  <r>
    <x v="5"/>
    <s v="158BPA0120"/>
    <s v="BR-158/155 MT/PA"/>
    <x v="142"/>
    <s v="0120"/>
    <n v="-50.469606580179502"/>
    <n v="-8.7787866596765394"/>
    <n v="-50.310402770271502"/>
    <n v="-9.2478371595572"/>
    <s v="158"/>
    <s v="PA"/>
    <s v="Eixo Principal"/>
    <s v="-"/>
    <s v="158BPA0120"/>
    <s v="ENTR BR-235"/>
    <s v="ENTR PA-411"/>
    <n v="699"/>
    <n v="764"/>
    <n v="65"/>
    <x v="2"/>
    <m/>
    <m/>
    <s v="Federal"/>
    <m/>
    <m/>
    <m/>
    <s v="Federal"/>
    <s v="PAV"/>
    <s v="Redenção"/>
  </r>
  <r>
    <x v="5"/>
    <s v="158BPA0130"/>
    <s v="BR-158/155 MT/PA"/>
    <x v="142"/>
    <s v="0130"/>
    <n v="-50.310402770271502"/>
    <n v="-9.2478371595572"/>
    <n v="-50.321705519893698"/>
    <n v="-9.3435774098695106"/>
    <s v="158"/>
    <s v="PA"/>
    <s v="Eixo Principal"/>
    <s v="-"/>
    <s v="158BPA0130"/>
    <s v="ENTR PA-411"/>
    <s v="SANTANA DO ARAGUAIA"/>
    <n v="764"/>
    <n v="777.6"/>
    <n v="13.6"/>
    <x v="2"/>
    <m/>
    <m/>
    <s v="Federal"/>
    <m/>
    <m/>
    <m/>
    <s v="Federal"/>
    <s v="PAV"/>
    <s v="Redenção"/>
  </r>
  <r>
    <x v="5"/>
    <s v="158BPA0140"/>
    <s v="BR-158/155 MT/PA"/>
    <x v="142"/>
    <s v="0140"/>
    <n v="-50.321705519893698"/>
    <n v="-9.3435774098695106"/>
    <n v="-50.866091160078902"/>
    <n v="-9.5428090700824502"/>
    <s v="158"/>
    <s v="PA"/>
    <s v="Eixo Principal"/>
    <s v="-"/>
    <s v="158BPA0140"/>
    <s v="SANTANA DO ARAGUAIA"/>
    <s v="VILA MANDII"/>
    <n v="777.6"/>
    <n v="856.7"/>
    <n v="79.099999999999994"/>
    <x v="2"/>
    <m/>
    <m/>
    <s v="Federal"/>
    <m/>
    <m/>
    <m/>
    <s v="Federal"/>
    <s v="PAV"/>
    <s v="Redenção"/>
  </r>
  <r>
    <x v="5"/>
    <s v="158BPA0150"/>
    <s v="BR-158/155 MT/PA"/>
    <x v="142"/>
    <s v="0150"/>
    <n v="-50.866091160078902"/>
    <n v="-9.5428090700824502"/>
    <n v="-51.019703980154503"/>
    <n v="-9.7497801600263099"/>
    <s v="158"/>
    <s v="PA"/>
    <s v="Eixo Principal"/>
    <s v="-"/>
    <s v="158BPA0150"/>
    <s v="VILA MANDII"/>
    <s v="DIV PA/MT"/>
    <n v="856.7"/>
    <n v="889.6"/>
    <n v="32.9"/>
    <x v="2"/>
    <m/>
    <m/>
    <s v="Federal"/>
    <m/>
    <m/>
    <m/>
    <s v="Federal"/>
    <s v="PAV"/>
    <s v="Redenção"/>
  </r>
  <r>
    <x v="0"/>
    <s v="158BPR0710"/>
    <n v="0"/>
    <x v="143"/>
    <s v="0710"/>
    <n v="-52.149956540262103"/>
    <n v="-22.556654550367099"/>
    <n v="-52.1986776700384"/>
    <n v="-22.752281990421402"/>
    <s v="158"/>
    <s v="PR"/>
    <s v="Eixo Principal"/>
    <s v="-"/>
    <s v="158BPR0710"/>
    <s v="DIV SP/PR"/>
    <s v="ENTR PR-470 (INAJÁ)"/>
    <n v="0"/>
    <n v="34"/>
    <n v="34"/>
    <x v="1"/>
    <m/>
    <m/>
    <s v="Federal"/>
    <m/>
    <m/>
    <m/>
    <s v="Federal"/>
    <s v="PLA"/>
    <s v="Campo Mourão"/>
  </r>
  <r>
    <x v="0"/>
    <s v="158BPR0730"/>
    <n v="0"/>
    <x v="143"/>
    <s v="0730"/>
    <n v="-52.1986776700384"/>
    <n v="-22.752281990421402"/>
    <n v="-52.335879270212097"/>
    <n v="-22.859380150273601"/>
    <s v="158"/>
    <s v="PR"/>
    <s v="Eixo Principal"/>
    <s v="-"/>
    <s v="158BPR0730"/>
    <s v="ENTR PR-470 (INAJÁ)"/>
    <s v="ENTR PR-476/556 (SÃO JOÃO DO CAIUÁ)"/>
    <n v="34"/>
    <n v="56"/>
    <n v="22"/>
    <x v="1"/>
    <m/>
    <m/>
    <s v="Federal"/>
    <m/>
    <m/>
    <m/>
    <s v="Federal"/>
    <s v="PLA"/>
    <s v="Campo Mourão"/>
  </r>
  <r>
    <x v="0"/>
    <s v="158BPR0770"/>
    <n v="0"/>
    <x v="143"/>
    <s v="0770"/>
    <n v="-52.335879270212097"/>
    <n v="-22.859380150273601"/>
    <n v="-52.395643900245702"/>
    <n v="-23.088621740201098"/>
    <s v="158"/>
    <s v="PR"/>
    <s v="Eixo Principal"/>
    <s v="-"/>
    <s v="158BPR0770"/>
    <s v="ENTR PR-476/556 (SÃO JOÃO DO CAIUÁ)"/>
    <s v="ENTR BR-376(A) (P/SUMARÉ)"/>
    <n v="56"/>
    <n v="85"/>
    <n v="29"/>
    <x v="1"/>
    <m/>
    <m/>
    <s v="Estadual"/>
    <m/>
    <s v="PRT-158"/>
    <s v="PAV"/>
    <s v="Estadual"/>
    <s v="PLA"/>
    <s v="Campo Mourão"/>
  </r>
  <r>
    <x v="0"/>
    <s v="158BPR0780"/>
    <n v="0"/>
    <x v="143"/>
    <s v="0780"/>
    <n v="-52.395643900245702"/>
    <n v="-23.088621740201098"/>
    <n v="-52.3913450302488"/>
    <n v="-23.0905582503629"/>
    <s v="158"/>
    <s v="PR"/>
    <s v="Eixo Principal"/>
    <s v="-"/>
    <s v="158BPR0780"/>
    <s v="ENTR BR-376(A) (P/SUMARÉ)"/>
    <s v="ENTR BR-376(B)"/>
    <n v="85"/>
    <n v="85.5"/>
    <n v="0.5"/>
    <x v="1"/>
    <m/>
    <s v="376BPR0175"/>
    <s v="Estadual"/>
    <m/>
    <s v="PRT-158"/>
    <s v="PAV"/>
    <s v="Estadual"/>
    <s v="PLA"/>
    <s v="Campo Mourão"/>
  </r>
  <r>
    <x v="0"/>
    <s v="158BPR0800"/>
    <n v="0"/>
    <x v="143"/>
    <s v="0800"/>
    <n v="-52.3913450302488"/>
    <n v="-23.0905582503629"/>
    <n v="-52.474577260432099"/>
    <n v="-23.1815428101525"/>
    <s v="158"/>
    <s v="PR"/>
    <s v="Eixo Principal"/>
    <s v="-"/>
    <s v="158BPR0800"/>
    <s v="ENTR BR-376(B)"/>
    <s v="ENTR PR-492(A)"/>
    <n v="85.5"/>
    <n v="99.1"/>
    <n v="13.6"/>
    <x v="1"/>
    <m/>
    <m/>
    <s v="Estadual"/>
    <m/>
    <s v="PRT-158"/>
    <s v="PAV"/>
    <s v="Estadual"/>
    <s v="PLA"/>
    <s v="Campo Mourão"/>
  </r>
  <r>
    <x v="0"/>
    <s v="158BPR0810"/>
    <n v="0"/>
    <x v="143"/>
    <s v="0810"/>
    <n v="-52.474577260432099"/>
    <n v="-23.1815428101525"/>
    <n v="-52.520471650146398"/>
    <n v="-23.2236260897721"/>
    <s v="158"/>
    <s v="PR"/>
    <s v="Eixo Principal"/>
    <s v="-"/>
    <s v="158BPR0810"/>
    <s v="ENTR PR-492(A)"/>
    <s v="ENTR PR-492(B) (TAMBOARA)"/>
    <n v="99.1"/>
    <n v="105.8"/>
    <n v="6.7"/>
    <x v="1"/>
    <m/>
    <m/>
    <s v="Estadual"/>
    <m/>
    <s v="PR-492"/>
    <s v="PAV"/>
    <s v="Estadual"/>
    <s v="PLA"/>
    <s v="Campo Mourão"/>
  </r>
  <r>
    <x v="0"/>
    <s v="158BPR0815"/>
    <n v="0"/>
    <x v="143"/>
    <s v="0815"/>
    <n v="-52.520471650146398"/>
    <n v="-23.2236260897721"/>
    <n v="-52.505675760128199"/>
    <n v="-23.266993510441999"/>
    <s v="158"/>
    <s v="PR"/>
    <s v="Eixo Principal"/>
    <s v="-"/>
    <s v="158BPR0815"/>
    <s v="ENTR PR-492(B) (TAMBOARA)"/>
    <s v="ENTR PR-559(A)"/>
    <n v="105.8"/>
    <n v="110.8"/>
    <n v="5"/>
    <x v="1"/>
    <m/>
    <m/>
    <s v="Estadual"/>
    <m/>
    <s v="PRT-158"/>
    <s v="LEN"/>
    <s v="Estadual"/>
    <s v="PLA"/>
    <s v="Campo Mourão"/>
  </r>
  <r>
    <x v="0"/>
    <s v="158BPR0820"/>
    <n v="0"/>
    <x v="143"/>
    <s v="0820"/>
    <n v="-52.505675760128199"/>
    <n v="-23.266993510441999"/>
    <n v="-52.4695428601148"/>
    <n v="-23.3135323903075"/>
    <s v="158"/>
    <s v="PR"/>
    <s v="Eixo Principal"/>
    <s v="-"/>
    <s v="158BPR0820"/>
    <s v="ENTR PR-559(A)"/>
    <s v="ENTR PR-498/559(B) (SÃO CARLOS DO IVAÍ)"/>
    <n v="110.8"/>
    <n v="117.6"/>
    <n v="6.8"/>
    <x v="1"/>
    <m/>
    <m/>
    <s v="Estadual"/>
    <m/>
    <s v="PR-559"/>
    <s v="PAV"/>
    <s v="Estadual"/>
    <s v="PLA"/>
    <s v="Campo Mourão"/>
  </r>
  <r>
    <x v="0"/>
    <s v="158BPR0825"/>
    <n v="0"/>
    <x v="143"/>
    <s v="0825"/>
    <n v="-52.4695428601148"/>
    <n v="-23.3135323903075"/>
    <n v="-52.464339639962297"/>
    <n v="-23.632155020038098"/>
    <s v="158"/>
    <s v="PR"/>
    <s v="Eixo Principal"/>
    <s v="-"/>
    <s v="158BPR0825"/>
    <s v="ENTR PR-498/559(B) (SÃO CARLOS DO IVAÍ)"/>
    <s v="ENTR PR-323 (JUSSARA)"/>
    <n v="117.6"/>
    <n v="154.19999999999999"/>
    <n v="36.6"/>
    <x v="1"/>
    <m/>
    <m/>
    <s v="Federal"/>
    <m/>
    <m/>
    <m/>
    <s v="Federal"/>
    <s v="PLA"/>
    <s v="Campo Mourão"/>
  </r>
  <r>
    <x v="0"/>
    <s v="158BPR0830"/>
    <n v="0"/>
    <x v="143"/>
    <s v="0830"/>
    <n v="-52.464339639962297"/>
    <n v="-23.632155020038098"/>
    <n v="-52.437770049648002"/>
    <n v="-23.762467590306901"/>
    <s v="158"/>
    <s v="PR"/>
    <s v="Eixo Principal"/>
    <s v="-"/>
    <s v="158BPR0830"/>
    <s v="ENTR PR-323 (JUSSARA)"/>
    <s v="ENTR PR-082 (TERRA BOA)"/>
    <n v="154.19999999999999"/>
    <n v="172.2"/>
    <n v="18"/>
    <x v="1"/>
    <m/>
    <m/>
    <s v="Federal"/>
    <m/>
    <m/>
    <m/>
    <s v="Federal"/>
    <s v="PLA"/>
    <s v="Campo Mourão"/>
  </r>
  <r>
    <x v="0"/>
    <s v="158BPR0850"/>
    <n v="0"/>
    <x v="143"/>
    <s v="0850"/>
    <n v="-52.437770049648002"/>
    <n v="-23.762467590306901"/>
    <n v="-52.361105390301397"/>
    <n v="-23.9127114996359"/>
    <s v="158"/>
    <s v="PR"/>
    <s v="Eixo Principal"/>
    <s v="-"/>
    <s v="158BPR0850"/>
    <s v="ENTR PR-082 (TERRA BOA)"/>
    <s v="ENTR PR-465(A)"/>
    <n v="172.2"/>
    <n v="198.5"/>
    <n v="26.3"/>
    <x v="1"/>
    <m/>
    <m/>
    <s v="Estadual"/>
    <m/>
    <s v="PRT-158"/>
    <s v="LEN"/>
    <s v="Estadual"/>
    <s v="PLA"/>
    <s v="Campo Mourão"/>
  </r>
  <r>
    <x v="0"/>
    <s v="158BPR0860"/>
    <n v="0"/>
    <x v="143"/>
    <s v="0860"/>
    <n v="-52.361105390301397"/>
    <n v="-23.9127114996359"/>
    <n v="-52.339032359855402"/>
    <n v="-23.918051289935001"/>
    <s v="158"/>
    <s v="PR"/>
    <s v="Eixo Principal"/>
    <s v="-"/>
    <s v="158BPR0860"/>
    <s v="ENTR PR-465(A)"/>
    <s v="ENTR PR-317/465(B) (PEABIRÚ)"/>
    <n v="198.5"/>
    <n v="200.8"/>
    <n v="2.2999999999999998"/>
    <x v="1"/>
    <m/>
    <m/>
    <s v="Estadual"/>
    <m/>
    <s v="PR-465"/>
    <s v="PAV"/>
    <s v="Estadual"/>
    <s v="PLA"/>
    <s v="Campo Mourão"/>
  </r>
  <r>
    <x v="0"/>
    <s v="158BPR0870"/>
    <n v="0"/>
    <x v="143"/>
    <s v="0870"/>
    <n v="-52.339032359855402"/>
    <n v="-23.918051289935001"/>
    <n v="-52.357170570365398"/>
    <n v="-23.989014100020601"/>
    <s v="158"/>
    <s v="PR"/>
    <s v="Eixo Principal"/>
    <s v="-"/>
    <s v="158BPR0870"/>
    <s v="ENTR PR-317/465(B) (PEABIRÚ)"/>
    <s v="ENTR BR-272(A) (ANEL VIÁRIO CAMPO MOURÃO)"/>
    <n v="200.8"/>
    <n v="212"/>
    <n v="11.2"/>
    <x v="2"/>
    <m/>
    <m/>
    <s v="Convênio de Administração"/>
    <m/>
    <m/>
    <m/>
    <s v="Federal"/>
    <s v="PAV"/>
    <s v="Campo Mourão"/>
  </r>
  <r>
    <x v="0"/>
    <s v="158BPR0875"/>
    <n v="0"/>
    <x v="143"/>
    <s v="0875"/>
    <n v="-52.357170570365398"/>
    <n v="-23.989014100020601"/>
    <n v="-52.3217850996026"/>
    <n v="-24.010022100239599"/>
    <s v="158"/>
    <s v="PR"/>
    <s v="Eixo Principal"/>
    <s v="-"/>
    <s v="158BPR0875"/>
    <s v="ENTR BR-272(A) (ANEL VIÁRIO CAMPO MOURÃO)"/>
    <s v="ENTR BR-272(B)/369(A)"/>
    <n v="212"/>
    <n v="221.8"/>
    <n v="9.8000000000000007"/>
    <x v="2"/>
    <m/>
    <s v="272BPR0445"/>
    <s v="Convênio de Administração"/>
    <m/>
    <m/>
    <m/>
    <s v="Federal"/>
    <s v="PAV"/>
    <s v="Campo Mourão"/>
  </r>
  <r>
    <x v="0"/>
    <s v="158BPR0880"/>
    <n v="0"/>
    <x v="143"/>
    <s v="0880"/>
    <n v="-52.3217850996026"/>
    <n v="-24.010022100239599"/>
    <n v="-52.363089220091403"/>
    <n v="-24.077578889953699"/>
    <s v="158"/>
    <s v="PR"/>
    <s v="Eixo Principal"/>
    <s v="-"/>
    <s v="158BPR0880"/>
    <s v="ENTR BR-272(B)/369(A)"/>
    <s v="ENTR BR-487"/>
    <n v="221.8"/>
    <n v="227.1"/>
    <n v="5.3"/>
    <x v="2"/>
    <m/>
    <s v="369BPR0775"/>
    <s v="Convênio de Administração"/>
    <m/>
    <m/>
    <m/>
    <s v="Federal"/>
    <s v="PAV"/>
    <s v="Campo Mourão"/>
  </r>
  <r>
    <x v="0"/>
    <s v="158BPR0890"/>
    <n v="0"/>
    <x v="143"/>
    <s v="0890"/>
    <n v="-52.363089220091403"/>
    <n v="-24.077578889953699"/>
    <n v="-52.381234010041503"/>
    <n v="-24.090037020192199"/>
    <s v="158"/>
    <s v="PR"/>
    <s v="Eixo Principal"/>
    <s v="-"/>
    <s v="158BPR0890"/>
    <s v="ENTR BR-487"/>
    <s v="ENTR BR-369(B) (ACESSO SUDOESTE CAMPO MOURÃO)"/>
    <n v="227.1"/>
    <n v="229.5"/>
    <n v="2.4"/>
    <x v="2"/>
    <m/>
    <s v="369BPR0780"/>
    <s v="Convênio de Administração"/>
    <m/>
    <m/>
    <m/>
    <s v="Federal"/>
    <s v="PAV"/>
    <s v="Campo Mourão"/>
  </r>
  <r>
    <x v="0"/>
    <s v="158BPR0900"/>
    <n v="0"/>
    <x v="143"/>
    <s v="0900"/>
    <n v="-52.381234010041503"/>
    <n v="-24.090037020192199"/>
    <n v="-52.412699470004398"/>
    <n v="-24.3857057802974"/>
    <s v="158"/>
    <s v="PR"/>
    <s v="Eixo Principal"/>
    <s v="-"/>
    <s v="158BPR0900"/>
    <s v="ENTR BR-369(B) (ACESSO SUDOESTE CAMPO MOURÃO)"/>
    <s v="ENTR PR-553"/>
    <n v="229.5"/>
    <n v="265.5"/>
    <n v="36"/>
    <x v="5"/>
    <s v="EOP"/>
    <m/>
    <s v="Federal"/>
    <m/>
    <m/>
    <m/>
    <s v="Federal"/>
    <s v="N_PAV"/>
    <s v="Campo Mourão"/>
  </r>
  <r>
    <x v="0"/>
    <s v="158BPR0905"/>
    <n v="0"/>
    <x v="143"/>
    <s v="0905"/>
    <n v="-52.412699470004398"/>
    <n v="-24.3857057802974"/>
    <n v="-52.274424310433503"/>
    <n v="-24.5960753300124"/>
    <s v="158"/>
    <s v="PR"/>
    <s v="Eixo Principal"/>
    <s v="-"/>
    <s v="158BPR0905"/>
    <s v="ENTR PR-553"/>
    <s v="ENTR PR-239/462 (RONCADOR)"/>
    <n v="265.5"/>
    <n v="294.39999999999998"/>
    <n v="28.9"/>
    <x v="5"/>
    <s v="EOP"/>
    <m/>
    <s v="Federal"/>
    <m/>
    <m/>
    <m/>
    <s v="Federal"/>
    <s v="N_PAV"/>
    <s v="Campo Mourão"/>
  </r>
  <r>
    <x v="0"/>
    <s v="158BPR0910"/>
    <n v="0"/>
    <x v="143"/>
    <s v="0910"/>
    <n v="-52.274424310433503"/>
    <n v="-24.5960753300124"/>
    <n v="-52.2563957704484"/>
    <n v="-24.890081650147899"/>
    <s v="158"/>
    <s v="PR"/>
    <s v="Eixo Principal"/>
    <s v="-"/>
    <s v="158BPR0910"/>
    <s v="ENTR PR-239/462 (RONCADOR)"/>
    <s v="ENTR PR-364(A)/456 (PALMITAL)"/>
    <n v="294.39999999999998"/>
    <n v="335.6"/>
    <n v="41.2"/>
    <x v="1"/>
    <m/>
    <m/>
    <s v="Federal"/>
    <m/>
    <m/>
    <m/>
    <s v="Federal"/>
    <s v="PLA"/>
    <s v="Campo Mourão"/>
  </r>
  <r>
    <x v="0"/>
    <s v="158BPR0920"/>
    <n v="0"/>
    <x v="143"/>
    <s v="0920"/>
    <n v="-52.2563957704484"/>
    <n v="-24.890081650147899"/>
    <n v="-52.263849790435401"/>
    <n v="-25.1150447999775"/>
    <s v="158"/>
    <s v="PR"/>
    <s v="Eixo Principal"/>
    <s v="-"/>
    <s v="158BPR0920"/>
    <s v="ENTR PR-364(A)/456 (PALMITAL)"/>
    <s v="ENTR PR-364(B) (MARQUINHO)"/>
    <n v="335.6"/>
    <n v="367.2"/>
    <n v="31.6"/>
    <x v="2"/>
    <m/>
    <m/>
    <s v="Federal"/>
    <m/>
    <m/>
    <m/>
    <s v="Federal"/>
    <s v="PAV"/>
    <s v="Campo Mourão"/>
  </r>
  <r>
    <x v="0"/>
    <s v="158BPR0925"/>
    <n v="0"/>
    <x v="143"/>
    <s v="0925"/>
    <n v="-52.263849790435401"/>
    <n v="-25.1150447999775"/>
    <n v="-52.388672120122102"/>
    <n v="-25.374439700331799"/>
    <s v="158"/>
    <s v="PR"/>
    <s v="Eixo Principal"/>
    <s v="-"/>
    <s v="158BPR0925"/>
    <s v="ENTR PR-364(B) (MARQUINHO)"/>
    <s v="ENTR BR-277(A) (LARANJEIRAS DO SUL)"/>
    <n v="367.2"/>
    <n v="405.3"/>
    <n v="38.1"/>
    <x v="2"/>
    <m/>
    <m/>
    <s v="Federal"/>
    <m/>
    <m/>
    <m/>
    <s v="Federal"/>
    <s v="PAV"/>
    <s v="Campo Mourão"/>
  </r>
  <r>
    <x v="0"/>
    <s v="158BPR0927"/>
    <n v="0"/>
    <x v="143"/>
    <s v="0927"/>
    <n v="-52.388672120122102"/>
    <n v="-25.374439700331799"/>
    <n v="-52.413839259973798"/>
    <n v="-25.3859049403606"/>
    <s v="158"/>
    <s v="PR"/>
    <s v="Eixo Principal"/>
    <s v="-"/>
    <s v="158BPR0927"/>
    <s v="ENTR BR-277(A) (LARANJEIRAS DO SUL)"/>
    <s v="ENTR BR-277(B)"/>
    <n v="405.3"/>
    <n v="408.1"/>
    <n v="2.8"/>
    <x v="2"/>
    <m/>
    <s v="277BPR0245"/>
    <s v="Convênio de Administração"/>
    <m/>
    <m/>
    <m/>
    <s v="Federal"/>
    <s v="PAV"/>
    <s v="Pato Branco"/>
  </r>
  <r>
    <x v="0"/>
    <s v="158BPR0930"/>
    <n v="0"/>
    <x v="143"/>
    <s v="0930"/>
    <n v="-52.413839259973798"/>
    <n v="-25.3859049403606"/>
    <n v="-52.617806379560697"/>
    <n v="-25.6293107104208"/>
    <s v="158"/>
    <s v="PR"/>
    <s v="Eixo Principal"/>
    <s v="-"/>
    <s v="158BPR0930"/>
    <s v="ENTR BR-277(B)"/>
    <s v="SALTO SANTIAGO"/>
    <n v="408.1"/>
    <n v="448.8"/>
    <n v="40.700000000000003"/>
    <x v="1"/>
    <m/>
    <m/>
    <s v="Estadual"/>
    <m/>
    <s v="PRT-158"/>
    <s v="PAV"/>
    <s v="Estadual"/>
    <s v="PLA"/>
    <s v="Pato Branco"/>
  </r>
  <r>
    <x v="0"/>
    <s v="158BPR0940"/>
    <n v="0"/>
    <x v="143"/>
    <s v="0940"/>
    <n v="-52.617806379560697"/>
    <n v="-25.6293107104208"/>
    <n v="-52.609424330268602"/>
    <n v="-25.812094429614199"/>
    <s v="158"/>
    <s v="PR"/>
    <s v="Eixo Principal"/>
    <s v="-"/>
    <s v="158BPR0940"/>
    <s v="SALTO SANTIAGO"/>
    <s v="ENTR PR-281(A)"/>
    <n v="448.8"/>
    <n v="474.6"/>
    <n v="25.8"/>
    <x v="1"/>
    <m/>
    <m/>
    <s v="Estadual"/>
    <m/>
    <s v="PRT-158"/>
    <s v="PAV"/>
    <s v="Estadual"/>
    <s v="PLA"/>
    <s v="Pato Branco"/>
  </r>
  <r>
    <x v="0"/>
    <s v="158BPR0950"/>
    <n v="0"/>
    <x v="143"/>
    <s v="0950"/>
    <n v="-52.609424330268602"/>
    <n v="-25.812094429614199"/>
    <n v="-52.5148016701609"/>
    <n v="-25.860480800248599"/>
    <s v="158"/>
    <s v="PR"/>
    <s v="Eixo Principal"/>
    <s v="-"/>
    <s v="158BPR0950"/>
    <s v="ENTR PR-281(A)"/>
    <s v="ENTR PR-281(B) (CHOPINZINHO)"/>
    <n v="474.6"/>
    <n v="483.8"/>
    <n v="9.1999999999999993"/>
    <x v="1"/>
    <m/>
    <m/>
    <s v="Estadual"/>
    <m/>
    <s v="PRT-158"/>
    <s v="PAV"/>
    <s v="Estadual"/>
    <s v="PLA"/>
    <s v="Pato Branco"/>
  </r>
  <r>
    <x v="0"/>
    <s v="158BPR0960"/>
    <n v="0"/>
    <x v="143"/>
    <s v="0960"/>
    <n v="-52.5148016701609"/>
    <n v="-25.860480800248599"/>
    <n v="-52.565963440360399"/>
    <n v="-25.981664990047101"/>
    <s v="158"/>
    <s v="PR"/>
    <s v="Eixo Principal"/>
    <s v="-"/>
    <s v="158BPR0960"/>
    <s v="ENTR PR-281(B) (CHOPINZINHO)"/>
    <s v="ENTR PR-562 (CORONEL VÍVIDA)"/>
    <n v="483.8"/>
    <n v="500.2"/>
    <n v="16.399999999999999"/>
    <x v="1"/>
    <m/>
    <m/>
    <s v="Estadual"/>
    <m/>
    <s v="PRT-158"/>
    <s v="PAV"/>
    <s v="Estadual"/>
    <s v="PLA"/>
    <s v="Pato Branco"/>
  </r>
  <r>
    <x v="0"/>
    <s v="158BPR0965"/>
    <n v="0"/>
    <x v="143"/>
    <s v="0965"/>
    <n v="-52.565963440360399"/>
    <n v="-25.981664990047101"/>
    <n v="-52.5650188797174"/>
    <n v="-26.004627530036402"/>
    <s v="158"/>
    <s v="PR"/>
    <s v="Eixo Principal"/>
    <s v="-"/>
    <s v="158BPR0965"/>
    <s v="ENTR PR-562 (CORONEL VÍVIDA)"/>
    <s v="ENTR BR-373"/>
    <n v="500.2"/>
    <n v="502.8"/>
    <n v="2.6"/>
    <x v="1"/>
    <m/>
    <m/>
    <s v="Estadual"/>
    <m/>
    <s v="PRT-158"/>
    <s v="DUP"/>
    <s v="Estadual"/>
    <s v="PLA"/>
    <s v="Pato Branco"/>
  </r>
  <r>
    <x v="0"/>
    <s v="158BPR0970"/>
    <n v="0"/>
    <x v="143"/>
    <s v="0970"/>
    <n v="-52.5650188797174"/>
    <n v="-26.004627530036402"/>
    <n v="-52.680305529576501"/>
    <n v="-26.205557419639099"/>
    <s v="158"/>
    <s v="PR"/>
    <s v="Eixo Principal"/>
    <s v="-"/>
    <s v="158BPR0970"/>
    <s v="ENTR BR-373"/>
    <s v="ENTR BR-480(A)/PR-493 (PATO BRANCO)"/>
    <n v="502.8"/>
    <n v="531.4"/>
    <n v="28.6"/>
    <x v="2"/>
    <m/>
    <m/>
    <s v="Federal"/>
    <m/>
    <m/>
    <m/>
    <s v="Federal"/>
    <s v="PAV"/>
    <s v="Pato Branco"/>
  </r>
  <r>
    <x v="0"/>
    <s v="158BPR0990"/>
    <n v="0"/>
    <x v="143"/>
    <s v="0990"/>
    <n v="-52.680305529576501"/>
    <n v="-26.205557419639099"/>
    <n v="-52.711695719881497"/>
    <n v="-26.270467910165902"/>
    <s v="158"/>
    <s v="PR"/>
    <s v="Eixo Principal"/>
    <s v="-"/>
    <s v="158BPR0990"/>
    <s v="ENTR BR-480(A)/PR-493 (PATO BRANCO)"/>
    <s v="ENTR BR-280(A)"/>
    <n v="531.4"/>
    <n v="539.79999999999995"/>
    <n v="8.4"/>
    <x v="2"/>
    <m/>
    <s v="480BPR0010"/>
    <s v="Federal"/>
    <m/>
    <m/>
    <m/>
    <s v="Federal"/>
    <s v="PAV"/>
    <s v="Pato Branco"/>
  </r>
  <r>
    <x v="0"/>
    <s v="158BPR1010"/>
    <n v="0"/>
    <x v="143"/>
    <s v="1010"/>
    <n v="-52.711695719881497"/>
    <n v="-26.270467910165902"/>
    <n v="-52.7873754902865"/>
    <n v="-26.258168420336201"/>
    <s v="158"/>
    <s v="PR"/>
    <s v="Eixo Principal"/>
    <s v="-"/>
    <s v="158BPR1010"/>
    <s v="ENTR BR-280(A)"/>
    <s v="ENTR BR-280(B) (VITORINO)"/>
    <n v="539.79999999999995"/>
    <n v="548.20000000000005"/>
    <n v="8.4"/>
    <x v="1"/>
    <m/>
    <s v="480BPR0030;280BPR0290"/>
    <s v="Estadual"/>
    <m/>
    <s v="PRT-158"/>
    <s v="PAV"/>
    <s v="Estadual"/>
    <s v="PLA"/>
    <s v="Pato Branco"/>
  </r>
  <r>
    <x v="0"/>
    <s v="158BPR1030"/>
    <n v="0"/>
    <x v="143"/>
    <s v="1030"/>
    <n v="-52.7873754902865"/>
    <n v="-26.258168420336201"/>
    <n v="-52.852709350156303"/>
    <n v="-26.347135639797798"/>
    <s v="158"/>
    <s v="PR"/>
    <s v="Eixo Principal"/>
    <s v="-"/>
    <s v="158BPR1030"/>
    <s v="ENTR BR-280(B) (VITORINO)"/>
    <s v="ENTR BR-480(B) (DIV PR/SC)"/>
    <n v="548.20000000000005"/>
    <n v="561.20000000000005"/>
    <n v="13"/>
    <x v="1"/>
    <m/>
    <s v="480BPR0050"/>
    <s v="Estadual"/>
    <m/>
    <s v="PRT-158"/>
    <s v="PAV"/>
    <s v="Estadual"/>
    <s v="PLA"/>
    <s v="Pato Branco"/>
  </r>
  <r>
    <x v="0"/>
    <s v="158BRS1110"/>
    <n v="0"/>
    <x v="144"/>
    <s v="1110"/>
    <n v="-53.225135040049999"/>
    <n v="-27.1690188496401"/>
    <n v="-53.231978989638598"/>
    <n v="-27.175625760420399"/>
    <s v="158"/>
    <s v="RS"/>
    <s v="Eixo Principal"/>
    <s v="-"/>
    <s v="158BRS1110"/>
    <s v="ENTR BR-386(A) (DIV SC/RS)(INÍCIO PONTE S/RIO URUGUAI)"/>
    <s v="FIM PONTE S/RIO URUGUAI"/>
    <n v="0"/>
    <n v="1"/>
    <n v="1"/>
    <x v="2"/>
    <m/>
    <s v="386BRS0070"/>
    <s v="Federal"/>
    <m/>
    <m/>
    <m/>
    <s v="Federal"/>
    <s v="PAV"/>
    <s v="Cruz Alta"/>
  </r>
  <r>
    <x v="0"/>
    <s v="158BRS1115"/>
    <n v="0"/>
    <x v="144"/>
    <s v="1115"/>
    <n v="-53.231978989638598"/>
    <n v="-27.175625760420399"/>
    <n v="-53.244024060362001"/>
    <n v="-27.181557980016599"/>
    <s v="158"/>
    <s v="RS"/>
    <s v="Eixo Principal"/>
    <s v="-"/>
    <s v="158BRS1115"/>
    <s v="FIM PONTE S/RIO URUGUAI"/>
    <s v="ENTR RS-324 (P/PLANALTO)"/>
    <n v="1"/>
    <n v="2.6"/>
    <n v="1.6"/>
    <x v="2"/>
    <m/>
    <s v="386BRS0080"/>
    <s v="Federal"/>
    <m/>
    <m/>
    <m/>
    <s v="Federal"/>
    <s v="PAV"/>
    <s v="Cruz Alta"/>
  </r>
  <r>
    <x v="0"/>
    <s v="158BRS1120"/>
    <n v="0"/>
    <x v="144"/>
    <s v="1120"/>
    <n v="-53.244024060362001"/>
    <n v="-27.181557980016599"/>
    <n v="-53.264671540359203"/>
    <n v="-27.189712279597899"/>
    <s v="158"/>
    <s v="RS"/>
    <s v="Eixo Principal"/>
    <s v="-"/>
    <s v="158BRS1120"/>
    <s v="ENTR RS-324 (P/PLANALTO)"/>
    <s v="ACESSO A IRAÍ"/>
    <n v="2.6"/>
    <n v="4.9000000000000004"/>
    <n v="2.2999999999999998"/>
    <x v="2"/>
    <m/>
    <s v="386BRS0090"/>
    <s v="Federal"/>
    <m/>
    <m/>
    <m/>
    <s v="Federal"/>
    <s v="PAV"/>
    <s v="Cruz Alta"/>
  </r>
  <r>
    <x v="0"/>
    <s v="158BRS1130"/>
    <n v="0"/>
    <x v="144"/>
    <s v="1130"/>
    <n v="-53.264671540359203"/>
    <n v="-27.189712279597899"/>
    <n v="-53.388738419742197"/>
    <n v="-27.343524820214199"/>
    <s v="158"/>
    <s v="RS"/>
    <s v="Eixo Principal"/>
    <s v="-"/>
    <s v="158BRS1130"/>
    <s v="ACESSO A IRAÍ"/>
    <s v="ENTR RS-150 (P/CAIÇARA)"/>
    <n v="4.9000000000000004"/>
    <n v="32.1"/>
    <n v="27.2"/>
    <x v="2"/>
    <m/>
    <s v="386BRS0095"/>
    <s v="Federal"/>
    <m/>
    <m/>
    <m/>
    <s v="Federal"/>
    <s v="PAV"/>
    <s v="Cruz Alta"/>
  </r>
  <r>
    <x v="0"/>
    <s v="158BRS1140"/>
    <n v="0"/>
    <x v="144"/>
    <s v="1140"/>
    <n v="-53.388738419742197"/>
    <n v="-27.343524820214199"/>
    <n v="-53.393733060132597"/>
    <n v="-27.3643840896539"/>
    <s v="158"/>
    <s v="RS"/>
    <s v="Eixo Principal"/>
    <s v="-"/>
    <s v="158BRS1140"/>
    <s v="ENTR RS-150 (P/CAIÇARA)"/>
    <s v="ENTR RS-591 (FREDERICO WESTPHALEN)"/>
    <n v="32.1"/>
    <n v="34.700000000000003"/>
    <n v="2.6"/>
    <x v="2"/>
    <m/>
    <s v="386BRS0100"/>
    <s v="Federal"/>
    <m/>
    <m/>
    <m/>
    <s v="Federal"/>
    <s v="PAV"/>
    <s v="Cruz Alta"/>
  </r>
  <r>
    <x v="0"/>
    <s v="158BRS1145"/>
    <n v="0"/>
    <x v="144"/>
    <s v="1145"/>
    <n v="-53.393733060132597"/>
    <n v="-27.3643840896539"/>
    <n v="-53.421561319998801"/>
    <n v="-27.4224668399726"/>
    <s v="158"/>
    <s v="RS"/>
    <s v="Eixo Principal"/>
    <s v="-"/>
    <s v="158BRS1145"/>
    <s v="ENTR RS-591 (FREDERICO WESTPHALEN)"/>
    <s v="ENTR BR-472 (P/PALMITINHO)"/>
    <n v="34.700000000000003"/>
    <n v="42.2"/>
    <n v="7.5"/>
    <x v="2"/>
    <m/>
    <s v="386BRS0105"/>
    <s v="Federal"/>
    <m/>
    <m/>
    <m/>
    <s v="Federal"/>
    <s v="PAV"/>
    <s v="Cruz Alta"/>
  </r>
  <r>
    <x v="0"/>
    <s v="158BRS1150"/>
    <n v="0"/>
    <x v="144"/>
    <s v="1150"/>
    <n v="-53.421561319998801"/>
    <n v="-27.4224668399726"/>
    <n v="-53.389655429654297"/>
    <n v="-27.498176889651599"/>
    <s v="158"/>
    <s v="RS"/>
    <s v="Eixo Principal"/>
    <s v="-"/>
    <s v="158BRS1150"/>
    <s v="ENTR BR-472 (P/PALMITINHO)"/>
    <s v="ENTR RS-585/587 (SEBERI)"/>
    <n v="42.2"/>
    <n v="51.5"/>
    <n v="9.3000000000000007"/>
    <x v="2"/>
    <m/>
    <s v="386BRS0110"/>
    <s v="Federal"/>
    <m/>
    <m/>
    <m/>
    <s v="Federal"/>
    <s v="PAV"/>
    <s v="Cruz Alta"/>
  </r>
  <r>
    <x v="0"/>
    <s v="158BRS1160"/>
    <n v="0"/>
    <x v="144"/>
    <s v="1160"/>
    <n v="-53.389655429654297"/>
    <n v="-27.498176889651599"/>
    <n v="-53.314297210048103"/>
    <n v="-27.6622255101991"/>
    <s v="158"/>
    <s v="RS"/>
    <s v="Eixo Principal"/>
    <s v="-"/>
    <s v="158BRS1160"/>
    <s v="ENTR RS-585/587 (SEBERI)"/>
    <s v="ENTR RS-323 (P/JABOTICABA)"/>
    <n v="51.5"/>
    <n v="71.900000000000006"/>
    <n v="20.399999999999999"/>
    <x v="2"/>
    <m/>
    <s v="386BRS0120"/>
    <s v="Federal"/>
    <m/>
    <m/>
    <m/>
    <s v="Federal"/>
    <s v="PAV"/>
    <s v="Cruz Alta"/>
  </r>
  <r>
    <x v="0"/>
    <s v="158BRS1165"/>
    <n v="0"/>
    <x v="144"/>
    <s v="1165"/>
    <n v="-53.314297210048103"/>
    <n v="-27.6622255101991"/>
    <n v="-53.307977540031402"/>
    <n v="-27.685851030400599"/>
    <s v="158"/>
    <s v="RS"/>
    <s v="Eixo Principal"/>
    <s v="-"/>
    <s v="158BRS1165"/>
    <s v="ENTR RS-323 (P/JABOTICABA)"/>
    <s v="ENTR BR-386(B)"/>
    <n v="71.900000000000006"/>
    <n v="74.900000000000006"/>
    <n v="3"/>
    <x v="2"/>
    <m/>
    <s v="386BRS0125"/>
    <s v="Federal"/>
    <m/>
    <m/>
    <m/>
    <s v="Federal"/>
    <s v="PAV"/>
    <s v="Cruz Alta"/>
  </r>
  <r>
    <x v="0"/>
    <s v="158BRS1170"/>
    <n v="0"/>
    <x v="144"/>
    <s v="1170"/>
    <n v="-53.307977540031402"/>
    <n v="-27.685851030400599"/>
    <n v="-53.333057579643501"/>
    <n v="-27.866511200231599"/>
    <s v="158"/>
    <s v="RS"/>
    <s v="Eixo Principal"/>
    <s v="-"/>
    <s v="158BRS1170"/>
    <s v="ENTR BR-386(B)"/>
    <s v="ENTR BR-468/RS-330(A) (PALMEIRA DAS MISSÕES)"/>
    <n v="74.900000000000006"/>
    <n v="96.3"/>
    <n v="21.4"/>
    <x v="2"/>
    <m/>
    <m/>
    <s v="Federal"/>
    <m/>
    <m/>
    <m/>
    <s v="Federal"/>
    <s v="PAV"/>
    <s v="Cruz Alta"/>
  </r>
  <r>
    <x v="0"/>
    <s v="158BRS1190"/>
    <n v="0"/>
    <x v="144"/>
    <s v="1190"/>
    <n v="-53.333057579643501"/>
    <n v="-27.866511200231599"/>
    <n v="-53.3380046000322"/>
    <n v="-27.9118789199761"/>
    <s v="158"/>
    <s v="RS"/>
    <s v="Eixo Principal"/>
    <s v="-"/>
    <s v="158BRS1190"/>
    <s v="ENTR BR-468/RS-330(A) (PALMEIRA DAS MISSÕES)"/>
    <s v="ENTR RS-514 (P/AJURICABA)"/>
    <n v="96.3"/>
    <n v="101.6"/>
    <n v="5.3"/>
    <x v="2"/>
    <m/>
    <m/>
    <s v="Federal"/>
    <m/>
    <m/>
    <m/>
    <s v="Federal"/>
    <s v="PAV"/>
    <s v="Cruz Alta"/>
  </r>
  <r>
    <x v="0"/>
    <s v="158BRS1192"/>
    <n v="0"/>
    <x v="144"/>
    <s v="1192"/>
    <n v="-53.3380046000322"/>
    <n v="-27.9118789199761"/>
    <n v="-53.324650670392003"/>
    <n v="-27.933850579740401"/>
    <s v="158"/>
    <s v="RS"/>
    <s v="Eixo Principal"/>
    <s v="-"/>
    <s v="158BRS1192"/>
    <s v="ENTR RS-514 (P/AJURICABA)"/>
    <s v="ENTR RS-330(B) (P/CHAPADA)"/>
    <n v="101.6"/>
    <n v="104.5"/>
    <n v="2.9"/>
    <x v="2"/>
    <m/>
    <m/>
    <s v="Federal"/>
    <m/>
    <m/>
    <m/>
    <s v="Federal"/>
    <s v="PAV"/>
    <s v="Cruz Alta"/>
  </r>
  <r>
    <x v="0"/>
    <s v="158BRS1195"/>
    <n v="0"/>
    <x v="144"/>
    <s v="1195"/>
    <n v="-53.324650670392003"/>
    <n v="-27.933850579740401"/>
    <n v="-53.323258369678001"/>
    <n v="-27.974569259563602"/>
    <s v="158"/>
    <s v="RS"/>
    <s v="Eixo Principal"/>
    <s v="-"/>
    <s v="158BRS1195"/>
    <s v="ENTR RS-330(B) (P/CHAPADA)"/>
    <s v="ENTR RS-508 (P/SANTA BÁRBARA DO SUL)"/>
    <n v="104.5"/>
    <n v="109.2"/>
    <n v="4.7"/>
    <x v="2"/>
    <m/>
    <m/>
    <s v="Federal"/>
    <m/>
    <m/>
    <m/>
    <s v="Federal"/>
    <s v="PAV"/>
    <s v="Cruz Alta"/>
  </r>
  <r>
    <x v="0"/>
    <s v="158BRS1210"/>
    <n v="0"/>
    <x v="144"/>
    <s v="1210"/>
    <n v="-53.323258369678001"/>
    <n v="-27.974569259563602"/>
    <n v="-53.503223359970001"/>
    <n v="-28.350031520238399"/>
    <s v="158"/>
    <s v="RS"/>
    <s v="Eixo Principal"/>
    <s v="-"/>
    <s v="158BRS1210"/>
    <s v="ENTR RS-508 (P/SANTA BÁRBARA DO SUL)"/>
    <s v="ENTR BR-285 (P/PANAMBI)"/>
    <n v="109.2"/>
    <n v="158.80000000000001"/>
    <n v="49.6"/>
    <x v="2"/>
    <m/>
    <m/>
    <s v="Federal"/>
    <m/>
    <m/>
    <m/>
    <s v="Federal"/>
    <s v="PAV"/>
    <s v="Cruz Alta"/>
  </r>
  <r>
    <x v="0"/>
    <s v="158BRS1230"/>
    <n v="0"/>
    <x v="144"/>
    <s v="1230"/>
    <n v="-53.503223359970001"/>
    <n v="-28.350031520238399"/>
    <n v="-53.547786170295403"/>
    <n v="-28.468622589560798"/>
    <s v="158"/>
    <s v="RS"/>
    <s v="Eixo Principal"/>
    <s v="-"/>
    <s v="158BRS1230"/>
    <s v="ENTR BR-285 (P/PANAMBI)"/>
    <s v="ENTR RS-553 (P/PEJUÇARA)"/>
    <n v="158.80000000000001"/>
    <n v="174"/>
    <n v="15.2"/>
    <x v="2"/>
    <m/>
    <m/>
    <s v="Federal"/>
    <m/>
    <m/>
    <m/>
    <s v="Federal"/>
    <s v="PAV"/>
    <s v="Cruz Alta"/>
  </r>
  <r>
    <x v="0"/>
    <s v="158BRS1235"/>
    <n v="0"/>
    <x v="144"/>
    <s v="1235"/>
    <n v="-53.547786170295403"/>
    <n v="-28.468622589560798"/>
    <n v="-53.5739423899293"/>
    <n v="-28.645298410193401"/>
    <s v="158"/>
    <s v="RS"/>
    <s v="Eixo Principal"/>
    <s v="-"/>
    <s v="158BRS1235"/>
    <s v="ENTR RS-553 (P/PEJUÇARA)"/>
    <s v="ENTR BR-377(A) (CRUZ ALTA)"/>
    <n v="174"/>
    <n v="194.8"/>
    <n v="20.8"/>
    <x v="2"/>
    <m/>
    <m/>
    <s v="Federal"/>
    <m/>
    <m/>
    <m/>
    <s v="Federal"/>
    <s v="PAV"/>
    <s v="Cruz Alta"/>
  </r>
  <r>
    <x v="0"/>
    <s v="158BRS1240"/>
    <n v="0"/>
    <x v="144"/>
    <s v="1240"/>
    <n v="-53.5739423899293"/>
    <n v="-28.645298410193401"/>
    <n v="-53.5940793895521"/>
    <n v="-28.6757938002436"/>
    <s v="158"/>
    <s v="RS"/>
    <s v="Eixo Principal"/>
    <s v="-"/>
    <s v="158BRS1240"/>
    <s v="ENTR BR-377(A) (CRUZ ALTA)"/>
    <s v="ENTR BR-377(B)/RS-342 (CONTORNO DE CRUZ ALTA)"/>
    <n v="194.8"/>
    <n v="198.8"/>
    <n v="4"/>
    <x v="2"/>
    <m/>
    <s v="377BRS0105"/>
    <s v="Federal"/>
    <m/>
    <m/>
    <m/>
    <s v="Federal"/>
    <s v="PAV"/>
    <s v="Cruz Alta"/>
  </r>
  <r>
    <x v="0"/>
    <s v="158BRS1250"/>
    <n v="0"/>
    <x v="144"/>
    <s v="1250"/>
    <n v="-53.5940793895521"/>
    <n v="-28.6757938002436"/>
    <n v="-53.596888600028798"/>
    <n v="-28.7385899702508"/>
    <s v="158"/>
    <s v="RS"/>
    <s v="Eixo Principal"/>
    <s v="-"/>
    <s v="158BRS1250"/>
    <s v="ENTR BR-377(B)/RS-342 (CONTORNO DE CRUZ ALTA)"/>
    <s v="ENTR BR-481(A) (P/SALTO DO JACUI)"/>
    <n v="198.8"/>
    <n v="206"/>
    <n v="7.2"/>
    <x v="2"/>
    <m/>
    <m/>
    <s v="Federal"/>
    <m/>
    <m/>
    <m/>
    <s v="Federal"/>
    <s v="PAV"/>
    <s v="Cruz Alta"/>
  </r>
  <r>
    <x v="0"/>
    <s v="158BRS1260"/>
    <n v="0"/>
    <x v="144"/>
    <s v="1260"/>
    <n v="-53.596888600028798"/>
    <n v="-28.7385899702508"/>
    <n v="-53.645472389838801"/>
    <n v="-29.0366628699953"/>
    <s v="158"/>
    <s v="RS"/>
    <s v="Eixo Principal"/>
    <s v="-"/>
    <s v="158BRS1260"/>
    <s v="ENTR BR-481(A) (P/SALTO DO JACUI)"/>
    <s v="ENTR BR-392(A) (TUPANCIRETÃ)"/>
    <n v="206"/>
    <n v="240.9"/>
    <n v="34.9"/>
    <x v="2"/>
    <m/>
    <m/>
    <s v="Federal"/>
    <m/>
    <m/>
    <m/>
    <s v="Federal"/>
    <s v="PAV"/>
    <s v="Cruz Alta"/>
  </r>
  <r>
    <x v="0"/>
    <s v="158BRS1270"/>
    <n v="0"/>
    <x v="144"/>
    <s v="1270"/>
    <n v="-53.645472389838801"/>
    <n v="-29.0366628699953"/>
    <n v="-53.666101150447602"/>
    <n v="-29.233875730280602"/>
    <s v="158"/>
    <s v="RS"/>
    <s v="Eixo Principal"/>
    <s v="-"/>
    <s v="158BRS1270"/>
    <s v="ENTR BR-392(A) (TUPANCIRETÃ)"/>
    <s v="ENTR RS-527 (P/JÚLIO DE CASTILHOS)"/>
    <n v="240.9"/>
    <n v="264.10000000000002"/>
    <n v="23.2"/>
    <x v="2"/>
    <m/>
    <s v="392BRS0310"/>
    <s v="Federal"/>
    <m/>
    <m/>
    <m/>
    <s v="Federal"/>
    <s v="PAV"/>
    <s v="Cruz Alta"/>
  </r>
  <r>
    <x v="0"/>
    <s v="158BRS1290"/>
    <n v="0"/>
    <x v="144"/>
    <s v="1290"/>
    <n v="-53.666101150447602"/>
    <n v="-29.233875730280602"/>
    <n v="-53.6837243201212"/>
    <n v="-29.489730450299898"/>
    <s v="158"/>
    <s v="RS"/>
    <s v="Eixo Principal"/>
    <s v="-"/>
    <s v="158BRS1290"/>
    <s v="ENTR RS-527 (P/JÚLIO DE CASTILHOS)"/>
    <s v="ENTR RS-348 (VAL DE SERRA)"/>
    <n v="264.10000000000002"/>
    <n v="293.39999999999998"/>
    <n v="29.3"/>
    <x v="2"/>
    <m/>
    <s v="392BRS0290"/>
    <s v="Federal"/>
    <m/>
    <m/>
    <m/>
    <s v="Federal"/>
    <s v="PAV"/>
    <s v="Santa Maria"/>
  </r>
  <r>
    <x v="0"/>
    <s v="158BRS1310"/>
    <n v="0"/>
    <x v="144"/>
    <s v="1310"/>
    <n v="-53.6837243201212"/>
    <n v="-29.489730450299898"/>
    <n v="-53.775751089840803"/>
    <n v="-29.695249340184802"/>
    <s v="158"/>
    <s v="RS"/>
    <s v="Eixo Principal"/>
    <s v="-"/>
    <s v="158BRS1310"/>
    <s v="ENTR RS-348 (VAL DE SERRA)"/>
    <s v="ENTR RS-509 (P/SANTA MARIA)"/>
    <n v="293.39999999999998"/>
    <n v="322.60000000000002"/>
    <n v="29.2"/>
    <x v="2"/>
    <m/>
    <s v="392BRS0270"/>
    <s v="Federal"/>
    <m/>
    <m/>
    <m/>
    <s v="Federal"/>
    <s v="PAV"/>
    <s v="Santa Maria"/>
  </r>
  <r>
    <x v="0"/>
    <s v="158BRS1315"/>
    <n v="0"/>
    <x v="144"/>
    <s v="1315"/>
    <n v="-53.775751089840803"/>
    <n v="-29.695249340184802"/>
    <n v="-53.793105780407402"/>
    <n v="-29.7018171997039"/>
    <s v="158"/>
    <s v="RS"/>
    <s v="Eixo Principal"/>
    <s v="-"/>
    <s v="158BRS1315"/>
    <s v="ENTR RS-509 (P/SANTA MARIA)"/>
    <s v="ENTR BR-287(A) (P/CAMOBÍ)"/>
    <n v="322.60000000000002"/>
    <n v="324.7"/>
    <n v="2.1"/>
    <x v="2"/>
    <m/>
    <s v="392BRS0253"/>
    <s v="Federal"/>
    <m/>
    <m/>
    <m/>
    <s v="Federal"/>
    <s v="PAV"/>
    <s v="Santa Maria"/>
  </r>
  <r>
    <x v="0"/>
    <s v="158BRS1317"/>
    <n v="0"/>
    <x v="144"/>
    <s v="1317"/>
    <n v="-53.793105780407402"/>
    <n v="-29.7018171997039"/>
    <n v="-53.810830620236899"/>
    <n v="-29.714943959695901"/>
    <s v="158"/>
    <s v="RS"/>
    <s v="Eixo Principal"/>
    <s v="-"/>
    <s v="158BRS1317"/>
    <s v="ENTR BR-287(A) (P/CAMOBÍ)"/>
    <s v="ENTR BR-392(B) (SANTA MARIA)"/>
    <n v="324.7"/>
    <n v="327"/>
    <n v="2.2999999999999998"/>
    <x v="2"/>
    <m/>
    <s v="392BRS0251;287BRS0230"/>
    <s v="Federal"/>
    <m/>
    <m/>
    <m/>
    <s v="Federal"/>
    <s v="PAV"/>
    <s v="Santa Maria"/>
  </r>
  <r>
    <x v="0"/>
    <s v="158BRS1319"/>
    <n v="0"/>
    <x v="144"/>
    <s v="1319"/>
    <n v="-53.810830620236899"/>
    <n v="-29.714943959695901"/>
    <n v="-53.8408147996632"/>
    <n v="-29.700270030337599"/>
    <s v="158"/>
    <s v="RS"/>
    <s v="Eixo Principal"/>
    <s v="-"/>
    <s v="158BRS1319"/>
    <s v="ENTR BR-392(B) (SANTA MARIA)"/>
    <s v="ENTR BR-287(B)"/>
    <n v="327"/>
    <n v="330.4"/>
    <n v="3.4"/>
    <x v="2"/>
    <m/>
    <s v="287BRS0240"/>
    <s v="Federal"/>
    <m/>
    <m/>
    <m/>
    <s v="Federal"/>
    <s v="PAV"/>
    <s v="Santa Maria"/>
  </r>
  <r>
    <x v="0"/>
    <s v="158BRS1340"/>
    <n v="0"/>
    <x v="144"/>
    <s v="1340"/>
    <n v="-53.8408147996632"/>
    <n v="-29.700270030337599"/>
    <n v="-54.7301229900838"/>
    <n v="-30.2303030698307"/>
    <s v="158"/>
    <s v="RS"/>
    <s v="Eixo Principal"/>
    <s v="-"/>
    <s v="158BRS1340"/>
    <s v="ENTR BR-287(B)"/>
    <s v="ENTR BR-290(A) (P/ROSÁRIO DO SUL)"/>
    <n v="330.4"/>
    <n v="444.7"/>
    <n v="114.3"/>
    <x v="2"/>
    <m/>
    <m/>
    <s v="Federal"/>
    <m/>
    <m/>
    <m/>
    <s v="Federal"/>
    <s v="PAV"/>
    <s v="Santa Maria"/>
  </r>
  <r>
    <x v="0"/>
    <s v="158BRS1350"/>
    <n v="0"/>
    <x v="144"/>
    <s v="1350"/>
    <n v="-54.7301229900838"/>
    <n v="-30.2303030698307"/>
    <n v="-54.871332040341301"/>
    <n v="-30.239953639848501"/>
    <s v="158"/>
    <s v="RS"/>
    <s v="Eixo Principal"/>
    <s v="-"/>
    <s v="158BRS1350"/>
    <s v="ENTR BR-290(A) (P/ROSÁRIO DO SUL)"/>
    <s v="ENTR RS-640 (P/CACEQUI)"/>
    <n v="444.7"/>
    <n v="458.6"/>
    <n v="13.9"/>
    <x v="2"/>
    <m/>
    <s v="290BRS0310"/>
    <s v="Federal"/>
    <m/>
    <m/>
    <m/>
    <s v="Federal"/>
    <s v="PAV"/>
    <s v="Uruguaiana"/>
  </r>
  <r>
    <x v="0"/>
    <s v="158BRS1360"/>
    <n v="0"/>
    <x v="144"/>
    <s v="1360"/>
    <n v="-54.871332040341301"/>
    <n v="-30.239953639848501"/>
    <n v="-54.950855290139401"/>
    <n v="-30.241375139750801"/>
    <s v="158"/>
    <s v="RS"/>
    <s v="Eixo Principal"/>
    <s v="-"/>
    <s v="158BRS1360"/>
    <s v="ENTR RS-640 (P/CACEQUI)"/>
    <s v="ENTR BR-290(B)"/>
    <n v="458.6"/>
    <n v="466.3"/>
    <n v="7.7"/>
    <x v="2"/>
    <m/>
    <s v="290BRS0320"/>
    <s v="Federal"/>
    <m/>
    <m/>
    <m/>
    <s v="Federal"/>
    <s v="PAV"/>
    <s v="Uruguaiana"/>
  </r>
  <r>
    <x v="0"/>
    <s v="158BRS1370"/>
    <n v="0"/>
    <x v="144"/>
    <s v="1370"/>
    <n v="-54.950855290139401"/>
    <n v="-30.241375139750801"/>
    <n v="-55.188041669987001"/>
    <n v="-30.787037210198999"/>
    <s v="158"/>
    <s v="RS"/>
    <s v="Eixo Principal"/>
    <s v="-"/>
    <s v="158BRS1370"/>
    <s v="ENTR BR-290(B)"/>
    <s v="ENTR BR-293(A) (P/DOM PEDRITO)"/>
    <n v="466.3"/>
    <n v="532.20000000000005"/>
    <n v="65.900000000000006"/>
    <x v="2"/>
    <m/>
    <m/>
    <s v="Federal"/>
    <m/>
    <m/>
    <m/>
    <s v="Federal"/>
    <s v="PAV"/>
    <s v="Santana do Livramento"/>
  </r>
  <r>
    <x v="0"/>
    <s v="158BRS1390"/>
    <n v="0"/>
    <x v="144"/>
    <s v="1390"/>
    <n v="-55.188041669987001"/>
    <n v="-30.787037210198999"/>
    <n v="-55.488607059667999"/>
    <n v="-30.8514969704087"/>
    <s v="158"/>
    <s v="RS"/>
    <s v="Eixo Principal"/>
    <s v="-"/>
    <s v="158BRS1390"/>
    <s v="ENTR BR-293(A) (P/DOM PEDRITO)"/>
    <s v="ENTR RS-654 (P/PASSOS DOS GUEDES)"/>
    <n v="532.20000000000005"/>
    <n v="562"/>
    <n v="29.8"/>
    <x v="2"/>
    <m/>
    <s v="293BRS0160"/>
    <s v="Federal"/>
    <m/>
    <m/>
    <m/>
    <s v="Federal"/>
    <s v="PAV"/>
    <s v="Santana do Livramento"/>
  </r>
  <r>
    <x v="0"/>
    <s v="158BRS1400"/>
    <n v="0"/>
    <x v="144"/>
    <s v="1400"/>
    <n v="-55.488607059667999"/>
    <n v="-30.8514969704087"/>
    <n v="-55.501530550394499"/>
    <n v="-30.8581855297383"/>
    <s v="158"/>
    <s v="RS"/>
    <s v="Eixo Principal"/>
    <s v="-"/>
    <s v="158BRS1400"/>
    <s v="ENTR RS-654 (P/PASSOS DOS GUEDES)"/>
    <s v="ENTR BR-293(B) (P/QUARAÍ)"/>
    <n v="562"/>
    <n v="563.6"/>
    <n v="1.6"/>
    <x v="2"/>
    <m/>
    <s v="293BRS0170"/>
    <s v="Federal"/>
    <m/>
    <m/>
    <m/>
    <s v="Federal"/>
    <s v="PAV"/>
    <s v="Santana do Livramento"/>
  </r>
  <r>
    <x v="0"/>
    <s v="158BRS1405"/>
    <n v="0"/>
    <x v="144"/>
    <s v="1405"/>
    <n v="-55.501530550394499"/>
    <n v="-30.8581855297383"/>
    <n v="-55.510951929987499"/>
    <n v="-30.873477820345101"/>
    <s v="158"/>
    <s v="RS"/>
    <s v="Eixo Principal"/>
    <s v="-"/>
    <s v="158BRS1405"/>
    <s v="ENTR BR-293(B) (P/QUARAÍ)"/>
    <s v="ENTR ACESSO SANTANA DO LIVRAMENTO"/>
    <n v="563.6"/>
    <n v="565.6"/>
    <n v="2"/>
    <x v="2"/>
    <m/>
    <m/>
    <s v="Federal"/>
    <m/>
    <m/>
    <m/>
    <s v="Federal"/>
    <s v="PAV"/>
    <s v="Santana do Livramento"/>
  </r>
  <r>
    <x v="0"/>
    <s v="158BRS1410"/>
    <n v="0"/>
    <x v="144"/>
    <s v="1410"/>
    <n v="-55.510951929987499"/>
    <n v="-30.873477820345101"/>
    <n v="-55.508990969957203"/>
    <n v="-30.913170589551001"/>
    <s v="158"/>
    <s v="RS"/>
    <s v="Eixo Principal"/>
    <s v="-"/>
    <s v="158BRS1410"/>
    <s v="ENTR ACESSO SANTANA DO LIVRAMENTO"/>
    <s v="FRONT BRASIL/URUGUAI (TERMINAL ADUANEIRO)"/>
    <n v="565.6"/>
    <n v="570.1"/>
    <n v="4.5"/>
    <x v="2"/>
    <m/>
    <m/>
    <s v="Federal"/>
    <m/>
    <m/>
    <m/>
    <s v="Federal"/>
    <s v="PAV"/>
    <s v="Santana do Livramento"/>
  </r>
  <r>
    <x v="0"/>
    <s v="158BSC1035"/>
    <n v="0"/>
    <x v="145"/>
    <s v="1035"/>
    <n v="-52.852709350156303"/>
    <n v="-26.347135639797798"/>
    <n v="-53.092490530413599"/>
    <n v="-26.3949680496357"/>
    <s v="158"/>
    <s v="SC"/>
    <s v="Eixo Principal"/>
    <s v="-"/>
    <s v="158BSC1035"/>
    <s v="ENTR BR-480(B) (DIV PR/SC) (SÃO LOURENÇO DO OESTE)"/>
    <s v="ENTR SC-160 (CAMPO ERÊ)"/>
    <n v="0"/>
    <n v="35.799999999999997"/>
    <n v="35.799999999999997"/>
    <x v="1"/>
    <m/>
    <m/>
    <s v="Estadual"/>
    <m/>
    <s v="SC-157/305"/>
    <s v="PAV"/>
    <s v="Estadual"/>
    <s v="PLA"/>
    <s v="Chapecó"/>
  </r>
  <r>
    <x v="0"/>
    <s v="158BSC1045"/>
    <n v="0"/>
    <x v="145"/>
    <s v="1045"/>
    <n v="-53.092490530413599"/>
    <n v="-26.3949680496357"/>
    <n v="-53.0566125702139"/>
    <n v="-26.610727859602999"/>
    <s v="158"/>
    <s v="SC"/>
    <s v="Eixo Principal"/>
    <s v="-"/>
    <s v="158BSC1045"/>
    <s v="ENTR SC-160 (CAMPO ERÊ)"/>
    <s v="SALTINHO "/>
    <n v="35.799999999999997"/>
    <n v="62.6"/>
    <n v="26.8"/>
    <x v="1"/>
    <m/>
    <m/>
    <s v="Estadual"/>
    <m/>
    <s v="SC-160"/>
    <s v="PAV"/>
    <s v="Estadual"/>
    <s v="PLA"/>
    <s v="Chapecó"/>
  </r>
  <r>
    <x v="0"/>
    <s v="158BSC1055"/>
    <n v="0"/>
    <x v="145"/>
    <s v="1055"/>
    <n v="-53.0566125702139"/>
    <n v="-26.610727859602999"/>
    <n v="-53.079734690403498"/>
    <n v="-26.661670129572698"/>
    <s v="158"/>
    <s v="SC"/>
    <s v="Eixo Principal"/>
    <s v="-"/>
    <s v="158BSC1055"/>
    <s v="SALTINHO"/>
    <s v="ENTR SC-160 (P/ SERRA ALTA)"/>
    <n v="62.6"/>
    <n v="73.8"/>
    <n v="11.2"/>
    <x v="1"/>
    <m/>
    <m/>
    <s v="Estadual"/>
    <m/>
    <s v="SC-160"/>
    <s v="PAV"/>
    <s v="Estadual"/>
    <s v="PLA"/>
    <s v="Chapecó"/>
  </r>
  <r>
    <x v="0"/>
    <s v="158BSC1060"/>
    <n v="0"/>
    <x v="145"/>
    <s v="1060"/>
    <n v="-53.095814949899903"/>
    <n v="-26.691381860284501"/>
    <n v="-53.079734690403498"/>
    <n v="-26.661670129572698"/>
    <s v="158"/>
    <s v="SC"/>
    <s v="Eixo Principal"/>
    <s v="-"/>
    <s v="158BSC1060"/>
    <s v="ENTR SC-160 (P/ SERRA ALTA)"/>
    <s v="BOM JESUS DO OESTE"/>
    <n v="73.8"/>
    <n v="77.8"/>
    <n v="4"/>
    <x v="1"/>
    <m/>
    <m/>
    <s v="Estadual"/>
    <m/>
    <s v="SCT-160"/>
    <s v="PAV"/>
    <s v="Estadual"/>
    <s v="PLA"/>
    <s v="Chapecó"/>
  </r>
  <r>
    <x v="0"/>
    <s v="158BSC1062"/>
    <n v="0"/>
    <x v="145"/>
    <s v="1062"/>
    <n v="-53.142044720187599"/>
    <n v="-26.682158509607401"/>
    <n v="-53.095814949899903"/>
    <n v="-26.691381860284501"/>
    <s v="158"/>
    <s v="SC"/>
    <s v="Eixo Principal"/>
    <s v="-"/>
    <s v="158BSC1062"/>
    <s v="BOM JESUS DO OESTE"/>
    <s v="ENTR SC-492 (P/SANTA TEREZINHA DO PROGRESSO)"/>
    <n v="77.8"/>
    <n v="84.3"/>
    <n v="6.5"/>
    <x v="1"/>
    <m/>
    <m/>
    <s v="Estadual"/>
    <m/>
    <s v="SCT-492"/>
    <s v="LEN"/>
    <s v="Estadual"/>
    <s v="PLA"/>
    <s v="Chapecó"/>
  </r>
  <r>
    <x v="0"/>
    <s v="158BSC1065"/>
    <n v="0"/>
    <x v="145"/>
    <s v="1065"/>
    <n v="-53.142044720187599"/>
    <n v="-26.682158509607401"/>
    <n v="-53.157080849701401"/>
    <n v="-26.6868445899058"/>
    <s v="158"/>
    <s v="SC"/>
    <s v="Eixo Principal"/>
    <s v="-"/>
    <s v="158BSC1065"/>
    <s v="ENTR SC-492 (P/SANTA TEREZINHA DO PROGRESSO)"/>
    <s v="TIGRINHOS"/>
    <n v="84.3"/>
    <n v="86.6"/>
    <n v="2.2999999999999998"/>
    <x v="1"/>
    <m/>
    <m/>
    <s v="Estadual"/>
    <m/>
    <s v="SC-492"/>
    <s v="PAV"/>
    <s v="Estadual"/>
    <s v="PLA"/>
    <s v="Chapecó"/>
  </r>
  <r>
    <x v="0"/>
    <s v="158BSC1070"/>
    <n v="0"/>
    <x v="145"/>
    <s v="1070"/>
    <n v="-53.157080849701401"/>
    <n v="-26.6868445899058"/>
    <n v="-53.174903220107403"/>
    <n v="-26.760531739647998"/>
    <s v="158"/>
    <s v="SC"/>
    <s v="Eixo Principal"/>
    <s v="-"/>
    <s v="158BSC1070"/>
    <s v="TIGRINHOS"/>
    <s v="ENTR SC-492(P/SÃO MIGUEL DA BOA VISTA) (MARAVILHA)"/>
    <n v="86.6"/>
    <n v="96.8"/>
    <n v="10.199999999999999"/>
    <x v="1"/>
    <m/>
    <m/>
    <s v="Estadual"/>
    <m/>
    <s v="SC-492"/>
    <s v="PAV"/>
    <s v="Estadual"/>
    <s v="PLA"/>
    <s v="Chapecó"/>
  </r>
  <r>
    <x v="0"/>
    <s v="158BSC1080"/>
    <n v="0"/>
    <x v="145"/>
    <s v="1080"/>
    <n v="-53.174903220107403"/>
    <n v="-26.760531739647998"/>
    <n v="-53.196987209691898"/>
    <n v="-26.7827908002551"/>
    <s v="158"/>
    <s v="SC"/>
    <s v="Eixo Principal"/>
    <s v="-"/>
    <s v="158BSC1080"/>
    <s v="ENTR SC-492(P/SÃO MIGUEL DA BOA VISTA) (MARAVILHA)"/>
    <s v="ENTR BR-282(A) (MARAVILHA) *TRECHO MUNICIPAL*"/>
    <n v="96.8"/>
    <n v="100.7"/>
    <n v="3.9"/>
    <x v="1"/>
    <m/>
    <m/>
    <s v="Estadual"/>
    <m/>
    <s v="SC-492"/>
    <s v="PAV"/>
    <s v="Estadual"/>
    <s v="PLA"/>
    <s v="Chapecó"/>
  </r>
  <r>
    <x v="0"/>
    <s v="158BSC1085"/>
    <n v="0"/>
    <x v="145"/>
    <s v="1085"/>
    <n v="-53.196987209691898"/>
    <n v="-26.7827908002551"/>
    <n v="-53.181703829568001"/>
    <n v="-26.805466169628001"/>
    <s v="158"/>
    <s v="SC"/>
    <s v="Eixo Principal"/>
    <s v="-"/>
    <s v="158BSC1085"/>
    <s v="ENTR BR-282(A) (MARAVILHA)"/>
    <s v="ENTR BR-282(B)"/>
    <n v="100.7"/>
    <n v="103.9"/>
    <n v="3.2"/>
    <x v="2"/>
    <m/>
    <s v="282BSC0379"/>
    <s v="Federal"/>
    <m/>
    <m/>
    <m/>
    <s v="Federal"/>
    <s v="PAV"/>
    <s v="Chapecó"/>
  </r>
  <r>
    <x v="0"/>
    <s v="158BSC1090"/>
    <n v="0"/>
    <x v="145"/>
    <s v="1090"/>
    <n v="-53.181703829568001"/>
    <n v="-26.805466169628001"/>
    <n v="-53.177373950047603"/>
    <n v="-26.888110039946302"/>
    <s v="158"/>
    <s v="SC"/>
    <s v="Eixo Principal"/>
    <s v="-"/>
    <s v="158BSC1090"/>
    <s v="ENTR BR-282(B)"/>
    <s v="CUNHA PORÃ"/>
    <n v="103.9"/>
    <n v="114.4"/>
    <n v="10.5"/>
    <x v="2"/>
    <m/>
    <m/>
    <s v="Federal"/>
    <m/>
    <m/>
    <m/>
    <s v="Federal"/>
    <s v="PAV"/>
    <s v="Chapecó"/>
  </r>
  <r>
    <x v="0"/>
    <s v="158BSC1095"/>
    <n v="0"/>
    <x v="145"/>
    <s v="1095"/>
    <n v="-53.177373950047603"/>
    <n v="-26.888110039946302"/>
    <n v="-53.230086920375001"/>
    <n v="-27.0704636098076"/>
    <s v="158"/>
    <s v="SC"/>
    <s v="Eixo Principal"/>
    <s v="-"/>
    <s v="158BSC1095"/>
    <s v="CUNHA PORÃ"/>
    <s v="ENTR BR-283(A) (P/CAIBI)"/>
    <n v="114.4"/>
    <n v="139.30000000000001"/>
    <n v="24.9"/>
    <x v="2"/>
    <m/>
    <m/>
    <s v="Federal"/>
    <m/>
    <m/>
    <m/>
    <s v="Federal"/>
    <s v="PAV"/>
    <s v="Chapecó"/>
  </r>
  <r>
    <x v="0"/>
    <s v="158BSC1100"/>
    <n v="0"/>
    <x v="145"/>
    <s v="1100"/>
    <n v="-53.230086920375001"/>
    <n v="-27.0704636098076"/>
    <n v="-53.224701500273902"/>
    <n v="-27.079946899629601"/>
    <s v="158"/>
    <s v="SC"/>
    <s v="Eixo Principal"/>
    <s v="-"/>
    <s v="158BSC1100"/>
    <s v="ENTR BR-283(A) (P/CAIBI)"/>
    <s v="ENTR BR-283(B) (P/PALMITOS)"/>
    <n v="139.30000000000001"/>
    <n v="140.80000000000001"/>
    <n v="1.5"/>
    <x v="2"/>
    <m/>
    <s v="283BSC0160"/>
    <s v="Federal"/>
    <m/>
    <m/>
    <m/>
    <s v="Federal"/>
    <s v="PAV"/>
    <s v="Chapecó"/>
  </r>
  <r>
    <x v="0"/>
    <s v="158BSC1105"/>
    <n v="0"/>
    <x v="145"/>
    <s v="1105"/>
    <n v="-53.224701500273902"/>
    <n v="-27.079946899629601"/>
    <n v="-53.225135040049999"/>
    <n v="-27.1690188496401"/>
    <s v="158"/>
    <s v="SC"/>
    <s v="Eixo Principal"/>
    <s v="-"/>
    <s v="158BSC1105"/>
    <s v="ENTR BR-283(B) (P/PALMITOS)"/>
    <s v="ENTR BR-386(A) (DIV SC/RS)"/>
    <n v="140.80000000000001"/>
    <n v="152.19999999999999"/>
    <n v="11.4"/>
    <x v="2"/>
    <m/>
    <m/>
    <s v="Federal"/>
    <m/>
    <m/>
    <m/>
    <s v="Federal"/>
    <s v="PAV"/>
    <s v="Chapecó"/>
  </r>
  <r>
    <x v="0"/>
    <s v="158BSP0545"/>
    <n v="0"/>
    <x v="146"/>
    <s v="0545"/>
    <n v="-51.862243729764202"/>
    <n v="-21.268974430425601"/>
    <n v="-51.8458157303116"/>
    <n v="-21.2690630298349"/>
    <s v="158"/>
    <s v="SP"/>
    <s v="Eixo Principal"/>
    <s v="-"/>
    <s v="158BSP0545"/>
    <s v="DIV MS/SP (INÍCIO PONTE S/ RIO PARANÁ)"/>
    <s v="FIM PONTE SOBRE O RIO PARANÁ"/>
    <n v="0"/>
    <n v="1.7"/>
    <n v="1.7"/>
    <x v="2"/>
    <m/>
    <m/>
    <s v="Federal"/>
    <m/>
    <m/>
    <m/>
    <s v="Federal"/>
    <s v="PAV"/>
    <s v="São José do Rio Preto"/>
  </r>
  <r>
    <x v="0"/>
    <s v="158BSP0550"/>
    <n v="0"/>
    <x v="146"/>
    <s v="0550"/>
    <n v="-51.8458157303116"/>
    <n v="-21.2690630298349"/>
    <n v="-51.839329370054301"/>
    <n v="-21.2721313997442"/>
    <s v="158"/>
    <s v="SP"/>
    <s v="Eixo Principal"/>
    <s v="-"/>
    <s v="158BSP0550"/>
    <s v="FIM PONTE SOBRE O RIO PARANÁ"/>
    <s v="ENTR AV. INTERNACIONAL (P/PAULICÉIA)"/>
    <n v="1.7"/>
    <n v="2.8"/>
    <n v="1.1000000000000001"/>
    <x v="2"/>
    <m/>
    <m/>
    <s v="Federal"/>
    <m/>
    <m/>
    <m/>
    <s v="Federal"/>
    <s v="PAV"/>
    <s v="São José do Rio Preto"/>
  </r>
  <r>
    <x v="0"/>
    <s v="158BSP0555"/>
    <n v="0"/>
    <x v="146"/>
    <s v="0555"/>
    <n v="-51.839329370054301"/>
    <n v="-21.2721313997442"/>
    <n v="-51.8282595097685"/>
    <n v="-21.306223360319699"/>
    <s v="158"/>
    <s v="SP"/>
    <s v="Eixo Principal"/>
    <s v="-"/>
    <s v="158BSP0555"/>
    <s v="ENTR AV. INTERNACIONAL (P/PAULICÉIA)"/>
    <s v="ENTR AV. BRASIL (PAULICÉIA)"/>
    <n v="2.8"/>
    <n v="7.3"/>
    <n v="4.5"/>
    <x v="2"/>
    <m/>
    <m/>
    <s v="Federal"/>
    <m/>
    <m/>
    <m/>
    <s v="Federal"/>
    <s v="PAV"/>
    <s v="São José do Rio Preto"/>
  </r>
  <r>
    <x v="0"/>
    <s v="158BSP0560"/>
    <n v="0"/>
    <x v="146"/>
    <s v="0560"/>
    <n v="-51.8282595097685"/>
    <n v="-21.306223360319699"/>
    <n v="-51.807309739752597"/>
    <n v="-21.322144980306501"/>
    <s v="158"/>
    <s v="SP"/>
    <s v="Eixo Principal"/>
    <s v="-"/>
    <s v="158BSP0560"/>
    <s v="ENTR AV. BRASIL (PAULICÉIA)"/>
    <s v="ENTR AV. PAULISTA (P/PAULICÉIA)"/>
    <n v="7.3"/>
    <n v="10.7"/>
    <n v="3.4"/>
    <x v="2"/>
    <m/>
    <m/>
    <s v="Federal"/>
    <m/>
    <m/>
    <m/>
    <s v="Federal"/>
    <s v="PAV"/>
    <s v="São José do Rio Preto"/>
  </r>
  <r>
    <x v="0"/>
    <s v="158BSP0565"/>
    <n v="0"/>
    <x v="146"/>
    <s v="0565"/>
    <n v="-51.807309739752597"/>
    <n v="-21.322144980306501"/>
    <n v="-51.811187909594302"/>
    <n v="-21.337463999663701"/>
    <s v="158"/>
    <s v="SP"/>
    <s v="Eixo Principal"/>
    <s v="-"/>
    <s v="158BSP0565"/>
    <s v="ENTR AV. PAULISTA (P/PAULICÉIA)"/>
    <s v="ENTR SP-294(A) (P/PANORAMA)"/>
    <n v="10.7"/>
    <n v="11.6"/>
    <n v="0.9"/>
    <x v="2"/>
    <m/>
    <m/>
    <s v="Federal"/>
    <m/>
    <m/>
    <m/>
    <s v="Federal"/>
    <s v="PAV"/>
    <s v="São José do Rio Preto"/>
  </r>
  <r>
    <x v="0"/>
    <s v="158BSP0570"/>
    <n v="0"/>
    <x v="146"/>
    <s v="0570"/>
    <n v="-51.811187909594302"/>
    <n v="-21.337463999663701"/>
    <n v="-51.610488849880397"/>
    <n v="-21.424350519760601"/>
    <s v="158"/>
    <s v="SP"/>
    <s v="Eixo Principal"/>
    <s v="-"/>
    <s v="158BSP0570"/>
    <s v="ENTR SP-294(A) (P/PANORAMA)"/>
    <s v="ENTR SP-563/294(B)"/>
    <n v="11.6"/>
    <n v="35.4"/>
    <n v="23.8"/>
    <x v="1"/>
    <m/>
    <m/>
    <s v="Estadual"/>
    <m/>
    <s v="SP-294"/>
    <s v="PAV"/>
    <s v="Estadual"/>
    <s v="PLA"/>
    <s v="São José do Rio Preto"/>
  </r>
  <r>
    <x v="0"/>
    <s v="158BSP0580"/>
    <n v="0"/>
    <x v="146"/>
    <s v="0580"/>
    <n v="-51.610488849880397"/>
    <n v="-21.424350519760601"/>
    <n v="-51.635614129888097"/>
    <n v="-21.496801799563301"/>
    <s v="158"/>
    <s v="SP"/>
    <s v="Eixo Principal"/>
    <s v="-"/>
    <s v="158BSP0580"/>
    <s v="ENTR SP-563/294(A)"/>
    <s v="ENTR ROD.ENG.BYRON AZEVEDO NOGUEIRA (P/DRACENA)"/>
    <n v="35.4"/>
    <n v="43.4"/>
    <n v="8"/>
    <x v="1"/>
    <m/>
    <m/>
    <s v="Estadual"/>
    <m/>
    <s v="SP-563"/>
    <s v="PAV"/>
    <s v="Estadual"/>
    <s v="PLA"/>
    <s v="São José do Rio Preto"/>
  </r>
  <r>
    <x v="0"/>
    <s v="158BSP0610"/>
    <n v="0"/>
    <x v="146"/>
    <s v="0610"/>
    <n v="-51.635614129888097"/>
    <n v="-21.496801799563301"/>
    <n v="-51.702049699733799"/>
    <n v="-21.6056401196957"/>
    <s v="158"/>
    <s v="SP"/>
    <s v="Eixo Principal"/>
    <s v="-"/>
    <s v="158BSP0610"/>
    <s v="ENTR ROD.ENG.BYRON AZEVEDO NOGUEIRA (P/DRACENA)"/>
    <s v="INÍCIO PONTE S/RIO DO PEIXE"/>
    <n v="43.4"/>
    <n v="58.7"/>
    <n v="15.3"/>
    <x v="1"/>
    <m/>
    <m/>
    <s v="Estadual"/>
    <m/>
    <s v="SP-563"/>
    <s v="PAV"/>
    <s v="Estadual"/>
    <s v="PLA"/>
    <s v="São José do Rio Preto"/>
  </r>
  <r>
    <x v="0"/>
    <s v="158BSP0630"/>
    <n v="0"/>
    <x v="146"/>
    <s v="0630"/>
    <n v="-51.702049699733799"/>
    <n v="-21.6056401196957"/>
    <n v="-51.834987359578903"/>
    <n v="-21.896203930367001"/>
    <s v="158"/>
    <s v="SP"/>
    <s v="Eixo Principal"/>
    <s v="-"/>
    <s v="158BSP0630"/>
    <s v="INÍCIO PONTE S/RIO DO PEIXE"/>
    <s v="ENTR BR-267/374 (PRESIDENTE WENCESLAU)"/>
    <n v="58.7"/>
    <n v="93.4"/>
    <n v="34.700000000000003"/>
    <x v="1"/>
    <m/>
    <m/>
    <s v="Estadual"/>
    <m/>
    <s v="SP-563"/>
    <s v="PAV"/>
    <s v="Estadual"/>
    <s v="PLA"/>
    <s v="São José do Rio Preto"/>
  </r>
  <r>
    <x v="0"/>
    <s v="158BSP0650"/>
    <n v="0"/>
    <x v="146"/>
    <s v="0650"/>
    <n v="-51.834987359578903"/>
    <n v="-21.896203930367001"/>
    <n v="-51.927570039825397"/>
    <n v="-22.118521819726102"/>
    <s v="158"/>
    <s v="SP"/>
    <s v="Eixo Principal"/>
    <s v="-"/>
    <s v="158BSP0650"/>
    <s v="ENTR BR-267/374 (PRESIDENTE WENCESLAU)"/>
    <s v="ACESSO MARABÁ PAULISTA"/>
    <n v="93.4"/>
    <n v="120.8"/>
    <n v="27.4"/>
    <x v="1"/>
    <m/>
    <m/>
    <s v="Estadual"/>
    <m/>
    <s v="SP-563"/>
    <s v="PAV"/>
    <s v="Estadual"/>
    <s v="PLA"/>
    <s v="São José do Rio Preto"/>
  </r>
  <r>
    <x v="0"/>
    <s v="158BSP0660"/>
    <n v="0"/>
    <x v="146"/>
    <s v="0660"/>
    <n v="-51.927570039825397"/>
    <n v="-22.118521819726102"/>
    <n v="-52.044255620200602"/>
    <n v="-22.283351380062001"/>
    <s v="158"/>
    <s v="SP"/>
    <s v="Eixo Principal"/>
    <s v="-"/>
    <s v="158BSP0660"/>
    <s v="ACESSO MARABÁ PAULISTA"/>
    <s v="ENTR SP-272 (P/MIRANTE DO PARAPANEMA)"/>
    <n v="120.8"/>
    <n v="143.30000000000001"/>
    <n v="22.5"/>
    <x v="1"/>
    <m/>
    <m/>
    <s v="Estadual"/>
    <m/>
    <s v="SP-563"/>
    <s v="PAV"/>
    <s v="Estadual"/>
    <s v="PLA"/>
    <s v="São José do Rio Preto"/>
  </r>
  <r>
    <x v="0"/>
    <s v="158BSP0670"/>
    <n v="0"/>
    <x v="146"/>
    <s v="0670"/>
    <n v="-52.044255620200602"/>
    <n v="-22.283351380062001"/>
    <n v="-52.150810979842703"/>
    <n v="-22.521359910231599"/>
    <s v="158"/>
    <s v="SP"/>
    <s v="Eixo Principal"/>
    <s v="-"/>
    <s v="158BSP0670"/>
    <s v="ENTR SP-272 (P/MIRANTE DO PARAPANEMA)"/>
    <s v="ENTR SP-613 (TEODORO SAMPAIO)"/>
    <n v="143.30000000000001"/>
    <n v="174.2"/>
    <n v="30.9"/>
    <x v="1"/>
    <m/>
    <m/>
    <s v="Estadual"/>
    <m/>
    <s v="SP-563"/>
    <s v="PAV"/>
    <s v="Estadual"/>
    <s v="PLA"/>
    <s v="São José do Rio Preto"/>
  </r>
  <r>
    <x v="0"/>
    <s v="158BSP0690"/>
    <n v="0"/>
    <x v="146"/>
    <s v="0690"/>
    <n v="-52.150810979842703"/>
    <n v="-22.521359910231599"/>
    <n v="-52.149956540262103"/>
    <n v="-22.556654550367099"/>
    <s v="158"/>
    <s v="SP"/>
    <s v="Eixo Principal"/>
    <s v="-"/>
    <s v="158BSP0690"/>
    <s v="ENTR SP-613 (TEODORO SAMPAIO)"/>
    <s v="DIV SP/PR *TRECHO MUNICIPAL*"/>
    <n v="174.2"/>
    <n v="179.6"/>
    <n v="5.4"/>
    <x v="1"/>
    <m/>
    <m/>
    <s v="Federal"/>
    <m/>
    <m/>
    <m/>
    <s v="Federal"/>
    <s v="PLA"/>
    <s v="São José do Rio Preto"/>
  </r>
  <r>
    <x v="0"/>
    <s v="158CMT1005"/>
    <n v="0"/>
    <x v="147"/>
    <s v="1005"/>
    <n v="-51.686826889849002"/>
    <n v="-11.237669659726899"/>
    <n v="-51.360396269672002"/>
    <n v="-11.429631499993601"/>
    <s v="158"/>
    <s v="MT"/>
    <s v="Contorno"/>
    <s v="-"/>
    <s v="158CMT1005"/>
    <s v="ENTR BR-158 (POSTO LUISINHO)"/>
    <s v="PONTE S/CÓRREGO  MUTUM"/>
    <n v="0"/>
    <n v="45.2"/>
    <n v="45.2"/>
    <x v="5"/>
    <m/>
    <m/>
    <s v="Federal"/>
    <m/>
    <m/>
    <m/>
    <s v="Federal"/>
    <s v="N_PAV"/>
    <s v="Água Boa"/>
  </r>
  <r>
    <x v="0"/>
    <s v="158CMT1010"/>
    <n v="0"/>
    <x v="147"/>
    <s v="1010"/>
    <n v="-51.360396269672002"/>
    <n v="-11.429631499993601"/>
    <n v="-51.377109859632199"/>
    <n v="-11.671919070108901"/>
    <s v="158"/>
    <s v="MT"/>
    <s v="Contorno"/>
    <s v="-"/>
    <s v="158CMT1010"/>
    <s v="PONTE S/CÓRREGO  MUTUM"/>
    <s v="ENTR BR-242/MT-424 (ALTO BOA VISTA)"/>
    <n v="45.2"/>
    <n v="93.1"/>
    <n v="47.9"/>
    <x v="5"/>
    <m/>
    <m/>
    <s v="Federal"/>
    <m/>
    <m/>
    <m/>
    <s v="Federal"/>
    <s v="N_PAV"/>
    <s v="Água Boa"/>
  </r>
  <r>
    <x v="0"/>
    <s v="158CMT1015"/>
    <n v="0"/>
    <x v="147"/>
    <s v="1015"/>
    <n v="-51.377109859632199"/>
    <n v="-11.671919070108901"/>
    <n v="-51.386826730369201"/>
    <n v="-12.083914400329199"/>
    <s v="158"/>
    <s v="MT"/>
    <s v="Contorno"/>
    <s v="-"/>
    <s v="158CMT1015"/>
    <s v="ENTR BR-242/MT-424 (ALTO BOA VISTA)"/>
    <s v="ENTR MT-322 (ACESSO NOVO SANTO ANTONIO)"/>
    <n v="93.1"/>
    <n v="146.9"/>
    <n v="53.8"/>
    <x v="5"/>
    <m/>
    <m/>
    <s v="Federal"/>
    <m/>
    <m/>
    <m/>
    <s v="Federal"/>
    <s v="N_PAV"/>
    <s v="Água Boa"/>
  </r>
  <r>
    <x v="0"/>
    <s v="158CMT1020"/>
    <n v="0"/>
    <x v="147"/>
    <s v="1020"/>
    <n v="-51.386826730369201"/>
    <n v="-12.083914400329199"/>
    <n v="-51.699453249967398"/>
    <n v="-12.1628315601283"/>
    <s v="158"/>
    <s v="MT"/>
    <s v="Contorno"/>
    <s v="-"/>
    <s v="158CMT1020"/>
    <s v="ENTR MT-322 (ACESSO NOVO SANTO ANTONIO)"/>
    <s v="ENTR BR-158 (ALÔ BRASIL)"/>
    <n v="146.9"/>
    <n v="190.1"/>
    <n v="43.2"/>
    <x v="5"/>
    <m/>
    <m/>
    <s v="Federal"/>
    <m/>
    <m/>
    <m/>
    <s v="Federal"/>
    <s v="N_PAV"/>
    <s v="Água Boa"/>
  </r>
  <r>
    <x v="0"/>
    <s v="163AMS1005"/>
    <n v="0"/>
    <x v="148"/>
    <s v="1005"/>
    <n v="-54.317673170380402"/>
    <n v="-24.002578040244298"/>
    <n v="-54.322465930058499"/>
    <n v="-24.004413050221999"/>
    <s v="163"/>
    <s v="MS"/>
    <s v="Acesso"/>
    <s v="-"/>
    <s v="163AMS1005"/>
    <s v="ENTR BR-163 (KM 6,7)"/>
    <s v="FRONT BRASIL/PARAGUAI"/>
    <n v="0"/>
    <n v="0.6"/>
    <n v="0.6"/>
    <x v="2"/>
    <m/>
    <m/>
    <s v="Federal"/>
    <m/>
    <m/>
    <m/>
    <s v="Federal"/>
    <s v="PAV"/>
    <s v="Dourados"/>
  </r>
  <r>
    <x v="0"/>
    <s v="163AMS2005"/>
    <n v="0"/>
    <x v="148"/>
    <s v="2005"/>
    <n v="-54.526976759969401"/>
    <n v="-21.783598799844601"/>
    <n v="-54.5353368999778"/>
    <n v="-21.794118150032499"/>
    <s v="163"/>
    <s v="MS"/>
    <s v="Acesso"/>
    <s v="-"/>
    <s v="163AMS2005"/>
    <s v="ENTR BR-163"/>
    <s v="RIO BRILHANTE (ACESSO NORTE)"/>
    <n v="0"/>
    <n v="1.4"/>
    <n v="1.4"/>
    <x v="2"/>
    <m/>
    <m/>
    <s v="Federal"/>
    <m/>
    <m/>
    <m/>
    <s v="Federal"/>
    <s v="PAV"/>
    <s v="Dourados"/>
  </r>
  <r>
    <x v="0"/>
    <s v="163AMS3005"/>
    <n v="0"/>
    <x v="148"/>
    <s v="3005"/>
    <n v="-54.539888740273099"/>
    <n v="-21.837465700181799"/>
    <n v="-54.548129800150001"/>
    <n v="-21.811011810346699"/>
    <s v="163"/>
    <s v="MS"/>
    <s v="Acesso"/>
    <s v="-"/>
    <s v="163AMS3005"/>
    <s v="ENTR BR-163"/>
    <s v="RIO BRILHANTE (ACESSO SUL)"/>
    <n v="0"/>
    <n v="3.3"/>
    <n v="3.3"/>
    <x v="2"/>
    <m/>
    <m/>
    <s v="Federal"/>
    <m/>
    <m/>
    <m/>
    <s v="Federal"/>
    <s v="PAV"/>
    <s v="Dourados"/>
  </r>
  <r>
    <x v="0"/>
    <s v="163APR1005"/>
    <n v="0"/>
    <x v="149"/>
    <s v="1005"/>
    <n v="-53.543239350015902"/>
    <n v="-24.958996220099401"/>
    <n v="-53.510859359571697"/>
    <n v="-24.950122829804599"/>
    <s v="163"/>
    <s v="PR"/>
    <s v="Acesso"/>
    <s v="-"/>
    <s v="163APR1005"/>
    <s v="ENTR BR-163 (KM 201,0)"/>
    <s v="PERÍMETRO URB DE CASCAVEL (ACESSO OESTE)"/>
    <n v="0"/>
    <n v="4.2"/>
    <n v="4.2"/>
    <x v="1"/>
    <m/>
    <m/>
    <s v="Federal"/>
    <m/>
    <m/>
    <m/>
    <s v="Federal"/>
    <s v="PLA"/>
    <s v="Foz do Iguaçú"/>
  </r>
  <r>
    <x v="0"/>
    <s v="163ASC1005"/>
    <n v="0"/>
    <x v="150"/>
    <s v="1005"/>
    <n v="-53.618574070336997"/>
    <n v="-26.257607399861499"/>
    <n v="-53.6413002199291"/>
    <n v="-26.2594942899294"/>
    <s v="163"/>
    <s v="SC"/>
    <s v="Acesso"/>
    <s v="-"/>
    <s v="163ASC1005"/>
    <s v="ENTR BR-163"/>
    <s v="DIONÍSIO CERQUEIRA (ACS P INTER CARGAS)"/>
    <n v="0"/>
    <n v="3.6"/>
    <n v="3.6"/>
    <x v="2"/>
    <m/>
    <m/>
    <s v="Federal"/>
    <m/>
    <m/>
    <m/>
    <s v="Federal"/>
    <s v="PAV"/>
    <s v="Chapecó"/>
  </r>
  <r>
    <x v="6"/>
    <s v="163BMS0150"/>
    <s v="BR-163/MS (MSVia)"/>
    <x v="151"/>
    <s v="0150"/>
    <n v="-54.272314190247599"/>
    <n v="-24.0444865995768"/>
    <n v="-54.317673170380402"/>
    <n v="-24.002578040244298"/>
    <s v="163"/>
    <s v="MS"/>
    <s v="Eixo Principal"/>
    <s v="-"/>
    <s v="163BMS0150"/>
    <s v="ENTR MS-386(A) (DIV PR/MS) (FIM DA PONTE S/ RIO PARANÁ - PORTO CEL RENATO)"/>
    <s v="ACESSO SALTO GUAÍRA (PARAGUAI)"/>
    <n v="0"/>
    <n v="6.7"/>
    <n v="6.7"/>
    <x v="2"/>
    <m/>
    <m/>
    <s v="Concessão Federal"/>
    <m/>
    <m/>
    <m/>
    <s v="Federal"/>
    <s v="PAV"/>
    <s v="Dourados"/>
  </r>
  <r>
    <x v="6"/>
    <s v="163BMS0160"/>
    <s v="BR-163/MS (MSVia)"/>
    <x v="151"/>
    <s v="0160"/>
    <n v="-54.317673170380402"/>
    <n v="-24.002578040244298"/>
    <n v="-54.3103706304002"/>
    <n v="-23.9493580798114"/>
    <s v="163"/>
    <s v="MS"/>
    <s v="Eixo Principal"/>
    <s v="-"/>
    <s v="163BMS0160"/>
    <s v="ACESSO SALTO GUAÍRA (PARAGUAI)"/>
    <s v="ENTR MS-386 (P/JAPORÃ)"/>
    <n v="6.7"/>
    <n v="13.8"/>
    <n v="7.1"/>
    <x v="2"/>
    <m/>
    <m/>
    <s v="Concessão Federal"/>
    <m/>
    <m/>
    <m/>
    <s v="Federal"/>
    <s v="PAV"/>
    <s v="Dourados"/>
  </r>
  <r>
    <x v="6"/>
    <s v="163BMS0170"/>
    <s v="BR-163/MS (MSVia)"/>
    <x v="151"/>
    <s v="0170"/>
    <n v="-54.3103706304002"/>
    <n v="-23.9493580798114"/>
    <n v="-54.284826959696296"/>
    <n v="-23.924157229772199"/>
    <s v="163"/>
    <s v="MS"/>
    <s v="Eixo Principal"/>
    <s v="-"/>
    <s v="163BMS0170"/>
    <s v="ENTR MS-386 (P/JAPORÃ)"/>
    <s v="ENTR AV. BRASIL (MUNDO NOVO)"/>
    <n v="13.8"/>
    <n v="20.2"/>
    <n v="6.4"/>
    <x v="2"/>
    <m/>
    <m/>
    <s v="Concessão Federal"/>
    <m/>
    <m/>
    <m/>
    <s v="Federal"/>
    <s v="PAV"/>
    <s v="Dourados"/>
  </r>
  <r>
    <x v="6"/>
    <s v="163BMS0190"/>
    <s v="BR-163/MS (MSVia)"/>
    <x v="151"/>
    <s v="0190"/>
    <n v="-54.284826959696296"/>
    <n v="-23.924157229772199"/>
    <n v="-54.277913229911498"/>
    <n v="-23.785676379960901"/>
    <s v="163"/>
    <s v="MS"/>
    <s v="Eixo Principal"/>
    <s v="-"/>
    <s v="163BMS0190"/>
    <s v="ENTR AV. BRASIL (MUNDO NOVO)"/>
    <s v="ENTR MS-295(B) (ELDORADO)"/>
    <n v="20.2"/>
    <n v="40.4"/>
    <n v="20.2"/>
    <x v="2"/>
    <m/>
    <m/>
    <s v="Concessão Federal"/>
    <m/>
    <m/>
    <m/>
    <s v="Federal"/>
    <s v="PAV"/>
    <s v="Dourados"/>
  </r>
  <r>
    <x v="6"/>
    <s v="163BMS0195"/>
    <s v="BR-163/MS (MSVia)"/>
    <x v="151"/>
    <s v="0195"/>
    <n v="-54.277913229911498"/>
    <n v="-23.785676379960901"/>
    <n v="-54.1881251299707"/>
    <n v="-23.4753028896166"/>
    <s v="163"/>
    <s v="MS"/>
    <s v="Eixo Principal"/>
    <s v="-"/>
    <s v="163BMS0195"/>
    <s v="ENTR MS-295(B) (ELDORADO)"/>
    <s v="ENTR MS-488 (ITAQUIRAÍ)"/>
    <n v="40.4"/>
    <n v="77.900000000000006"/>
    <n v="37.5"/>
    <x v="2"/>
    <m/>
    <m/>
    <s v="Concessão Federal"/>
    <m/>
    <m/>
    <m/>
    <s v="Federal"/>
    <s v="PAV"/>
    <s v="Dourados"/>
  </r>
  <r>
    <x v="6"/>
    <s v="163BMS0210"/>
    <s v="BR-163/MS (MSVia)"/>
    <x v="151"/>
    <s v="0210"/>
    <n v="-54.1881251299707"/>
    <n v="-23.4753028896166"/>
    <n v="-54.225908269750697"/>
    <n v="-23.247098670367201"/>
    <s v="163"/>
    <s v="MS"/>
    <s v="Eixo Principal"/>
    <s v="-"/>
    <s v="163BMS0210"/>
    <s v="ENTR MS-488 (ITAQUIRAÍ)"/>
    <s v="ENTR BR-487(A)"/>
    <n v="77.900000000000006"/>
    <n v="103.8"/>
    <n v="25.9"/>
    <x v="2"/>
    <m/>
    <m/>
    <s v="Concessão Federal"/>
    <m/>
    <m/>
    <m/>
    <s v="Federal"/>
    <s v="PAV"/>
    <s v="Dourados"/>
  </r>
  <r>
    <x v="6"/>
    <s v="163BMS0212"/>
    <s v="BR-163/MS (MSVia)"/>
    <x v="151"/>
    <s v="0212"/>
    <n v="-54.225908269750697"/>
    <n v="-23.247098670367201"/>
    <n v="-54.200818260254401"/>
    <n v="-23.129635810444199"/>
    <s v="163"/>
    <s v="MS"/>
    <s v="Eixo Principal"/>
    <s v="-"/>
    <s v="163BMS0212"/>
    <s v="ENTR BR-487(A)"/>
    <s v="ENTR MS-141(A) (P/ NAVIRAÍ)"/>
    <n v="103.8"/>
    <n v="117.7"/>
    <n v="13.9"/>
    <x v="2"/>
    <m/>
    <s v="487BMS0045"/>
    <s v="Concessão Federal"/>
    <m/>
    <m/>
    <m/>
    <s v="Federal"/>
    <s v="PAV"/>
    <s v="Dourados"/>
  </r>
  <r>
    <x v="6"/>
    <s v="163BMS0213"/>
    <s v="BR-163/MS (MSVia)"/>
    <x v="151"/>
    <s v="0213"/>
    <n v="-54.200818260254401"/>
    <n v="-23.129635810444199"/>
    <n v="-54.228265040299299"/>
    <n v="-23.0780314200139"/>
    <s v="163"/>
    <s v="MS"/>
    <s v="Eixo Principal"/>
    <s v="-"/>
    <s v="163BMS0213"/>
    <s v="ENTR MS-141(A) (P/ NAVIRAÍ)"/>
    <s v="ENTR MS-290 (P/ NAVIRAÍ)"/>
    <n v="117.7"/>
    <n v="124.3"/>
    <n v="6.6"/>
    <x v="2"/>
    <m/>
    <s v="487BMS0042"/>
    <s v="Concessão Federal"/>
    <m/>
    <m/>
    <m/>
    <s v="Federal"/>
    <s v="PAV"/>
    <s v="Dourados"/>
  </r>
  <r>
    <x v="6"/>
    <s v="163BMS0214"/>
    <s v="BR-163/MS (MSVia)"/>
    <x v="151"/>
    <s v="0214"/>
    <n v="-54.228265040299299"/>
    <n v="-23.0780314200139"/>
    <n v="-54.2339578001123"/>
    <n v="-23.056721639691801"/>
    <s v="163"/>
    <s v="MS"/>
    <s v="Eixo Principal"/>
    <s v="-"/>
    <s v="163BMS0214"/>
    <s v="ENTR MS-290 (P/ NAVIRAÍ)"/>
    <s v="ACESSO NAVIRAÍ (CONTORNO)"/>
    <n v="124.3"/>
    <n v="126.8"/>
    <n v="2.5"/>
    <x v="2"/>
    <m/>
    <s v="487BMS0040"/>
    <s v="Concessão Federal"/>
    <m/>
    <m/>
    <m/>
    <s v="Federal"/>
    <s v="PAV"/>
    <s v="Dourados"/>
  </r>
  <r>
    <x v="6"/>
    <s v="163BMS0222"/>
    <s v="BR-163/MS (MSVia)"/>
    <x v="151"/>
    <s v="0222"/>
    <n v="-54.2339578001123"/>
    <n v="-23.056721639691801"/>
    <n v="-54.330482469690097"/>
    <n v="-23.010335790264399"/>
    <s v="163"/>
    <s v="MS"/>
    <s v="Eixo Principal"/>
    <s v="-"/>
    <s v="163BMS0222"/>
    <s v="ACESSO NAVIRAÍ (CONTORNO)"/>
    <s v="ACESSO MS-145"/>
    <n v="126.8"/>
    <n v="138.19999999999999"/>
    <n v="11.4"/>
    <x v="2"/>
    <m/>
    <s v="487BMS0030"/>
    <s v="Concessão Federal"/>
    <m/>
    <m/>
    <m/>
    <s v="Federal"/>
    <s v="PAV"/>
    <s v="Dourados"/>
  </r>
  <r>
    <x v="6"/>
    <s v="163BMS0230"/>
    <s v="BR-163/MS (MSVia)"/>
    <x v="151"/>
    <s v="0230"/>
    <n v="-54.330482469690097"/>
    <n v="-23.010335790264399"/>
    <n v="-54.606326699617398"/>
    <n v="-22.867445839653701"/>
    <s v="163"/>
    <s v="MS"/>
    <s v="Eixo Principal"/>
    <s v="-"/>
    <s v="163BMS0230"/>
    <s v="ACESSO MS-145"/>
    <s v="ENTR BR-487(B)/MS-283/289 (JUTÍ)"/>
    <n v="138.19999999999999"/>
    <n v="171.6"/>
    <n v="33.4"/>
    <x v="2"/>
    <m/>
    <s v="487BMS0012"/>
    <s v="Concessão Federal"/>
    <m/>
    <m/>
    <m/>
    <s v="Federal"/>
    <s v="PAV"/>
    <s v="Dourados"/>
  </r>
  <r>
    <x v="6"/>
    <s v="163BMS0250"/>
    <s v="BR-163/MS (MSVia)"/>
    <x v="151"/>
    <s v="0250"/>
    <n v="-54.606326699617398"/>
    <n v="-22.867445839653701"/>
    <n v="-54.693014830170199"/>
    <n v="-22.823277640150899"/>
    <s v="163"/>
    <s v="MS"/>
    <s v="Eixo Principal"/>
    <s v="-"/>
    <s v="163BMS0250"/>
    <s v="ENTR BR-487(B)/MS-283/289 (JUTÍ)"/>
    <s v="ENTR MS-378(B)"/>
    <n v="171.6"/>
    <n v="181.8"/>
    <n v="10.199999999999999"/>
    <x v="2"/>
    <m/>
    <m/>
    <s v="Concessão Federal"/>
    <m/>
    <m/>
    <m/>
    <s v="Federal"/>
    <s v="PAV"/>
    <s v="Dourados"/>
  </r>
  <r>
    <x v="6"/>
    <s v="163BMS0252"/>
    <s v="BR-163/MS (MSVia)"/>
    <x v="151"/>
    <s v="0252"/>
    <n v="-54.693014830170199"/>
    <n v="-22.823277640150899"/>
    <n v="-54.815476200266403"/>
    <n v="-22.637661480093101"/>
    <s v="163"/>
    <s v="MS"/>
    <s v="Eixo Principal"/>
    <s v="-"/>
    <s v="163BMS0252"/>
    <s v="ENTR MS-378(B)"/>
    <s v="ENTR MS-156/378 (CAARAPÓ)"/>
    <n v="181.8"/>
    <n v="208.1"/>
    <n v="26.3"/>
    <x v="2"/>
    <m/>
    <m/>
    <s v="Concessão Federal"/>
    <m/>
    <m/>
    <m/>
    <s v="Federal"/>
    <s v="PAV"/>
    <s v="Dourados"/>
  </r>
  <r>
    <x v="6"/>
    <s v="163BMS0270"/>
    <s v="BR-163/MS (MSVia)"/>
    <x v="151"/>
    <s v="0270"/>
    <n v="-54.815476200266403"/>
    <n v="-22.637661480093101"/>
    <n v="-54.864763880448599"/>
    <n v="-22.497531529956099"/>
    <s v="163"/>
    <s v="MS"/>
    <s v="Eixo Principal"/>
    <s v="-"/>
    <s v="163BMS0270"/>
    <s v="ENTR MS-156/378 (CAARAPÓ)"/>
    <s v="ENTR MS-278 (NOVA AMÉRICA)"/>
    <n v="208.1"/>
    <n v="225.3"/>
    <n v="17.2"/>
    <x v="2"/>
    <m/>
    <m/>
    <s v="Concessão Federal"/>
    <m/>
    <m/>
    <m/>
    <s v="Federal"/>
    <s v="PAV"/>
    <s v="Dourados"/>
  </r>
  <r>
    <x v="6"/>
    <s v="163BMS0290"/>
    <s v="BR-163/MS (MSVia)"/>
    <x v="151"/>
    <s v="0290"/>
    <n v="-54.864763880448599"/>
    <n v="-22.497531529956099"/>
    <n v="-54.822151699641203"/>
    <n v="-22.283379349876999"/>
    <s v="163"/>
    <s v="MS"/>
    <s v="Eixo Principal"/>
    <s v="-"/>
    <s v="163BMS0290"/>
    <s v="ENTR MS-278 (NOVA AMÉRICA)"/>
    <s v="INÍCIO DE PISTA DUPLA (EMBRAPA)"/>
    <n v="225.3"/>
    <n v="252.5"/>
    <n v="27.2"/>
    <x v="2"/>
    <m/>
    <m/>
    <s v="Concessão Federal"/>
    <m/>
    <m/>
    <m/>
    <s v="Federal"/>
    <s v="PAV"/>
    <s v="Dourados"/>
  </r>
  <r>
    <x v="6"/>
    <s v="163BMS0300"/>
    <s v="BR-163/MS (MSVia)"/>
    <x v="151"/>
    <s v="0300"/>
    <n v="-54.822151699641203"/>
    <n v="-22.283379349876999"/>
    <n v="-54.804027960122099"/>
    <n v="-22.258688640268399"/>
    <s v="163"/>
    <s v="MS"/>
    <s v="Eixo Principal"/>
    <s v="-"/>
    <s v="163BMS0300"/>
    <s v="INÍCIO DE PISTA DUPLA (EMBRAPA)"/>
    <s v="ENTR BR-463 (DOURADOS)"/>
    <n v="252.5"/>
    <n v="256"/>
    <n v="3.5"/>
    <x v="0"/>
    <m/>
    <m/>
    <s v="Concessão Federal"/>
    <m/>
    <m/>
    <m/>
    <s v="Federal"/>
    <s v="PAV"/>
    <s v="Dourados"/>
  </r>
  <r>
    <x v="6"/>
    <s v="163BMS0310"/>
    <s v="BR-163/MS (MSVia)"/>
    <x v="151"/>
    <s v="0310"/>
    <n v="-54.804027960122099"/>
    <n v="-22.258688640268399"/>
    <n v="-54.781948780112003"/>
    <n v="-22.2577151799116"/>
    <s v="163"/>
    <s v="MS"/>
    <s v="Eixo Principal"/>
    <s v="-"/>
    <s v="163BMS0310"/>
    <s v="ENTR BR-463 (DOURADOS)"/>
    <s v="ENTR MS-156"/>
    <n v="256"/>
    <n v="258.2"/>
    <n v="2.2000000000000002"/>
    <x v="0"/>
    <m/>
    <m/>
    <s v="Concessão Federal"/>
    <m/>
    <m/>
    <m/>
    <s v="Federal"/>
    <s v="PAV"/>
    <s v="Dourados"/>
  </r>
  <r>
    <x v="6"/>
    <s v="163BMS0320"/>
    <s v="BR-163/MS (MSVia)"/>
    <x v="151"/>
    <s v="0320"/>
    <n v="-54.781948780112003"/>
    <n v="-22.2577151799116"/>
    <n v="-54.731280109989001"/>
    <n v="-22.222698370033601"/>
    <s v="163"/>
    <s v="MS"/>
    <s v="Eixo Principal"/>
    <s v="-"/>
    <s v="163BMS0320"/>
    <s v="ENTR MS-156"/>
    <s v="ENTR AV. MARCELINO PIRES (DOURADOS)"/>
    <n v="258.2"/>
    <n v="265"/>
    <n v="6.8"/>
    <x v="0"/>
    <m/>
    <m/>
    <s v="Concessão Federal"/>
    <m/>
    <m/>
    <m/>
    <s v="Federal"/>
    <s v="PAV"/>
    <s v="Dourados"/>
  </r>
  <r>
    <x v="6"/>
    <s v="163BMS0321"/>
    <s v="BR-163/MS (MSVia)"/>
    <x v="151"/>
    <s v="0321"/>
    <n v="-54.731280109989001"/>
    <n v="-22.222698370033601"/>
    <n v="-54.692950659944898"/>
    <n v="-22.1948468896721"/>
    <s v="163"/>
    <s v="MS"/>
    <s v="Eixo Principal"/>
    <s v="-"/>
    <s v="163BMS0321"/>
    <s v="ENTR AV. MARCELINO PIRES (DOURADOS)"/>
    <s v="ENTR BR-376"/>
    <n v="265"/>
    <n v="270"/>
    <n v="5"/>
    <x v="0"/>
    <m/>
    <m/>
    <s v="Concessão Federal"/>
    <m/>
    <m/>
    <m/>
    <s v="Federal"/>
    <s v="PAV"/>
    <s v="Dourados"/>
  </r>
  <r>
    <x v="6"/>
    <s v="163BMS0322"/>
    <s v="BR-163/MS (MSVia)"/>
    <x v="151"/>
    <s v="0322"/>
    <n v="-54.692950659944898"/>
    <n v="-22.1948468896721"/>
    <n v="-54.677430959570998"/>
    <n v="-22.1832328496162"/>
    <s v="163"/>
    <s v="MS"/>
    <s v="Eixo Principal"/>
    <s v="-"/>
    <s v="163BMS0322"/>
    <s v="ENTR BR-376"/>
    <s v="ENTR MS-276 (VILA SÃO PEDRO)"/>
    <n v="270"/>
    <n v="272.10000000000002"/>
    <n v="2.1"/>
    <x v="0"/>
    <m/>
    <m/>
    <s v="Concessão Federal"/>
    <m/>
    <m/>
    <m/>
    <s v="Federal"/>
    <s v="PAV"/>
    <s v="Dourados"/>
  </r>
  <r>
    <x v="6"/>
    <s v="163BMS0325"/>
    <s v="BR-163/MS (MSVia)"/>
    <x v="151"/>
    <s v="0325"/>
    <n v="-54.677430959570998"/>
    <n v="-22.1832328496162"/>
    <n v="-54.610032269773299"/>
    <n v="-22.130508949828101"/>
    <s v="163"/>
    <s v="MS"/>
    <s v="Eixo Principal"/>
    <s v="-"/>
    <s v="163BMS0325"/>
    <s v="ENTR MS-276 (VILA SÃO PEDRO)"/>
    <s v="FINAL PISTA DUPLA (VILA VARGAS)"/>
    <n v="272.10000000000002"/>
    <n v="281.3"/>
    <n v="9.1999999999999993"/>
    <x v="0"/>
    <m/>
    <m/>
    <s v="Concessão Federal"/>
    <m/>
    <m/>
    <m/>
    <s v="Federal"/>
    <s v="PAV"/>
    <s v="Dourados"/>
  </r>
  <r>
    <x v="6"/>
    <s v="163BMS0326"/>
    <s v="BR-163/MS (MSVia)"/>
    <x v="151"/>
    <s v="0326"/>
    <n v="-54.610032269773299"/>
    <n v="-22.130508949828101"/>
    <n v="-54.568620399711598"/>
    <n v="-22.080848259639399"/>
    <s v="163"/>
    <s v="MS"/>
    <s v="Eixo Principal"/>
    <s v="-"/>
    <s v="163BMS0326"/>
    <s v="FINAL PISTA DUPLA (VILA VARGAS)"/>
    <s v="ENTR MS-470(A) (VILA CRUZALTINA)"/>
    <n v="281.3"/>
    <n v="288.3"/>
    <n v="7"/>
    <x v="2"/>
    <m/>
    <m/>
    <s v="Concessão Federal"/>
    <m/>
    <m/>
    <m/>
    <s v="Federal"/>
    <s v="PAV"/>
    <s v="Dourados"/>
  </r>
  <r>
    <x v="6"/>
    <s v="163BMS0327"/>
    <s v="BR-163/MS (MSVia)"/>
    <x v="151"/>
    <s v="0327"/>
    <n v="-54.568620399711598"/>
    <n v="-22.080848259639399"/>
    <n v="-54.558656749609199"/>
    <n v="-22.062656700446301"/>
    <s v="163"/>
    <s v="MS"/>
    <s v="Eixo Principal"/>
    <s v="-"/>
    <s v="163BMS0327"/>
    <s v="ENTR MS-470(A) (VILA CRUZALTINA)"/>
    <s v="ENTR MS-470(B) (P/DOURADINA)"/>
    <n v="288.3"/>
    <n v="290.5"/>
    <n v="2.2000000000000002"/>
    <x v="2"/>
    <m/>
    <m/>
    <s v="Concessão Federal"/>
    <m/>
    <m/>
    <m/>
    <s v="Federal"/>
    <s v="PAV"/>
    <s v="Dourados"/>
  </r>
  <r>
    <x v="6"/>
    <s v="163BMS0328"/>
    <s v="BR-163/MS (MSVia)"/>
    <x v="151"/>
    <s v="0328"/>
    <n v="-54.558656749609199"/>
    <n v="-22.062656700446301"/>
    <n v="-54.547028330293102"/>
    <n v="-22.028016600385701"/>
    <s v="163"/>
    <s v="MS"/>
    <s v="Eixo Principal"/>
    <s v="-"/>
    <s v="163BMS0328"/>
    <s v="ENTR MS-470(B) (P/DOURADINA)"/>
    <s v="RIO LARANJA DOCE"/>
    <n v="290.5"/>
    <n v="294.7"/>
    <n v="4.2"/>
    <x v="2"/>
    <m/>
    <m/>
    <s v="Concessão Federal"/>
    <m/>
    <m/>
    <m/>
    <s v="Federal"/>
    <s v="PAV"/>
    <s v="Dourados"/>
  </r>
  <r>
    <x v="6"/>
    <s v="163BMS0329"/>
    <s v="BR-163/MS (MSVia)"/>
    <x v="151"/>
    <s v="0329"/>
    <n v="-54.547028330293102"/>
    <n v="-22.028016600385701"/>
    <n v="-54.533460030156199"/>
    <n v="-21.947687540047799"/>
    <s v="163"/>
    <s v="MS"/>
    <s v="Eixo Principal"/>
    <s v="-"/>
    <s v="163BMS0329"/>
    <s v="RIO LARANJA DOCE"/>
    <s v="ENTR MS-379 (P/BOCAJÁ)"/>
    <n v="294.7"/>
    <n v="303.89999999999998"/>
    <n v="9.1999999999999993"/>
    <x v="2"/>
    <m/>
    <m/>
    <s v="Concessão Federal"/>
    <m/>
    <m/>
    <m/>
    <s v="Federal"/>
    <s v="PAV"/>
    <s v="Dourados"/>
  </r>
  <r>
    <x v="6"/>
    <s v="163BMS0330"/>
    <s v="BR-163/MS (MSVia)"/>
    <x v="151"/>
    <s v="0330"/>
    <n v="-54.533460030156199"/>
    <n v="-21.947687540047799"/>
    <n v="-54.526976759969401"/>
    <n v="-21.783598799844601"/>
    <s v="163"/>
    <s v="MS"/>
    <s v="Eixo Principal"/>
    <s v="-"/>
    <s v="163BMS0330"/>
    <s v="ENTR MS-379 (P/BOCAJÁ)"/>
    <s v="ENTR BR-267(A) (RIO BRILHANTE)"/>
    <n v="303.89999999999998"/>
    <n v="323.2"/>
    <n v="19.3"/>
    <x v="2"/>
    <m/>
    <m/>
    <s v="Concessão Federal"/>
    <m/>
    <m/>
    <m/>
    <s v="Federal"/>
    <s v="PAV"/>
    <s v="Dourados"/>
  </r>
  <r>
    <x v="6"/>
    <s v="163BMS0334"/>
    <s v="BR-163/MS (MSVia)"/>
    <x v="151"/>
    <s v="0334"/>
    <n v="-54.526976759969401"/>
    <n v="-21.783598799844601"/>
    <n v="-54.423344369646799"/>
    <n v="-21.642744940426599"/>
    <s v="163"/>
    <s v="MS"/>
    <s v="Eixo Principal"/>
    <s v="-"/>
    <s v="163BMS0334"/>
    <s v="ENTR BR-267(A) (RIO BRILHANTE)"/>
    <s v="PONTE S/RIO VACARIA (AROEIRA)"/>
    <n v="323.2"/>
    <n v="344"/>
    <n v="20.8"/>
    <x v="2"/>
    <m/>
    <s v="267BMS0960"/>
    <s v="Concessão Federal"/>
    <m/>
    <m/>
    <m/>
    <s v="Federal"/>
    <s v="PAV"/>
    <s v="Dourados"/>
  </r>
  <r>
    <x v="6"/>
    <s v="163BMS0360"/>
    <s v="BR-163/MS (MSVia)"/>
    <x v="151"/>
    <s v="0360"/>
    <n v="-54.423344369646799"/>
    <n v="-21.642744940426599"/>
    <n v="-54.385983559593498"/>
    <n v="-21.471763809552101"/>
    <s v="163"/>
    <s v="MS"/>
    <s v="Eixo Principal"/>
    <s v="-"/>
    <s v="163BMS0360"/>
    <s v="PONTE S/RIO VACARIA (AROEIRA)"/>
    <s v="ENTR BR-267(B) (NOVA ALVORADA DO SUL)"/>
    <n v="344"/>
    <n v="364.1"/>
    <n v="20.100000000000001"/>
    <x v="2"/>
    <m/>
    <s v="267BMS0954"/>
    <s v="Concessão Federal"/>
    <m/>
    <m/>
    <m/>
    <s v="Federal"/>
    <s v="PAV"/>
    <s v="Dourados"/>
  </r>
  <r>
    <x v="6"/>
    <s v="163BMS0370"/>
    <s v="BR-163/MS (MSVia)"/>
    <x v="151"/>
    <s v="0370"/>
    <n v="-54.385983559593498"/>
    <n v="-21.471763809552101"/>
    <n v="-54.508440540098803"/>
    <n v="-21.006238150270299"/>
    <s v="163"/>
    <s v="MS"/>
    <s v="Eixo Principal"/>
    <s v="-"/>
    <s v="163BMS0370"/>
    <s v="ENTR BR-267(B) (NOVA ALVORADA DO SUL)"/>
    <s v="ENTR MS-258"/>
    <n v="364.1"/>
    <n v="418.3"/>
    <n v="54.2"/>
    <x v="2"/>
    <m/>
    <m/>
    <s v="Concessão Federal"/>
    <m/>
    <m/>
    <m/>
    <s v="Federal"/>
    <s v="PAV"/>
    <s v="Campo Grande"/>
  </r>
  <r>
    <x v="6"/>
    <s v="163BMS0380"/>
    <s v="BR-163/MS (MSVia)"/>
    <x v="151"/>
    <s v="0380"/>
    <n v="-54.508440540098803"/>
    <n v="-21.006238150270299"/>
    <n v="-54.5070052895624"/>
    <n v="-20.994633599860698"/>
    <s v="163"/>
    <s v="MS"/>
    <s v="Eixo Principal"/>
    <s v="-"/>
    <s v="163BMS0380"/>
    <s v="ENTR MS-258"/>
    <s v="PONTE S/ RIO ANHANDUÍ"/>
    <n v="418.3"/>
    <n v="419.6"/>
    <n v="1.3"/>
    <x v="2"/>
    <m/>
    <m/>
    <s v="Concessão Federal"/>
    <m/>
    <m/>
    <m/>
    <s v="Federal"/>
    <s v="PAV"/>
    <s v="Campo Grande"/>
  </r>
  <r>
    <x v="6"/>
    <s v="163BMS0390"/>
    <s v="BR-163/MS (MSVia)"/>
    <x v="151"/>
    <s v="0390"/>
    <n v="-54.5070052895624"/>
    <n v="-20.994633599860698"/>
    <n v="-54.582547280232703"/>
    <n v="-20.5829547896317"/>
    <s v="163"/>
    <s v="MS"/>
    <s v="Eixo Principal"/>
    <s v="-"/>
    <s v="163BMS0390"/>
    <s v="PONTE S/ RIO ANHANDUÍ"/>
    <s v="ENTR BR-262(A) (CAMPO GRANDE)"/>
    <n v="419.6"/>
    <n v="466.3"/>
    <n v="46.7"/>
    <x v="2"/>
    <m/>
    <m/>
    <s v="Concessão Federal"/>
    <m/>
    <m/>
    <m/>
    <s v="Federal"/>
    <s v="PAV"/>
    <s v="Campo Grande"/>
  </r>
  <r>
    <x v="6"/>
    <s v="163BMS0392"/>
    <s v="BR-163/MS (MSVia)"/>
    <x v="151"/>
    <s v="0392"/>
    <n v="-54.582547280232703"/>
    <n v="-20.5829547896317"/>
    <n v="-54.555956660171702"/>
    <n v="-20.554703610083401"/>
    <s v="163"/>
    <s v="MS"/>
    <s v="Eixo Principal"/>
    <s v="-"/>
    <s v="163BMS0392"/>
    <s v="ENTR BR-262(A) (CAMPO GRANDE)"/>
    <s v="ENTR MS-040 (CAMPO GRANDE) (P/TRÊS BARRAS)"/>
    <n v="466.3"/>
    <n v="470.6"/>
    <n v="4.3"/>
    <x v="2"/>
    <m/>
    <s v="262BMS1332"/>
    <s v="Concessão Federal"/>
    <m/>
    <m/>
    <m/>
    <s v="Federal"/>
    <s v="PAV"/>
    <s v="Coxim"/>
  </r>
  <r>
    <x v="6"/>
    <s v="163BMS0396"/>
    <s v="BR-163/MS (MSVia)"/>
    <x v="151"/>
    <s v="0396"/>
    <n v="-54.555956660171702"/>
    <n v="-20.554703610083401"/>
    <n v="-54.555620900084399"/>
    <n v="-20.463766590255801"/>
    <s v="163"/>
    <s v="MS"/>
    <s v="Eixo Principal"/>
    <s v="-"/>
    <s v="163BMS0396"/>
    <s v="ENTR MS-040 (CAMPO GRANDE) (P/TRÊS BARRAS)"/>
    <s v="ENTR BR-262(B) (CAMPO GRANDE) (P/TRÊS LAGOAS)"/>
    <n v="470.6"/>
    <n v="481.8"/>
    <n v="11.2"/>
    <x v="2"/>
    <m/>
    <s v="262BMS1330"/>
    <s v="Concessão Federal"/>
    <m/>
    <m/>
    <m/>
    <s v="Federal"/>
    <s v="PAV"/>
    <s v="Coxim"/>
  </r>
  <r>
    <x v="6"/>
    <s v="163BMS0398"/>
    <s v="BR-163/MS (MSVia)"/>
    <x v="151"/>
    <s v="0398"/>
    <n v="-54.555620900084399"/>
    <n v="-20.463766590255801"/>
    <n v="-54.556942950256797"/>
    <n v="-20.393402850061399"/>
    <s v="163"/>
    <s v="MS"/>
    <s v="Eixo Principal"/>
    <s v="-"/>
    <s v="163BMS0398"/>
    <s v="ENTR BR-262(B) (CAMPO GRANDE) (P/TRÊS LAGOAS)"/>
    <s v="ENTR AV. CONSUL ASSAF TRAD"/>
    <n v="481.8"/>
    <n v="490.8"/>
    <n v="9"/>
    <x v="2"/>
    <m/>
    <m/>
    <s v="Concessão Federal"/>
    <m/>
    <m/>
    <m/>
    <s v="Federal"/>
    <s v="PAV"/>
    <s v="Coxim"/>
  </r>
  <r>
    <x v="6"/>
    <s v="163BMS0404"/>
    <s v="BR-163/MS (MSVia)"/>
    <x v="151"/>
    <s v="0404"/>
    <n v="-54.5275414595706"/>
    <n v="-20.362866870009999"/>
    <n v="-54.556942950256797"/>
    <n v="-20.393402850061399"/>
    <s v="163"/>
    <s v="MS"/>
    <s v="Eixo Principal"/>
    <s v="-"/>
    <s v="163BMS0404"/>
    <s v="ENTR AV. CONSUL ASSAF TRAD"/>
    <s v="ENTR BR-060(A)"/>
    <n v="490.8"/>
    <n v="495.6"/>
    <n v="4.8"/>
    <x v="2"/>
    <m/>
    <m/>
    <s v="Concessão Federal"/>
    <m/>
    <m/>
    <m/>
    <s v="Federal"/>
    <s v="PAV"/>
    <s v="Coxim"/>
  </r>
  <r>
    <x v="6"/>
    <s v="163BMS0410"/>
    <s v="BR-163/MS (MSVia)"/>
    <x v="151"/>
    <s v="0410"/>
    <n v="-54.5275414595706"/>
    <n v="-20.362866870009999"/>
    <n v="-54.477925329889999"/>
    <n v="-20.231412409854698"/>
    <s v="163"/>
    <s v="MS"/>
    <s v="Eixo Principal"/>
    <s v="Coinc"/>
    <s v="163BMS0410"/>
    <s v="ENTR BR-060(A)"/>
    <s v="ENTR MS-445"/>
    <n v="495.6"/>
    <n v="511.6"/>
    <n v="16"/>
    <x v="2"/>
    <m/>
    <s v="060BMS0470"/>
    <s v="Concessão Federal"/>
    <m/>
    <m/>
    <m/>
    <s v="Federal"/>
    <s v="PAV"/>
    <s v="Coxim"/>
  </r>
  <r>
    <x v="6"/>
    <s v="163BMS0420"/>
    <s v="BR-163/MS (MSVia)"/>
    <x v="151"/>
    <s v="0420"/>
    <n v="-54.477925329889999"/>
    <n v="-20.231412409854698"/>
    <n v="-54.439202160251398"/>
    <n v="-20.1005012697177"/>
    <s v="163"/>
    <s v="MS"/>
    <s v="Eixo Principal"/>
    <s v="Coinc"/>
    <s v="163BMS0420"/>
    <s v="ENTR MS-445"/>
    <s v="ENTR MS-244(A) (JATOBÁ)"/>
    <n v="511.6"/>
    <n v="527"/>
    <n v="15.4"/>
    <x v="2"/>
    <m/>
    <s v="060BMS0454"/>
    <s v="Concessão Federal"/>
    <m/>
    <m/>
    <m/>
    <s v="Federal"/>
    <s v="PAV"/>
    <s v="Coxim"/>
  </r>
  <r>
    <x v="6"/>
    <s v="163BMS0425"/>
    <s v="BR-163/MS (MSVia)"/>
    <x v="151"/>
    <s v="0425"/>
    <n v="-54.439202160251398"/>
    <n v="-20.1005012697177"/>
    <n v="-54.430391489575499"/>
    <n v="-20.080572480235698"/>
    <s v="163"/>
    <s v="MS"/>
    <s v="Eixo Principal"/>
    <s v="Coinc"/>
    <s v="163BMS0425"/>
    <s v="ENTR MS-244(A) (JATOBÁ)"/>
    <s v="ENTR MS-244(B) (BONFIM)"/>
    <n v="527"/>
    <n v="529.6"/>
    <n v="2.6"/>
    <x v="2"/>
    <m/>
    <s v="060BMS0452"/>
    <s v="Concessão Federal"/>
    <m/>
    <m/>
    <m/>
    <s v="Federal"/>
    <s v="PAV"/>
    <s v="Coxim"/>
  </r>
  <r>
    <x v="6"/>
    <s v="163BMS0430"/>
    <s v="BR-163/MS (MSVia)"/>
    <x v="151"/>
    <s v="0430"/>
    <n v="-54.430391489575499"/>
    <n v="-20.080572480235698"/>
    <n v="-54.371326690374403"/>
    <n v="-19.909567639634801"/>
    <s v="163"/>
    <s v="MS"/>
    <s v="Eixo Principal"/>
    <s v="Coinc"/>
    <s v="163BMS0430"/>
    <s v="ENTR MS-244(B) (BONFIM)"/>
    <s v="ENTR MS-441 (BANDEIRANTES)"/>
    <n v="529.6"/>
    <n v="549"/>
    <n v="19.399999999999999"/>
    <x v="2"/>
    <m/>
    <s v="060BMS0450"/>
    <s v="Concessão Federal"/>
    <m/>
    <m/>
    <m/>
    <s v="Federal"/>
    <s v="PAV"/>
    <s v="Coxim"/>
  </r>
  <r>
    <x v="6"/>
    <s v="163BMS0440"/>
    <s v="BR-163/MS (MSVia)"/>
    <x v="151"/>
    <s v="0440"/>
    <n v="-54.371326690374403"/>
    <n v="-19.909567639634801"/>
    <n v="-54.372813089852102"/>
    <n v="-19.9044486796627"/>
    <s v="163"/>
    <s v="MS"/>
    <s v="Eixo Principal"/>
    <s v="Coinc"/>
    <s v="163BMS0440"/>
    <s v="ENTR MS-441 (BANDEIRANTES)"/>
    <s v="ENTR MS-340 (P/RIO NEGRO)"/>
    <n v="549"/>
    <n v="550.5"/>
    <n v="1.5"/>
    <x v="2"/>
    <m/>
    <s v="060BMS0440"/>
    <s v="Concessão Federal"/>
    <m/>
    <m/>
    <m/>
    <s v="Federal"/>
    <s v="PAV"/>
    <s v="Coxim"/>
  </r>
  <r>
    <x v="6"/>
    <s v="163BMS0450"/>
    <s v="BR-163/MS (MSVia)"/>
    <x v="151"/>
    <s v="0450"/>
    <n v="-54.372813089852102"/>
    <n v="-19.9044486796627"/>
    <n v="-54.3502812199023"/>
    <n v="-19.679591339568599"/>
    <s v="163"/>
    <s v="MS"/>
    <s v="Eixo Principal"/>
    <s v="Coinc"/>
    <s v="163BMS0450"/>
    <s v="ENTR MS-340 (P/RIO NEGRO)"/>
    <s v="ENTR BR-060(B) (CONGONHA)"/>
    <n v="550.5"/>
    <n v="575.79999999999995"/>
    <n v="25.3"/>
    <x v="2"/>
    <m/>
    <s v="060BMS0430"/>
    <s v="Concessão Federal"/>
    <m/>
    <m/>
    <m/>
    <s v="Federal"/>
    <s v="PAV"/>
    <s v="Coxim"/>
  </r>
  <r>
    <x v="6"/>
    <s v="163BMS0452"/>
    <s v="BR-163/MS (MSVia)"/>
    <x v="151"/>
    <s v="0452"/>
    <n v="-54.3502812199023"/>
    <n v="-19.679591339568599"/>
    <n v="-54.432830739646803"/>
    <n v="-19.5500350496777"/>
    <s v="163"/>
    <s v="MS"/>
    <s v="Eixo Principal"/>
    <s v="-"/>
    <s v="163BMS0452"/>
    <s v="ENTR BR-060(B) (CONGONHA)"/>
    <s v="ENTR MS-435 (CAPIM BRANCO)"/>
    <n v="575.79999999999995"/>
    <n v="592.9"/>
    <n v="17.100000000000001"/>
    <x v="2"/>
    <m/>
    <m/>
    <s v="Concessão Federal"/>
    <m/>
    <m/>
    <m/>
    <s v="Federal"/>
    <s v="PAV"/>
    <s v="Coxim"/>
  </r>
  <r>
    <x v="6"/>
    <s v="163BMS0470"/>
    <s v="BR-163/MS (MSVia)"/>
    <x v="151"/>
    <s v="0470"/>
    <n v="-54.432830739646803"/>
    <n v="-19.5500350496777"/>
    <n v="-54.570129659955697"/>
    <n v="-19.391509940131499"/>
    <s v="163"/>
    <s v="MS"/>
    <s v="Eixo Principal"/>
    <s v="-"/>
    <s v="163BMS0470"/>
    <s v="ENTR MS-435 (CAPIM BRANCO)"/>
    <s v="ENTR AV. JUSCELINO KUBITSCHEK (SÃO GABRIEL DO OESTE)"/>
    <n v="592.9"/>
    <n v="615.9"/>
    <n v="23"/>
    <x v="2"/>
    <m/>
    <m/>
    <s v="Concessão Federal"/>
    <m/>
    <m/>
    <m/>
    <s v="Federal"/>
    <s v="PAV"/>
    <s v="Coxim"/>
  </r>
  <r>
    <x v="6"/>
    <s v="163BMS0472"/>
    <s v="BR-163/MS (MSVia)"/>
    <x v="151"/>
    <s v="0472"/>
    <n v="-54.570129659955697"/>
    <n v="-19.391509940131499"/>
    <n v="-54.827524459985703"/>
    <n v="-19.0099406298561"/>
    <s v="163"/>
    <s v="MS"/>
    <s v="Eixo Principal"/>
    <s v="-"/>
    <s v="163BMS0472"/>
    <s v="ENTR AV. JUSCELINO KUBITSCHEK (SÃO GABRIEL DO OESTE)"/>
    <s v="ENTR BR-419(A)/MS-080 (P/RIO NEGRO)"/>
    <n v="615.9"/>
    <n v="669.6"/>
    <n v="53.7"/>
    <x v="2"/>
    <m/>
    <m/>
    <s v="Concessão Federal"/>
    <m/>
    <m/>
    <m/>
    <s v="Federal"/>
    <s v="PAV"/>
    <s v="Coxim"/>
  </r>
  <r>
    <x v="6"/>
    <s v="163BMS0490"/>
    <s v="BR-163/MS (MSVia)"/>
    <x v="151"/>
    <s v="0490"/>
    <n v="-54.827524459985703"/>
    <n v="-19.0099406298561"/>
    <n v="-54.8384118496271"/>
    <n v="-18.916655980189201"/>
    <s v="163"/>
    <s v="MS"/>
    <s v="Eixo Principal"/>
    <s v="-"/>
    <s v="163BMS0490"/>
    <s v="ENTR BR-419(A)/MS-080 (P/RIO NEGRO)"/>
    <s v="ENTR BR-419(B)/MS-427 (RIO VERDE DE MATO GROSSO)"/>
    <n v="669.6"/>
    <n v="680.9"/>
    <n v="11.3"/>
    <x v="2"/>
    <m/>
    <s v="419BMS0010"/>
    <s v="Concessão Federal"/>
    <m/>
    <m/>
    <m/>
    <s v="Federal"/>
    <s v="PAV"/>
    <s v="Coxim"/>
  </r>
  <r>
    <x v="6"/>
    <s v="163BMS0492"/>
    <s v="BR-163/MS (MSVia)"/>
    <x v="151"/>
    <s v="0492"/>
    <n v="-54.8384118496271"/>
    <n v="-18.916655980189201"/>
    <n v="-54.822909640167701"/>
    <n v="-18.7526541999313"/>
    <s v="163"/>
    <s v="MS"/>
    <s v="Eixo Principal"/>
    <s v="-"/>
    <s v="163BMS0492"/>
    <s v="ENTR BR-419(B)/MS-427 (RIO VERDE DE MATO GROSSO)"/>
    <s v="ENTR MS-423 (FAZ. ALEGRIA)"/>
    <n v="680.9"/>
    <n v="700.5"/>
    <n v="19.600000000000001"/>
    <x v="2"/>
    <m/>
    <m/>
    <s v="Concessão Federal"/>
    <m/>
    <m/>
    <m/>
    <s v="Federal"/>
    <s v="PAV"/>
    <s v="Coxim"/>
  </r>
  <r>
    <x v="6"/>
    <s v="163BMS0510"/>
    <s v="BR-163/MS (MSVia)"/>
    <x v="151"/>
    <s v="0510"/>
    <n v="-54.822909640167701"/>
    <n v="-18.7526541999313"/>
    <n v="-54.733491860360999"/>
    <n v="-18.503014090228"/>
    <s v="163"/>
    <s v="MS"/>
    <s v="Eixo Principal"/>
    <s v="-"/>
    <s v="163BMS0510"/>
    <s v="ENTR MS-423 (FAZ. ALEGRIA)"/>
    <s v="ENTR BR-359/MS-217/223 (COXIM)"/>
    <n v="700.5"/>
    <n v="730.8"/>
    <n v="30.3"/>
    <x v="2"/>
    <m/>
    <m/>
    <s v="Concessão Federal"/>
    <m/>
    <m/>
    <m/>
    <s v="Federal"/>
    <s v="PAV"/>
    <s v="Coxim"/>
  </r>
  <r>
    <x v="6"/>
    <s v="163BMS0512"/>
    <s v="BR-163/MS (MSVia)"/>
    <x v="151"/>
    <s v="0512"/>
    <n v="-54.733491860360999"/>
    <n v="-18.503014090228"/>
    <n v="-54.665897430422"/>
    <n v="-18.321167409748099"/>
    <s v="163"/>
    <s v="MS"/>
    <s v="Eixo Principal"/>
    <s v="-"/>
    <s v="163BMS0512"/>
    <s v="ENTR BR-359/MS-217/223 (COXIM)"/>
    <s v="ENTR MS-418 (P/PEDRO GOMES)"/>
    <n v="730.8"/>
    <n v="752.9"/>
    <n v="22.1"/>
    <x v="2"/>
    <m/>
    <m/>
    <s v="Concessão Federal"/>
    <m/>
    <m/>
    <m/>
    <s v="Federal"/>
    <s v="PAV"/>
    <s v="Coxim"/>
  </r>
  <r>
    <x v="6"/>
    <s v="163BMS0530"/>
    <s v="BR-163/MS (MSVia)"/>
    <x v="151"/>
    <s v="0530"/>
    <n v="-54.665897430422"/>
    <n v="-18.321167409748099"/>
    <n v="-54.654579900442002"/>
    <n v="-18.1858053602291"/>
    <s v="163"/>
    <s v="MS"/>
    <s v="Eixo Principal"/>
    <s v="-"/>
    <s v="163BMS0530"/>
    <s v="ENTR MS-418 (P/PEDRO GOMES)"/>
    <s v="ENTR MS-215 (P/PEDRO GOMES)"/>
    <n v="752.9"/>
    <n v="768.2"/>
    <n v="15.3"/>
    <x v="2"/>
    <m/>
    <m/>
    <s v="Concessão Federal"/>
    <m/>
    <m/>
    <m/>
    <s v="Federal"/>
    <s v="PAV"/>
    <s v="Coxim"/>
  </r>
  <r>
    <x v="6"/>
    <s v="163BMS0532"/>
    <s v="BR-163/MS (MSVia)"/>
    <x v="151"/>
    <s v="0532"/>
    <n v="-54.654579900442002"/>
    <n v="-18.1858053602291"/>
    <n v="-54.686457390196303"/>
    <n v="-17.927978360412901"/>
    <s v="163"/>
    <s v="MS"/>
    <s v="Eixo Principal"/>
    <s v="-"/>
    <s v="163BMS0532"/>
    <s v="ENTR MS-215 (P/PEDRO GOMES)"/>
    <s v="ENTR MS-214 (P/PANTANAL)"/>
    <n v="768.2"/>
    <n v="798.8"/>
    <n v="30.6"/>
    <x v="2"/>
    <m/>
    <m/>
    <s v="Concessão Federal"/>
    <m/>
    <m/>
    <m/>
    <s v="Federal"/>
    <s v="PAV"/>
    <s v="Coxim"/>
  </r>
  <r>
    <x v="6"/>
    <s v="163BMS0550"/>
    <s v="BR-163/MS (MSVia)"/>
    <x v="151"/>
    <s v="0550"/>
    <n v="-54.686457390196303"/>
    <n v="-17.927978360412901"/>
    <n v="-54.747491350345499"/>
    <n v="-17.643661749689901"/>
    <s v="163"/>
    <s v="MS"/>
    <s v="Eixo Principal"/>
    <s v="-"/>
    <s v="163BMS0550"/>
    <s v="ENTR MS-214 (P/PANTANAL)"/>
    <s v="ENTR MS-213 (P/ITIQUIRA)"/>
    <n v="798.8"/>
    <n v="832.2"/>
    <n v="33.4"/>
    <x v="2"/>
    <m/>
    <m/>
    <s v="Concessão Federal"/>
    <m/>
    <m/>
    <m/>
    <s v="Federal"/>
    <s v="PAV"/>
    <s v="Coxim"/>
  </r>
  <r>
    <x v="6"/>
    <s v="163BMS0555"/>
    <s v="BR-163/MS (MSVia)"/>
    <x v="151"/>
    <s v="0555"/>
    <n v="-54.747491350345499"/>
    <n v="-17.643661749689901"/>
    <n v="-54.739808350375"/>
    <n v="-17.5197161097106"/>
    <s v="163"/>
    <s v="MS"/>
    <s v="Eixo Principal"/>
    <s v="-"/>
    <s v="163BMS0555"/>
    <s v="ENTR MS-213 (P/ITIQUIRA)"/>
    <s v="DIV MS/MT (FIM DA PONTE S/RIO CORRENTES)"/>
    <n v="832.2"/>
    <n v="845.9"/>
    <n v="13.7"/>
    <x v="2"/>
    <m/>
    <m/>
    <s v="Concessão Federal"/>
    <m/>
    <m/>
    <m/>
    <s v="Federal"/>
    <s v="PAV"/>
    <s v="Coxim"/>
  </r>
  <r>
    <x v="0"/>
    <s v="163BMT0560"/>
    <n v="0"/>
    <x v="152"/>
    <s v="0560"/>
    <n v="-54.739808350375"/>
    <n v="-17.5197161097106"/>
    <n v="-54.758442650307998"/>
    <n v="-17.396681849887401"/>
    <s v="163"/>
    <s v="MT"/>
    <s v="Eixo Principal"/>
    <s v="-"/>
    <s v="163BMT0560"/>
    <s v="DIV MS/MT"/>
    <s v="ENTR MT-299"/>
    <n v="0"/>
    <n v="14"/>
    <n v="14"/>
    <x v="0"/>
    <m/>
    <m/>
    <s v="Concessão Federal"/>
    <m/>
    <m/>
    <m/>
    <s v="Federal"/>
    <s v="PAV"/>
    <s v="Rondonópolis"/>
  </r>
  <r>
    <x v="0"/>
    <s v="163BMT0565"/>
    <n v="0"/>
    <x v="152"/>
    <s v="0565"/>
    <n v="-54.758442650307998"/>
    <n v="-17.396681849887401"/>
    <n v="-54.760234880435299"/>
    <n v="-17.092519809641399"/>
    <s v="163"/>
    <s v="MT"/>
    <s v="Eixo Principal"/>
    <s v="-"/>
    <s v="163BMT0565"/>
    <s v="ENTR MT-299"/>
    <s v="ENTR MT-370"/>
    <n v="14"/>
    <n v="48"/>
    <n v="34"/>
    <x v="0"/>
    <m/>
    <m/>
    <s v="Concessão Federal"/>
    <m/>
    <m/>
    <m/>
    <s v="Federal"/>
    <s v="PAV"/>
    <s v="Rondonópolis"/>
  </r>
  <r>
    <x v="0"/>
    <s v="163BMT0570"/>
    <n v="0"/>
    <x v="152"/>
    <s v="0570"/>
    <n v="-54.760234880435299"/>
    <n v="-17.092519809641399"/>
    <n v="-54.701034139713698"/>
    <n v="-16.840081269634801"/>
    <s v="163"/>
    <s v="MT"/>
    <s v="Eixo Principal"/>
    <s v="-"/>
    <s v="163BMT0570"/>
    <s v="ENTR MT-370"/>
    <s v="ENTR MT-040"/>
    <n v="48"/>
    <n v="77.3"/>
    <n v="29.3"/>
    <x v="0"/>
    <m/>
    <m/>
    <s v="Concessão Federal"/>
    <m/>
    <m/>
    <m/>
    <s v="Federal"/>
    <s v="PAV"/>
    <s v="Rondonópolis"/>
  </r>
  <r>
    <x v="0"/>
    <s v="163BMT0575"/>
    <n v="0"/>
    <x v="152"/>
    <s v="0575"/>
    <n v="-54.701034139713698"/>
    <n v="-16.840081269634801"/>
    <n v="-54.693747030301097"/>
    <n v="-16.637930380382699"/>
    <s v="163"/>
    <s v="MT"/>
    <s v="Eixo Principal"/>
    <s v="-"/>
    <s v="163BMT0575"/>
    <s v="ENTR MT-040"/>
    <s v="ENTR MT-471"/>
    <n v="77.3"/>
    <n v="102.9"/>
    <n v="25.6"/>
    <x v="0"/>
    <m/>
    <m/>
    <s v="Concessão Federal"/>
    <m/>
    <m/>
    <m/>
    <s v="Federal"/>
    <s v="PAV"/>
    <s v="Rondonópolis"/>
  </r>
  <r>
    <x v="0"/>
    <s v="163BMT0580"/>
    <n v="0"/>
    <x v="152"/>
    <s v="0580"/>
    <n v="-54.693747030301097"/>
    <n v="-16.637930380382699"/>
    <n v="-54.6535208498073"/>
    <n v="-16.509880380275199"/>
    <s v="163"/>
    <s v="MT"/>
    <s v="Eixo Principal"/>
    <s v="-"/>
    <s v="163BMT0580"/>
    <s v="ENTR MT-471"/>
    <s v="FIM DA DUPLICAÇÃO"/>
    <n v="102.9"/>
    <n v="118.5"/>
    <n v="15.6"/>
    <x v="0"/>
    <m/>
    <m/>
    <s v="Concessão Federal"/>
    <m/>
    <m/>
    <m/>
    <s v="Federal"/>
    <s v="PAV"/>
    <s v="Rondonópolis"/>
  </r>
  <r>
    <x v="0"/>
    <s v="163BMT0581"/>
    <n v="0"/>
    <x v="152"/>
    <s v="0581"/>
    <n v="-54.6535208498073"/>
    <n v="-16.509880380275199"/>
    <n v="-54.646378050106797"/>
    <n v="-16.491405239660001"/>
    <s v="163"/>
    <s v="MT"/>
    <s v="Eixo Principal"/>
    <s v="-"/>
    <s v="163BMT0581"/>
    <s v="FIM DA DUPLICAÇÃO"/>
    <s v="ENTR BR-364(A)"/>
    <n v="118.5"/>
    <n v="120.7"/>
    <n v="2.2000000000000002"/>
    <x v="2"/>
    <m/>
    <m/>
    <s v="Concessão Federal"/>
    <m/>
    <m/>
    <m/>
    <s v="Federal"/>
    <s v="PAV"/>
    <s v="Rondonópolis"/>
  </r>
  <r>
    <x v="0"/>
    <s v="163BMT0582"/>
    <n v="0"/>
    <x v="152"/>
    <s v="0582"/>
    <n v="-54.646378050106797"/>
    <n v="-16.491405239660001"/>
    <n v="-54.654982290400298"/>
    <n v="-16.472335479898401"/>
    <s v="163"/>
    <s v="MT"/>
    <s v="Eixo Principal"/>
    <s v="-"/>
    <s v="163BMT0582"/>
    <s v="ENTR BR-364(A)"/>
    <s v="ENTR MT-130/MT-471 (ACESSO RONDONÓPOLIS (I)"/>
    <n v="120.7"/>
    <n v="123.1"/>
    <n v="2.4"/>
    <x v="0"/>
    <m/>
    <s v="364BMT0650"/>
    <s v="Concessão Federal"/>
    <m/>
    <m/>
    <m/>
    <s v="Federal"/>
    <s v="PAV"/>
    <s v="Rondonópolis"/>
  </r>
  <r>
    <x v="0"/>
    <s v="163BMT0585"/>
    <n v="0"/>
    <x v="152"/>
    <s v="0585"/>
    <n v="-54.654982290400298"/>
    <n v="-16.472335479898401"/>
    <n v="-54.6656278703298"/>
    <n v="-16.448788330217202"/>
    <s v="163"/>
    <s v="MT"/>
    <s v="Eixo Principal"/>
    <s v="-"/>
    <s v="163BMT0585"/>
    <s v="ENTR MT-130/MT-471 (ACESSO RONDONÓPOLIS (I)"/>
    <s v="ACESSO RONDONÓPOLIS (II)"/>
    <n v="123.1"/>
    <n v="126"/>
    <n v="2.9"/>
    <x v="0"/>
    <m/>
    <s v="364BMT0655"/>
    <s v="Concessão Federal"/>
    <m/>
    <m/>
    <m/>
    <s v="Federal"/>
    <s v="PAV"/>
    <s v="Rondonópolis"/>
  </r>
  <r>
    <x v="0"/>
    <s v="163BMT0590"/>
    <n v="0"/>
    <x v="152"/>
    <s v="0590"/>
    <n v="-54.6656278703298"/>
    <n v="-16.448788330217202"/>
    <n v="-54.695466060110498"/>
    <n v="-16.427475020056001"/>
    <s v="163"/>
    <s v="MT"/>
    <s v="Eixo Principal"/>
    <s v="-"/>
    <s v="163BMT0590"/>
    <s v="ACESSO RONDONÓPOLIS (II)"/>
    <s v="ENTR MT-483 (ANEL RODOVIÁRIO RONDONÓPOLIS)"/>
    <n v="126"/>
    <n v="128.9"/>
    <n v="2.9"/>
    <x v="2"/>
    <m/>
    <s v="364BMT0660"/>
    <s v="Concessão Federal"/>
    <m/>
    <m/>
    <m/>
    <s v="Federal"/>
    <s v="PAV"/>
    <s v="Rondonópolis"/>
  </r>
  <r>
    <x v="0"/>
    <s v="163BMT0591"/>
    <n v="0"/>
    <x v="152"/>
    <s v="0591"/>
    <n v="-54.695466060110498"/>
    <n v="-16.427475020056001"/>
    <n v="-54.713356369800501"/>
    <n v="-16.381113929863901"/>
    <s v="163"/>
    <s v="MT"/>
    <s v="Eixo Principal"/>
    <s v="-"/>
    <s v="163BMT0591"/>
    <s v="ENTR MT-483 (ANEL RODOVIÁRIO RONDONÓPOLIS)"/>
    <s v="ENTR MT-270(B)"/>
    <n v="128.9"/>
    <n v="135"/>
    <n v="6.1"/>
    <x v="2"/>
    <m/>
    <s v="364BMT0665"/>
    <s v="Concessão Federal"/>
    <m/>
    <m/>
    <m/>
    <s v="Federal"/>
    <s v="PAV"/>
    <s v="Rondonópolis"/>
  </r>
  <r>
    <x v="0"/>
    <s v="163BMT0592"/>
    <n v="0"/>
    <x v="152"/>
    <s v="0592"/>
    <n v="-54.713356369800501"/>
    <n v="-16.381113929863901"/>
    <n v="-54.783370059680401"/>
    <n v="-16.195471149873601"/>
    <s v="163"/>
    <s v="MT"/>
    <s v="Eixo Principal"/>
    <s v="-"/>
    <s v="163BMT0592"/>
    <s v="ENTR MT-270(B)"/>
    <s v="ENTR MT-469(A)"/>
    <n v="135"/>
    <n v="157.80000000000001"/>
    <n v="22.8"/>
    <x v="2"/>
    <s v="EOD"/>
    <s v="364BMT0670"/>
    <s v="Concessão Federal"/>
    <m/>
    <m/>
    <m/>
    <s v="Federal"/>
    <s v="PAV"/>
    <s v="Rondonópolis"/>
  </r>
  <r>
    <x v="0"/>
    <s v="163BMT0595"/>
    <n v="0"/>
    <x v="152"/>
    <s v="0595"/>
    <n v="-54.783370059680401"/>
    <n v="-16.195471149873601"/>
    <n v="-54.7893735703339"/>
    <n v="-16.178289239756499"/>
    <s v="163"/>
    <s v="MT"/>
    <s v="Eixo Principal"/>
    <s v="-"/>
    <s v="163BMT0595"/>
    <s v="ENTR MT-469(A)"/>
    <s v="ENTR MT-469(B)"/>
    <n v="157.80000000000001"/>
    <n v="159.80000000000001"/>
    <n v="2"/>
    <x v="2"/>
    <s v="EOD"/>
    <s v="364BMT0675"/>
    <s v="Concessão Federal"/>
    <m/>
    <m/>
    <m/>
    <s v="Federal"/>
    <s v="PAV"/>
    <s v="Rondonópolis"/>
  </r>
  <r>
    <x v="0"/>
    <s v="163BMT0600"/>
    <n v="0"/>
    <x v="152"/>
    <s v="0600"/>
    <n v="-54.7893735703339"/>
    <n v="-16.178289239756499"/>
    <n v="-54.795785380390903"/>
    <n v="-16.1617778299828"/>
    <s v="163"/>
    <s v="MT"/>
    <s v="Eixo Principal"/>
    <s v="-"/>
    <s v="163BMT0600"/>
    <s v="ENTR MT-469(B)"/>
    <s v="ENTR MT-454 (SANTA ELVIRA)"/>
    <n v="159.80000000000001"/>
    <n v="161.80000000000001"/>
    <n v="2"/>
    <x v="2"/>
    <s v="EOD"/>
    <s v="364BMT0680"/>
    <s v="Concessão Federal"/>
    <m/>
    <m/>
    <m/>
    <s v="Federal"/>
    <s v="PAV"/>
    <s v="Rondonópolis"/>
  </r>
  <r>
    <x v="0"/>
    <s v="163BMT0605"/>
    <n v="0"/>
    <x v="152"/>
    <s v="0605"/>
    <n v="-54.795785380390903"/>
    <n v="-16.1617778299828"/>
    <n v="-54.883511379846198"/>
    <n v="-16.056504759686799"/>
    <s v="163"/>
    <s v="MT"/>
    <s v="Eixo Principal"/>
    <s v="-"/>
    <s v="163BMT0605"/>
    <s v="ENTR MT-454 (SANTA ELVIRA)"/>
    <s v="ENTR MT-373(A) (JUSCIMEIRA)"/>
    <n v="161.80000000000001"/>
    <n v="177.7"/>
    <n v="15.9"/>
    <x v="2"/>
    <s v="EOD"/>
    <s v="364BMT0685"/>
    <s v="Concessão Federal"/>
    <m/>
    <m/>
    <m/>
    <s v="Federal"/>
    <s v="PAV"/>
    <s v="Rondonópolis"/>
  </r>
  <r>
    <x v="0"/>
    <s v="163BMT0610"/>
    <n v="0"/>
    <x v="152"/>
    <s v="0610"/>
    <n v="-54.883511379846198"/>
    <n v="-16.056504759686799"/>
    <n v="-54.892194229879699"/>
    <n v="-16.036821039958902"/>
    <s v="163"/>
    <s v="MT"/>
    <s v="Eixo Principal"/>
    <s v="-"/>
    <s v="163BMT0610"/>
    <s v="ENTR MT-373(A) (JUSCIMEIRA)"/>
    <s v="ENTR MT-373(B)"/>
    <n v="177.7"/>
    <n v="180.1"/>
    <n v="2.4"/>
    <x v="2"/>
    <s v="EOD"/>
    <s v="364BMT0690"/>
    <s v="Concessão Federal"/>
    <m/>
    <m/>
    <m/>
    <s v="Federal"/>
    <s v="PAV"/>
    <s v="Rondonópolis"/>
  </r>
  <r>
    <x v="0"/>
    <s v="163BMT0615"/>
    <n v="0"/>
    <x v="152"/>
    <s v="0615"/>
    <n v="-54.892194229879699"/>
    <n v="-16.036821039958902"/>
    <n v="-54.9055434003076"/>
    <n v="-16.017954210418399"/>
    <s v="163"/>
    <s v="MT"/>
    <s v="Eixo Principal"/>
    <s v="-"/>
    <s v="163BMT0615"/>
    <s v="ENTR MT-373(B)"/>
    <s v="ENTR MT-472 (SÃO PEDRO DA CIPA)"/>
    <n v="180.1"/>
    <n v="182.5"/>
    <n v="2.4"/>
    <x v="2"/>
    <s v="EOD"/>
    <s v="364BMT0700"/>
    <s v="Concessão Federal"/>
    <m/>
    <m/>
    <m/>
    <s v="Federal"/>
    <s v="PAV"/>
    <s v="Rondonópolis"/>
  </r>
  <r>
    <x v="0"/>
    <s v="163BMT0620"/>
    <n v="0"/>
    <x v="152"/>
    <s v="0620"/>
    <n v="-54.9055434003076"/>
    <n v="-16.017954210418399"/>
    <n v="-54.943729869837497"/>
    <n v="-15.968974059704999"/>
    <s v="163"/>
    <s v="MT"/>
    <s v="Eixo Principal"/>
    <s v="-"/>
    <s v="163BMT0620"/>
    <s v="ENTR MT-472 (SÃO PEDRO DA CIPA)"/>
    <s v="ENTR MT-344"/>
    <n v="182.5"/>
    <n v="189.6"/>
    <n v="7.1"/>
    <x v="2"/>
    <s v="EOD"/>
    <s v="364BMT0705"/>
    <s v="Concessão Federal"/>
    <m/>
    <m/>
    <m/>
    <s v="Federal"/>
    <s v="PAV"/>
    <s v="Rondonópolis"/>
  </r>
  <r>
    <x v="0"/>
    <s v="163BMT0625"/>
    <n v="0"/>
    <x v="152"/>
    <s v="0625"/>
    <n v="-54.943729869837497"/>
    <n v="-15.968974059704999"/>
    <n v="-54.958117570169598"/>
    <n v="-15.969912270235"/>
    <s v="163"/>
    <s v="MT"/>
    <s v="Eixo Principal"/>
    <s v="-"/>
    <s v="163BMT0625"/>
    <s v="ENTR MT-344"/>
    <s v="ENTR MT-457(A) (P/JACIÁRA)"/>
    <n v="189.6"/>
    <n v="191.2"/>
    <n v="1.6"/>
    <x v="0"/>
    <m/>
    <s v="364BMT0710"/>
    <s v="Concessão Federal"/>
    <m/>
    <m/>
    <m/>
    <s v="Federal"/>
    <s v="PAV"/>
    <s v="Rondonópolis"/>
  </r>
  <r>
    <x v="0"/>
    <s v="163BMT0630"/>
    <n v="0"/>
    <x v="152"/>
    <s v="0630"/>
    <n v="-54.958117570169598"/>
    <n v="-15.969912270235"/>
    <n v="-54.978465020144498"/>
    <n v="-15.9526672897635"/>
    <s v="163"/>
    <s v="MT"/>
    <s v="Eixo Principal"/>
    <s v="-"/>
    <s v="163BMT0630"/>
    <s v="ENTR MT-457(A) (P/JACIÁRA)"/>
    <s v="ENTR MT-457(B)"/>
    <n v="191.2"/>
    <n v="194.2"/>
    <n v="3"/>
    <x v="0"/>
    <m/>
    <s v="364BMT0715"/>
    <s v="Concessão Federal"/>
    <m/>
    <m/>
    <m/>
    <s v="Federal"/>
    <s v="PAV"/>
    <s v="Rondonópolis"/>
  </r>
  <r>
    <x v="0"/>
    <s v="163BMT0635"/>
    <n v="0"/>
    <x v="152"/>
    <s v="0635"/>
    <n v="-54.978465020144498"/>
    <n v="-15.9526672897635"/>
    <n v="-55.137696989624303"/>
    <n v="-15.852244970129201"/>
    <s v="163"/>
    <s v="MT"/>
    <s v="Eixo Principal"/>
    <s v="-"/>
    <s v="163BMT0635"/>
    <s v="ENTR MT-457(B)"/>
    <s v="ENTR MT-260"/>
    <n v="194.2"/>
    <n v="217.6"/>
    <n v="23.4"/>
    <x v="2"/>
    <s v="EOD"/>
    <s v="364BMT0720"/>
    <s v="Concessão Federal"/>
    <m/>
    <m/>
    <m/>
    <s v="Federal"/>
    <s v="PAV"/>
    <s v="Rondonópolis"/>
  </r>
  <r>
    <x v="0"/>
    <s v="163BMT0640"/>
    <n v="0"/>
    <x v="152"/>
    <s v="0640"/>
    <n v="-55.137696989624303"/>
    <n v="-15.852244970129201"/>
    <n v="-55.210487119584798"/>
    <n v="-15.8213351598896"/>
    <s v="163"/>
    <s v="MT"/>
    <s v="Eixo Principal"/>
    <s v="-"/>
    <s v="163BMT0640"/>
    <s v="ENTR MT-260"/>
    <s v="ENTR MT-453"/>
    <n v="217.6"/>
    <n v="226.5"/>
    <n v="8.9"/>
    <x v="2"/>
    <s v="EOD"/>
    <s v="364BMT0725"/>
    <s v="Concessão Federal"/>
    <m/>
    <m/>
    <m/>
    <s v="Federal"/>
    <s v="PAV"/>
    <s v="Rondonópolis"/>
  </r>
  <r>
    <x v="0"/>
    <s v="163BMT0645"/>
    <n v="0"/>
    <x v="152"/>
    <s v="0645"/>
    <n v="-55.210487119584798"/>
    <n v="-15.8213351598896"/>
    <n v="-55.265530080448698"/>
    <n v="-15.811110639844101"/>
    <s v="163"/>
    <s v="MT"/>
    <s v="Eixo Principal"/>
    <s v="-"/>
    <s v="163BMT0645"/>
    <s v="ENTR MT-453"/>
    <s v="ENTR MT-140(A)"/>
    <n v="226.5"/>
    <n v="232.7"/>
    <n v="6.2"/>
    <x v="2"/>
    <s v="EOD"/>
    <s v="364BMT0730"/>
    <s v="Concessão Federal"/>
    <m/>
    <m/>
    <m/>
    <s v="Federal"/>
    <s v="PAV"/>
    <s v="Rondonópolis"/>
  </r>
  <r>
    <x v="0"/>
    <s v="163BMT0650"/>
    <n v="0"/>
    <x v="152"/>
    <s v="0650"/>
    <n v="-55.265530080448698"/>
    <n v="-15.811110639844101"/>
    <n v="-55.410493859603797"/>
    <n v="-15.819893050224"/>
    <s v="163"/>
    <s v="MT"/>
    <s v="Eixo Principal"/>
    <s v="-"/>
    <s v="163BMT0650"/>
    <s v="ENTR MT-140(A)"/>
    <s v="ENTR BR-070(A) (SÃO VICENTE)"/>
    <n v="232.7"/>
    <n v="249.6"/>
    <n v="16.899999999999999"/>
    <x v="2"/>
    <s v="EOD"/>
    <s v="364BMT0735"/>
    <s v="Concessão Federal"/>
    <m/>
    <m/>
    <m/>
    <s v="Federal"/>
    <s v="PAV"/>
    <s v="Rondonópolis"/>
  </r>
  <r>
    <x v="0"/>
    <s v="163BMT0655"/>
    <n v="0"/>
    <x v="152"/>
    <s v="0655"/>
    <n v="-55.410493859603797"/>
    <n v="-15.819893050224"/>
    <n v="-55.513269869608699"/>
    <n v="-15.8235573396994"/>
    <s v="163"/>
    <s v="MT"/>
    <s v="Eixo Principal"/>
    <s v="Coinc"/>
    <s v="163BMT0655"/>
    <s v="ENTR BR-070(A) (SÃO VICENTE)"/>
    <s v="ENTR MT-455"/>
    <n v="249.6"/>
    <n v="262.3"/>
    <n v="12.7"/>
    <x v="2"/>
    <s v="EOD"/>
    <s v="070BMT0410;364BMT0740"/>
    <s v="Concessão Federal"/>
    <m/>
    <m/>
    <m/>
    <s v="Federal"/>
    <s v="PAV"/>
    <s v="Cuiabá"/>
  </r>
  <r>
    <x v="0"/>
    <s v="163BMT0660"/>
    <n v="0"/>
    <x v="152"/>
    <s v="0660"/>
    <n v="-55.513269869608699"/>
    <n v="-15.8235573396994"/>
    <n v="-55.541225530134"/>
    <n v="-15.809694380291299"/>
    <s v="163"/>
    <s v="MT"/>
    <s v="Eixo Principal"/>
    <s v="Coinc"/>
    <s v="163BMT0660"/>
    <s v="ENTR MT-455"/>
    <s v="INÍCIO VARIANTE I SERRA DE SÃO VICENTE"/>
    <n v="262.3"/>
    <n v="266"/>
    <n v="3.7"/>
    <x v="2"/>
    <s v="EOD"/>
    <s v="070BMT0415;364BMT0745"/>
    <s v="Concessão Federal"/>
    <m/>
    <m/>
    <m/>
    <s v="Federal"/>
    <s v="PAV"/>
    <s v="Cuiabá"/>
  </r>
  <r>
    <x v="0"/>
    <s v="163BMT0665"/>
    <n v="0"/>
    <x v="152"/>
    <s v="0665"/>
    <n v="-55.541225530134"/>
    <n v="-15.809694380291299"/>
    <n v="-55.594080950375499"/>
    <n v="-15.7968226599377"/>
    <s v="163"/>
    <s v="MT"/>
    <s v="Eixo Principal"/>
    <s v="Coinc"/>
    <s v="163BMT0665"/>
    <s v="INÍCIO VARIANTE I SERRA DE SÃO VICENTE"/>
    <s v="FIM VARIANTE I SERRA DE SÃO VICENTE"/>
    <n v="266"/>
    <n v="274"/>
    <n v="8"/>
    <x v="0"/>
    <m/>
    <s v="364BMT0750;070BMT0420"/>
    <s v="Concessão Federal"/>
    <m/>
    <m/>
    <m/>
    <s v="Federal"/>
    <s v="PAV"/>
    <s v="Cuiabá"/>
  </r>
  <r>
    <x v="0"/>
    <s v="163BMT0670"/>
    <n v="0"/>
    <x v="152"/>
    <s v="0670"/>
    <n v="-55.594080950375499"/>
    <n v="-15.7968226599377"/>
    <n v="-55.603444599788403"/>
    <n v="-15.7969890596972"/>
    <s v="163"/>
    <s v="MT"/>
    <s v="Eixo Principal"/>
    <s v="Coinc"/>
    <s v="163BMT0670"/>
    <s v="FIM VARIANTE I SERRA DE SÃO VICENTE"/>
    <s v="INÍC VARIANTE II SERRA DE SÃO VICENTE"/>
    <n v="274"/>
    <n v="275"/>
    <n v="1"/>
    <x v="0"/>
    <m/>
    <s v="364BMT0755;070BMT0425"/>
    <s v="Concessão Federal"/>
    <m/>
    <m/>
    <m/>
    <s v="Federal"/>
    <s v="PAV"/>
    <s v="Cuiabá"/>
  </r>
  <r>
    <x v="0"/>
    <s v="163BMT0675"/>
    <n v="0"/>
    <x v="152"/>
    <s v="0675"/>
    <n v="-55.603444599788403"/>
    <n v="-15.7969890596972"/>
    <n v="-55.6539620597012"/>
    <n v="-15.7710792498074"/>
    <s v="163"/>
    <s v="MT"/>
    <s v="Eixo Principal"/>
    <s v="Coinc"/>
    <s v="163BMT0675"/>
    <s v="INÍC VARIANTE II SERRA DE SÃO VICENTE"/>
    <s v="FIM VARIANTE II SERRA DE SÃO VICENTE"/>
    <n v="275"/>
    <n v="283.2"/>
    <n v="8.1999999999999993"/>
    <x v="0"/>
    <m/>
    <s v="364BMT0760;070BMT0430"/>
    <s v="Concessão Federal"/>
    <m/>
    <m/>
    <m/>
    <s v="Federal"/>
    <s v="PAV"/>
    <s v="Cuiabá"/>
  </r>
  <r>
    <x v="0"/>
    <s v="163BMT0680"/>
    <n v="0"/>
    <x v="152"/>
    <s v="0680"/>
    <n v="-55.6539620597012"/>
    <n v="-15.7710792498074"/>
    <n v="-55.961380560364503"/>
    <n v="-15.6657154702926"/>
    <s v="163"/>
    <s v="MT"/>
    <s v="Eixo Principal"/>
    <s v="Coinc"/>
    <s v="163BMT0680"/>
    <s v="FIM VARIANTE II SERRA DE SÃO VICENTE"/>
    <s v="ACESSO DISTRITO INDUSTRIAL"/>
    <n v="283.2"/>
    <n v="322.5"/>
    <n v="39.299999999999997"/>
    <x v="2"/>
    <s v="EOD"/>
    <s v="364BMT0765;070BMT0435"/>
    <s v="Concessão Federal"/>
    <m/>
    <m/>
    <m/>
    <s v="Federal"/>
    <s v="PAV"/>
    <s v="Cuiabá"/>
  </r>
  <r>
    <x v="0"/>
    <s v="163BMT0685"/>
    <n v="0"/>
    <x v="152"/>
    <s v="0685"/>
    <n v="-55.961380560364503"/>
    <n v="-15.6657154702926"/>
    <n v="-56.000741219831397"/>
    <n v="-15.6494602395983"/>
    <s v="163"/>
    <s v="MT"/>
    <s v="Eixo Principal"/>
    <s v="Coinc"/>
    <s v="163BMT0685"/>
    <s v="ACESSO DISTRITO INDUSTRIAL"/>
    <s v="ENTR BR-070(B)/MT-407"/>
    <n v="322.5"/>
    <n v="327.2"/>
    <n v="4.7"/>
    <x v="0"/>
    <m/>
    <s v="070BMT0440;364BMT0770"/>
    <s v="Concessão Federal"/>
    <m/>
    <m/>
    <m/>
    <s v="Federal"/>
    <s v="PAV"/>
    <s v="Cuiabá"/>
  </r>
  <r>
    <x v="0"/>
    <s v="163BMT0695"/>
    <n v="0"/>
    <x v="152"/>
    <s v="0695"/>
    <n v="-56.000741219831397"/>
    <n v="-15.6494602395983"/>
    <n v="-56.025908830028399"/>
    <n v="-15.6385284504276"/>
    <s v="163"/>
    <s v="MT"/>
    <s v="Eixo Principal"/>
    <s v="-"/>
    <s v="163BMT0695"/>
    <s v="ENTR BR-070(B)/MT-407"/>
    <s v="ACESSO TIJUCAL (CONTORNO DE CUIABÁ)"/>
    <n v="327.2"/>
    <n v="330.3"/>
    <n v="3.1"/>
    <x v="0"/>
    <m/>
    <s v="364BMT0780"/>
    <s v="Federal"/>
    <m/>
    <m/>
    <m/>
    <s v="Federal"/>
    <s v="PAV"/>
    <s v="Cuiabá"/>
  </r>
  <r>
    <x v="0"/>
    <s v="163BMT0700"/>
    <n v="0"/>
    <x v="152"/>
    <s v="0700"/>
    <n v="-56.025908830028399"/>
    <n v="-15.6385284504276"/>
    <n v="-56.046719689861703"/>
    <n v="-15.634477449774399"/>
    <s v="163"/>
    <s v="MT"/>
    <s v="Eixo Principal"/>
    <s v="-"/>
    <s v="163BMT0700"/>
    <s v="ACESSO TIJUCAL (CONTORNO DE CUIABÁ)"/>
    <s v="ENTR MT-040 (P/SANTO ANTÔNIO DO LEVERGER) *TRECHO URBANO*"/>
    <n v="330.3"/>
    <n v="332.9"/>
    <n v="2.6"/>
    <x v="0"/>
    <m/>
    <s v="364BMT0785"/>
    <s v="Federal"/>
    <m/>
    <m/>
    <m/>
    <s v="Federal"/>
    <s v="PAV"/>
    <s v="Cuiabá"/>
  </r>
  <r>
    <x v="0"/>
    <s v="163BMT0705"/>
    <n v="0"/>
    <x v="152"/>
    <s v="0705"/>
    <n v="-56.046719689861703"/>
    <n v="-15.634477449774399"/>
    <n v="-56.080665319948501"/>
    <n v="-15.6078104898621"/>
    <s v="163"/>
    <s v="MT"/>
    <s v="Eixo Principal"/>
    <s v="-"/>
    <s v="163BMT0705"/>
    <s v="ENTR MT-040 (P/SANTO ANTÔNIO DO LEVERGER)"/>
    <s v="ENTR AVENIDA MIGUEL SUTIL (AREÃO) *TRECHO URBANO*"/>
    <n v="332.9"/>
    <n v="337.7"/>
    <n v="4.8"/>
    <x v="0"/>
    <m/>
    <s v="364BMT0790"/>
    <s v="Federal"/>
    <m/>
    <m/>
    <m/>
    <s v="Federal"/>
    <s v="PAV"/>
    <s v="Cuiabá"/>
  </r>
  <r>
    <x v="0"/>
    <s v="163BMT0710"/>
    <n v="0"/>
    <x v="152"/>
    <s v="0710"/>
    <n v="-56.080665319948501"/>
    <n v="-15.6078104898621"/>
    <n v="-56.0908383699947"/>
    <n v="-15.582323569976699"/>
    <s v="163"/>
    <s v="MT"/>
    <s v="Eixo Principal"/>
    <s v="-"/>
    <s v="163BMT0710"/>
    <s v="ENTR AVENIDA MIGUEL SUTIL (AREÃO)"/>
    <s v="ENTR BR-251/MT-351(A) *TRECHO URBANO*"/>
    <n v="337.7"/>
    <n v="341.4"/>
    <n v="3.7"/>
    <x v="0"/>
    <m/>
    <s v="364BMT0795"/>
    <s v="Federal"/>
    <m/>
    <m/>
    <m/>
    <s v="Federal"/>
    <s v="PAV"/>
    <s v="Cuiabá"/>
  </r>
  <r>
    <x v="0"/>
    <s v="163BMT0715"/>
    <n v="0"/>
    <x v="152"/>
    <s v="0715"/>
    <n v="-56.0908383699947"/>
    <n v="-15.582323569976699"/>
    <n v="-56.117324950186202"/>
    <n v="-15.6233815199411"/>
    <s v="163"/>
    <s v="MT"/>
    <s v="Eixo Principal"/>
    <s v="-"/>
    <s v="163BMT0715"/>
    <s v="ENTR BR-251/MT-351(A)"/>
    <s v="ENTR MT-050(A)/060(A)/351(B) (PONTE NOVA) *TRECHO URBANO*"/>
    <n v="341.4"/>
    <n v="350.3"/>
    <n v="8.9"/>
    <x v="0"/>
    <m/>
    <s v="364BMT0800"/>
    <s v="Federal"/>
    <m/>
    <m/>
    <m/>
    <s v="Federal"/>
    <s v="PAV"/>
    <s v="Cuiabá"/>
  </r>
  <r>
    <x v="0"/>
    <s v="163BMT0720"/>
    <n v="0"/>
    <x v="152"/>
    <s v="0720"/>
    <n v="-56.117324950186202"/>
    <n v="-15.6233815199411"/>
    <n v="-56.113754069694401"/>
    <n v="-15.6276209996094"/>
    <s v="163"/>
    <s v="MT"/>
    <s v="Eixo Principal"/>
    <s v="-"/>
    <s v="163BMT0720"/>
    <s v="ENTR MT-050(A)/060(A)/351(B) (PONTE NOVA)"/>
    <s v="ENTR AVENIDA DA FEB *TRECHO URBANO*"/>
    <n v="350.3"/>
    <n v="350.9"/>
    <n v="0.6"/>
    <x v="0"/>
    <m/>
    <s v="364BMT0805"/>
    <s v="Federal"/>
    <m/>
    <m/>
    <m/>
    <s v="Federal"/>
    <s v="PAV"/>
    <s v="Cuiabá"/>
  </r>
  <r>
    <x v="0"/>
    <s v="163BMT0725"/>
    <n v="0"/>
    <x v="152"/>
    <s v="0725"/>
    <n v="-56.113754069694401"/>
    <n v="-15.6276209996094"/>
    <n v="-56.120820509758602"/>
    <n v="-15.6381466999102"/>
    <s v="163"/>
    <s v="MT"/>
    <s v="Eixo Principal"/>
    <s v="-"/>
    <s v="163BMT0725"/>
    <s v="ENTR AVENIDA DA FEB"/>
    <s v="ENTR AV. ULISSES POMPEU DE CAMPOS/MT-050"/>
    <n v="350.9"/>
    <n v="352.3"/>
    <n v="1.4"/>
    <x v="0"/>
    <m/>
    <s v="364BMT0810"/>
    <s v="Federal"/>
    <m/>
    <m/>
    <m/>
    <s v="Federal"/>
    <s v="PAV"/>
    <s v="Cuiabá"/>
  </r>
  <r>
    <x v="0"/>
    <s v="163BMT0730"/>
    <n v="0"/>
    <x v="152"/>
    <s v="0730"/>
    <n v="-56.120820509758602"/>
    <n v="-15.6381466999102"/>
    <n v="-56.147064610243497"/>
    <n v="-15.648803229985001"/>
    <s v="163"/>
    <s v="MT"/>
    <s v="Eixo Principal"/>
    <s v="-"/>
    <s v="163BMT0730"/>
    <s v="ENTR AV. ULISSES POMPEU DE CAMPOS/MT-050"/>
    <s v="ENTR AV COUTO MAGALHÃES/POSTO TREVINHO *TRECHO URBANO*"/>
    <n v="352.3"/>
    <n v="355.7"/>
    <n v="3.4"/>
    <x v="0"/>
    <m/>
    <s v="364BMT0815"/>
    <s v="Federal"/>
    <m/>
    <m/>
    <m/>
    <s v="Federal"/>
    <s v="PAV"/>
    <s v="Cuiabá"/>
  </r>
  <r>
    <x v="0"/>
    <s v="163BMT0735"/>
    <n v="0"/>
    <x v="152"/>
    <s v="0735"/>
    <n v="-56.147064610243497"/>
    <n v="-15.648803229985001"/>
    <n v="-56.194845659799299"/>
    <n v="-15.649205750345001"/>
    <s v="163"/>
    <s v="MT"/>
    <s v="Eixo Principal"/>
    <s v="-"/>
    <s v="163BMT0735"/>
    <s v="ENTR AV COUTO MAGALHÃES/POSTO TREVINHO"/>
    <s v="ENTR BR-070/MT-060(B) (TREVO LAGARTO) *TRECHO URBANO*"/>
    <n v="355.7"/>
    <n v="361.4"/>
    <n v="5.7"/>
    <x v="0"/>
    <m/>
    <s v="364BMT0820"/>
    <s v="Federal"/>
    <m/>
    <m/>
    <m/>
    <s v="Federal"/>
    <s v="PAV"/>
    <s v="Cuiabá"/>
  </r>
  <r>
    <x v="0"/>
    <s v="163BMT0740"/>
    <n v="0"/>
    <x v="152"/>
    <s v="0740"/>
    <n v="-56.194845659799299"/>
    <n v="-15.649205750345001"/>
    <n v="-56.431628987787498"/>
    <n v="-15.3182271308773"/>
    <s v="163"/>
    <s v="MT"/>
    <s v="Eixo Principal"/>
    <s v="-"/>
    <s v="163BMT0740"/>
    <s v="ENTR BR-070/MT-060(B) (TREVO LAGARTO)"/>
    <s v="MATA GRANDE"/>
    <n v="361.4"/>
    <n v="410.7"/>
    <n v="49.3"/>
    <x v="2"/>
    <m/>
    <s v="364BMT0825"/>
    <s v="Concessão Federal"/>
    <m/>
    <m/>
    <m/>
    <s v="Federal"/>
    <s v="PAV"/>
    <s v="Cuiabá"/>
  </r>
  <r>
    <x v="0"/>
    <s v="163BMT0745"/>
    <n v="0"/>
    <x v="152"/>
    <s v="0745"/>
    <n v="-56.431628987787498"/>
    <n v="-15.3182271308773"/>
    <n v="-56.464422759902298"/>
    <n v="-15.254853310132001"/>
    <s v="163"/>
    <s v="MT"/>
    <s v="Eixo Principal"/>
    <s v="-"/>
    <s v="163BMT0745"/>
    <s v="MATA GRANDE"/>
    <s v="ENTR MT-246(A) (P/ACORIZAL)"/>
    <n v="410.7"/>
    <n v="419.1"/>
    <n v="8.4"/>
    <x v="2"/>
    <m/>
    <s v="364BMT0830"/>
    <s v="Concessão Federal"/>
    <m/>
    <m/>
    <m/>
    <s v="Federal"/>
    <s v="PAV"/>
    <s v="Cuiabá"/>
  </r>
  <r>
    <x v="0"/>
    <s v="163BMT0750"/>
    <n v="0"/>
    <x v="152"/>
    <s v="0750"/>
    <n v="-56.464422759902298"/>
    <n v="-15.254853310132001"/>
    <n v="-56.483436199620797"/>
    <n v="-15.2415845202094"/>
    <s v="163"/>
    <s v="MT"/>
    <s v="Eixo Principal"/>
    <s v="-"/>
    <s v="163BMT0750"/>
    <s v="ENTR MT-246(A) (P/ACORIZAL)"/>
    <s v="FIM DA PONTE S/RIO JANGADA"/>
    <n v="419.1"/>
    <n v="421.7"/>
    <n v="2.6"/>
    <x v="2"/>
    <m/>
    <s v="364BMT0835"/>
    <s v="Concessão Federal"/>
    <m/>
    <m/>
    <m/>
    <s v="Federal"/>
    <s v="PAV"/>
    <s v="Cuiabá"/>
  </r>
  <r>
    <x v="0"/>
    <s v="163BMT0755"/>
    <n v="0"/>
    <x v="152"/>
    <s v="0755"/>
    <n v="-56.483436199620797"/>
    <n v="-15.2415845202094"/>
    <n v="-56.524269019599501"/>
    <n v="-15.176174139724701"/>
    <s v="163"/>
    <s v="MT"/>
    <s v="Eixo Principal"/>
    <s v="-"/>
    <s v="163BMT0755"/>
    <s v="FIM DA PONTE S/RIO JANGADA"/>
    <s v="ENTR MT-246(B)"/>
    <n v="421.7"/>
    <n v="430.5"/>
    <n v="8.8000000000000007"/>
    <x v="2"/>
    <m/>
    <s v="364BMT0840"/>
    <s v="Concessão Federal"/>
    <m/>
    <m/>
    <m/>
    <s v="Federal"/>
    <s v="PAV"/>
    <s v="Cuiabá"/>
  </r>
  <r>
    <x v="0"/>
    <s v="163BMT0760"/>
    <n v="0"/>
    <x v="152"/>
    <s v="0760"/>
    <n v="-56.524269019599501"/>
    <n v="-15.176174139724701"/>
    <n v="-56.434270179724898"/>
    <n v="-14.8349269496189"/>
    <s v="163"/>
    <s v="MT"/>
    <s v="Eixo Principal"/>
    <s v="-"/>
    <s v="163BMT0760"/>
    <s v="ENTR MT-246(B)"/>
    <s v="INÍCIO DA TRAVESSIA URB DE ROSÁRIO OESTE"/>
    <n v="430.5"/>
    <n v="471.6"/>
    <n v="41.1"/>
    <x v="2"/>
    <s v="EOD"/>
    <s v="364BMT0845"/>
    <s v="Concessão Federal"/>
    <m/>
    <m/>
    <m/>
    <s v="Federal"/>
    <s v="PAV"/>
    <s v="Cuiabá"/>
  </r>
  <r>
    <x v="0"/>
    <s v="163BMT0765"/>
    <n v="0"/>
    <x v="152"/>
    <s v="0765"/>
    <n v="-56.434270179724898"/>
    <n v="-14.8349269496189"/>
    <n v="-56.425349129858397"/>
    <n v="-14.8171368702703"/>
    <s v="163"/>
    <s v="MT"/>
    <s v="Eixo Principal"/>
    <s v="-"/>
    <s v="163BMT0765"/>
    <s v="INÍCIO DA TRAVESSIA URB DE ROSÁRIO OESTE"/>
    <s v="FIM DA TRAVESSIA URBANA DE ROSÁRIO OESTE *TRECHO URBANO*"/>
    <n v="471.6"/>
    <n v="474"/>
    <n v="2.4"/>
    <x v="0"/>
    <m/>
    <s v="364BMT0850"/>
    <s v="Concessão Federal"/>
    <m/>
    <m/>
    <m/>
    <s v="Federal"/>
    <s v="PAV"/>
    <s v="Cuiabá"/>
  </r>
  <r>
    <x v="0"/>
    <s v="163BMT0770"/>
    <n v="0"/>
    <x v="152"/>
    <s v="0770"/>
    <n v="-56.425349129858397"/>
    <n v="-14.8171368702703"/>
    <n v="-56.320279559953597"/>
    <n v="-14.719397179735999"/>
    <s v="163"/>
    <s v="MT"/>
    <s v="Eixo Principal"/>
    <s v="-"/>
    <s v="163BMT0770"/>
    <s v="FIM DA TRAVESSIA URBANA DE ROSÁRIO OESTE"/>
    <s v="ENTR MT-241 (NOBRES)"/>
    <n v="474"/>
    <n v="491.2"/>
    <n v="17.2"/>
    <x v="0"/>
    <m/>
    <s v="364BMT0855"/>
    <s v="Concessão Federal"/>
    <m/>
    <m/>
    <m/>
    <s v="Federal"/>
    <s v="PAV"/>
    <s v="Cuiabá"/>
  </r>
  <r>
    <x v="0"/>
    <s v="163BMT0775"/>
    <n v="0"/>
    <x v="152"/>
    <s v="0775"/>
    <n v="-56.320279559953597"/>
    <n v="-14.719397179735999"/>
    <n v="-56.221767310412901"/>
    <n v="-14.558651769963101"/>
    <s v="163"/>
    <s v="MT"/>
    <s v="Eixo Principal"/>
    <s v="-"/>
    <s v="163BMT0775"/>
    <s v="ENTR MT-241 (NOBRES)"/>
    <s v="ENTR MT-240(A)"/>
    <n v="491.2"/>
    <n v="513.9"/>
    <n v="22.7"/>
    <x v="0"/>
    <m/>
    <s v="364BMT0870"/>
    <s v="Concessão Federal"/>
    <m/>
    <m/>
    <m/>
    <s v="Federal"/>
    <s v="PAV"/>
    <s v="Cuiabá"/>
  </r>
  <r>
    <x v="0"/>
    <s v="163BMT0780"/>
    <n v="0"/>
    <x v="152"/>
    <s v="0780"/>
    <n v="-56.221767310412901"/>
    <n v="-14.558651769963101"/>
    <n v="-56.229454719759403"/>
    <n v="-14.5306381598231"/>
    <s v="163"/>
    <s v="MT"/>
    <s v="Eixo Principal"/>
    <s v="-"/>
    <s v="163BMT0780"/>
    <s v="ENTR MT-240(A)"/>
    <s v="ENTR BR-364(B)/MT-010(B)/240(B) (POSTO GIL)"/>
    <n v="513.9"/>
    <n v="517.4"/>
    <n v="3.5"/>
    <x v="0"/>
    <m/>
    <s v="364BMT0890"/>
    <s v="Concessão Federal"/>
    <m/>
    <m/>
    <m/>
    <s v="Federal"/>
    <s v="PAV"/>
    <s v="Cuiabá"/>
  </r>
  <r>
    <x v="0"/>
    <s v="163BMT0785"/>
    <n v="0"/>
    <x v="152"/>
    <s v="0785"/>
    <n v="-56.229454719759403"/>
    <n v="-14.5306381598231"/>
    <n v="-56.085938219573102"/>
    <n v="-13.860854390018"/>
    <s v="163"/>
    <s v="MT"/>
    <s v="Eixo Principal"/>
    <s v="-"/>
    <s v="163BMT0785"/>
    <s v="ENTR BR-364(B)/MT-010(B)/240(B) (POSTO GIL)"/>
    <s v="ENTR MT-249 (INÍCIO DA TRAVESSIA URBANA DE NOVA MUTUM)"/>
    <n v="517.4"/>
    <n v="605.29999999999995"/>
    <n v="87.9"/>
    <x v="2"/>
    <m/>
    <m/>
    <s v="Concessão Federal"/>
    <m/>
    <m/>
    <m/>
    <s v="Federal"/>
    <s v="PAV"/>
    <s v="Cuiabá"/>
  </r>
  <r>
    <x v="0"/>
    <s v="163BMT0790"/>
    <n v="0"/>
    <x v="152"/>
    <s v="0790"/>
    <n v="-56.085938219573102"/>
    <n v="-13.860854390018"/>
    <n v="-56.066071369997701"/>
    <n v="-13.793126929664"/>
    <s v="163"/>
    <s v="MT"/>
    <s v="Eixo Principal"/>
    <s v="-"/>
    <s v="163BMT0790"/>
    <s v="ENTR MT-249 (INÍCIO DA TRAVESSIA URBANA DE NOVA MUTUM)"/>
    <s v="FIM DA TRAVESSIA URBANA DE NOVA MUTUM *TRECHO URBANO*"/>
    <n v="605.29999999999995"/>
    <n v="613.20000000000005"/>
    <n v="7.9"/>
    <x v="0"/>
    <m/>
    <m/>
    <s v="Concessão Federal"/>
    <m/>
    <m/>
    <m/>
    <s v="Federal"/>
    <s v="PAV"/>
    <s v="Cuiabá"/>
  </r>
  <r>
    <x v="0"/>
    <s v="163BMT0795"/>
    <n v="0"/>
    <x v="152"/>
    <s v="0795"/>
    <n v="-56.066071369997701"/>
    <n v="-13.793126929664"/>
    <n v="-56.080999890232697"/>
    <n v="-13.429710850375301"/>
    <s v="163"/>
    <s v="MT"/>
    <s v="Eixo Principal"/>
    <s v="-"/>
    <s v="163BMT0795"/>
    <s v="FIM DA TRAVESSIA URBANA DE NOVA MUTUM"/>
    <s v="ENTR MT-235 (P/SÃO JOSÉ DO RIO CLARO)"/>
    <n v="613.20000000000005"/>
    <n v="656.3"/>
    <n v="43.1"/>
    <x v="2"/>
    <m/>
    <m/>
    <s v="Concessão Federal"/>
    <m/>
    <m/>
    <m/>
    <s v="Federal"/>
    <s v="PAV"/>
    <s v="Cuiabá"/>
  </r>
  <r>
    <x v="0"/>
    <s v="163BMT0800"/>
    <n v="0"/>
    <x v="152"/>
    <s v="0800"/>
    <n v="-56.080999890232697"/>
    <n v="-13.429710850375301"/>
    <n v="-56.041052700121902"/>
    <n v="-13.3076090499176"/>
    <s v="163"/>
    <s v="MT"/>
    <s v="Eixo Principal"/>
    <s v="-"/>
    <s v="163BMT0800"/>
    <s v="ENTR MT-235 (P/SÃO JOSÉ DO RIO CLARO)"/>
    <s v="ENTR MT-338"/>
    <n v="656.3"/>
    <n v="671.9"/>
    <n v="15.6"/>
    <x v="2"/>
    <m/>
    <m/>
    <s v="Concessão Federal"/>
    <m/>
    <m/>
    <m/>
    <s v="Federal"/>
    <s v="PAV"/>
    <s v="Sorriso"/>
  </r>
  <r>
    <x v="0"/>
    <s v="163BMT0805"/>
    <n v="0"/>
    <x v="152"/>
    <s v="0805"/>
    <n v="-56.041052700121902"/>
    <n v="-13.3076090499176"/>
    <n v="-55.921364799645701"/>
    <n v="-13.063758920337801"/>
    <s v="163"/>
    <s v="MT"/>
    <s v="Eixo Principal"/>
    <s v="-"/>
    <s v="163BMT0805"/>
    <s v="ENTR MT-338"/>
    <s v="ENTR MT-449 (LUCAS DO RIO VERDE)"/>
    <n v="671.9"/>
    <n v="702.3"/>
    <n v="30.4"/>
    <x v="2"/>
    <m/>
    <m/>
    <s v="Concessão Federal"/>
    <m/>
    <m/>
    <m/>
    <s v="Federal"/>
    <s v="PAV"/>
    <s v="Sorriso"/>
  </r>
  <r>
    <x v="0"/>
    <s v="163BMT0808"/>
    <n v="0"/>
    <x v="152"/>
    <s v="0808"/>
    <n v="-55.921364799645701"/>
    <n v="-13.063758920337801"/>
    <n v="-55.7483211797786"/>
    <n v="-12.5994475598569"/>
    <s v="163"/>
    <s v="MT"/>
    <s v="Eixo Principal"/>
    <s v="-"/>
    <s v="163BMT0808"/>
    <s v="ENTR MT-449 (LUCAS DO RIO VERDE)"/>
    <s v="INÍCIO DA TRAVESSIA URBANA DE SORRISO"/>
    <n v="702.3"/>
    <n v="759.7"/>
    <n v="57.4"/>
    <x v="2"/>
    <m/>
    <m/>
    <s v="Concessão Federal"/>
    <m/>
    <m/>
    <m/>
    <s v="Federal"/>
    <s v="PAV"/>
    <s v="Sorriso"/>
  </r>
  <r>
    <x v="0"/>
    <s v="163BMT0810"/>
    <n v="0"/>
    <x v="152"/>
    <s v="0810"/>
    <n v="-55.7483211797786"/>
    <n v="-12.5994475598569"/>
    <n v="-55.722614239855197"/>
    <n v="-12.565320839585"/>
    <s v="163"/>
    <s v="MT"/>
    <s v="Eixo Principal"/>
    <s v="-"/>
    <s v="163BMT0810"/>
    <s v="INÍCIO DA TRAVESSIA URBANA DE SORRISO"/>
    <s v="ENTR BR-242/MT-242 *TRECHO URBANO*"/>
    <n v="759.7"/>
    <n v="764.5"/>
    <n v="4.8"/>
    <x v="0"/>
    <m/>
    <m/>
    <s v="Concessão Federal"/>
    <m/>
    <m/>
    <m/>
    <s v="Federal"/>
    <s v="PAV"/>
    <s v="Sorriso"/>
  </r>
  <r>
    <x v="0"/>
    <s v="163BMT0815"/>
    <n v="0"/>
    <x v="152"/>
    <s v="0815"/>
    <n v="-55.722614239855197"/>
    <n v="-12.565320839585"/>
    <n v="-55.702305680162901"/>
    <n v="-12.525396799822399"/>
    <s v="163"/>
    <s v="MT"/>
    <s v="Eixo Principal"/>
    <s v="-"/>
    <s v="163BMT0815"/>
    <s v="ENTR BR-242/MT-242"/>
    <s v="FIM DA TRAVESSIA URBANA DE SORRISO *TRECHO URBANO*"/>
    <n v="764.5"/>
    <n v="769.5"/>
    <n v="5"/>
    <x v="0"/>
    <m/>
    <m/>
    <s v="Concessão Federal"/>
    <m/>
    <m/>
    <m/>
    <s v="Federal"/>
    <s v="PAV"/>
    <s v="Sorriso"/>
  </r>
  <r>
    <x v="0"/>
    <s v="163BMT0820"/>
    <n v="0"/>
    <x v="152"/>
    <s v="0820"/>
    <n v="-55.702305680162901"/>
    <n v="-12.525396799822399"/>
    <n v="-55.562298470397998"/>
    <n v="-12.287281580380499"/>
    <s v="163"/>
    <s v="MT"/>
    <s v="Eixo Principal"/>
    <s v="-"/>
    <s v="163BMT0820"/>
    <s v="FIM DA TRAVESSIA URBANA DE SORRISO"/>
    <s v="ENTR MT-225 (P/VERA)"/>
    <n v="769.5"/>
    <n v="800.4"/>
    <n v="30.9"/>
    <x v="2"/>
    <m/>
    <m/>
    <s v="Concessão Federal"/>
    <m/>
    <m/>
    <m/>
    <s v="Federal"/>
    <s v="PAV"/>
    <s v="Sorriso"/>
  </r>
  <r>
    <x v="0"/>
    <s v="163BMT0821"/>
    <n v="0"/>
    <x v="152"/>
    <s v="0821"/>
    <n v="-55.562298470397998"/>
    <n v="-12.287281580380499"/>
    <n v="-55.516977320247001"/>
    <n v="-11.9752315199186"/>
    <s v="163"/>
    <s v="MT"/>
    <s v="Eixo Principal"/>
    <s v="-"/>
    <s v="163BMT0821"/>
    <s v="ENTR MT-225 (P/VERA)"/>
    <s v="INÍCIO DA TRAVESSIA URBANA DE SINOP"/>
    <n v="800.4"/>
    <n v="836.3"/>
    <n v="35.9"/>
    <x v="2"/>
    <m/>
    <m/>
    <s v="Concessão Federal"/>
    <m/>
    <m/>
    <m/>
    <s v="Federal"/>
    <s v="PAV"/>
    <s v="Sorriso"/>
  </r>
  <r>
    <x v="0"/>
    <s v="163BMT0822"/>
    <n v="0"/>
    <x v="152"/>
    <s v="0822"/>
    <n v="-55.516977320247001"/>
    <n v="-11.9752315199186"/>
    <n v="-55.503416300122097"/>
    <n v="-11.8927095104355"/>
    <s v="163"/>
    <s v="MT"/>
    <s v="Eixo Principal"/>
    <s v="-"/>
    <s v="163BMT0822"/>
    <s v="INÍCIO DA TRAVESSIA URBANA DE SINOP"/>
    <s v="ENTR MT-140(B) (P/SANTA CARMEM) *TRECHO URBANO*"/>
    <n v="836.3"/>
    <n v="845.7"/>
    <n v="9.4"/>
    <x v="0"/>
    <m/>
    <m/>
    <s v="Concessão Federal"/>
    <m/>
    <m/>
    <m/>
    <s v="Federal"/>
    <s v="PAV"/>
    <s v="Sorriso"/>
  </r>
  <r>
    <x v="0"/>
    <s v="163BMT0825"/>
    <n v="0"/>
    <x v="152"/>
    <s v="0825"/>
    <n v="-55.503416300122097"/>
    <n v="-11.8927095104355"/>
    <n v="-55.485767120256298"/>
    <n v="-11.8250146199287"/>
    <s v="163"/>
    <s v="MT"/>
    <s v="Eixo Principal"/>
    <s v="-"/>
    <s v="163BMT0825"/>
    <s v="ENTR MT-140(B) (P/SANTA CARMEM)"/>
    <s v="FIM DA TRAVESSIA URBANA DE SINOP *TRECHO URBANO*"/>
    <n v="845.7"/>
    <n v="853.5"/>
    <n v="7.8"/>
    <x v="0"/>
    <m/>
    <m/>
    <s v="Concessão Federal"/>
    <m/>
    <m/>
    <m/>
    <s v="Federal"/>
    <s v="PAV"/>
    <s v="Sorriso"/>
  </r>
  <r>
    <x v="0"/>
    <s v="163BMT0830"/>
    <n v="0"/>
    <x v="152"/>
    <s v="0830"/>
    <n v="-55.485767120256298"/>
    <n v="-11.8250146199287"/>
    <n v="-55.4735951102261"/>
    <n v="-11.778146220371699"/>
    <s v="163"/>
    <s v="MT"/>
    <s v="Eixo Principal"/>
    <s v="-"/>
    <s v="163BMT0830"/>
    <s v="FIM DA TRAVESSIA URBANA DE SINOP"/>
    <s v="ENTR MT-423 (P/ CLAUDIA)"/>
    <n v="853.5"/>
    <n v="858.9"/>
    <n v="5.4"/>
    <x v="2"/>
    <m/>
    <m/>
    <s v="Concessão Federal"/>
    <m/>
    <m/>
    <m/>
    <s v="Federal"/>
    <s v="PAV"/>
    <s v="Sorriso"/>
  </r>
  <r>
    <x v="0"/>
    <s v="163BMT0832"/>
    <n v="0"/>
    <x v="152"/>
    <s v="0832"/>
    <n v="-55.4735951102261"/>
    <n v="-11.778146220371699"/>
    <n v="-55.4514839296396"/>
    <n v="-11.6937274696469"/>
    <s v="163"/>
    <s v="MT"/>
    <s v="Eixo Principal"/>
    <s v="-"/>
    <s v="163BMT0832"/>
    <s v="ENTR MT-423 (P/ CLAUDIA)"/>
    <s v="ENTR MT-220 (P/PORTO DOS GAÚCHOS)"/>
    <n v="858.9"/>
    <n v="868.6"/>
    <n v="9.6999999999999993"/>
    <x v="2"/>
    <m/>
    <m/>
    <s v="Federal"/>
    <m/>
    <m/>
    <m/>
    <s v="Federal"/>
    <s v="PAV"/>
    <s v="Sorriso"/>
  </r>
  <r>
    <x v="0"/>
    <s v="163BMT0834"/>
    <n v="0"/>
    <x v="152"/>
    <s v="0834"/>
    <n v="-55.4514839296396"/>
    <n v="-11.6937274696469"/>
    <n v="-55.251010249922999"/>
    <n v="-11.0097192903129"/>
    <s v="163"/>
    <s v="MT"/>
    <s v="Eixo Principal"/>
    <s v="-"/>
    <s v="163BMT0834"/>
    <s v="ENTR MT-220 (P/PORTO DOS GAÚCHOS)"/>
    <s v="ENTR AV. EUGÊNIO BEDIN (ITAUBA)"/>
    <n v="868.6"/>
    <n v="950"/>
    <n v="81.400000000000006"/>
    <x v="2"/>
    <m/>
    <m/>
    <s v="Federal"/>
    <m/>
    <m/>
    <m/>
    <s v="Federal"/>
    <s v="PAV"/>
    <s v="Sorriso"/>
  </r>
  <r>
    <x v="0"/>
    <s v="163BMT0836"/>
    <n v="0"/>
    <x v="152"/>
    <s v="0836"/>
    <n v="-55.251010249922999"/>
    <n v="-11.0097192903129"/>
    <n v="-55.187653689865797"/>
    <n v="-10.849023649921399"/>
    <s v="163"/>
    <s v="MT"/>
    <s v="Eixo Principal"/>
    <s v="-"/>
    <s v="163BMT0836"/>
    <s v="ENTR AV. EUGÊNIO BEDIN (ITAUBA)"/>
    <s v="ENTR MT-320(A) (SANTA HELENA)"/>
    <n v="950"/>
    <n v="969.8"/>
    <n v="19.8"/>
    <x v="2"/>
    <m/>
    <m/>
    <s v="Federal"/>
    <m/>
    <m/>
    <m/>
    <s v="Federal"/>
    <s v="PAV"/>
    <s v="Sorriso"/>
  </r>
  <r>
    <x v="0"/>
    <s v="163BMT0840"/>
    <n v="0"/>
    <x v="152"/>
    <s v="0840"/>
    <n v="-55.187653689865797"/>
    <n v="-10.849023649921399"/>
    <n v="-55.1745406103608"/>
    <n v="-10.8176666697809"/>
    <s v="163"/>
    <s v="MT"/>
    <s v="Eixo Principal"/>
    <s v="-"/>
    <s v="163BMT0840"/>
    <s v="ENTR MT-320(A) (SANTA HELENA)"/>
    <s v="ENTR MT-320(B) (P/ MARCELÂNDIA)"/>
    <n v="969.8"/>
    <n v="973.6"/>
    <n v="3.8"/>
    <x v="2"/>
    <m/>
    <m/>
    <s v="Federal"/>
    <m/>
    <m/>
    <m/>
    <s v="Federal"/>
    <s v="PAV"/>
    <s v="Sorriso"/>
  </r>
  <r>
    <x v="0"/>
    <s v="163BMT0841"/>
    <n v="0"/>
    <x v="152"/>
    <s v="0841"/>
    <n v="-55.1745406103608"/>
    <n v="-10.8176666697809"/>
    <n v="-55.132425730363103"/>
    <n v="-10.6331296700981"/>
    <s v="163"/>
    <s v="MT"/>
    <s v="Eixo Principal"/>
    <s v="-"/>
    <s v="163BMT0841"/>
    <s v="ENTR MT-320(B) (P/ MARCELÂNDIA)"/>
    <s v="ENTR MT-208 (P/ NOVA GUARITA)"/>
    <n v="973.6"/>
    <n v="997.3"/>
    <n v="23.7"/>
    <x v="2"/>
    <m/>
    <m/>
    <s v="Federal"/>
    <m/>
    <m/>
    <m/>
    <s v="Federal"/>
    <s v="PAV"/>
    <s v="Sorriso"/>
  </r>
  <r>
    <x v="0"/>
    <s v="163BMT0842"/>
    <n v="0"/>
    <x v="152"/>
    <s v="0842"/>
    <n v="-55.132425730363103"/>
    <n v="-10.6331296700981"/>
    <n v="-55.1076031900351"/>
    <n v="-10.605037259561801"/>
    <s v="163"/>
    <s v="MT"/>
    <s v="Eixo Principal"/>
    <s v="-"/>
    <s v="163BMT0842"/>
    <s v="ENTR MT-208 (P/ NOVA GUARITA)"/>
    <s v="ACESSO P/TERRA NOVA DO NORTE"/>
    <n v="997.3"/>
    <n v="1001.5"/>
    <n v="4.2"/>
    <x v="2"/>
    <m/>
    <m/>
    <s v="Federal"/>
    <m/>
    <m/>
    <m/>
    <s v="Federal"/>
    <s v="PAV"/>
    <s v="Sorriso"/>
  </r>
  <r>
    <x v="0"/>
    <s v="163BMT0846"/>
    <n v="0"/>
    <x v="152"/>
    <s v="0846"/>
    <n v="-55.1076031900351"/>
    <n v="-10.605037259561801"/>
    <n v="-54.994236070238401"/>
    <n v="-10.2510676401594"/>
    <s v="163"/>
    <s v="MT"/>
    <s v="Eixo Principal"/>
    <s v="-"/>
    <s v="163BMT0846"/>
    <s v="ACESSO P/TERRA NOVA DO NORTE"/>
    <s v="ENTR. MT-410 (PEIXOTO DE AZEVEDO)"/>
    <n v="1001.5"/>
    <n v="1043.8"/>
    <n v="42.3"/>
    <x v="2"/>
    <m/>
    <m/>
    <s v="Federal"/>
    <m/>
    <m/>
    <m/>
    <s v="Federal"/>
    <s v="PAV"/>
    <s v="Sorriso"/>
  </r>
  <r>
    <x v="0"/>
    <s v="163BMT0850"/>
    <n v="0"/>
    <x v="152"/>
    <s v="0850"/>
    <n v="-54.994236070238401"/>
    <n v="-10.2510676401594"/>
    <n v="-54.936896849709697"/>
    <n v="-10.1659568701134"/>
    <s v="163"/>
    <s v="MT"/>
    <s v="Eixo Principal"/>
    <s v="-"/>
    <s v="163BMT0850"/>
    <s v="ENTR. MT-410 (PEIXOTO DE AZEVEDO)"/>
    <s v="ENTR AV. VITOR DONINE (MATUPÁ)"/>
    <n v="1043.8"/>
    <n v="1055.3"/>
    <n v="11.5"/>
    <x v="2"/>
    <m/>
    <m/>
    <s v="Federal"/>
    <m/>
    <m/>
    <m/>
    <s v="Federal"/>
    <s v="PAV"/>
    <s v="Sorriso"/>
  </r>
  <r>
    <x v="0"/>
    <s v="163BMT0852"/>
    <n v="0"/>
    <x v="152"/>
    <s v="0852"/>
    <n v="-54.936896849709697"/>
    <n v="-10.1659568701134"/>
    <n v="-54.905014300369601"/>
    <n v="-9.9649923197397303"/>
    <s v="163"/>
    <s v="MT"/>
    <s v="Eixo Principal"/>
    <s v="-"/>
    <s v="163BMT0852"/>
    <s v="ENTR AV. VITOR DONINE (MATUPÁ)"/>
    <s v="INÍCIO DA TRAV URB DE GURANTÃ DO NORTE"/>
    <n v="1055.3"/>
    <n v="1078.7"/>
    <n v="23.4"/>
    <x v="2"/>
    <m/>
    <m/>
    <s v="Federal"/>
    <m/>
    <m/>
    <m/>
    <s v="Federal"/>
    <s v="PAV"/>
    <s v="Sorriso"/>
  </r>
  <r>
    <x v="0"/>
    <s v="163BMT0855"/>
    <n v="0"/>
    <x v="152"/>
    <s v="0855"/>
    <n v="-54.905014300369601"/>
    <n v="-9.9649923197397303"/>
    <n v="-54.903326569665403"/>
    <n v="-9.9385780603291707"/>
    <s v="163"/>
    <s v="MT"/>
    <s v="Eixo Principal"/>
    <s v="-"/>
    <s v="163BMT0855"/>
    <s v="INÍCIO DA TRAV URB DE GURANTÃ DO NORTE"/>
    <s v="FIM DA TRAV URB DE GUARANTÃ DO NORTE *TRECHO URBANO*"/>
    <n v="1078.7"/>
    <n v="1081.5999999999999"/>
    <n v="2.9"/>
    <x v="0"/>
    <m/>
    <m/>
    <s v="Federal"/>
    <m/>
    <m/>
    <m/>
    <s v="Federal"/>
    <s v="PAV"/>
    <s v="Sorriso"/>
  </r>
  <r>
    <x v="0"/>
    <s v="163BMT0860"/>
    <n v="0"/>
    <x v="152"/>
    <s v="0860"/>
    <n v="-54.903326569665403"/>
    <n v="-9.9385780603291707"/>
    <n v="-54.876767299970801"/>
    <n v="-9.5703444603285508"/>
    <s v="163"/>
    <s v="MT"/>
    <s v="Eixo Principal"/>
    <s v="-"/>
    <s v="163BMT0860"/>
    <s v="FIM DA TRAV URB DE GUARANTÃ DO NORTE"/>
    <s v="DIV MT/PA"/>
    <n v="1081.5999999999999"/>
    <n v="1131.4000000000001"/>
    <n v="49.8"/>
    <x v="2"/>
    <m/>
    <m/>
    <s v="Federal"/>
    <m/>
    <m/>
    <m/>
    <s v="Federal"/>
    <s v="PAV"/>
    <s v="Sorriso"/>
  </r>
  <r>
    <x v="0"/>
    <s v="163BPA0870"/>
    <n v="0"/>
    <x v="153"/>
    <s v="0870"/>
    <n v="-54.876767299970801"/>
    <n v="-9.5703444603285508"/>
    <n v="-54.858175410266902"/>
    <n v="-9.3728712696932899"/>
    <s v="163"/>
    <s v="PA"/>
    <s v="Eixo Principal"/>
    <s v="-"/>
    <s v="163BPA0870"/>
    <s v="DIV MT/PA"/>
    <s v="ENTR BR-235 (ACESSO A BASE AÉREA)"/>
    <n v="0"/>
    <n v="23.1"/>
    <n v="23.1"/>
    <x v="5"/>
    <s v="EOP"/>
    <m/>
    <s v="Federal"/>
    <m/>
    <m/>
    <m/>
    <s v="Federal"/>
    <s v="N_PAV"/>
    <s v="Itaituba"/>
  </r>
  <r>
    <x v="0"/>
    <s v="163BPA0880"/>
    <n v="0"/>
    <x v="153"/>
    <s v="0880"/>
    <n v="-54.858175410266902"/>
    <n v="-9.3728712696932899"/>
    <n v="-54.914313290326"/>
    <n v="-9.1177607395664495"/>
    <s v="163"/>
    <s v="PA"/>
    <s v="Eixo Principal"/>
    <s v="-"/>
    <s v="163BPA0880"/>
    <s v="ENTR BR-235 (ACESSO A BASE AÉREA)"/>
    <s v="IGARAPÉ ANTA (DIV N PROGRESSO/ALTAMIRA)"/>
    <n v="23.1"/>
    <n v="54.9"/>
    <n v="31.8"/>
    <x v="5"/>
    <s v="EOP"/>
    <m/>
    <s v="Federal"/>
    <m/>
    <m/>
    <m/>
    <s v="Federal"/>
    <s v="N_PAV"/>
    <s v="Itaituba"/>
  </r>
  <r>
    <x v="0"/>
    <s v="163BPA0890"/>
    <n v="0"/>
    <x v="153"/>
    <s v="0890"/>
    <n v="-54.914313290326"/>
    <n v="-9.1177607395664495"/>
    <n v="-54.988103630078299"/>
    <n v="-8.8991671100740106"/>
    <s v="163"/>
    <s v="PA"/>
    <s v="Eixo Principal"/>
    <s v="-"/>
    <s v="163BPA0890"/>
    <s v="IGARAPÉ ANTA (DIV N PROGRESSO/ALTAMIRA)"/>
    <s v="IGARAPÉ CINTURA FINA"/>
    <n v="54.9"/>
    <n v="83"/>
    <n v="28.1"/>
    <x v="2"/>
    <m/>
    <m/>
    <s v="Federal"/>
    <m/>
    <m/>
    <m/>
    <s v="Federal"/>
    <s v="PAV"/>
    <s v="Itaituba"/>
  </r>
  <r>
    <x v="0"/>
    <s v="163BPA0900"/>
    <n v="0"/>
    <x v="153"/>
    <s v="0900"/>
    <n v="-54.988103630078299"/>
    <n v="-8.8991671100740106"/>
    <n v="-54.965262369962304"/>
    <n v="-8.7371987895924104"/>
    <s v="163"/>
    <s v="PA"/>
    <s v="Eixo Principal"/>
    <s v="-"/>
    <s v="163BPA0900"/>
    <s v="IGARAPÉ CINTURA FINA"/>
    <s v="ACESSO USINA (SALTO CURUÁ)"/>
    <n v="83"/>
    <n v="102"/>
    <n v="19"/>
    <x v="2"/>
    <m/>
    <m/>
    <s v="Federal"/>
    <m/>
    <m/>
    <m/>
    <s v="Federal"/>
    <s v="PAV"/>
    <s v="Itaituba"/>
  </r>
  <r>
    <x v="0"/>
    <s v="163BPA0910"/>
    <n v="0"/>
    <x v="153"/>
    <s v="0910"/>
    <n v="-54.965262369962304"/>
    <n v="-8.7371987895924104"/>
    <n v="-55.0495399001462"/>
    <n v="-8.6172283599008193"/>
    <s v="163"/>
    <s v="PA"/>
    <s v="Eixo Principal"/>
    <s v="-"/>
    <s v="163BPA0910"/>
    <s v="ACESSO USINA (SALTO CURUÁ)"/>
    <s v="CACHOEIRA DA SERRA"/>
    <n v="102"/>
    <n v="121"/>
    <n v="19"/>
    <x v="2"/>
    <m/>
    <m/>
    <s v="Federal"/>
    <m/>
    <m/>
    <m/>
    <s v="Federal"/>
    <s v="PAV"/>
    <s v="Itaituba"/>
  </r>
  <r>
    <x v="0"/>
    <s v="163BPA0930"/>
    <n v="0"/>
    <x v="153"/>
    <s v="0930"/>
    <n v="-55.0495399001462"/>
    <n v="-8.6172283599008193"/>
    <n v="-55.099301819822998"/>
    <n v="-8.3195649196852592"/>
    <s v="163"/>
    <s v="PA"/>
    <s v="Eixo Principal"/>
    <s v="-"/>
    <s v="163BPA0930"/>
    <s v="CACHOEIRA DA SERRA"/>
    <s v="CASTELO DOS SONHOS"/>
    <n v="121"/>
    <n v="158"/>
    <n v="37"/>
    <x v="2"/>
    <m/>
    <m/>
    <s v="Federal"/>
    <m/>
    <m/>
    <m/>
    <s v="Federal"/>
    <s v="PAV"/>
    <s v="Itaituba"/>
  </r>
  <r>
    <x v="0"/>
    <s v="163BPA0940"/>
    <n v="0"/>
    <x v="153"/>
    <s v="0940"/>
    <n v="-55.099301819822998"/>
    <n v="-8.3195649196852592"/>
    <n v="-55.207269970332803"/>
    <n v="-7.7292141500129699"/>
    <s v="163"/>
    <s v="PA"/>
    <s v="Eixo Principal"/>
    <s v="-"/>
    <s v="163BPA0940"/>
    <s v="CASTELO DOS SONHOS"/>
    <s v="VILA ISOL"/>
    <n v="158"/>
    <n v="226"/>
    <n v="68"/>
    <x v="2"/>
    <m/>
    <m/>
    <s v="Federal"/>
    <m/>
    <m/>
    <m/>
    <s v="Federal"/>
    <s v="PAV"/>
    <s v="Itaituba"/>
  </r>
  <r>
    <x v="0"/>
    <s v="163BPA0970"/>
    <n v="0"/>
    <x v="153"/>
    <s v="0970"/>
    <n v="-55.207269970332803"/>
    <n v="-7.7292141500129699"/>
    <n v="-55.311255859870002"/>
    <n v="-7.29931286999288"/>
    <s v="163"/>
    <s v="PA"/>
    <s v="Eixo Principal"/>
    <s v="-"/>
    <s v="163BPA0970"/>
    <s v="VILA ISOL"/>
    <s v="VILA  ALVORADA DA AMAZÔNIA"/>
    <n v="226"/>
    <n v="279"/>
    <n v="53"/>
    <x v="5"/>
    <s v="EOP"/>
    <m/>
    <s v="Federal"/>
    <m/>
    <m/>
    <m/>
    <s v="Federal"/>
    <s v="N_PAV"/>
    <s v="Itaituba"/>
  </r>
  <r>
    <x v="0"/>
    <s v="163BPA0990"/>
    <n v="0"/>
    <x v="153"/>
    <s v="0990"/>
    <n v="-55.311255859870002"/>
    <n v="-7.29931286999288"/>
    <n v="-55.411301289822603"/>
    <n v="-7.0487234503269098"/>
    <s v="163"/>
    <s v="PA"/>
    <s v="Eixo Principal"/>
    <s v="-"/>
    <s v="163BPA0990"/>
    <s v="VILA  ALVORADA DA AMAZÔNIA"/>
    <s v="NOVO PROGRESSO"/>
    <n v="279"/>
    <n v="311"/>
    <n v="32"/>
    <x v="2"/>
    <m/>
    <m/>
    <s v="Federal"/>
    <m/>
    <m/>
    <m/>
    <s v="Federal"/>
    <s v="PAV"/>
    <s v="Itaituba"/>
  </r>
  <r>
    <x v="0"/>
    <s v="163BPA1000"/>
    <n v="0"/>
    <x v="153"/>
    <s v="1000"/>
    <n v="-55.411301289822603"/>
    <n v="-7.0487234503269098"/>
    <n v="-55.479232520364398"/>
    <n v="-6.7605279799822702"/>
    <s v="163"/>
    <s v="PA"/>
    <s v="Eixo Principal"/>
    <s v="-"/>
    <s v="163BPA1000"/>
    <s v="NOVO PROGRESSO"/>
    <s v="RIO SANTA JULIA"/>
    <n v="311"/>
    <n v="345.7"/>
    <n v="34.700000000000003"/>
    <x v="2"/>
    <m/>
    <m/>
    <s v="Federal"/>
    <m/>
    <m/>
    <m/>
    <s v="Federal"/>
    <s v="PAV"/>
    <s v="Itaituba"/>
  </r>
  <r>
    <x v="0"/>
    <s v="163BPA1010"/>
    <n v="0"/>
    <x v="153"/>
    <s v="1010"/>
    <n v="-55.479232520364398"/>
    <n v="-6.7605279799822702"/>
    <n v="-55.566803439826799"/>
    <n v="-6.3896702796596401"/>
    <s v="163"/>
    <s v="PA"/>
    <s v="Eixo Principal"/>
    <s v="-"/>
    <s v="163BPA1010"/>
    <s v="RIO SANTA JULIA"/>
    <s v="RIO ARRAIAS (DIV N PROGRESSO/ITAITUBA)"/>
    <n v="345.7"/>
    <n v="389.1"/>
    <n v="43.4"/>
    <x v="5"/>
    <s v="EOP"/>
    <m/>
    <s v="Federal"/>
    <m/>
    <m/>
    <m/>
    <s v="Federal"/>
    <s v="N_PAV"/>
    <s v="Itaituba"/>
  </r>
  <r>
    <x v="0"/>
    <s v="163BPA1020"/>
    <n v="0"/>
    <x v="153"/>
    <s v="1020"/>
    <n v="-55.566803439826799"/>
    <n v="-6.3896702796596401"/>
    <n v="-55.626833100067401"/>
    <n v="-6.2217598101670397"/>
    <s v="163"/>
    <s v="PA"/>
    <s v="Eixo Principal"/>
    <s v="-"/>
    <s v="163BPA1020"/>
    <s v="RIO ARRAIAS (DIV N PROGRESSO/ITAITUBA)"/>
    <s v="VILA MORAES ALMEIDA"/>
    <n v="389.1"/>
    <n v="410"/>
    <n v="20.9"/>
    <x v="5"/>
    <s v="EOP"/>
    <m/>
    <s v="Federal"/>
    <m/>
    <m/>
    <m/>
    <s v="Federal"/>
    <s v="N_PAV"/>
    <s v="Itaituba"/>
  </r>
  <r>
    <x v="0"/>
    <s v="163BPA1030"/>
    <n v="0"/>
    <x v="153"/>
    <s v="1030"/>
    <n v="-55.626833100067401"/>
    <n v="-6.2217598101670397"/>
    <n v="-55.709544174024302"/>
    <n v="-5.9163649244016998"/>
    <s v="163"/>
    <s v="PA"/>
    <s v="Eixo Principal"/>
    <s v="-"/>
    <s v="163BPA1030"/>
    <s v="VILA MORAES ALMEIDA"/>
    <s v="IGARAPÉ DO LAURO"/>
    <n v="410"/>
    <n v="450.2"/>
    <n v="40.200000000000003"/>
    <x v="5"/>
    <s v="EOP"/>
    <m/>
    <s v="Federal"/>
    <m/>
    <m/>
    <m/>
    <s v="Federal"/>
    <s v="N_PAV"/>
    <s v="Itaituba"/>
  </r>
  <r>
    <x v="0"/>
    <s v="163BPA1040"/>
    <n v="0"/>
    <x v="153"/>
    <s v="1040"/>
    <n v="-55.709544174024302"/>
    <n v="-5.9163649244016998"/>
    <n v="-55.883126860116398"/>
    <n v="-5.4021185904005602"/>
    <s v="163"/>
    <s v="PA"/>
    <s v="Eixo Principal"/>
    <s v="-"/>
    <s v="163BPA1040"/>
    <s v="IGARAPÉ DO LAURO"/>
    <s v="RIO ARURI ( DIV ITAITUBA/TRAIRÃO)"/>
    <n v="450.2"/>
    <n v="514.20000000000005"/>
    <n v="64"/>
    <x v="5"/>
    <s v="EOP"/>
    <m/>
    <s v="Federal"/>
    <m/>
    <m/>
    <m/>
    <s v="Federal"/>
    <s v="N_PAV"/>
    <s v="Itaituba"/>
  </r>
  <r>
    <x v="0"/>
    <s v="163BPA1050"/>
    <n v="0"/>
    <x v="153"/>
    <s v="1050"/>
    <n v="-55.883126860116398"/>
    <n v="-5.4021185904005602"/>
    <n v="-56.040187769949497"/>
    <n v="-5.2019531802949901"/>
    <s v="163"/>
    <s v="PA"/>
    <s v="Eixo Principal"/>
    <s v="-"/>
    <s v="163BPA1050"/>
    <s v="RIO ARURI ( DIV ITAITUBA/TRAIRÃO)"/>
    <s v="VILA PLANALTO"/>
    <n v="514.20000000000005"/>
    <n v="547.70000000000005"/>
    <n v="33.5"/>
    <x v="5"/>
    <s v="EOP"/>
    <m/>
    <s v="Federal"/>
    <m/>
    <m/>
    <m/>
    <s v="Federal"/>
    <s v="N_PAV"/>
    <s v="Itaituba"/>
  </r>
  <r>
    <x v="0"/>
    <s v="163BPA1060"/>
    <n v="0"/>
    <x v="153"/>
    <s v="1060"/>
    <n v="-56.040187769949497"/>
    <n v="-5.2019531802949901"/>
    <n v="-56.187253889755098"/>
    <n v="-5.0223199400131699"/>
    <s v="163"/>
    <s v="PA"/>
    <s v="Eixo Principal"/>
    <s v="-"/>
    <s v="163BPA1060"/>
    <s v="VILA PLANALTO"/>
    <s v="VILA CARACOL"/>
    <n v="547.70000000000005"/>
    <n v="574.4"/>
    <n v="26.7"/>
    <x v="5"/>
    <s v="EOP"/>
    <m/>
    <s v="Federal"/>
    <m/>
    <m/>
    <m/>
    <s v="Federal"/>
    <s v="N_PAV"/>
    <s v="Itaituba"/>
  </r>
  <r>
    <x v="0"/>
    <s v="163BPA1070"/>
    <n v="0"/>
    <x v="153"/>
    <s v="1070"/>
    <n v="-56.187253889755098"/>
    <n v="-5.0223199400131699"/>
    <n v="-55.994668070175202"/>
    <n v="-4.6996549197386903"/>
    <s v="163"/>
    <s v="PA"/>
    <s v="Eixo Principal"/>
    <s v="-"/>
    <s v="163BPA1070"/>
    <s v="VILA CARACOL"/>
    <s v="TRAIRÃO"/>
    <n v="574.4"/>
    <n v="625.4"/>
    <n v="51"/>
    <x v="5"/>
    <s v="EOP"/>
    <m/>
    <s v="Federal"/>
    <m/>
    <m/>
    <m/>
    <s v="Federal"/>
    <s v="N_PAV"/>
    <s v="Itaituba"/>
  </r>
  <r>
    <x v="0"/>
    <s v="163BPA1080"/>
    <n v="0"/>
    <x v="153"/>
    <s v="1080"/>
    <n v="-55.994668070175202"/>
    <n v="-4.6996549197386903"/>
    <n v="-55.923843090186402"/>
    <n v="-4.5613128497081998"/>
    <s v="163"/>
    <s v="PA"/>
    <s v="Eixo Principal"/>
    <s v="-"/>
    <s v="163BPA1080"/>
    <s v="TRAIRÃO"/>
    <s v="RIO ITAPACURÁ (DIV TRAIRÃO/ITAITUBA)"/>
    <n v="625.4"/>
    <n v="643.4"/>
    <n v="18"/>
    <x v="5"/>
    <s v="EOP"/>
    <m/>
    <s v="Federal"/>
    <m/>
    <m/>
    <m/>
    <s v="Federal"/>
    <s v="N_PAV"/>
    <s v="Itaituba"/>
  </r>
  <r>
    <x v="0"/>
    <s v="163BPA1090"/>
    <n v="0"/>
    <x v="153"/>
    <s v="1090"/>
    <n v="-55.923843090186402"/>
    <n v="-4.5613128497081998"/>
    <n v="-55.785725609649099"/>
    <n v="-4.3467486101602004"/>
    <s v="163"/>
    <s v="PA"/>
    <s v="Eixo Principal"/>
    <s v="-"/>
    <s v="163BPA1090"/>
    <s v="RIO ITAPACURÁ (DIV TRAIRÃO/ITAITUBA)"/>
    <s v="ENTR BR-230(A) (FIM TRECHO PAVIMENTADO CAMPO VERDE)"/>
    <n v="643.4"/>
    <n v="674.4"/>
    <n v="31"/>
    <x v="2"/>
    <m/>
    <m/>
    <s v="Federal"/>
    <m/>
    <m/>
    <m/>
    <s v="Federal"/>
    <s v="PAV"/>
    <s v="Itaituba"/>
  </r>
  <r>
    <x v="0"/>
    <s v="163BPA1100"/>
    <n v="0"/>
    <x v="153"/>
    <s v="1100"/>
    <n v="-55.785725609649099"/>
    <n v="-4.3467486101602004"/>
    <n v="-55.726620044179597"/>
    <n v="-4.3103005508296999"/>
    <s v="163"/>
    <s v="PA"/>
    <s v="Eixo Principal"/>
    <s v="-"/>
    <s v="163BPA1100"/>
    <s v="ENTR BR-230(A) (FIM TRECHO PAVIMENTADO CAMPO VERDE)"/>
    <s v="IG SÃO JOAQUIM (DIV ITAITUBA/RURÓPOLIS)"/>
    <n v="674.4"/>
    <n v="682.2"/>
    <n v="7.8"/>
    <x v="5"/>
    <s v="EOP"/>
    <s v="230BPA1630"/>
    <s v="Federal"/>
    <m/>
    <m/>
    <m/>
    <s v="Federal"/>
    <s v="N_PAV"/>
    <s v="Itaituba"/>
  </r>
  <r>
    <x v="0"/>
    <s v="163BPA1110"/>
    <n v="0"/>
    <x v="153"/>
    <s v="1110"/>
    <n v="-55.726620044179597"/>
    <n v="-4.3103005508296999"/>
    <n v="-55.487523169758397"/>
    <n v="-4.1945560003590501"/>
    <s v="163"/>
    <s v="PA"/>
    <s v="Eixo Principal"/>
    <s v="-"/>
    <s v="163BPA1110"/>
    <s v="IG SÃO JOAQUIM (DIV ITAITUBA/RURÓPOLIS)"/>
    <s v="VILA DIVINÓPOLIS"/>
    <n v="682.2"/>
    <n v="712.8"/>
    <n v="30.6"/>
    <x v="5"/>
    <s v="EOP"/>
    <s v="230BPA1620"/>
    <s v="Federal"/>
    <m/>
    <m/>
    <m/>
    <s v="Federal"/>
    <s v="N_PAV"/>
    <s v="Itaituba"/>
  </r>
  <r>
    <x v="0"/>
    <s v="163BPA1120"/>
    <n v="0"/>
    <x v="153"/>
    <s v="1120"/>
    <n v="-55.487523169758397"/>
    <n v="-4.1945560003590501"/>
    <n v="-55.424472130084602"/>
    <n v="-4.1740107301110303"/>
    <s v="163"/>
    <s v="PA"/>
    <s v="Eixo Principal"/>
    <s v="-"/>
    <s v="163BPA1120"/>
    <s v="VILA DIVINÓPOLIS"/>
    <s v="RIO CUPARÍ"/>
    <n v="712.8"/>
    <n v="720.2"/>
    <n v="7.4"/>
    <x v="5"/>
    <s v="EOP"/>
    <s v="230BPA1610"/>
    <s v="Federal"/>
    <m/>
    <m/>
    <m/>
    <s v="Federal"/>
    <s v="N_PAV"/>
    <s v="Itaituba"/>
  </r>
  <r>
    <x v="0"/>
    <s v="163BPA1130"/>
    <n v="0"/>
    <x v="153"/>
    <s v="1130"/>
    <n v="-55.424472130084602"/>
    <n v="-4.1740107301110303"/>
    <n v="-55.352941810016397"/>
    <n v="-4.1732913003531804"/>
    <s v="163"/>
    <s v="PA"/>
    <s v="Eixo Principal"/>
    <s v="-"/>
    <s v="163BPA1130"/>
    <s v="RIO CUPARÍ"/>
    <s v="VILA ÁGUA AZUL"/>
    <n v="720.2"/>
    <n v="728.6"/>
    <n v="8.4"/>
    <x v="5"/>
    <s v="EOP"/>
    <s v="230BPA1600"/>
    <s v="Federal"/>
    <m/>
    <m/>
    <m/>
    <s v="Federal"/>
    <s v="N_PAV"/>
    <s v="Itaituba"/>
  </r>
  <r>
    <x v="0"/>
    <s v="163BPA1140"/>
    <n v="0"/>
    <x v="153"/>
    <s v="1140"/>
    <n v="-55.352941810016397"/>
    <n v="-4.1732913003531804"/>
    <n v="-54.911788059671103"/>
    <n v="-4.0937284300229599"/>
    <s v="163"/>
    <s v="PA"/>
    <s v="Eixo Principal"/>
    <s v="-"/>
    <s v="163BPA1140"/>
    <s v="VILA ÁGUA AZUL"/>
    <s v="ENTR BR-230(B) (RURÓPOLIS)"/>
    <n v="728.6"/>
    <n v="786.3"/>
    <n v="57.7"/>
    <x v="5"/>
    <s v="EOP"/>
    <s v="230BPA1590"/>
    <s v="Federal"/>
    <m/>
    <m/>
    <m/>
    <s v="Federal"/>
    <s v="N_PAV"/>
    <s v="Itaituba"/>
  </r>
  <r>
    <x v="0"/>
    <s v="163BPA1150"/>
    <n v="0"/>
    <x v="153"/>
    <s v="1150"/>
    <n v="-54.911788059671103"/>
    <n v="-4.0937284300229599"/>
    <n v="-54.824218239180297"/>
    <n v="-3.7730622069552102"/>
    <s v="163"/>
    <s v="PA"/>
    <s v="Eixo Principal"/>
    <s v="-"/>
    <s v="163BPA1150"/>
    <s v="ENTR BR-230(B) (RURÓPOLIS)"/>
    <s v="DIV RURÓPOLIS/PLACA"/>
    <n v="786.3"/>
    <n v="834.1"/>
    <n v="47.8"/>
    <x v="5"/>
    <s v="EOP"/>
    <m/>
    <s v="Federal"/>
    <m/>
    <m/>
    <m/>
    <s v="Federal"/>
    <s v="N_PAV"/>
    <s v="Itaituba"/>
  </r>
  <r>
    <x v="0"/>
    <s v="163BPA1160"/>
    <n v="0"/>
    <x v="153"/>
    <s v="1160"/>
    <n v="-54.824218239180297"/>
    <n v="-3.7730622069552102"/>
    <n v="-54.867196545684003"/>
    <n v="-3.5627118937388702"/>
    <s v="163"/>
    <s v="PA"/>
    <s v="Eixo Principal"/>
    <s v="-"/>
    <s v="163BPA1160"/>
    <s v="DIV RURÓPOLIS/PLACA"/>
    <s v="IG ONÇA (DIV PLACAS/BELTERRA)"/>
    <n v="834.1"/>
    <n v="860.9"/>
    <n v="26.8"/>
    <x v="2"/>
    <m/>
    <m/>
    <s v="Federal"/>
    <m/>
    <m/>
    <m/>
    <s v="Federal"/>
    <s v="PAV"/>
    <s v="Itaituba"/>
  </r>
  <r>
    <x v="0"/>
    <s v="163BPA1170"/>
    <n v="0"/>
    <x v="153"/>
    <s v="1170"/>
    <n v="-54.867196545684003"/>
    <n v="-3.5627118937388702"/>
    <n v="-54.914060674360499"/>
    <n v="-3.41297970494935"/>
    <s v="163"/>
    <s v="PA"/>
    <s v="Eixo Principal"/>
    <s v="-"/>
    <s v="163BPA1170"/>
    <s v="IG ONÇA (DIV PLACAS/BELTERRA)"/>
    <s v="RIO MOJÚ"/>
    <n v="860.9"/>
    <n v="879"/>
    <n v="18.100000000000001"/>
    <x v="2"/>
    <m/>
    <m/>
    <s v="Federal"/>
    <m/>
    <m/>
    <m/>
    <s v="Federal"/>
    <s v="PAV"/>
    <s v="Itaituba"/>
  </r>
  <r>
    <x v="0"/>
    <s v="163BPA1180"/>
    <n v="0"/>
    <x v="153"/>
    <s v="1180"/>
    <n v="-54.914060674360499"/>
    <n v="-3.41297970494935"/>
    <n v="-54.944272727604201"/>
    <n v="-3.26581695478859"/>
    <s v="163"/>
    <s v="PA"/>
    <s v="Eixo Principal"/>
    <s v="-"/>
    <s v="163BPA1180"/>
    <s v="RIO MOJÚ"/>
    <s v="RIO JUTARANA"/>
    <n v="879"/>
    <n v="896.7"/>
    <n v="17.7"/>
    <x v="2"/>
    <m/>
    <m/>
    <s v="Federal"/>
    <m/>
    <m/>
    <m/>
    <s v="Federal"/>
    <s v="PAV"/>
    <s v="Itaituba"/>
  </r>
  <r>
    <x v="0"/>
    <s v="163BPA1190"/>
    <n v="0"/>
    <x v="153"/>
    <s v="1190"/>
    <n v="-54.944272727604201"/>
    <n v="-3.26581695478859"/>
    <n v="-54.9393821261841"/>
    <n v="-3.1338331410865399"/>
    <s v="163"/>
    <s v="PA"/>
    <s v="Eixo Principal"/>
    <s v="-"/>
    <s v="163BPA1190"/>
    <s v="RIO JUTARANA"/>
    <s v="ACESSO À VILA SÃO JOSÉ"/>
    <n v="896.7"/>
    <n v="911.9"/>
    <n v="15.2"/>
    <x v="2"/>
    <m/>
    <m/>
    <s v="Federal"/>
    <m/>
    <m/>
    <m/>
    <s v="Federal"/>
    <s v="PAV"/>
    <s v="Itaituba"/>
  </r>
  <r>
    <x v="0"/>
    <s v="163BPA1200"/>
    <n v="0"/>
    <x v="153"/>
    <s v="1200"/>
    <n v="-54.9393821261841"/>
    <n v="-3.1338331410865399"/>
    <n v="-54.840488535317597"/>
    <n v="-2.6690198968507199"/>
    <s v="163"/>
    <s v="PA"/>
    <s v="Eixo Principal"/>
    <s v="-"/>
    <s v="163BPA1200"/>
    <s v="ACESSO À VILA SÃO JOSÉ"/>
    <s v="ENTR PA-443 (BELTERRA)"/>
    <n v="911.9"/>
    <n v="968.6"/>
    <n v="56.7"/>
    <x v="2"/>
    <m/>
    <m/>
    <s v="Federal"/>
    <m/>
    <m/>
    <m/>
    <s v="Federal"/>
    <s v="PAV"/>
    <s v="Itaituba"/>
  </r>
  <r>
    <x v="0"/>
    <s v="163BPA1210"/>
    <n v="0"/>
    <x v="153"/>
    <s v="1210"/>
    <n v="-54.840488535317597"/>
    <n v="-2.6690198968507199"/>
    <n v="-54.818682163750701"/>
    <n v="-2.6508168461205002"/>
    <s v="163"/>
    <s v="PA"/>
    <s v="Eixo Principal"/>
    <s v="-"/>
    <s v="163BPA1210"/>
    <s v="ENTR PA-443 (BELTERRA)"/>
    <s v="DIV BELTERRA/SANTARÉM"/>
    <n v="968.6"/>
    <n v="972"/>
    <n v="3.4"/>
    <x v="2"/>
    <m/>
    <m/>
    <s v="Federal"/>
    <m/>
    <m/>
    <m/>
    <s v="Federal"/>
    <s v="PAV"/>
    <s v="Itaituba"/>
  </r>
  <r>
    <x v="0"/>
    <s v="163BPA1220"/>
    <n v="0"/>
    <x v="153"/>
    <s v="1220"/>
    <n v="-54.818682163750701"/>
    <n v="-2.6508168461205002"/>
    <n v="-54.751861883718902"/>
    <n v="-2.6356407991834701"/>
    <s v="163"/>
    <s v="PA"/>
    <s v="Eixo Principal"/>
    <s v="-"/>
    <s v="163BPA1220"/>
    <s v="DIV BELTERRA/SANTARÉM"/>
    <s v="ENTR PA-433"/>
    <n v="972"/>
    <n v="979.6"/>
    <n v="7.6"/>
    <x v="2"/>
    <m/>
    <m/>
    <s v="Federal"/>
    <m/>
    <m/>
    <m/>
    <s v="Federal"/>
    <s v="PAV"/>
    <s v="Itaituba"/>
  </r>
  <r>
    <x v="0"/>
    <s v="163BPA1230"/>
    <n v="0"/>
    <x v="153"/>
    <s v="1230"/>
    <n v="-54.751861883718902"/>
    <n v="-2.6356407991834701"/>
    <n v="-54.719367476127999"/>
    <n v="-2.6008064770372199"/>
    <s v="163"/>
    <s v="PA"/>
    <s v="Eixo Principal"/>
    <s v="-"/>
    <s v="163BPA1230"/>
    <s v="ENTR PA-433"/>
    <s v="ENTR PA-431 (SÃO JOSÉ)"/>
    <n v="979.6"/>
    <n v="985.1"/>
    <n v="5.5"/>
    <x v="2"/>
    <m/>
    <m/>
    <s v="Federal"/>
    <m/>
    <m/>
    <m/>
    <s v="Federal"/>
    <s v="PAV"/>
    <s v="Itaituba"/>
  </r>
  <r>
    <x v="0"/>
    <s v="163BPA1260"/>
    <n v="0"/>
    <x v="153"/>
    <s v="1260"/>
    <n v="-54.719367476127999"/>
    <n v="-2.6008064770372199"/>
    <n v="-54.732171346230501"/>
    <n v="-2.43993171597588"/>
    <s v="163"/>
    <s v="PA"/>
    <s v="Eixo Principal"/>
    <s v="-"/>
    <s v="163BPA1260"/>
    <s v="ENTR PA-431 (SÃO JOSÉ)"/>
    <s v="ENTR PA-457(A) (P/ALTER DO CHÃO)"/>
    <n v="985.1"/>
    <n v="1003.8"/>
    <n v="18.7"/>
    <x v="2"/>
    <m/>
    <m/>
    <s v="Federal"/>
    <m/>
    <m/>
    <m/>
    <s v="Federal"/>
    <s v="PAV"/>
    <s v="Itaituba"/>
  </r>
  <r>
    <x v="0"/>
    <s v="163BPA1270"/>
    <n v="0"/>
    <x v="153"/>
    <s v="1270"/>
    <n v="-54.732171346230501"/>
    <n v="-2.43993171597588"/>
    <n v="-54.736444009983003"/>
    <n v="-2.4206235504364599"/>
    <s v="163"/>
    <s v="PA"/>
    <s v="Eixo Principal"/>
    <s v="-"/>
    <s v="163BPA1270"/>
    <s v="ENTR PA-457(A) (P/ALTER DO CHÃO)"/>
    <s v="ENTR PA-457(B) (AV TAPAJÓS-SANTARÉM) (INÍC TRV AMAZONAS)"/>
    <n v="1003.8"/>
    <n v="1006"/>
    <n v="2.2000000000000002"/>
    <x v="2"/>
    <m/>
    <m/>
    <s v="Federal"/>
    <m/>
    <m/>
    <m/>
    <s v="Federal"/>
    <s v="PAV"/>
    <s v="Itaituba"/>
  </r>
  <r>
    <x v="0"/>
    <s v="163BPA1280"/>
    <n v="0"/>
    <x v="153"/>
    <s v="1280"/>
    <n v="-54.736444009983003"/>
    <n v="-2.4206235504364599"/>
    <n v="-54.769807665391298"/>
    <n v="-1.9204550481618901"/>
    <s v="163"/>
    <s v="PA"/>
    <s v="Eixo Principal"/>
    <s v="-"/>
    <s v="163BPA1280"/>
    <s v="ENTR PA-457(B) (AV TAPAJÓS-SANTARÉM) (INÍC TRV AMAZONAS)"/>
    <s v="ENTR PA-427(A) ((ALENQUER) FIM TRV AMAZ)"/>
    <n v="1006"/>
    <n v="1063.2"/>
    <n v="57.2"/>
    <x v="4"/>
    <m/>
    <m/>
    <s v="Federal"/>
    <m/>
    <m/>
    <m/>
    <s v="Federal"/>
    <s v="N_PAV"/>
    <s v="Itaituba"/>
  </r>
  <r>
    <x v="0"/>
    <s v="163BPA1290"/>
    <n v="0"/>
    <x v="153"/>
    <s v="1290"/>
    <n v="-54.769807665391298"/>
    <n v="-1.9204550481618901"/>
    <n v="-54.753378744133599"/>
    <n v="-1.8060513535870599"/>
    <s v="163"/>
    <s v="PA"/>
    <s v="Eixo Principal"/>
    <s v="-"/>
    <s v="163BPA1290"/>
    <s v="ENTR PA-427(A) ((ALENQUER) FIM TRV AMAZ)"/>
    <s v="ENTR PA-427(B) (BULANDEIRA)"/>
    <n v="1063.2"/>
    <n v="1077.4000000000001"/>
    <n v="14.2"/>
    <x v="1"/>
    <m/>
    <m/>
    <s v="Estadual"/>
    <m/>
    <s v="PA-427"/>
    <s v="IMP"/>
    <s v="Estadual"/>
    <s v="PLA"/>
    <s v="Itaituba"/>
  </r>
  <r>
    <x v="0"/>
    <s v="163BPA1300"/>
    <n v="0"/>
    <x v="153"/>
    <s v="1300"/>
    <n v="-54.753378744133599"/>
    <n v="-1.8060513535870599"/>
    <n v="-54.7468539576439"/>
    <n v="-1.67822903664068"/>
    <s v="163"/>
    <s v="PA"/>
    <s v="Eixo Principal"/>
    <s v="-"/>
    <s v="163BPA1300"/>
    <s v="ENTR PA-427(B) (BULANDEIRA)"/>
    <s v="ENTR PA-455 (BOCA NOVA)"/>
    <n v="1077.4000000000001"/>
    <n v="1092.4000000000001"/>
    <n v="15"/>
    <x v="1"/>
    <m/>
    <m/>
    <s v="Estadual"/>
    <m/>
    <s v="PAT-163"/>
    <s v="IMP"/>
    <s v="Estadual"/>
    <s v="PLA"/>
    <s v="Itaituba"/>
  </r>
  <r>
    <x v="0"/>
    <s v="163BPA1310"/>
    <n v="0"/>
    <x v="153"/>
    <s v="1310"/>
    <n v="-54.7468539576439"/>
    <n v="-1.67822903664068"/>
    <n v="-54.812646239732103"/>
    <n v="-1.6731415862151899"/>
    <s v="163"/>
    <s v="PA"/>
    <s v="Eixo Principal"/>
    <s v="-"/>
    <s v="163BPA1310"/>
    <s v="ENTR PA-455 (BOCA NOVA)"/>
    <s v="ENTR PA-254(A) (CAMBURÃO)"/>
    <n v="1092.4000000000001"/>
    <n v="1100.4000000000001"/>
    <n v="8"/>
    <x v="1"/>
    <m/>
    <m/>
    <s v="Estadual"/>
    <m/>
    <s v="PAT-163"/>
    <s v="IMP"/>
    <s v="Estadual"/>
    <s v="PLA"/>
    <s v="Itaituba"/>
  </r>
  <r>
    <x v="0"/>
    <s v="163BPA1320"/>
    <n v="0"/>
    <x v="153"/>
    <s v="1320"/>
    <n v="-54.812646239732103"/>
    <n v="-1.6731415862151899"/>
    <n v="-55.0553715296723"/>
    <n v="-1.68968466831273"/>
    <s v="163"/>
    <s v="PA"/>
    <s v="Eixo Principal"/>
    <s v="-"/>
    <s v="163BPA1320"/>
    <s v="ENTR PA-254(A) (CAMBURÃO)"/>
    <s v="RIO CURUÁ"/>
    <n v="1100.4000000000001"/>
    <n v="1128.4000000000001"/>
    <n v="28"/>
    <x v="1"/>
    <m/>
    <m/>
    <s v="Estadual"/>
    <m/>
    <s v="PA-254"/>
    <s v="IMP"/>
    <s v="Estadual"/>
    <s v="PLA"/>
    <s v="Itaituba"/>
  </r>
  <r>
    <x v="0"/>
    <s v="163BPA1330"/>
    <n v="0"/>
    <x v="153"/>
    <s v="1330"/>
    <n v="-55.0553715296723"/>
    <n v="-1.68968466831273"/>
    <n v="-55.082541460619801"/>
    <n v="-1.6896417796443699"/>
    <s v="163"/>
    <s v="PA"/>
    <s v="Eixo Principal"/>
    <s v="-"/>
    <s v="163BPA1330"/>
    <s v="RIO CURUÁ"/>
    <s v="ENTR PA-429"/>
    <n v="1128.4000000000001"/>
    <n v="1131.5"/>
    <n v="3.1"/>
    <x v="1"/>
    <m/>
    <m/>
    <s v="Estadual"/>
    <m/>
    <s v="PA-254"/>
    <s v="IMP"/>
    <s v="Estadual"/>
    <s v="PLA"/>
    <s v="Itaituba"/>
  </r>
  <r>
    <x v="0"/>
    <s v="163BPA1340"/>
    <n v="0"/>
    <x v="153"/>
    <s v="1340"/>
    <n v="-55.082541460619801"/>
    <n v="-1.6896417796443699"/>
    <n v="-55.309220466551203"/>
    <n v="-1.66768345592669"/>
    <s v="163"/>
    <s v="PA"/>
    <s v="Eixo Principal"/>
    <s v="-"/>
    <s v="163BPA1340"/>
    <s v="ENTR PA-429"/>
    <s v="RIO MAMIA"/>
    <n v="1131.5"/>
    <n v="1157.5"/>
    <n v="26"/>
    <x v="1"/>
    <m/>
    <m/>
    <s v="Estadual"/>
    <m/>
    <s v="PA-254"/>
    <s v="IMP"/>
    <s v="Estadual"/>
    <s v="PLA"/>
    <s v="Itaituba"/>
  </r>
  <r>
    <x v="0"/>
    <s v="163BPA1350"/>
    <n v="0"/>
    <x v="153"/>
    <s v="1350"/>
    <n v="-55.309220466551203"/>
    <n v="-1.66768345592669"/>
    <n v="-55.644786287656899"/>
    <n v="-1.6360175316837"/>
    <s v="163"/>
    <s v="PA"/>
    <s v="Eixo Principal"/>
    <s v="-"/>
    <s v="163BPA1350"/>
    <s v="RIO MAMIA"/>
    <s v="CIPOAL"/>
    <n v="1157.5"/>
    <n v="1200"/>
    <n v="42.5"/>
    <x v="1"/>
    <m/>
    <m/>
    <s v="Estadual"/>
    <m/>
    <s v="PA-254"/>
    <s v="IMP"/>
    <s v="Estadual"/>
    <s v="PLA"/>
    <s v="Itaituba"/>
  </r>
  <r>
    <x v="0"/>
    <s v="163BPA1360"/>
    <n v="0"/>
    <x v="153"/>
    <s v="1360"/>
    <n v="-55.644786287656899"/>
    <n v="-1.6360175316837"/>
    <n v="-55.700414610945401"/>
    <n v="-1.61036163907834"/>
    <s v="163"/>
    <s v="PA"/>
    <s v="Eixo Principal"/>
    <s v="-"/>
    <s v="163BPA1360"/>
    <s v="CIPOAL"/>
    <s v="ENTR PA-437"/>
    <n v="1200"/>
    <n v="1207"/>
    <n v="7"/>
    <x v="1"/>
    <m/>
    <m/>
    <s v="Estadual"/>
    <m/>
    <s v="PA-254"/>
    <s v="IMP"/>
    <s v="Estadual"/>
    <s v="PLA"/>
    <s v="Itaituba"/>
  </r>
  <r>
    <x v="0"/>
    <s v="163BPA1370"/>
    <n v="0"/>
    <x v="153"/>
    <s v="1370"/>
    <n v="-55.700414610945401"/>
    <n v="-1.61036163907834"/>
    <n v="-55.979833315055401"/>
    <n v="-1.3872351341940401"/>
    <s v="163"/>
    <s v="PA"/>
    <s v="Eixo Principal"/>
    <s v="-"/>
    <s v="163BPA1370"/>
    <s v="ENTR PA-437"/>
    <s v="ENTR PA-254(B)/439 (ONÇAS)"/>
    <n v="1207"/>
    <n v="1248.2"/>
    <n v="41.2"/>
    <x v="1"/>
    <m/>
    <m/>
    <s v="Estadual"/>
    <m/>
    <s v="PA-254"/>
    <s v="IMP"/>
    <s v="Estadual"/>
    <s v="PLA"/>
    <s v="Itaituba"/>
  </r>
  <r>
    <x v="0"/>
    <s v="163BPA1380"/>
    <n v="0"/>
    <x v="153"/>
    <s v="1380"/>
    <n v="-55.979833315055401"/>
    <n v="-1.3872351341940401"/>
    <n v="-56.417917130671"/>
    <n v="-1.4755829725760901"/>
    <s v="163"/>
    <s v="PA"/>
    <s v="Eixo Principal"/>
    <s v="-"/>
    <s v="163BPA1380"/>
    <s v="ENTR PA-254(B)/439 (ONÇAS)"/>
    <s v="RIO CUMINÃ"/>
    <n v="1248.2"/>
    <n v="1303.2"/>
    <n v="55"/>
    <x v="3"/>
    <m/>
    <m/>
    <s v="Federal"/>
    <m/>
    <m/>
    <m/>
    <s v="Federal"/>
    <s v="N_PAV"/>
    <s v="Itaituba"/>
  </r>
  <r>
    <x v="0"/>
    <s v="163BPA1390"/>
    <n v="0"/>
    <x v="153"/>
    <s v="1390"/>
    <n v="-56.417917130671"/>
    <n v="-1.4755829725760901"/>
    <n v="-56.953332079311899"/>
    <n v="-1.3708295476454799"/>
    <s v="163"/>
    <s v="PA"/>
    <s v="Eixo Principal"/>
    <s v="-"/>
    <s v="163BPA1390"/>
    <s v="RIO CUMINÃ"/>
    <s v="AFLUENTE RIO TROMBETAS"/>
    <n v="1303.2"/>
    <n v="1371.2"/>
    <n v="68"/>
    <x v="1"/>
    <m/>
    <m/>
    <s v="Federal"/>
    <m/>
    <m/>
    <m/>
    <s v="Federal"/>
    <s v="PLA"/>
    <s v="Itaituba"/>
  </r>
  <r>
    <x v="0"/>
    <s v="163BPA1400"/>
    <n v="0"/>
    <x v="153"/>
    <s v="1400"/>
    <n v="-56.953332079311899"/>
    <n v="-1.3708295476454799"/>
    <n v="-56.953997315923303"/>
    <n v="-1.03344699258457"/>
    <s v="163"/>
    <s v="PA"/>
    <s v="Eixo Principal"/>
    <s v="-"/>
    <s v="163BPA1400"/>
    <s v="AFLUENTE RIO TROMBETAS"/>
    <s v="CACHOEIRA PORTEIRA"/>
    <n v="1371.2"/>
    <n v="1419.2"/>
    <n v="48"/>
    <x v="1"/>
    <m/>
    <m/>
    <s v="Federal"/>
    <m/>
    <m/>
    <m/>
    <s v="Federal"/>
    <s v="PLA"/>
    <s v="Itaituba"/>
  </r>
  <r>
    <x v="0"/>
    <s v="163BPA1410"/>
    <n v="0"/>
    <x v="153"/>
    <s v="1410"/>
    <n v="-56.953997315923303"/>
    <n v="-1.03344699258457"/>
    <n v="-56.678099942358401"/>
    <n v="-0.55787252099997897"/>
    <s v="163"/>
    <s v="PA"/>
    <s v="Eixo Principal"/>
    <s v="-"/>
    <s v="163BPA1410"/>
    <s v="CACHOEIRA PORTEIRA"/>
    <s v="IGARAPE TAJÁ"/>
    <n v="1419.2"/>
    <n v="1483.2"/>
    <n v="64"/>
    <x v="5"/>
    <m/>
    <m/>
    <s v="Federal"/>
    <m/>
    <m/>
    <m/>
    <s v="Federal"/>
    <s v="N_PAV"/>
    <s v="Itaituba"/>
  </r>
  <r>
    <x v="0"/>
    <s v="163BPA1430"/>
    <n v="0"/>
    <x v="153"/>
    <s v="1430"/>
    <n v="-56.678099942358401"/>
    <n v="-0.55787252099997897"/>
    <n v="-56.643800976733601"/>
    <n v="2.4065615235997002E-2"/>
    <s v="163"/>
    <s v="PA"/>
    <s v="Eixo Principal"/>
    <s v="-"/>
    <s v="163BPA1430"/>
    <s v="IGARAPE TAJÁ"/>
    <s v="AFLUENTE RIO TROMBETAS"/>
    <n v="1483.2"/>
    <n v="1551.2"/>
    <n v="68"/>
    <x v="5"/>
    <m/>
    <m/>
    <s v="Federal"/>
    <m/>
    <m/>
    <m/>
    <s v="Federal"/>
    <s v="N_PAV"/>
    <s v="Itaituba"/>
  </r>
  <r>
    <x v="0"/>
    <s v="163BPA1450"/>
    <n v="0"/>
    <x v="153"/>
    <s v="1450"/>
    <n v="-56.643800976733601"/>
    <n v="2.4065615235997002E-2"/>
    <n v="-56.783688529901603"/>
    <n v="0.77947336040727999"/>
    <s v="163"/>
    <s v="PA"/>
    <s v="Eixo Principal"/>
    <s v="-"/>
    <s v="163BPA1450"/>
    <s v="AFLUENTE RIO TROMBETAS"/>
    <s v="ENTR BR-210(A)"/>
    <n v="1551.2"/>
    <n v="1639.2"/>
    <n v="88"/>
    <x v="5"/>
    <m/>
    <m/>
    <s v="Federal"/>
    <m/>
    <m/>
    <m/>
    <s v="Federal"/>
    <s v="N_PAV"/>
    <s v="Itaituba"/>
  </r>
  <r>
    <x v="0"/>
    <s v="163BPA1470"/>
    <n v="0"/>
    <x v="153"/>
    <s v="1470"/>
    <n v="-56.783688529901603"/>
    <n v="0.77947336040727999"/>
    <n v="-56.207946420390897"/>
    <n v="1.0144837001626501"/>
    <s v="163"/>
    <s v="PA"/>
    <s v="Eixo Principal"/>
    <s v="-"/>
    <s v="163BPA1470"/>
    <s v="ENTR BR-210(A)"/>
    <s v="RIO MARAPÍ"/>
    <n v="1639.2"/>
    <n v="1722.2"/>
    <n v="83"/>
    <x v="1"/>
    <m/>
    <s v="210BPA0290"/>
    <s v="Federal"/>
    <m/>
    <m/>
    <m/>
    <s v="Federal"/>
    <s v="PLA"/>
    <s v="Itaituba"/>
  </r>
  <r>
    <x v="0"/>
    <s v="163BPA1490"/>
    <n v="0"/>
    <x v="153"/>
    <s v="1490"/>
    <n v="-56.207946420390897"/>
    <n v="1.0144837001626501"/>
    <n v="-55.6101859502213"/>
    <n v="1.2251979501253301"/>
    <s v="163"/>
    <s v="PA"/>
    <s v="Eixo Principal"/>
    <s v="-"/>
    <s v="163BPA1490"/>
    <s v="RIO MARAPÍ"/>
    <s v="RIO PARU D'OESTE"/>
    <n v="1722.2"/>
    <n v="1791.2"/>
    <n v="69"/>
    <x v="1"/>
    <m/>
    <s v="210BPA0270"/>
    <s v="Federal"/>
    <m/>
    <m/>
    <m/>
    <s v="Federal"/>
    <s v="PLA"/>
    <s v="Itaituba"/>
  </r>
  <r>
    <x v="0"/>
    <s v="163BPA1510"/>
    <n v="0"/>
    <x v="153"/>
    <s v="1510"/>
    <n v="-55.6101859502213"/>
    <n v="1.2251979501253301"/>
    <n v="-55.283904690349097"/>
    <n v="1.2792613199539999"/>
    <s v="163"/>
    <s v="PA"/>
    <s v="Eixo Principal"/>
    <s v="-"/>
    <s v="163BPA1510"/>
    <s v="RIO PARU D'OESTE"/>
    <s v="ENTR BR-210(B)"/>
    <n v="1791.2"/>
    <n v="1827.2"/>
    <n v="36"/>
    <x v="1"/>
    <m/>
    <s v="210BPA0250"/>
    <s v="Federal"/>
    <m/>
    <m/>
    <m/>
    <s v="Federal"/>
    <s v="PLA"/>
    <s v="Itaituba"/>
  </r>
  <r>
    <x v="0"/>
    <s v="163BPA1530"/>
    <n v="0"/>
    <x v="153"/>
    <s v="1530"/>
    <n v="-55.283904690349097"/>
    <n v="1.2792613199539999"/>
    <n v="-55.550511329734"/>
    <n v="1.93801538330336"/>
    <s v="163"/>
    <s v="PA"/>
    <s v="Eixo Principal"/>
    <s v="-"/>
    <s v="163BPA1530"/>
    <s v="ENTR BR-210(B)"/>
    <s v="ACOTIPA"/>
    <n v="1827.2"/>
    <n v="1905.2"/>
    <n v="78"/>
    <x v="1"/>
    <m/>
    <m/>
    <s v="Federal"/>
    <m/>
    <m/>
    <m/>
    <s v="Federal"/>
    <s v="PLA"/>
    <s v="Itaituba"/>
  </r>
  <r>
    <x v="0"/>
    <s v="163BPA1550"/>
    <n v="0"/>
    <x v="153"/>
    <s v="1550"/>
    <n v="-55.550511329734"/>
    <n v="1.93801538330336"/>
    <n v="-55.6788816197909"/>
    <n v="2.4143105400993901"/>
    <s v="163"/>
    <s v="PA"/>
    <s v="Eixo Principal"/>
    <s v="-"/>
    <s v="163BPA1550"/>
    <s v="ACOTIPA"/>
    <s v="FRONT BRASIL/SURINAME"/>
    <n v="1905.2"/>
    <n v="1963.2"/>
    <n v="58"/>
    <x v="1"/>
    <m/>
    <m/>
    <s v="Federal"/>
    <m/>
    <m/>
    <m/>
    <s v="Federal"/>
    <s v="PLA"/>
    <s v="Itaituba"/>
  </r>
  <r>
    <x v="0"/>
    <s v="163BPR0030"/>
    <n v="0"/>
    <x v="154"/>
    <s v="0030"/>
    <n v="-53.555031230107097"/>
    <n v="-26.2870464399412"/>
    <n v="-53.618574070336997"/>
    <n v="-26.257607399861499"/>
    <s v="163"/>
    <s v="PR"/>
    <s v="Eixo Principal"/>
    <s v="-"/>
    <s v="163BPR0030"/>
    <s v="ENTR BR-280(A)/373(A) (DIV SC/PR)"/>
    <s v="ACESS DIONÍSIO CERQUEIRA (P INSP CARGAS)"/>
    <n v="0"/>
    <n v="7.5"/>
    <n v="7.5"/>
    <x v="2"/>
    <m/>
    <s v="373BPR0570;280BPR0370"/>
    <s v="Federal"/>
    <m/>
    <m/>
    <m/>
    <s v="Federal"/>
    <s v="PAV"/>
    <s v="Pato Branco"/>
  </r>
  <r>
    <x v="0"/>
    <s v="163BPR0035"/>
    <n v="0"/>
    <x v="154"/>
    <s v="0035"/>
    <n v="-53.618574070336997"/>
    <n v="-26.257607399861499"/>
    <n v="-53.622079759872904"/>
    <n v="-26.2570258802401"/>
    <s v="163"/>
    <s v="PR"/>
    <s v="Eixo Principal"/>
    <s v="-"/>
    <s v="163BPR0035"/>
    <s v="ACESS DIONÍSIO CERQUEIRA (P INSP CARGAS)"/>
    <s v="INÍCIO PISTA DUPLA (AV ARNALDO BUSATO)"/>
    <n v="7.5"/>
    <n v="7.9"/>
    <n v="0.4"/>
    <x v="2"/>
    <m/>
    <s v="373BPR0580;280BPR0380"/>
    <s v="Federal"/>
    <m/>
    <m/>
    <m/>
    <s v="Federal"/>
    <s v="PAV"/>
    <s v="Pato Branco"/>
  </r>
  <r>
    <x v="0"/>
    <s v="163BPR0040"/>
    <n v="0"/>
    <x v="154"/>
    <s v="0040"/>
    <n v="-53.622079759872904"/>
    <n v="-26.2570258802401"/>
    <n v="-53.632456670039197"/>
    <n v="-26.254873139783498"/>
    <s v="163"/>
    <s v="PR"/>
    <s v="Eixo Principal"/>
    <s v="-"/>
    <s v="163BPR0040"/>
    <s v="INÍCIO PISTA DUPLA (AV ARNALDO BUSATO)"/>
    <s v="ENTR BR-280(B)/373(B) (BARRACÃO)"/>
    <n v="7.9"/>
    <n v="9"/>
    <n v="1.1000000000000001"/>
    <x v="0"/>
    <m/>
    <s v="280BPR0390;373BPR0590"/>
    <s v="Federal"/>
    <m/>
    <m/>
    <m/>
    <s v="Federal"/>
    <s v="PAV"/>
    <s v="Pato Branco"/>
  </r>
  <r>
    <x v="0"/>
    <s v="163BPR0045"/>
    <n v="0"/>
    <x v="154"/>
    <s v="0045"/>
    <n v="-53.632456670039197"/>
    <n v="-26.254873139783498"/>
    <n v="-53.636016950222"/>
    <n v="-26.251497600134002"/>
    <s v="163"/>
    <s v="PR"/>
    <s v="Eixo Principal"/>
    <s v="-"/>
    <s v="163BPR0045"/>
    <s v="ENTR BR-280(B)/373(B) (BARRACÃO)"/>
    <s v="ENTR R.SÃO PAULO (FIM DA ÁREA URBANA DE BARRACÃO)"/>
    <n v="9"/>
    <n v="9.6"/>
    <n v="0.6"/>
    <x v="2"/>
    <m/>
    <m/>
    <s v="Federal"/>
    <m/>
    <m/>
    <m/>
    <s v="Federal"/>
    <s v="PAV"/>
    <s v="Pato Branco"/>
  </r>
  <r>
    <x v="0"/>
    <s v="163BPR0050"/>
    <n v="0"/>
    <x v="154"/>
    <s v="0050"/>
    <n v="-53.636016950222"/>
    <n v="-26.251497600134002"/>
    <n v="-53.719710500239302"/>
    <n v="-26.059453290237101"/>
    <s v="163"/>
    <s v="PR"/>
    <s v="Eixo Principal"/>
    <s v="-"/>
    <s v="163BPR0050"/>
    <s v="ENTR R.SÃO PAULO (FIM DA ÁREA URBANA DE BARRACÃO)"/>
    <s v="ENTR PR-481 (SANTO ANTÔNIO DO SUDOESTE)"/>
    <n v="9.6"/>
    <n v="35.799999999999997"/>
    <n v="26.2"/>
    <x v="2"/>
    <m/>
    <m/>
    <s v="Federal"/>
    <m/>
    <m/>
    <m/>
    <s v="Federal"/>
    <s v="PAV"/>
    <s v="Pato Branco"/>
  </r>
  <r>
    <x v="0"/>
    <s v="163BPR0055"/>
    <n v="0"/>
    <x v="154"/>
    <s v="0055"/>
    <n v="-53.719710500239302"/>
    <n v="-26.059453290237101"/>
    <n v="-53.734882449865097"/>
    <n v="-26.0320345897245"/>
    <s v="163"/>
    <s v="PR"/>
    <s v="Eixo Principal"/>
    <s v="-"/>
    <s v="163BPR0055"/>
    <s v="ENTR PR-481 (SANTO ANTÔNIO DO SUDOESTE)"/>
    <s v="PRANCHITA"/>
    <n v="35.799999999999997"/>
    <n v="39.6"/>
    <n v="3.8"/>
    <x v="2"/>
    <m/>
    <m/>
    <s v="Federal"/>
    <m/>
    <m/>
    <m/>
    <s v="Federal"/>
    <s v="PAV"/>
    <s v="Pato Branco"/>
  </r>
  <r>
    <x v="0"/>
    <s v="163BPR0060"/>
    <n v="0"/>
    <x v="154"/>
    <s v="0060"/>
    <n v="-53.734882449865097"/>
    <n v="-26.0320345897245"/>
    <n v="-53.750458939728198"/>
    <n v="-25.825185500010701"/>
    <s v="163"/>
    <s v="PR"/>
    <s v="Eixo Principal"/>
    <s v="-"/>
    <s v="163BPR0060"/>
    <s v="PRANCHITA"/>
    <s v="ENTR PR-583 (PEROLA D'OESTE)"/>
    <n v="39.6"/>
    <n v="65.900000000000006"/>
    <n v="26.3"/>
    <x v="2"/>
    <m/>
    <m/>
    <s v="Federal"/>
    <m/>
    <m/>
    <m/>
    <s v="Federal"/>
    <s v="PAV"/>
    <s v="Pato Branco"/>
  </r>
  <r>
    <x v="0"/>
    <s v="163BPR0065"/>
    <n v="0"/>
    <x v="154"/>
    <s v="0065"/>
    <n v="-53.750458939728198"/>
    <n v="-25.825185500010701"/>
    <n v="-53.768941790231302"/>
    <n v="-25.710002690371802"/>
    <s v="163"/>
    <s v="PR"/>
    <s v="Eixo Principal"/>
    <s v="-"/>
    <s v="163BPR0065"/>
    <s v="ENTR PR-583 (PEROLA D'OESTE)"/>
    <s v="ENTR PR-281 (PLANALTO)"/>
    <n v="65.900000000000006"/>
    <n v="83.1"/>
    <n v="17.2"/>
    <x v="2"/>
    <m/>
    <m/>
    <s v="Federal"/>
    <m/>
    <m/>
    <m/>
    <s v="Federal"/>
    <s v="PAV"/>
    <s v="Pato Branco"/>
  </r>
  <r>
    <x v="0"/>
    <s v="163BPR0067"/>
    <n v="0"/>
    <x v="154"/>
    <s v="0067"/>
    <n v="-53.768941790231302"/>
    <n v="-25.710002690371802"/>
    <n v="-53.7956842401355"/>
    <n v="-25.684449209863001"/>
    <s v="163"/>
    <s v="PR"/>
    <s v="Eixo Principal"/>
    <s v="-"/>
    <s v="163BPR0067"/>
    <s v="ENTR PR-281 (PLANALTO)"/>
    <s v="INÍCIO DUPLICAÇÃO"/>
    <n v="83.1"/>
    <n v="87"/>
    <n v="3.9"/>
    <x v="2"/>
    <m/>
    <m/>
    <s v="Federal"/>
    <m/>
    <m/>
    <m/>
    <s v="Federal"/>
    <s v="PAV"/>
    <s v="Pato Branco"/>
  </r>
  <r>
    <x v="0"/>
    <s v="163BPR0069"/>
    <n v="0"/>
    <x v="154"/>
    <s v="0069"/>
    <n v="-53.7956842401355"/>
    <n v="-25.684449209863001"/>
    <n v="-53.805043720291302"/>
    <n v="-25.654632610106798"/>
    <s v="163"/>
    <s v="PR"/>
    <s v="Eixo Principal"/>
    <s v="-"/>
    <s v="163BPR0069"/>
    <s v="INÍCIO DUPLICAÇÃO"/>
    <s v="FIM DUPLICAÇÃO"/>
    <n v="87"/>
    <n v="91.2"/>
    <n v="4.2"/>
    <x v="0"/>
    <m/>
    <m/>
    <s v="Federal"/>
    <m/>
    <m/>
    <m/>
    <s v="Federal"/>
    <s v="PAV"/>
    <s v="Pato Branco"/>
  </r>
  <r>
    <x v="0"/>
    <s v="163BPR0071"/>
    <n v="0"/>
    <x v="154"/>
    <s v="0071"/>
    <n v="-53.805043720291302"/>
    <n v="-25.654632610106798"/>
    <n v="-53.803141959933399"/>
    <n v="-25.6470654302253"/>
    <s v="163"/>
    <s v="PR"/>
    <s v="Eixo Principal"/>
    <s v="-"/>
    <s v="163BPR0071"/>
    <s v="FIM DUPLICAÇÃO"/>
    <s v="ENTR PR-582 (CAPANEMA)"/>
    <n v="91.2"/>
    <n v="92.1"/>
    <n v="0.9"/>
    <x v="2"/>
    <m/>
    <m/>
    <s v="Federal"/>
    <m/>
    <m/>
    <m/>
    <s v="Federal"/>
    <s v="PAV"/>
    <s v="Pato Branco"/>
  </r>
  <r>
    <x v="0"/>
    <s v="163BPR0073"/>
    <n v="0"/>
    <x v="154"/>
    <s v="0073"/>
    <n v="-53.803141959933399"/>
    <n v="-25.6470654302253"/>
    <n v="-53.563520779859999"/>
    <n v="-25.603887649595301"/>
    <s v="163"/>
    <s v="PR"/>
    <s v="Eixo Principal"/>
    <s v="-"/>
    <s v="163BPR0073"/>
    <s v="ENTR PR-582 (CAPANEMA)"/>
    <s v="ENTR PR-182(A) (REALEZA)"/>
    <n v="92.1"/>
    <n v="123.7"/>
    <n v="31.6"/>
    <x v="2"/>
    <m/>
    <m/>
    <s v="Federal"/>
    <m/>
    <m/>
    <m/>
    <s v="Federal"/>
    <s v="PAV"/>
    <s v="Pato Branco"/>
  </r>
  <r>
    <x v="0"/>
    <s v="163BPR0075"/>
    <n v="0"/>
    <x v="154"/>
    <s v="0075"/>
    <n v="-53.563520779859999"/>
    <n v="-25.603887649595301"/>
    <n v="-53.584226429805803"/>
    <n v="-25.470801380379299"/>
    <s v="163"/>
    <s v="PR"/>
    <s v="Eixo Principal"/>
    <s v="-"/>
    <s v="163BPR0075"/>
    <s v="ENTR PR-182(A) (REALEZA)"/>
    <s v="ENTR PR-484 (CAPITÃO LEÔNIDAS MARQUES)"/>
    <n v="123.7"/>
    <n v="141"/>
    <n v="17.3"/>
    <x v="2"/>
    <s v="EOD"/>
    <m/>
    <s v="Federal"/>
    <m/>
    <m/>
    <m/>
    <s v="Federal"/>
    <s v="PAV"/>
    <s v="Foz do Iguaçú"/>
  </r>
  <r>
    <x v="0"/>
    <s v="163BPR0080"/>
    <n v="0"/>
    <x v="154"/>
    <s v="0080"/>
    <n v="-53.584226429805803"/>
    <n v="-25.470801380379299"/>
    <n v="-53.568789809701897"/>
    <n v="-25.2842986497628"/>
    <s v="163"/>
    <s v="PR"/>
    <s v="Eixo Principal"/>
    <s v="-"/>
    <s v="163BPR0080"/>
    <s v="ENTR PR-484 (CAPITÃO LEÔNIDAS MARQUES)"/>
    <s v="INÍCIO PISTA DUPLA"/>
    <n v="141"/>
    <n v="164.2"/>
    <n v="23.2"/>
    <x v="2"/>
    <s v="EOD"/>
    <m/>
    <s v="Federal"/>
    <m/>
    <m/>
    <m/>
    <s v="Federal"/>
    <s v="PAV"/>
    <s v="Foz do Iguaçú"/>
  </r>
  <r>
    <x v="0"/>
    <s v="163BPR0082"/>
    <n v="0"/>
    <x v="154"/>
    <s v="0082"/>
    <n v="-53.568789809701897"/>
    <n v="-25.2842986497628"/>
    <n v="-53.566840870009997"/>
    <n v="-25.278339419928201"/>
    <s v="163"/>
    <s v="PR"/>
    <s v="Eixo Principal"/>
    <s v="-"/>
    <s v="163BPR0082"/>
    <s v="INÍCIO PISTA DUPLA"/>
    <s v="FIM PISTA DUPLA (LINDOESTE SUL)"/>
    <n v="164.2"/>
    <n v="164.9"/>
    <n v="0.7"/>
    <x v="0"/>
    <m/>
    <m/>
    <s v="Federal"/>
    <m/>
    <m/>
    <m/>
    <s v="Federal"/>
    <s v="PAV"/>
    <s v="Foz do Iguaçú"/>
  </r>
  <r>
    <x v="0"/>
    <s v="163BPR0083"/>
    <n v="0"/>
    <x v="154"/>
    <s v="0083"/>
    <n v="-53.566840870009997"/>
    <n v="-25.278339419928201"/>
    <n v="-53.5754434798327"/>
    <n v="-25.261951940329698"/>
    <s v="163"/>
    <s v="PR"/>
    <s v="Eixo Principal"/>
    <s v="-"/>
    <s v="163BPR0083"/>
    <s v="FIM PISTA DUPLA (LINDOESTE SUL)"/>
    <s v="INÍCIO PISTA DUPLA (LINDOESTE NORTE)"/>
    <n v="164.9"/>
    <n v="166.9"/>
    <n v="2"/>
    <x v="2"/>
    <s v="EOD"/>
    <m/>
    <s v="Federal"/>
    <m/>
    <m/>
    <m/>
    <s v="Federal"/>
    <s v="PAV"/>
    <s v="Foz do Iguaçú"/>
  </r>
  <r>
    <x v="0"/>
    <s v="163BPR0084"/>
    <n v="0"/>
    <x v="154"/>
    <s v="0084"/>
    <n v="-53.5754434798327"/>
    <n v="-25.261951940329698"/>
    <n v="-53.577099520226596"/>
    <n v="-25.254652819571898"/>
    <s v="163"/>
    <s v="PR"/>
    <s v="Eixo Principal"/>
    <s v="-"/>
    <s v="163BPR0084"/>
    <s v="INÍCIO PISTA DUPLA (LINDOESTE NORTE)"/>
    <s v="FIM PISTA DUPLA (LINDOESTE NORTE)"/>
    <n v="166.9"/>
    <n v="167.7"/>
    <n v="0.8"/>
    <x v="0"/>
    <m/>
    <m/>
    <s v="Federal"/>
    <m/>
    <m/>
    <m/>
    <s v="Federal"/>
    <s v="PAV"/>
    <s v="Foz do Iguaçú"/>
  </r>
  <r>
    <x v="0"/>
    <s v="163BPR0087"/>
    <n v="0"/>
    <x v="154"/>
    <s v="0087"/>
    <n v="-53.577099520226596"/>
    <n v="-25.254652819571898"/>
    <n v="-53.603000210091501"/>
    <n v="-25.176164829743001"/>
    <s v="163"/>
    <s v="PR"/>
    <s v="Eixo Principal"/>
    <s v="-"/>
    <s v="163BPR0087"/>
    <s v="FIM PISTA DUPLA (LINDOESTE NORTE)"/>
    <s v="INÍCIO PISTA DUPLA"/>
    <n v="167.7"/>
    <n v="177.7"/>
    <n v="10"/>
    <x v="2"/>
    <s v="EOD"/>
    <m/>
    <s v="Federal"/>
    <m/>
    <m/>
    <m/>
    <s v="Federal"/>
    <s v="PAV"/>
    <s v="Foz do Iguaçú"/>
  </r>
  <r>
    <x v="0"/>
    <s v="163BPR0088"/>
    <n v="0"/>
    <x v="154"/>
    <s v="0088"/>
    <n v="-53.603000210091501"/>
    <n v="-25.176164829743001"/>
    <n v="-53.592442559576298"/>
    <n v="-25.148737119822101"/>
    <s v="163"/>
    <s v="PR"/>
    <s v="Eixo Principal"/>
    <s v="-"/>
    <s v="163BPR0088"/>
    <s v="INÍCIO PISTA DUPLA"/>
    <s v="INÍCIO DO CONTORNO DE SANTA MARIA"/>
    <n v="177.7"/>
    <n v="180.9"/>
    <n v="3.2"/>
    <x v="0"/>
    <m/>
    <m/>
    <s v="Federal"/>
    <m/>
    <m/>
    <m/>
    <s v="Federal"/>
    <s v="PAV"/>
    <s v="Foz do Iguaçú"/>
  </r>
  <r>
    <x v="0"/>
    <s v="163BPR0089"/>
    <n v="0"/>
    <x v="154"/>
    <s v="0089"/>
    <n v="-53.592442559576298"/>
    <n v="-25.148737119822101"/>
    <n v="-53.584324390258303"/>
    <n v="-25.134271860158101"/>
    <s v="163"/>
    <s v="PR"/>
    <s v="Eixo Principal"/>
    <s v="-"/>
    <s v="163BPR0089"/>
    <s v="INÍCIO DO CONTORNO DE SANTA MARIA"/>
    <s v="FIM DO CONTORNO DE SANTA MARIA"/>
    <n v="180.9"/>
    <n v="183.1"/>
    <n v="2.2000000000000002"/>
    <x v="2"/>
    <m/>
    <m/>
    <s v="Federal"/>
    <m/>
    <m/>
    <m/>
    <s v="Federal"/>
    <s v="PAV"/>
    <s v="Foz do Iguaçú"/>
  </r>
  <r>
    <x v="0"/>
    <s v="163BPR0090"/>
    <n v="0"/>
    <x v="154"/>
    <s v="0090"/>
    <n v="-53.584324390258303"/>
    <n v="-25.134271860158101"/>
    <n v="-53.583715790251397"/>
    <n v="-25.0816581803806"/>
    <s v="163"/>
    <s v="PR"/>
    <s v="Eixo Principal"/>
    <s v="-"/>
    <s v="163BPR0090"/>
    <s v="FIM DO CONTORNO DE SANTA MARIA"/>
    <s v="ENTR PR-586 (P/ SANTA TEREZA)"/>
    <n v="183.1"/>
    <n v="189.8"/>
    <n v="6.7"/>
    <x v="0"/>
    <m/>
    <m/>
    <s v="Federal"/>
    <m/>
    <m/>
    <m/>
    <s v="Federal"/>
    <s v="PAV"/>
    <s v="Foz do Iguaçú"/>
  </r>
  <r>
    <x v="0"/>
    <s v="163BPR0092"/>
    <n v="0"/>
    <x v="154"/>
    <s v="0092"/>
    <n v="-53.583715790251397"/>
    <n v="-25.0816581803806"/>
    <n v="-53.550529009905802"/>
    <n v="-25.0237615402628"/>
    <s v="163"/>
    <s v="PR"/>
    <s v="Eixo Principal"/>
    <s v="-"/>
    <s v="163BPR0092"/>
    <s v="ENTR PR-586 (P/ SANTA TEREZA)"/>
    <s v="ENTR BR-277 (P/CASCAVEL)"/>
    <n v="189.8"/>
    <n v="197.6"/>
    <n v="7.8"/>
    <x v="0"/>
    <m/>
    <m/>
    <s v="Federal"/>
    <m/>
    <m/>
    <m/>
    <s v="Federal"/>
    <s v="PAV"/>
    <s v="Foz do Iguaçú"/>
  </r>
  <r>
    <x v="0"/>
    <s v="163BPR0095"/>
    <n v="0"/>
    <x v="154"/>
    <s v="0095"/>
    <n v="-53.550529009905802"/>
    <n v="-25.0237615402628"/>
    <n v="-53.533479970124397"/>
    <n v="-24.897535060394599"/>
    <s v="163"/>
    <s v="PR"/>
    <s v="Eixo Principal"/>
    <s v="-"/>
    <s v="163BPR0095"/>
    <s v="ENTR BR-277 (P/CASCAVEL)"/>
    <s v="ENTR BR-467(A) (P/CASCAVEL)"/>
    <n v="197.6"/>
    <n v="212.2"/>
    <n v="14.6"/>
    <x v="2"/>
    <m/>
    <m/>
    <s v="Federal"/>
    <m/>
    <m/>
    <m/>
    <s v="Federal"/>
    <s v="PAV"/>
    <s v="Foz do Iguaçú"/>
  </r>
  <r>
    <x v="0"/>
    <s v="163BPR0100"/>
    <n v="0"/>
    <x v="154"/>
    <s v="0100"/>
    <n v="-53.533479970124397"/>
    <n v="-24.897535060394599"/>
    <n v="-53.6944036498085"/>
    <n v="-24.761489169989101"/>
    <s v="163"/>
    <s v="PR"/>
    <s v="Eixo Principal"/>
    <s v="-"/>
    <s v="163BPR0100"/>
    <s v="ENTR BR-467(A) (P/CASCAVEL)"/>
    <s v="ENTR PR-317(A)/585 (TOLEDO)"/>
    <n v="212.2"/>
    <n v="236.2"/>
    <n v="24"/>
    <x v="0"/>
    <m/>
    <s v="467BPR0050"/>
    <s v="Federal"/>
    <m/>
    <m/>
    <m/>
    <s v="Federal"/>
    <s v="PAV"/>
    <s v="Foz do Iguaçú"/>
  </r>
  <r>
    <x v="0"/>
    <s v="163BPR0105"/>
    <n v="0"/>
    <x v="154"/>
    <s v="0105"/>
    <n v="-53.6944036498085"/>
    <n v="-24.761489169989101"/>
    <n v="-53.7114107101361"/>
    <n v="-24.7181330699851"/>
    <s v="163"/>
    <s v="PR"/>
    <s v="Eixo Principal"/>
    <s v="-"/>
    <s v="163BPR0105"/>
    <s v="ENTR PR-317(A)/585 (TOLEDO)"/>
    <s v="ENTR PR-182/317(B) (TOLEDO)"/>
    <n v="236.2"/>
    <n v="241.7"/>
    <n v="5.5"/>
    <x v="0"/>
    <m/>
    <s v="467BPR0045"/>
    <s v="Federal"/>
    <m/>
    <m/>
    <m/>
    <s v="Federal"/>
    <s v="PAV"/>
    <s v="Foz do Iguaçú"/>
  </r>
  <r>
    <x v="0"/>
    <s v="163BPR0110"/>
    <n v="0"/>
    <x v="154"/>
    <s v="0110"/>
    <n v="-53.7114107101361"/>
    <n v="-24.7181330699851"/>
    <n v="-53.997434340222497"/>
    <n v="-24.571427830130201"/>
    <s v="163"/>
    <s v="PR"/>
    <s v="Eixo Principal"/>
    <s v="-"/>
    <s v="163BPR0110"/>
    <s v="ENTR PR-182/317(B) (TOLEDO)"/>
    <s v="ENTR PR-239 (QUATRO PONTES)"/>
    <n v="241.7"/>
    <n v="276.8"/>
    <n v="35.1"/>
    <x v="2"/>
    <s v="EOD"/>
    <s v="467BPR0040"/>
    <s v="Federal"/>
    <m/>
    <m/>
    <m/>
    <s v="Federal"/>
    <s v="PAV"/>
    <s v="Foz do Iguaçú"/>
  </r>
  <r>
    <x v="0"/>
    <s v="163BPR0115"/>
    <n v="0"/>
    <x v="154"/>
    <s v="0115"/>
    <n v="-53.997434340222497"/>
    <n v="-24.571427830130201"/>
    <n v="-54.034177969837401"/>
    <n v="-24.568124599570499"/>
    <s v="163"/>
    <s v="PR"/>
    <s v="Eixo Principal"/>
    <s v="-"/>
    <s v="163BPR0115"/>
    <s v="ENTR PR-239 (QUATRO PONTES)"/>
    <s v="ENTR BR-467(B) (P/MARECHAL CÂNDIDO RONDON)"/>
    <n v="276.8"/>
    <n v="280.60000000000002"/>
    <n v="3.8"/>
    <x v="2"/>
    <s v="EOD"/>
    <s v="467BPR0030"/>
    <s v="Federal"/>
    <m/>
    <m/>
    <m/>
    <s v="Federal"/>
    <s v="PAV"/>
    <s v="Foz do Iguaçú"/>
  </r>
  <r>
    <x v="0"/>
    <s v="163BPR0120"/>
    <n v="0"/>
    <x v="154"/>
    <s v="0120"/>
    <n v="-54.034177969837401"/>
    <n v="-24.568124599570499"/>
    <n v="-54.053094700060299"/>
    <n v="-24.528056679971701"/>
    <s v="163"/>
    <s v="PR"/>
    <s v="Eixo Principal"/>
    <s v="-"/>
    <s v="163BPR0120"/>
    <s v="ENTR BR-467(B) (P/MARECHAL CÂNDIDO RONDON)"/>
    <s v="ENTR PR-491(P/NOVA SANTA ROSA)"/>
    <n v="280.60000000000002"/>
    <n v="285.5"/>
    <n v="4.9000000000000004"/>
    <x v="0"/>
    <m/>
    <m/>
    <s v="Federal"/>
    <m/>
    <m/>
    <m/>
    <s v="Federal"/>
    <s v="PAV"/>
    <s v="Foz do Iguaçú"/>
  </r>
  <r>
    <x v="0"/>
    <s v="163BPR0122"/>
    <n v="0"/>
    <x v="154"/>
    <s v="0122"/>
    <n v="-54.053094700060299"/>
    <n v="-24.528056679971701"/>
    <n v="-54.201031160359697"/>
    <n v="-24.202013309666398"/>
    <s v="163"/>
    <s v="PR"/>
    <s v="Eixo Principal"/>
    <s v="-"/>
    <s v="163BPR0122"/>
    <s v="ENTR PR-491(P/NOVA SANTA ROSA)"/>
    <s v="ACESSO COMUNIDADE RURAL MARACAJÚ DOS GAÚCHOS (P/TERRA ROXA) "/>
    <n v="285.5"/>
    <n v="332"/>
    <n v="46.5"/>
    <x v="2"/>
    <m/>
    <m/>
    <s v="Federal"/>
    <m/>
    <m/>
    <m/>
    <s v="Federal"/>
    <s v="PAV"/>
    <s v="Foz do Iguaçú"/>
  </r>
  <r>
    <x v="0"/>
    <s v="163BPR0125"/>
    <n v="0"/>
    <x v="154"/>
    <s v="0125"/>
    <n v="-54.201031160359697"/>
    <n v="-24.202013309666398"/>
    <n v="-54.239015640359398"/>
    <n v="-24.1062685195764"/>
    <s v="163"/>
    <s v="PR"/>
    <s v="Eixo Principal"/>
    <s v="-"/>
    <s v="163BPR0125"/>
    <s v="ACESSO COMUNIDADE RURAL MARACAJÚ DOS GAÚCHOS (P/TERRA ROXA)"/>
    <s v="ENTR BR-272(A)(ACESSO P/GUAÍRA)"/>
    <n v="332"/>
    <n v="343.9"/>
    <n v="11.9"/>
    <x v="2"/>
    <m/>
    <m/>
    <s v="Federal"/>
    <m/>
    <m/>
    <m/>
    <s v="Federal"/>
    <s v="PAV"/>
    <s v="Foz do Iguaçú"/>
  </r>
  <r>
    <x v="0"/>
    <s v="163BPR0128"/>
    <n v="0"/>
    <x v="154"/>
    <s v="0128"/>
    <n v="-54.239015640359398"/>
    <n v="-24.1062685195764"/>
    <n v="-54.230931180329598"/>
    <n v="-24.102574819572201"/>
    <s v="163"/>
    <s v="PR"/>
    <s v="Eixo Principal"/>
    <s v="-"/>
    <s v="163BPR0128"/>
    <s v="ENTR BR-272(A)(ACESSO P/GUAÍRA)"/>
    <s v="ENTR BR-272(B)"/>
    <n v="343.9"/>
    <n v="344.8"/>
    <n v="0.9"/>
    <x v="2"/>
    <m/>
    <s v="272BPR0568"/>
    <s v="Federal"/>
    <m/>
    <m/>
    <m/>
    <s v="Federal"/>
    <s v="PAV"/>
    <s v="Foz do Iguaçú"/>
  </r>
  <r>
    <x v="0"/>
    <s v="163BPR0130"/>
    <n v="0"/>
    <x v="154"/>
    <s v="0130"/>
    <n v="-54.230931180329598"/>
    <n v="-24.102574819572201"/>
    <n v="-54.241758499754802"/>
    <n v="-24.075004309900901"/>
    <s v="163"/>
    <s v="PR"/>
    <s v="Eixo Principal"/>
    <s v="-"/>
    <s v="163BPR0130"/>
    <s v="ENTR BR-272(B)"/>
    <s v="ENTR AV ALM TAMANDARÉ (FIM DO PERÍMETRO URBANO DE GUAÍRA)"/>
    <n v="344.8"/>
    <n v="348.7"/>
    <n v="3.9"/>
    <x v="1"/>
    <m/>
    <m/>
    <s v="Federal"/>
    <m/>
    <m/>
    <m/>
    <s v="Federal"/>
    <s v="PLA"/>
    <s v="Foz do Iguaçú"/>
  </r>
  <r>
    <x v="0"/>
    <s v="163BPR0135"/>
    <n v="0"/>
    <x v="154"/>
    <s v="0135"/>
    <n v="-54.241758499754802"/>
    <n v="-24.075004309900901"/>
    <n v="-54.249478440277699"/>
    <n v="-24.069243469610299"/>
    <s v="163"/>
    <s v="PR"/>
    <s v="Eixo Principal"/>
    <s v="-"/>
    <s v="163BPR0135"/>
    <s v="ENTR AV ALM TAMANDARÉ (FIM DO PERÍMETRO URBANO DE GUAÍRA)"/>
    <s v="INÍCIO DA PONTE AYRTON SENNA"/>
    <n v="348.7"/>
    <n v="349.8"/>
    <n v="1.1000000000000001"/>
    <x v="2"/>
    <m/>
    <m/>
    <s v="Federal"/>
    <m/>
    <m/>
    <m/>
    <s v="Federal"/>
    <s v="PAV"/>
    <s v="Foz do Iguaçú"/>
  </r>
  <r>
    <x v="0"/>
    <s v="163BPR0140"/>
    <n v="0"/>
    <x v="154"/>
    <s v="0140"/>
    <n v="-54.249478440277699"/>
    <n v="-24.069243469610299"/>
    <n v="-54.272314190247599"/>
    <n v="-24.0444865995768"/>
    <s v="163"/>
    <s v="PR"/>
    <s v="Eixo Principal"/>
    <s v="-"/>
    <s v="163BPR0140"/>
    <s v="INÍCIO DA PONTE AYRTON SENNA"/>
    <s v="DIV PR/MS (FIM DA PONTE S/ RIO PARANÁ)"/>
    <n v="349.8"/>
    <n v="353.4"/>
    <n v="3.6"/>
    <x v="2"/>
    <m/>
    <m/>
    <s v="Federal"/>
    <m/>
    <m/>
    <m/>
    <s v="Federal"/>
    <s v="PAV"/>
    <s v="Foz do Iguaçú"/>
  </r>
  <r>
    <x v="0"/>
    <s v="163BRS0010"/>
    <n v="0"/>
    <x v="155"/>
    <s v="0010"/>
    <n v="-53.730081879575003"/>
    <n v="-27.341461359953701"/>
    <n v="-53.715583749690197"/>
    <n v="-27.185297680343599"/>
    <s v="163"/>
    <s v="RS"/>
    <s v="Eixo Principal"/>
    <s v="-"/>
    <s v="163BRS0010"/>
    <s v="ENTR BR-472 (P/TENENTE PORTELA)"/>
    <s v="ENTR BR-283 (DIV RS/SC) (ITAPIRANGA)"/>
    <n v="0"/>
    <n v="24.9"/>
    <n v="24.9"/>
    <x v="1"/>
    <m/>
    <m/>
    <s v="Estadual"/>
    <m/>
    <s v="RST-163"/>
    <s v="IMP"/>
    <s v="Estadual"/>
    <s v="PLA"/>
    <s v="Cruz Alta"/>
  </r>
  <r>
    <x v="0"/>
    <s v="163BSC0020"/>
    <n v="0"/>
    <x v="156"/>
    <s v="0020"/>
    <n v="-53.715583749690197"/>
    <n v="-27.185297680343599"/>
    <n v="-53.703973199903203"/>
    <n v="-27.167926640102301"/>
    <s v="163"/>
    <s v="SC"/>
    <s v="Eixo Principal"/>
    <s v="-"/>
    <s v="163BSC0020"/>
    <s v="DIV RS/SC (INÍCIO TRAV RIO URUGUAI)"/>
    <s v="ENTR BR-283 (ITAPIRANGA)(FIM TRAV RIO URUGUAI)"/>
    <n v="0"/>
    <n v="1.2"/>
    <n v="1.2"/>
    <x v="4"/>
    <m/>
    <m/>
    <s v="Federal"/>
    <m/>
    <m/>
    <m/>
    <s v="Federal"/>
    <s v="N_PAV"/>
    <s v="Chapecó"/>
  </r>
  <r>
    <x v="0"/>
    <s v="163BSC0021"/>
    <n v="0"/>
    <x v="156"/>
    <s v="0021"/>
    <n v="-53.703973199903203"/>
    <n v="-27.167926640102301"/>
    <n v="-53.607176550157597"/>
    <n v="-27.052759969696801"/>
    <s v="163"/>
    <s v="SC"/>
    <s v="Eixo Principal"/>
    <s v="-"/>
    <s v="163BSC0021"/>
    <s v="ENTR BR-283 (ITAPIRANGA)(FIM TRAV RIO URUGUAI)"/>
    <s v="ENTR SC-496(B) (P/ SÃO JOÃO DO OESTE)"/>
    <n v="1.2"/>
    <n v="23.8"/>
    <n v="22.6"/>
    <x v="1"/>
    <m/>
    <m/>
    <s v="Estadual"/>
    <m/>
    <s v="SCT-163"/>
    <s v="PAV"/>
    <s v="Estadual"/>
    <s v="PLA"/>
    <s v="Chapecó"/>
  </r>
  <r>
    <x v="0"/>
    <s v="163BSC0022"/>
    <n v="0"/>
    <x v="156"/>
    <s v="0022"/>
    <n v="-53.607176550157597"/>
    <n v="-27.052759969696801"/>
    <n v="-53.533480819983801"/>
    <n v="-27.009187929879001"/>
    <s v="163"/>
    <s v="SC"/>
    <s v="Eixo Principal"/>
    <s v="-"/>
    <s v="163BSC0022"/>
    <s v="ENTR SC-496(B) (P/ SÃO JOÃO DO OESTE)"/>
    <s v="ENTR BR-386(A) (MONDAI)"/>
    <n v="23.8"/>
    <n v="34"/>
    <n v="10.199999999999999"/>
    <x v="1"/>
    <m/>
    <m/>
    <s v="Estadual"/>
    <m/>
    <s v="SCT-163"/>
    <s v="PAV"/>
    <s v="Estadual"/>
    <s v="PLA"/>
    <s v="Chapecó"/>
  </r>
  <r>
    <x v="0"/>
    <s v="163BSC0023"/>
    <n v="0"/>
    <x v="156"/>
    <s v="0023"/>
    <n v="-53.533480819983801"/>
    <n v="-27.009187929879001"/>
    <n v="-53.534514470166599"/>
    <n v="-26.989118370416399"/>
    <s v="163"/>
    <s v="SC"/>
    <s v="Eixo Principal"/>
    <s v="-"/>
    <s v="163BSC0023"/>
    <s v="ENTR BR-386(A) (MONDAI)"/>
    <s v="ENTR R. SÃO JOSÉ (IPORÃ DO OESTE)"/>
    <n v="34"/>
    <n v="36.4"/>
    <n v="2.4"/>
    <x v="1"/>
    <m/>
    <s v="386BSC0025"/>
    <s v="Estadual"/>
    <m/>
    <s v="SCT-163"/>
    <s v="PAV"/>
    <s v="Estadual"/>
    <s v="PLA"/>
    <s v="Chapecó"/>
  </r>
  <r>
    <x v="0"/>
    <s v="163BSC0024"/>
    <n v="0"/>
    <x v="156"/>
    <s v="0024"/>
    <n v="-53.534514470166599"/>
    <n v="-26.989118370416399"/>
    <n v="-53.500767529997397"/>
    <n v="-26.7612013703468"/>
    <s v="163"/>
    <s v="SC"/>
    <s v="Eixo Principal"/>
    <s v="-"/>
    <s v="163BSC0024"/>
    <s v="ENTR R. SÃO JOSÉ (IPORÃ DO OESTE)"/>
    <s v="ENTR BR-282(A)/386(B) (P/SÃO MIGUEL DO OESTE)"/>
    <n v="36.4"/>
    <n v="66.8"/>
    <n v="30.4"/>
    <x v="1"/>
    <m/>
    <s v="386BSC0010"/>
    <s v="Estadual"/>
    <m/>
    <s v="SCT-163"/>
    <s v="PAV"/>
    <s v="Estadual"/>
    <s v="PLA"/>
    <s v="Chapecó"/>
  </r>
  <r>
    <x v="0"/>
    <s v="163BSC0025"/>
    <n v="0"/>
    <x v="156"/>
    <s v="0025"/>
    <n v="-53.500767529997397"/>
    <n v="-26.7612013703468"/>
    <n v="-53.514080910105797"/>
    <n v="-26.707321749998599"/>
    <s v="163"/>
    <s v="SC"/>
    <s v="Eixo Principal"/>
    <s v="-"/>
    <s v="163BSC0025"/>
    <s v="ENTR BR-282(A)/386(B) (P/SÃO MIGUEL DO OESTE)"/>
    <s v="ENTR BR-282(B) (P/PARAÍSO)"/>
    <n v="66.8"/>
    <n v="73.400000000000006"/>
    <n v="6.6"/>
    <x v="2"/>
    <m/>
    <s v="282BSC0390"/>
    <s v="Federal"/>
    <m/>
    <m/>
    <m/>
    <s v="Federal"/>
    <s v="PAV"/>
    <s v="Chapecó"/>
  </r>
  <r>
    <x v="0"/>
    <s v="163BSC0026"/>
    <n v="0"/>
    <x v="156"/>
    <s v="0026"/>
    <n v="-53.514080910105797"/>
    <n v="-26.707321749998599"/>
    <n v="-53.509612890222598"/>
    <n v="-26.5654662202898"/>
    <s v="163"/>
    <s v="SC"/>
    <s v="Eixo Principal"/>
    <s v="-"/>
    <s v="163BSC0026"/>
    <s v="ENTR BR-282(B) (P/PARAÍSO)"/>
    <s v="ENTR SC-305 (P/ANCHIETA)"/>
    <n v="73.400000000000006"/>
    <n v="90.1"/>
    <n v="16.7"/>
    <x v="2"/>
    <m/>
    <m/>
    <s v="Federal"/>
    <m/>
    <m/>
    <m/>
    <s v="Federal"/>
    <s v="PAV"/>
    <s v="Chapecó"/>
  </r>
  <r>
    <x v="0"/>
    <s v="163BSC0027"/>
    <n v="0"/>
    <x v="156"/>
    <s v="0027"/>
    <n v="-53.509612890222598"/>
    <n v="-26.5654662202898"/>
    <n v="-53.510539959951103"/>
    <n v="-26.454747379987499"/>
    <s v="163"/>
    <s v="SC"/>
    <s v="Eixo Principal"/>
    <s v="-"/>
    <s v="163BSC0027"/>
    <s v="ENTR SC-305 (P/ANCHIETA)"/>
    <s v="ENTR ACESSO PRINCESA (SÃO JOSÉ DO CEDRO)"/>
    <n v="90.1"/>
    <n v="103.9"/>
    <n v="13.8"/>
    <x v="2"/>
    <m/>
    <m/>
    <s v="Federal"/>
    <m/>
    <m/>
    <m/>
    <s v="Federal"/>
    <s v="PAV"/>
    <s v="Chapecó"/>
  </r>
  <r>
    <x v="0"/>
    <s v="163BSC0028"/>
    <n v="0"/>
    <x v="156"/>
    <s v="0028"/>
    <n v="-53.510539959951103"/>
    <n v="-26.454747379987499"/>
    <n v="-53.5212690895967"/>
    <n v="-26.384316730232801"/>
    <s v="163"/>
    <s v="SC"/>
    <s v="Eixo Principal"/>
    <s v="-"/>
    <s v="163BSC0028"/>
    <s v="ENTR ACESSO PRINCESA (SÃO JOSÉ DO CEDRO)"/>
    <s v="ENTR R. OTÁVIO DIEHL (GUARUJÁ DO SUL)"/>
    <n v="103.9"/>
    <n v="112.8"/>
    <n v="8.9"/>
    <x v="2"/>
    <m/>
    <m/>
    <s v="Federal"/>
    <m/>
    <m/>
    <m/>
    <s v="Federal"/>
    <s v="PAV"/>
    <s v="Chapecó"/>
  </r>
  <r>
    <x v="0"/>
    <s v="163BSC0029"/>
    <n v="0"/>
    <x v="156"/>
    <s v="0029"/>
    <n v="-53.5212690895967"/>
    <n v="-26.384316730232801"/>
    <n v="-53.555031230107097"/>
    <n v="-26.2870464399412"/>
    <s v="163"/>
    <s v="SC"/>
    <s v="Eixo Principal"/>
    <s v="-"/>
    <s v="163BSC0029"/>
    <s v="ENTR R. OTÁVIO DIEHL (GUARUJÁ DO SUL)"/>
    <s v="ENTR BR-280(A)/373(A) (DIV SC/PR) (IDAMAR)"/>
    <n v="112.8"/>
    <n v="125.1"/>
    <n v="12.3"/>
    <x v="2"/>
    <m/>
    <m/>
    <s v="Federal"/>
    <m/>
    <m/>
    <m/>
    <s v="Federal"/>
    <s v="PAV"/>
    <s v="Chapecó"/>
  </r>
  <r>
    <x v="0"/>
    <s v="163CMT1005"/>
    <n v="0"/>
    <x v="157"/>
    <s v="1005"/>
    <n v="-55.939085040342299"/>
    <n v="-15.6752825301645"/>
    <n v="-55.997209503016101"/>
    <n v="-15.5460100069562"/>
    <s v="163"/>
    <s v="MT"/>
    <s v="Contorno"/>
    <s v="-"/>
    <s v="163CMT1005"/>
    <s v="ENTR BR-070/163/364"/>
    <s v="RIO COXIPÓ (CONTORNO NORTE DE CUIABÁ)"/>
    <n v="0"/>
    <n v="16.600000000000001"/>
    <n v="16.600000000000001"/>
    <x v="5"/>
    <s v="EOP"/>
    <m/>
    <s v="Federal"/>
    <m/>
    <m/>
    <m/>
    <s v="Federal"/>
    <s v="N_PAV"/>
    <s v="Cuiabá"/>
  </r>
  <r>
    <x v="0"/>
    <s v="163CMT1010"/>
    <n v="0"/>
    <x v="157"/>
    <s v="1010"/>
    <n v="-55.997209503016101"/>
    <n v="-15.5460100069562"/>
    <n v="-56.104676673589502"/>
    <n v="-15.524724214251"/>
    <s v="163"/>
    <s v="MT"/>
    <s v="Contorno"/>
    <s v="-"/>
    <s v="163CMT1010"/>
    <s v="RIO COXIPÓ (CONTORNO NORTE DE CUIABÁ)"/>
    <s v="ENTR MT-251 (CONTORNO NORTE DE CUIABÁ)"/>
    <n v="16.600000000000001"/>
    <n v="29.2"/>
    <n v="12.6"/>
    <x v="5"/>
    <s v="EOP"/>
    <m/>
    <s v="Federal"/>
    <m/>
    <m/>
    <m/>
    <s v="Federal"/>
    <s v="N_PAV"/>
    <s v="Cuiabá"/>
  </r>
  <r>
    <x v="0"/>
    <s v="163CMT1015"/>
    <n v="0"/>
    <x v="157"/>
    <s v="1015"/>
    <n v="-56.104676673589502"/>
    <n v="-15.524724214251"/>
    <n v="-56.141938395440498"/>
    <n v="-15.5474369243744"/>
    <s v="163"/>
    <s v="MT"/>
    <s v="Contorno"/>
    <s v="-"/>
    <s v="163CMT1015"/>
    <s v="ENTR MT-251 (CONTORNO NORTE DE CUIABÁ)"/>
    <s v="ENTR MT-010 (CONTORNO NORTE DE CUIABÁ)"/>
    <n v="29.2"/>
    <n v="34.1"/>
    <n v="4.9000000000000004"/>
    <x v="5"/>
    <s v="EOP"/>
    <m/>
    <s v="Federal"/>
    <m/>
    <m/>
    <m/>
    <s v="Federal"/>
    <s v="N_PAV"/>
    <s v="Cuiabá"/>
  </r>
  <r>
    <x v="0"/>
    <s v="163CMT1020"/>
    <n v="0"/>
    <x v="157"/>
    <s v="1020"/>
    <n v="-56.141938395440498"/>
    <n v="-15.5474369243744"/>
    <n v="-56.173363640419602"/>
    <n v="-15.576817722559699"/>
    <s v="163"/>
    <s v="MT"/>
    <s v="Contorno"/>
    <s v="-"/>
    <s v="163CMT1020"/>
    <s v="ENTR MT-010 (CONTORNO NORTE DE CUIABÁ)"/>
    <s v="ENTR MT-400 (SUCURÍ) (CONTORNO NORTE DE CUIABÁ)"/>
    <n v="34.1"/>
    <n v="38.799999999999997"/>
    <n v="4.7"/>
    <x v="5"/>
    <s v="EOP"/>
    <m/>
    <s v="Federal"/>
    <m/>
    <m/>
    <m/>
    <s v="Federal"/>
    <s v="N_PAV"/>
    <s v="Cuiabá"/>
  </r>
  <r>
    <x v="0"/>
    <s v="163CMT1025"/>
    <n v="0"/>
    <x v="157"/>
    <s v="1025"/>
    <n v="-56.173363640419602"/>
    <n v="-15.576817722559699"/>
    <n v="-56.180533521404797"/>
    <n v="-15.581030172204599"/>
    <s v="163"/>
    <s v="MT"/>
    <s v="Contorno"/>
    <s v="-"/>
    <s v="163CMT1025"/>
    <s v="ENTR MT-400 (SUCURÍ) (CONTORNO NORTE DE CUIABÁ)"/>
    <s v="RIO CUIABÁ (CONTORNO NORTE DE CUIABÁ)"/>
    <n v="38.799999999999997"/>
    <n v="39.700000000000003"/>
    <n v="0.9"/>
    <x v="5"/>
    <s v="EOP"/>
    <m/>
    <s v="Federal"/>
    <m/>
    <m/>
    <m/>
    <s v="Federal"/>
    <s v="N_PAV"/>
    <s v="Cuiabá"/>
  </r>
  <r>
    <x v="0"/>
    <s v="163CMT1030"/>
    <n v="0"/>
    <x v="157"/>
    <s v="1030"/>
    <n v="-56.180533521404797"/>
    <n v="-15.581030172204599"/>
    <n v="-56.194845659799299"/>
    <n v="-15.649205750345001"/>
    <s v="163"/>
    <s v="MT"/>
    <s v="Contorno"/>
    <s v="-"/>
    <s v="163CMT1030"/>
    <s v="RIO CUIABÁ (CONTORNO NORTE DE CUIABÁ)"/>
    <s v="ENTR BR-163/364 (CONTORNO NORTE DE CUIABÁ)"/>
    <n v="39.700000000000003"/>
    <n v="47.7"/>
    <n v="8"/>
    <x v="1"/>
    <m/>
    <m/>
    <s v="Federal"/>
    <m/>
    <m/>
    <m/>
    <s v="Federal"/>
    <s v="PLA"/>
    <s v="Cuiabá"/>
  </r>
  <r>
    <x v="0"/>
    <s v="163CPR1005"/>
    <n v="0"/>
    <x v="158"/>
    <s v="1005"/>
    <n v="-53.598247910013001"/>
    <n v="-26.264489780179101"/>
    <n v="-53.637839209611698"/>
    <n v="-26.2182767597645"/>
    <s v="163"/>
    <s v="PR"/>
    <s v="Contorno"/>
    <s v="-"/>
    <s v="163CPR1005"/>
    <s v="ENTR BR-163 (KM 5,1)"/>
    <s v="ENTR BR-163 (KM 14,0) (CONTORNO DE BARRACÃO)"/>
    <n v="0"/>
    <n v="7.5"/>
    <n v="7.5"/>
    <x v="1"/>
    <m/>
    <m/>
    <s v="Federal"/>
    <m/>
    <m/>
    <m/>
    <s v="Federal"/>
    <s v="PLA"/>
    <m/>
  </r>
  <r>
    <x v="0"/>
    <s v="163CPR2005"/>
    <n v="0"/>
    <x v="158"/>
    <s v="2005"/>
    <n v="-53.715257320069199"/>
    <n v="-26.0880353096817"/>
    <n v="-53.728804460057702"/>
    <n v="-26.042088170232802"/>
    <s v="163"/>
    <s v="PR"/>
    <s v="Contorno"/>
    <s v="-"/>
    <s v="163CPR2005"/>
    <s v="ENTR BR-163 (KM 31,9)"/>
    <s v="ENTR BR-163 (KM 39,6) (CONTORNO DE STO ANTÔNIO DO SUDOESTE)"/>
    <n v="0"/>
    <n v="7.7"/>
    <n v="7.7"/>
    <x v="1"/>
    <m/>
    <m/>
    <s v="Federal"/>
    <m/>
    <m/>
    <m/>
    <s v="Federal"/>
    <s v="PLA"/>
    <m/>
  </r>
  <r>
    <x v="0"/>
    <s v="163CPR3005"/>
    <n v="0"/>
    <x v="158"/>
    <s v="3005"/>
    <n v="-53.776122079969902"/>
    <n v="-25.698557349641899"/>
    <n v="-53.803144999641901"/>
    <n v="-25.6468979602726"/>
    <s v="163"/>
    <s v="PR"/>
    <s v="Contorno"/>
    <s v="-"/>
    <s v="163CPR3005"/>
    <s v="ENTR BR-163 (KM 83,8)"/>
    <s v="ENTR BR-163 (KM 92,0) (CONTORNO DE CAPANEMA)"/>
    <n v="0"/>
    <n v="7.6"/>
    <n v="7.6"/>
    <x v="1"/>
    <m/>
    <m/>
    <s v="Federal"/>
    <m/>
    <m/>
    <m/>
    <s v="Federal"/>
    <s v="PLA"/>
    <m/>
  </r>
  <r>
    <x v="0"/>
    <s v="163UPR1005"/>
    <n v="0"/>
    <x v="159"/>
    <s v="1005"/>
    <n v="-53.592442559576298"/>
    <n v="-25.148737119822101"/>
    <n v="-53.584324390258303"/>
    <n v="-25.134271860158101"/>
    <s v="163"/>
    <s v="PR"/>
    <s v="Travessia Urbana"/>
    <s v="-"/>
    <s v="163UPR1005"/>
    <s v="INÍCIO CONTORNO DE SANTA MARIA"/>
    <s v="FIM CONTORNO DE SANTA MARIA"/>
    <n v="0"/>
    <n v="2"/>
    <n v="2"/>
    <x v="2"/>
    <m/>
    <m/>
    <s v="Federal"/>
    <m/>
    <m/>
    <m/>
    <s v="Federal"/>
    <s v="PAV"/>
    <s v="Foz do Iguaçú"/>
  </r>
  <r>
    <x v="0"/>
    <s v="163VMT1005"/>
    <n v="0"/>
    <x v="160"/>
    <s v="1005"/>
    <n v="-55.541225530134"/>
    <n v="-15.809694380291299"/>
    <n v="-55.594080950375499"/>
    <n v="-15.7968226599377"/>
    <s v="163"/>
    <s v="MT"/>
    <s v="Variante"/>
    <s v="Coinc"/>
    <s v="163VMT1005"/>
    <s v="INÍCIO PISTA INVERSA I S DE SÃO VICENTE"/>
    <s v="FIM PISTA INVERSA I S DE SÃO VICENTE"/>
    <n v="0"/>
    <n v="7.6"/>
    <n v="7.6"/>
    <x v="2"/>
    <m/>
    <s v="364VMT1005;070VMT1005"/>
    <s v="Concessão Federal"/>
    <m/>
    <m/>
    <m/>
    <s v="Federal"/>
    <s v="PAV"/>
    <s v="Cuiabá"/>
  </r>
  <r>
    <x v="0"/>
    <s v="163VMT2005"/>
    <n v="0"/>
    <x v="160"/>
    <s v="2005"/>
    <n v="-55.603444599788403"/>
    <n v="-15.7969890596972"/>
    <n v="-55.6539620597012"/>
    <n v="-15.7710792498074"/>
    <s v="163"/>
    <s v="MT"/>
    <s v="Variante"/>
    <s v="Coinc"/>
    <s v="163VMT2005"/>
    <s v="INÍCIO PISTA INVERSA II S DE SÃO VICENTE"/>
    <s v="FIM PISTA INVERSA II S DE SÃO VICENTE"/>
    <n v="0"/>
    <n v="10.5"/>
    <n v="10.5"/>
    <x v="2"/>
    <m/>
    <s v="364VMT2005;070VMT2005"/>
    <s v="Concessão Federal"/>
    <m/>
    <m/>
    <m/>
    <s v="Federal"/>
    <s v="PAV"/>
    <s v="Cuiabá"/>
  </r>
  <r>
    <x v="0"/>
    <s v="174AMT1005"/>
    <n v="0"/>
    <x v="161"/>
    <s v="1005"/>
    <n v="-59.313760429600102"/>
    <n v="-15.24322148958"/>
    <n v="-59.956331910389302"/>
    <n v="-15.010028509707899"/>
    <s v="174"/>
    <s v="MT"/>
    <s v="Acesso"/>
    <s v="-"/>
    <s v="174AMT1005"/>
    <s v="ENTR BR-174/MT-473 (PONTES E LACERDA)"/>
    <s v="ENTR MT-199 (P/VILA BELA DA SANTÍSSIMA TRINDADE)"/>
    <n v="0"/>
    <n v="78"/>
    <n v="78"/>
    <x v="2"/>
    <m/>
    <m/>
    <s v="Federal"/>
    <m/>
    <m/>
    <m/>
    <s v="Federal"/>
    <s v="PAV"/>
    <s v="Cáceres"/>
  </r>
  <r>
    <x v="0"/>
    <s v="174BAM0230"/>
    <n v="0"/>
    <x v="162"/>
    <s v="0230"/>
    <n v="-60.207356899601201"/>
    <n v="-8.7981805800696407"/>
    <n v="-60.567097339970204"/>
    <n v="-8.4396118798842892"/>
    <s v="174"/>
    <s v="AM"/>
    <s v="Eixo Principal"/>
    <s v="-"/>
    <s v="174BAM0230"/>
    <s v="DIV MT/AM"/>
    <s v="DEZ DIAS"/>
    <n v="0"/>
    <n v="55"/>
    <n v="55"/>
    <x v="1"/>
    <m/>
    <m/>
    <s v="Federal"/>
    <m/>
    <m/>
    <m/>
    <s v="Federal"/>
    <s v="PLA"/>
    <s v="Humaitá"/>
  </r>
  <r>
    <x v="0"/>
    <s v="174BAM0250"/>
    <n v="0"/>
    <x v="162"/>
    <s v="0250"/>
    <n v="-60.567097339970204"/>
    <n v="-8.4396118798842892"/>
    <n v="-60.260154880143503"/>
    <n v="-7.825726960231"/>
    <s v="174"/>
    <s v="AM"/>
    <s v="Eixo Principal"/>
    <s v="-"/>
    <s v="174BAM0250"/>
    <s v="DEZ DIAS"/>
    <s v="SANTO ANTÔNIO"/>
    <n v="55"/>
    <n v="130"/>
    <n v="75"/>
    <x v="1"/>
    <m/>
    <m/>
    <s v="Federal"/>
    <m/>
    <m/>
    <m/>
    <s v="Federal"/>
    <s v="PLA"/>
    <s v="Humaitá"/>
  </r>
  <r>
    <x v="0"/>
    <s v="174BAM0270"/>
    <n v="0"/>
    <x v="162"/>
    <s v="0270"/>
    <n v="-60.260154880143503"/>
    <n v="-7.825726960231"/>
    <n v="-60.671795569909499"/>
    <n v="-7.6059065196700999"/>
    <s v="174"/>
    <s v="AM"/>
    <s v="Eixo Principal"/>
    <s v="-"/>
    <s v="174BAM0270"/>
    <s v="SANTO ANTÔNIO"/>
    <s v="ARUANÃ"/>
    <n v="130"/>
    <n v="180"/>
    <n v="50"/>
    <x v="1"/>
    <m/>
    <m/>
    <s v="Federal"/>
    <m/>
    <m/>
    <m/>
    <s v="Federal"/>
    <s v="PLA"/>
    <s v="Humaitá"/>
  </r>
  <r>
    <x v="0"/>
    <s v="174BAM0290"/>
    <n v="0"/>
    <x v="162"/>
    <s v="0290"/>
    <n v="-60.671795569909499"/>
    <n v="-7.6059065196700999"/>
    <n v="-60.599634000408699"/>
    <n v="-7.50538388965475"/>
    <s v="174"/>
    <s v="AM"/>
    <s v="Eixo Principal"/>
    <s v="-"/>
    <s v="174BAM0290"/>
    <s v="ARUANÃ"/>
    <s v="ENTR BR-230"/>
    <n v="180"/>
    <n v="195"/>
    <n v="15"/>
    <x v="1"/>
    <m/>
    <m/>
    <s v="Federal"/>
    <m/>
    <m/>
    <m/>
    <s v="Federal"/>
    <s v="PLA"/>
    <s v="Humaitá"/>
  </r>
  <r>
    <x v="0"/>
    <s v="174BAM0300"/>
    <n v="0"/>
    <x v="162"/>
    <s v="0300"/>
    <n v="-60.599634000408699"/>
    <n v="-7.50538388965475"/>
    <n v="-60.6480906998259"/>
    <n v="-7.23212491023639"/>
    <s v="174"/>
    <s v="AM"/>
    <s v="Eixo Principal"/>
    <s v="-"/>
    <s v="174BAM0300"/>
    <s v="ENTR BR-230"/>
    <s v="PRAINHA"/>
    <n v="195"/>
    <n v="227"/>
    <n v="32"/>
    <x v="5"/>
    <m/>
    <m/>
    <s v="Federal"/>
    <m/>
    <m/>
    <m/>
    <s v="Federal"/>
    <s v="N_PAV"/>
    <s v="Humaitá"/>
  </r>
  <r>
    <x v="0"/>
    <s v="174BAM0310"/>
    <n v="0"/>
    <x v="162"/>
    <s v="0310"/>
    <n v="-60.6480906998259"/>
    <n v="-7.23212491023639"/>
    <n v="-60.558909500173201"/>
    <n v="-6.5258727896974102"/>
    <s v="174"/>
    <s v="AM"/>
    <s v="Eixo Principal"/>
    <s v="-"/>
    <s v="174BAM0310"/>
    <s v="PRAINHA"/>
    <s v="CAPITARÍ"/>
    <n v="227"/>
    <n v="300"/>
    <n v="73"/>
    <x v="1"/>
    <m/>
    <m/>
    <s v="Federal"/>
    <m/>
    <m/>
    <m/>
    <s v="Federal"/>
    <s v="PLA"/>
    <s v="Castanho"/>
  </r>
  <r>
    <x v="0"/>
    <s v="174BAM0330"/>
    <n v="0"/>
    <x v="162"/>
    <s v="0330"/>
    <n v="-60.558909500173201"/>
    <n v="-6.5258727896974102"/>
    <n v="-60.8201059916981"/>
    <n v="-6.2731019879663004"/>
    <s v="174"/>
    <s v="AM"/>
    <s v="Eixo Principal"/>
    <s v="-"/>
    <s v="174BAM0330"/>
    <s v="CAPITARÍ"/>
    <s v="RIO ARUÁ"/>
    <n v="300"/>
    <n v="340"/>
    <n v="40"/>
    <x v="1"/>
    <m/>
    <m/>
    <s v="Federal"/>
    <m/>
    <m/>
    <m/>
    <s v="Federal"/>
    <s v="PLA"/>
    <s v="Castanho"/>
  </r>
  <r>
    <x v="0"/>
    <s v="174BAM0350"/>
    <n v="0"/>
    <x v="162"/>
    <s v="0350"/>
    <n v="-60.8201059916981"/>
    <n v="-6.2731019879663004"/>
    <n v="-61.2909027798393"/>
    <n v="-5.8213631595821198"/>
    <s v="174"/>
    <s v="AM"/>
    <s v="Eixo Principal"/>
    <s v="-"/>
    <s v="174BAM0350"/>
    <s v="RIO ARUÁ"/>
    <s v="ENTR AM-364(A) (MANICORÉ - INÍCIO TRAV RIO MADEIRA)"/>
    <n v="340"/>
    <n v="412"/>
    <n v="72"/>
    <x v="1"/>
    <m/>
    <m/>
    <s v="Federal"/>
    <m/>
    <m/>
    <m/>
    <s v="Federal"/>
    <s v="PLA"/>
    <s v="Castanho"/>
  </r>
  <r>
    <x v="0"/>
    <s v="174BAM0355"/>
    <n v="0"/>
    <x v="162"/>
    <s v="0355"/>
    <n v="-61.2909027798393"/>
    <n v="-5.8213631595821198"/>
    <n v="-61.429822479923402"/>
    <n v="-5.7994977996836496"/>
    <s v="174"/>
    <s v="AM"/>
    <s v="Eixo Principal"/>
    <s v="-"/>
    <s v="174BAM0355"/>
    <s v="ENTR AM-364(A) (MANICORÉ - INÍCIO TRAV RIO MADEIRA)"/>
    <s v="FIM TRAV RIO MADEIRA"/>
    <n v="412"/>
    <n v="428"/>
    <n v="16"/>
    <x v="4"/>
    <m/>
    <m/>
    <s v="Federal"/>
    <m/>
    <m/>
    <m/>
    <s v="Federal"/>
    <s v="N_PAV"/>
    <s v="Castanho"/>
  </r>
  <r>
    <x v="0"/>
    <s v="174BAM0370"/>
    <n v="0"/>
    <x v="162"/>
    <s v="0370"/>
    <n v="-61.429822479923402"/>
    <n v="-5.7994977996836496"/>
    <n v="-61.4560748802514"/>
    <n v="-5.7345306896395396"/>
    <s v="174"/>
    <s v="AM"/>
    <s v="Eixo Principal"/>
    <s v="-"/>
    <s v="174BAM0370"/>
    <s v="FIM TRAV RIO MADEIRA"/>
    <s v="PONTE S/ IGARAPÉ JATUARANA"/>
    <n v="428"/>
    <n v="436.5"/>
    <n v="8.5"/>
    <x v="5"/>
    <m/>
    <m/>
    <m/>
    <s v="MP082/2003"/>
    <m/>
    <m/>
    <m/>
    <s v="N_PAV"/>
    <s v="Castanho"/>
  </r>
  <r>
    <x v="0"/>
    <s v="174BAM0372"/>
    <n v="0"/>
    <x v="162"/>
    <s v="0372"/>
    <n v="-61.4560748802514"/>
    <n v="-5.7345306896395396"/>
    <n v="-61.583364580011299"/>
    <n v="-5.4785682398323203"/>
    <s v="174"/>
    <s v="AM"/>
    <s v="Eixo Principal"/>
    <s v="-"/>
    <s v="174BAM0372"/>
    <s v="PONTE S/ IGARAPÉ JATUARANA"/>
    <s v="PONTE S/ RIO AMAPÁ"/>
    <n v="436.5"/>
    <n v="472.3"/>
    <n v="35.799999999999997"/>
    <x v="5"/>
    <m/>
    <m/>
    <m/>
    <s v="MP082/2003"/>
    <m/>
    <m/>
    <m/>
    <s v="N_PAV"/>
    <s v="Castanho"/>
  </r>
  <r>
    <x v="0"/>
    <s v="174BAM0375"/>
    <n v="0"/>
    <x v="162"/>
    <s v="0375"/>
    <n v="-61.583364580011299"/>
    <n v="-5.4785682398323203"/>
    <n v="-61.780188040145902"/>
    <n v="-5.2522084599524401"/>
    <s v="174"/>
    <s v="AM"/>
    <s v="Eixo Principal"/>
    <s v="-"/>
    <s v="174BAM0375"/>
    <s v="PONTE S/ RIO AMAPÁ"/>
    <s v="PONTE S/ RIO MATUPIRI"/>
    <n v="472.3"/>
    <n v="503.7"/>
    <n v="31.4"/>
    <x v="5"/>
    <m/>
    <m/>
    <m/>
    <s v="MP082/2003"/>
    <m/>
    <m/>
    <m/>
    <s v="N_PAV"/>
    <s v="Castanho"/>
  </r>
  <r>
    <x v="0"/>
    <s v="174BAM0380"/>
    <n v="0"/>
    <x v="162"/>
    <s v="0380"/>
    <n v="-61.780188040145902"/>
    <n v="-5.2522084599524401"/>
    <n v="-61.836273790103199"/>
    <n v="-5.2001367799883802"/>
    <s v="174"/>
    <s v="AM"/>
    <s v="Eixo Principal"/>
    <s v="-"/>
    <s v="174BAM0380"/>
    <s v="PONTE S/ RIO MATUPIRI"/>
    <s v="ENTR BR-319(A)/AM-364(B)"/>
    <n v="503.7"/>
    <n v="512"/>
    <n v="8.3000000000000007"/>
    <x v="5"/>
    <m/>
    <m/>
    <m/>
    <s v="MP082/2003"/>
    <m/>
    <m/>
    <m/>
    <s v="N_PAV"/>
    <s v="Castanho"/>
  </r>
  <r>
    <x v="0"/>
    <s v="174BAM0390"/>
    <n v="0"/>
    <x v="162"/>
    <s v="0390"/>
    <n v="-61.836273790103199"/>
    <n v="-5.2001367799883802"/>
    <n v="-61.4668989198492"/>
    <n v="-4.9042069898606497"/>
    <s v="174"/>
    <s v="AM"/>
    <s v="Eixo Principal"/>
    <s v="-"/>
    <s v="174BAM0390"/>
    <s v="ENTR BR-319(A)/AM-364(B)"/>
    <s v="IGARAPÉ JACARETINGA"/>
    <n v="512"/>
    <n v="568.6"/>
    <n v="56.6"/>
    <x v="5"/>
    <m/>
    <s v="319BAM0125"/>
    <s v="Federal"/>
    <m/>
    <m/>
    <m/>
    <s v="Federal"/>
    <s v="N_PAV"/>
    <s v="Castanho"/>
  </r>
  <r>
    <x v="0"/>
    <s v="174BAM0400"/>
    <n v="0"/>
    <x v="162"/>
    <s v="0400"/>
    <n v="-61.4668989198492"/>
    <n v="-4.9042069898606497"/>
    <n v="-61.293053739638303"/>
    <n v="-4.7129171697915204"/>
    <s v="174"/>
    <s v="AM"/>
    <s v="Eixo Principal"/>
    <s v="-"/>
    <s v="174BAM0400"/>
    <s v="IGARAPÉ JACARETINGA"/>
    <s v="INÍCIO TRAVESSIA RIO IGAPÓ AÇU"/>
    <n v="568.6"/>
    <n v="597.1"/>
    <n v="28.5"/>
    <x v="5"/>
    <m/>
    <s v="319BAM0120"/>
    <s v="Federal"/>
    <m/>
    <m/>
    <m/>
    <s v="Federal"/>
    <s v="N_PAV"/>
    <s v="Castanho"/>
  </r>
  <r>
    <x v="0"/>
    <s v="174BAM0405"/>
    <n v="0"/>
    <x v="162"/>
    <s v="0405"/>
    <n v="-61.293053739638303"/>
    <n v="-4.7129171697915204"/>
    <n v="-61.292147869628401"/>
    <n v="-4.7110479100329599"/>
    <s v="174"/>
    <s v="AM"/>
    <s v="Eixo Principal"/>
    <s v="-"/>
    <s v="174BAM0405"/>
    <s v="INÍCIO TRAVESSIA RIO IGAPÓ AÇU"/>
    <s v="FIM TRAVESSIA RIO IGAPÓ AÇU"/>
    <n v="597.1"/>
    <n v="597.5"/>
    <n v="0.4"/>
    <x v="4"/>
    <m/>
    <s v="319BAM0115"/>
    <s v="Federal"/>
    <m/>
    <m/>
    <m/>
    <s v="Federal"/>
    <s v="N_PAV"/>
    <s v="Castanho"/>
  </r>
  <r>
    <x v="0"/>
    <s v="174BAM0410"/>
    <n v="0"/>
    <x v="162"/>
    <s v="0410"/>
    <n v="-61.292147869628401"/>
    <n v="-4.7110479100329599"/>
    <n v="-61.268980080066598"/>
    <n v="-4.6596893097138201"/>
    <s v="174"/>
    <s v="AM"/>
    <s v="Eixo Principal"/>
    <s v="-"/>
    <s v="174BAM0410"/>
    <s v="FIM TRAVESSIA RIO IGAPÓ AÇU"/>
    <s v="ENTR AM-360 (FIM DA IMPLANTAÇÃO)"/>
    <n v="597.5"/>
    <n v="607.5"/>
    <n v="10"/>
    <x v="5"/>
    <m/>
    <s v="319BAM0110"/>
    <s v="Federal"/>
    <m/>
    <m/>
    <m/>
    <s v="Federal"/>
    <s v="N_PAV"/>
    <s v="Castanho"/>
  </r>
  <r>
    <x v="0"/>
    <s v="174BAM0415"/>
    <n v="0"/>
    <x v="162"/>
    <s v="0415"/>
    <n v="-61.268980080066598"/>
    <n v="-4.6596893097138201"/>
    <n v="-61.180458790340801"/>
    <n v="-4.5579522999586199"/>
    <s v="174"/>
    <s v="AM"/>
    <s v="Eixo Principal"/>
    <s v="-"/>
    <s v="174BAM0415"/>
    <s v="ENTR AM-360 (FIM DA IMPLANTAÇÃO)"/>
    <s v="IGARAPÉ ATIÍ"/>
    <n v="607.5"/>
    <n v="620.4"/>
    <n v="12.9"/>
    <x v="5"/>
    <s v="EOP"/>
    <s v="319BAM0105"/>
    <s v="Federal"/>
    <m/>
    <m/>
    <m/>
    <s v="Federal"/>
    <s v="N_PAV"/>
    <s v="Castanho"/>
  </r>
  <r>
    <x v="0"/>
    <s v="174BAM0420"/>
    <n v="0"/>
    <x v="162"/>
    <s v="0420"/>
    <n v="-61.180458790340801"/>
    <n v="-4.5579522999586199"/>
    <n v="-60.9283082896957"/>
    <n v="-4.3519053902215301"/>
    <s v="174"/>
    <s v="AM"/>
    <s v="Eixo Principal"/>
    <s v="-"/>
    <s v="174BAM0420"/>
    <s v="IGARAPÉ ATIÍ"/>
    <s v="INÍCIO PAVIMENTAÇÃO"/>
    <n v="620.4"/>
    <n v="659.3"/>
    <n v="38.9"/>
    <x v="5"/>
    <s v="EOP"/>
    <s v="319BAM0100"/>
    <s v="Federal"/>
    <m/>
    <m/>
    <m/>
    <s v="Federal"/>
    <s v="N_PAV"/>
    <s v="Castanho"/>
  </r>
  <r>
    <x v="0"/>
    <s v="174BAM0425"/>
    <n v="0"/>
    <x v="162"/>
    <s v="0425"/>
    <n v="-60.9283082896957"/>
    <n v="-4.3519053902215301"/>
    <n v="-60.806853969634901"/>
    <n v="-4.1808447502849599"/>
    <s v="174"/>
    <s v="AM"/>
    <s v="Eixo Principal"/>
    <s v="-"/>
    <s v="174BAM0425"/>
    <s v="INÍCIO PAVIMENTAÇÃO"/>
    <s v="RIO TUPÃNA"/>
    <n v="659.3"/>
    <n v="679.7"/>
    <n v="20.399999999999999"/>
    <x v="2"/>
    <m/>
    <s v="319BAM0095"/>
    <s v="Federal"/>
    <m/>
    <m/>
    <m/>
    <s v="Federal"/>
    <s v="PAV"/>
    <s v="Castanho"/>
  </r>
  <r>
    <x v="0"/>
    <s v="174BAM0430"/>
    <n v="0"/>
    <x v="162"/>
    <s v="0430"/>
    <n v="-60.806853969634901"/>
    <n v="-4.1808447502849599"/>
    <n v="-60.3643395000678"/>
    <n v="-3.82679104966717"/>
    <s v="174"/>
    <s v="AM"/>
    <s v="Eixo Principal"/>
    <s v="-"/>
    <s v="174BAM0430"/>
    <s v="RIO TUPÃNA"/>
    <s v="RIO CASTANHO"/>
    <n v="679.7"/>
    <n v="744"/>
    <n v="64.3"/>
    <x v="2"/>
    <m/>
    <s v="319BAM0085"/>
    <s v="Federal"/>
    <m/>
    <m/>
    <m/>
    <s v="Federal"/>
    <s v="PAV"/>
    <s v="Castanho"/>
  </r>
  <r>
    <x v="0"/>
    <s v="174BAM0445"/>
    <n v="0"/>
    <x v="162"/>
    <s v="0445"/>
    <n v="-60.3643395000678"/>
    <n v="-3.82679104966717"/>
    <n v="-60.300856800201103"/>
    <n v="-3.7650978100158401"/>
    <s v="174"/>
    <s v="AM"/>
    <s v="Eixo Principal"/>
    <s v="-"/>
    <s v="174BAM0445"/>
    <s v="RIO CASTANHO"/>
    <s v="ENTR AM-354"/>
    <n v="744"/>
    <n v="754.7"/>
    <n v="10.7"/>
    <x v="2"/>
    <m/>
    <s v="319BAM0075"/>
    <s v="Federal"/>
    <m/>
    <m/>
    <m/>
    <s v="Federal"/>
    <s v="PAV"/>
    <s v="Castanho"/>
  </r>
  <r>
    <x v="0"/>
    <s v="174BAM0450"/>
    <n v="0"/>
    <x v="162"/>
    <s v="0450"/>
    <n v="-60.300856800201103"/>
    <n v="-3.7650978100158401"/>
    <n v="-60.004112809758297"/>
    <n v="-3.44942241960893"/>
    <s v="174"/>
    <s v="AM"/>
    <s v="Eixo Principal"/>
    <s v="-"/>
    <s v="174BAM0450"/>
    <s v="ENTR AM-354"/>
    <s v="RIO ARAÇÁ"/>
    <n v="754.7"/>
    <n v="805.6"/>
    <n v="50.9"/>
    <x v="2"/>
    <m/>
    <s v="319BAM0070"/>
    <s v="Federal"/>
    <m/>
    <m/>
    <m/>
    <s v="Federal"/>
    <s v="PAV"/>
    <s v="Castanho"/>
  </r>
  <r>
    <x v="0"/>
    <s v="174BAM0465"/>
    <n v="0"/>
    <x v="162"/>
    <s v="0465"/>
    <n v="-60.004112809758297"/>
    <n v="-3.44942241960893"/>
    <n v="-59.902094969607099"/>
    <n v="-3.4033791003651501"/>
    <s v="174"/>
    <s v="AM"/>
    <s v="Eixo Principal"/>
    <s v="-"/>
    <s v="174BAM0465"/>
    <s v="RIO ARAÇÁ"/>
    <s v="ENTR AM-254"/>
    <n v="805.6"/>
    <n v="818.8"/>
    <n v="13.2"/>
    <x v="2"/>
    <m/>
    <s v="319BAM0060"/>
    <s v="Federal"/>
    <m/>
    <m/>
    <m/>
    <s v="Federal"/>
    <s v="PAV"/>
    <s v="Castanho"/>
  </r>
  <r>
    <x v="0"/>
    <s v="174BAM0470"/>
    <n v="0"/>
    <x v="162"/>
    <s v="0470"/>
    <n v="-59.902094969607099"/>
    <n v="-3.4033791003651501"/>
    <n v="-59.863638660295898"/>
    <n v="-3.2838173495909402"/>
    <s v="174"/>
    <s v="AM"/>
    <s v="Eixo Principal"/>
    <s v="-"/>
    <s v="174BAM0470"/>
    <s v="ENTR AM-254"/>
    <s v="RIO AUTAZ MIRIM"/>
    <n v="818.8"/>
    <n v="833.6"/>
    <n v="14.8"/>
    <x v="2"/>
    <m/>
    <s v="319BAM0055"/>
    <s v="Federal"/>
    <m/>
    <m/>
    <m/>
    <s v="Federal"/>
    <s v="PAV"/>
    <s v="Castanho"/>
  </r>
  <r>
    <x v="0"/>
    <s v="174BAM0475"/>
    <n v="0"/>
    <x v="162"/>
    <s v="0475"/>
    <n v="-59.863638660295898"/>
    <n v="-3.2838173495909402"/>
    <n v="-59.854502300141"/>
    <n v="-3.2750720596277998"/>
    <s v="174"/>
    <s v="AM"/>
    <s v="Eixo Principal"/>
    <s v="-"/>
    <s v="174BAM0475"/>
    <s v="RIO AUTAZ MIRIM"/>
    <s v="RIO CURUÇÁ"/>
    <n v="833.6"/>
    <n v="834.9"/>
    <n v="1.3"/>
    <x v="2"/>
    <m/>
    <s v="319BAM0050"/>
    <s v="Federal"/>
    <m/>
    <m/>
    <m/>
    <s v="Federal"/>
    <s v="PAV"/>
    <s v="Castanho"/>
  </r>
  <r>
    <x v="0"/>
    <s v="174BAM0480"/>
    <n v="0"/>
    <x v="162"/>
    <s v="0480"/>
    <n v="-59.854502300141"/>
    <n v="-3.2750720596277998"/>
    <n v="-59.869027790100397"/>
    <n v="-3.2146161297305298"/>
    <s v="174"/>
    <s v="AM"/>
    <s v="Eixo Principal"/>
    <s v="-"/>
    <s v="174BAM0480"/>
    <s v="RIO CURUÇÁ"/>
    <s v="RIO CAPITARI"/>
    <n v="834.9"/>
    <n v="842.2"/>
    <n v="7.3"/>
    <x v="2"/>
    <m/>
    <s v="319BAM0045"/>
    <s v="Federal"/>
    <m/>
    <m/>
    <m/>
    <s v="Federal"/>
    <s v="PAV"/>
    <s v="Castanho"/>
  </r>
  <r>
    <x v="0"/>
    <s v="174BAM0485"/>
    <n v="0"/>
    <x v="162"/>
    <s v="0485"/>
    <n v="-59.869027790100397"/>
    <n v="-3.2146161297305298"/>
    <n v="-59.868711610052699"/>
    <n v="-3.1902446102005801"/>
    <s v="174"/>
    <s v="AM"/>
    <s v="Eixo Principal"/>
    <s v="-"/>
    <s v="174BAM0485"/>
    <s v="RIO CAPITARI"/>
    <s v="INÍCIO TRAVESSIA RIO AMAZONAS (CAREIRO)"/>
    <n v="842.2"/>
    <n v="845.2"/>
    <n v="3"/>
    <x v="2"/>
    <m/>
    <s v="319BAM0040"/>
    <s v="Federal"/>
    <m/>
    <m/>
    <m/>
    <s v="Federal"/>
    <s v="PAV"/>
    <s v="Castanho"/>
  </r>
  <r>
    <x v="0"/>
    <s v="174BAM0490"/>
    <n v="0"/>
    <x v="162"/>
    <s v="0490"/>
    <n v="-59.868711610052699"/>
    <n v="-3.1902446102005801"/>
    <n v="-59.939918589671102"/>
    <n v="-3.1345053303566601"/>
    <s v="174"/>
    <s v="AM"/>
    <s v="Eixo Principal"/>
    <s v="-"/>
    <s v="174BAM0490"/>
    <s v="INÍCIO TRAVESSIA RIO AMAZONAS (CAREIRO)"/>
    <s v="FIM TRAVESSIA RIO AMAZONAS"/>
    <n v="845.2"/>
    <n v="857.2"/>
    <n v="12"/>
    <x v="4"/>
    <m/>
    <s v="319BAM0030"/>
    <s v="Federal"/>
    <m/>
    <m/>
    <m/>
    <s v="Federal"/>
    <s v="N_PAV"/>
    <s v="Castanho"/>
  </r>
  <r>
    <x v="0"/>
    <s v="174BAM0510"/>
    <n v="0"/>
    <x v="162"/>
    <s v="0510"/>
    <n v="-59.939918589671102"/>
    <n v="-3.1345053303566601"/>
    <n v="-59.947465610349497"/>
    <n v="-3.1296145499714498"/>
    <s v="174"/>
    <s v="AM"/>
    <s v="Eixo Principal"/>
    <s v="-"/>
    <s v="174BAM0510"/>
    <s v="FIM TRAVESSIA RIO AMAZONAS"/>
    <s v="ENTR BR-319(B) (POLÍCIA RODOVIÁRIA FEDERAL (MANAUS))"/>
    <n v="857.2"/>
    <n v="858.2"/>
    <n v="1"/>
    <x v="1"/>
    <m/>
    <s v="319BAM0020"/>
    <s v="Estadual"/>
    <m/>
    <s v="AMT-174"/>
    <s v="DUP"/>
    <s v="Estadual"/>
    <s v="PLA"/>
    <s v="Castanho"/>
  </r>
  <r>
    <x v="0"/>
    <s v="174BAM0515"/>
    <n v="0"/>
    <x v="162"/>
    <s v="0515"/>
    <n v="-59.947465610349497"/>
    <n v="-3.1296145499714498"/>
    <n v="-59.956444019875498"/>
    <n v="-3.12815880028836"/>
    <s v="174"/>
    <s v="AM"/>
    <s v="Eixo Principal"/>
    <s v="-"/>
    <s v="174BAM0515"/>
    <s v="ENTR BR-319(B) (POLÍCIA RODOVIÁRIA FEDERAL (MANAUS))"/>
    <s v="AV. GUARUBA"/>
    <n v="858.2"/>
    <n v="859.2"/>
    <n v="1"/>
    <x v="1"/>
    <m/>
    <m/>
    <s v="Estadual"/>
    <m/>
    <s v="AMT-174"/>
    <s v="DUP"/>
    <s v="Estadual"/>
    <s v="PLA"/>
    <s v="Castanho"/>
  </r>
  <r>
    <x v="0"/>
    <s v="174BAM0520"/>
    <n v="0"/>
    <x v="162"/>
    <s v="0520"/>
    <n v="-59.956444019875498"/>
    <n v="-3.12815880028836"/>
    <n v="-59.9559075302083"/>
    <n v="-3.07570024996653"/>
    <s v="174"/>
    <s v="AM"/>
    <s v="Eixo Principal"/>
    <s v="-"/>
    <s v="174BAM0520"/>
    <s v="AV. GUARUBA"/>
    <s v="ENTR AM-020"/>
    <n v="859.2"/>
    <n v="865.8"/>
    <n v="6.6"/>
    <x v="1"/>
    <m/>
    <m/>
    <s v="Estadual"/>
    <m/>
    <s v="AMT-174"/>
    <s v="DUP"/>
    <s v="Estadual"/>
    <s v="PLA"/>
    <s v="Castanho"/>
  </r>
  <r>
    <x v="0"/>
    <s v="174BAM0530"/>
    <n v="0"/>
    <x v="162"/>
    <s v="0530"/>
    <n v="-59.9559075302083"/>
    <n v="-3.07570024996653"/>
    <n v="-59.933789440130496"/>
    <n v="-3.0249584002099801"/>
    <s v="174"/>
    <s v="AM"/>
    <s v="Eixo Principal"/>
    <s v="-"/>
    <s v="174BAM0530"/>
    <s v="ENTR AM-020"/>
    <s v="FIM PISTA DUPLA"/>
    <n v="865.8"/>
    <n v="872.1"/>
    <n v="6.3"/>
    <x v="1"/>
    <m/>
    <m/>
    <s v="Estadual"/>
    <m/>
    <s v="AMT-174"/>
    <s v="DUP"/>
    <s v="Estadual"/>
    <s v="PLA"/>
    <s v="Castanho"/>
  </r>
  <r>
    <x v="0"/>
    <s v="174BAM0535"/>
    <n v="0"/>
    <x v="162"/>
    <s v="0535"/>
    <n v="-59.933789440130496"/>
    <n v="-3.0249584002099801"/>
    <n v="-59.940020009815498"/>
    <n v="-3.0080306501943102"/>
    <s v="174"/>
    <s v="AM"/>
    <s v="Eixo Principal"/>
    <s v="-"/>
    <s v="174BAM0535"/>
    <s v="FIM PISTA DUPLA"/>
    <s v="INICIO PISTA DUPLA"/>
    <n v="872.1"/>
    <n v="874.3"/>
    <n v="2.2000000000000002"/>
    <x v="1"/>
    <m/>
    <m/>
    <s v="Estadual"/>
    <m/>
    <s v="AMT-174"/>
    <s v="EOD"/>
    <s v="Estadual"/>
    <s v="PLA"/>
    <s v="Castanho"/>
  </r>
  <r>
    <x v="0"/>
    <s v="174BAM0540"/>
    <n v="0"/>
    <x v="162"/>
    <s v="0540"/>
    <n v="-59.940020009815498"/>
    <n v="-3.0080306501943102"/>
    <n v="-60.015615699904501"/>
    <n v="-2.97188033031295"/>
    <s v="174"/>
    <s v="AM"/>
    <s v="Eixo Principal"/>
    <s v="-"/>
    <s v="174BAM0540"/>
    <s v="INICIO PISTA DUPLA"/>
    <s v="ENTR AM-010"/>
    <n v="874.3"/>
    <n v="884.5"/>
    <n v="10.199999999999999"/>
    <x v="1"/>
    <m/>
    <m/>
    <s v="Estadual"/>
    <m/>
    <s v="AMT-174"/>
    <s v="DUP"/>
    <s v="Estadual"/>
    <s v="PLA"/>
    <s v="Castanho"/>
  </r>
  <r>
    <x v="0"/>
    <s v="174BAM0550"/>
    <n v="0"/>
    <x v="162"/>
    <s v="0550"/>
    <n v="-60.015615699904501"/>
    <n v="-2.97188033031295"/>
    <n v="-60.048418990443999"/>
    <n v="-2.7099140101234398"/>
    <s v="174"/>
    <s v="AM"/>
    <s v="Eixo Principal"/>
    <s v="-"/>
    <s v="174BAM0550"/>
    <s v="ENTR AM-010"/>
    <s v="IGARAPÉ TARUMÃ AÇÚ"/>
    <n v="884.5"/>
    <n v="914.5"/>
    <n v="30"/>
    <x v="2"/>
    <m/>
    <m/>
    <s v="Federal"/>
    <m/>
    <m/>
    <m/>
    <s v="Federal"/>
    <s v="PAV"/>
    <s v="Castanho"/>
  </r>
  <r>
    <x v="0"/>
    <s v="174BAM0555"/>
    <n v="0"/>
    <x v="162"/>
    <s v="0555"/>
    <n v="-60.048418990443999"/>
    <n v="-2.7099140101234398"/>
    <n v="-60.032179700232902"/>
    <n v="-2.5855567099741199"/>
    <s v="174"/>
    <s v="AM"/>
    <s v="Eixo Principal"/>
    <s v="-"/>
    <s v="174BAM0555"/>
    <s v="IGARAPÉ TARUMÃ AÇÚ"/>
    <s v="IGARAPÉ CABEÇA BRANCA"/>
    <n v="914.5"/>
    <n v="929.3"/>
    <n v="14.8"/>
    <x v="2"/>
    <m/>
    <m/>
    <s v="Federal"/>
    <m/>
    <m/>
    <m/>
    <s v="Federal"/>
    <s v="PAV"/>
    <s v="Castanho"/>
  </r>
  <r>
    <x v="0"/>
    <s v="174BAM0560"/>
    <n v="0"/>
    <x v="162"/>
    <s v="0560"/>
    <n v="-60.032179700232902"/>
    <n v="-2.5855567099741199"/>
    <n v="-60.035969929868301"/>
    <n v="-2.2559132096268901"/>
    <s v="174"/>
    <s v="AM"/>
    <s v="Eixo Principal"/>
    <s v="-"/>
    <s v="174BAM0560"/>
    <s v="IGARAPÉ CABEÇA BRANCA"/>
    <s v="RIO PRETO"/>
    <n v="929.3"/>
    <n v="966.9"/>
    <n v="37.6"/>
    <x v="2"/>
    <m/>
    <m/>
    <s v="Federal"/>
    <m/>
    <m/>
    <m/>
    <s v="Federal"/>
    <s v="PAV"/>
    <s v="Castanho"/>
  </r>
  <r>
    <x v="0"/>
    <s v="174BAM0570"/>
    <n v="0"/>
    <x v="162"/>
    <s v="0570"/>
    <n v="-60.035969929868301"/>
    <n v="-2.2559132096268901"/>
    <n v="-59.9913634097935"/>
    <n v="-2.1141428699974001"/>
    <s v="174"/>
    <s v="AM"/>
    <s v="Eixo Principal"/>
    <s v="-"/>
    <s v="174BAM0570"/>
    <s v="RIO PRETO"/>
    <s v="RIO URUBÚ"/>
    <n v="966.9"/>
    <n v="983.5"/>
    <n v="16.600000000000001"/>
    <x v="2"/>
    <m/>
    <m/>
    <s v="Federal"/>
    <m/>
    <m/>
    <m/>
    <s v="Federal"/>
    <s v="PAV"/>
    <s v="Castanho"/>
  </r>
  <r>
    <x v="0"/>
    <s v="174BAM0575"/>
    <n v="0"/>
    <x v="162"/>
    <s v="0575"/>
    <n v="-59.9913634097935"/>
    <n v="-2.1141428699974001"/>
    <n v="-60.007499599926497"/>
    <n v="-2.0810322397460301"/>
    <s v="174"/>
    <s v="AM"/>
    <s v="Eixo Principal"/>
    <s v="-"/>
    <s v="174BAM0575"/>
    <s v="RIO URUBÚ"/>
    <s v="ENTR AM-240 (USINA HIDROELÉTRICA BALBINA)"/>
    <n v="983.5"/>
    <n v="987.6"/>
    <n v="4.0999999999999996"/>
    <x v="2"/>
    <m/>
    <m/>
    <s v="Federal"/>
    <m/>
    <m/>
    <m/>
    <s v="Federal"/>
    <s v="PAV"/>
    <s v="Castanho"/>
  </r>
  <r>
    <x v="0"/>
    <s v="174BAM0580"/>
    <n v="0"/>
    <x v="162"/>
    <s v="0580"/>
    <n v="-60.007499599926497"/>
    <n v="-2.0810322397460301"/>
    <n v="-60.022428870196102"/>
    <n v="-2.0558134797082599"/>
    <s v="174"/>
    <s v="AM"/>
    <s v="Eixo Principal"/>
    <s v="-"/>
    <s v="174BAM0580"/>
    <s v="ENTR AM-240 (USINA HIDROELÉTRICA BALBINA)"/>
    <s v="INÍCIO DUPLICAÇÃO (PRESIDENTE FIGUEIREDO)"/>
    <n v="987.6"/>
    <n v="990.8"/>
    <n v="3.2"/>
    <x v="2"/>
    <m/>
    <m/>
    <s v="Federal"/>
    <m/>
    <m/>
    <m/>
    <s v="Federal"/>
    <s v="PAV"/>
    <s v="Castanho"/>
  </r>
  <r>
    <x v="0"/>
    <s v="174BAM0582"/>
    <n v="0"/>
    <x v="162"/>
    <s v="0582"/>
    <n v="-60.022428870196102"/>
    <n v="-2.0558134797082599"/>
    <n v="-60.026020150009799"/>
    <n v="-2.0478942997820502"/>
    <s v="174"/>
    <s v="AM"/>
    <s v="Eixo Principal"/>
    <s v="-"/>
    <s v="174BAM0582"/>
    <s v="INÍCIO DUPLICAÇÃO (PRESIDENTE FIGUEIREDO)"/>
    <s v="IGARAPÉ VEADOS (PRESIDENTE FIGUEIREDO)"/>
    <n v="990.8"/>
    <n v="991.8"/>
    <n v="1"/>
    <x v="0"/>
    <m/>
    <m/>
    <s v="Federal"/>
    <m/>
    <m/>
    <m/>
    <s v="Federal"/>
    <s v="PAV"/>
    <s v="Castanho"/>
  </r>
  <r>
    <x v="0"/>
    <s v="174BAM0585"/>
    <n v="0"/>
    <x v="162"/>
    <s v="0585"/>
    <n v="-60.026020150009799"/>
    <n v="-2.0478942997820502"/>
    <n v="-60.0266286402994"/>
    <n v="-1.9945066598544301"/>
    <s v="174"/>
    <s v="AM"/>
    <s v="Eixo Principal"/>
    <s v="-"/>
    <s v="174BAM0585"/>
    <s v="IGARAPÉ VEADOS (PRESIDENTE FIGUEIREDO)"/>
    <s v="IGARAPÉ LAGES"/>
    <n v="991.8"/>
    <n v="997.7"/>
    <n v="5.9"/>
    <x v="2"/>
    <m/>
    <m/>
    <s v="Federal"/>
    <m/>
    <m/>
    <m/>
    <s v="Federal"/>
    <s v="PAV"/>
    <s v="Castanho"/>
  </r>
  <r>
    <x v="0"/>
    <s v="174BAM0590"/>
    <n v="0"/>
    <x v="162"/>
    <s v="0590"/>
    <n v="-60.0266286402994"/>
    <n v="-1.9945066598544301"/>
    <n v="-60.061643079564398"/>
    <n v="-1.9062319102744101"/>
    <s v="174"/>
    <s v="AM"/>
    <s v="Eixo Principal"/>
    <s v="-"/>
    <s v="174BAM0590"/>
    <s v="IGARAPÉ LAGES"/>
    <s v="IGARAPÉ SANTA CRUZ"/>
    <n v="997.7"/>
    <n v="1008.3"/>
    <n v="10.6"/>
    <x v="2"/>
    <m/>
    <m/>
    <s v="Federal"/>
    <m/>
    <m/>
    <m/>
    <s v="Federal"/>
    <s v="PAV"/>
    <s v="Castanho"/>
  </r>
  <r>
    <x v="0"/>
    <s v="174BAM0595"/>
    <n v="0"/>
    <x v="162"/>
    <s v="0595"/>
    <n v="-60.061643079564398"/>
    <n v="-1.9062319102744101"/>
    <n v="-60.115226859831601"/>
    <n v="-1.8384662898873201"/>
    <s v="174"/>
    <s v="AM"/>
    <s v="Eixo Principal"/>
    <s v="-"/>
    <s v="174BAM0595"/>
    <s v="IGARAPÉ SANTA CRUZ"/>
    <s v="IGARAPÉ CANOAS"/>
    <n v="1008.3"/>
    <n v="1018.3"/>
    <n v="10"/>
    <x v="2"/>
    <m/>
    <m/>
    <s v="Federal"/>
    <m/>
    <m/>
    <m/>
    <s v="Federal"/>
    <s v="PAV"/>
    <s v="Castanho"/>
  </r>
  <r>
    <x v="0"/>
    <s v="174BAM0600"/>
    <n v="0"/>
    <x v="162"/>
    <s v="0600"/>
    <n v="-60.115226859831601"/>
    <n v="-1.8384662898873201"/>
    <n v="-60.136666749570701"/>
    <n v="-1.8249039900270501"/>
    <s v="174"/>
    <s v="AM"/>
    <s v="Eixo Principal"/>
    <s v="-"/>
    <s v="174BAM0600"/>
    <s v="IGARAPÉ CANOAS"/>
    <s v="IGARAPÉ CANASTRA"/>
    <n v="1018.3"/>
    <n v="1021.2"/>
    <n v="2.9"/>
    <x v="2"/>
    <m/>
    <m/>
    <s v="Federal"/>
    <m/>
    <m/>
    <m/>
    <s v="Federal"/>
    <s v="PAV"/>
    <s v="Castanho"/>
  </r>
  <r>
    <x v="0"/>
    <s v="174BAM0610"/>
    <n v="0"/>
    <x v="162"/>
    <s v="0610"/>
    <n v="-60.136666749570701"/>
    <n v="-1.8249039900270501"/>
    <n v="-60.238255829842601"/>
    <n v="-1.5348686299832299"/>
    <s v="174"/>
    <s v="AM"/>
    <s v="Eixo Principal"/>
    <s v="-"/>
    <s v="174BAM0610"/>
    <s v="IGARAPÉ CANASTRA"/>
    <s v="IGARAPÉ CORUJA"/>
    <n v="1021.2"/>
    <n v="1056.5"/>
    <n v="35.299999999999997"/>
    <x v="2"/>
    <m/>
    <m/>
    <s v="Federal"/>
    <m/>
    <m/>
    <m/>
    <s v="Federal"/>
    <s v="PAV"/>
    <s v="Castanho"/>
  </r>
  <r>
    <x v="0"/>
    <s v="174BAM0612"/>
    <n v="0"/>
    <x v="162"/>
    <s v="0612"/>
    <n v="-60.238255829842601"/>
    <n v="-1.5348686299832299"/>
    <n v="-60.244058479614999"/>
    <n v="-1.5233381000732"/>
    <s v="174"/>
    <s v="AM"/>
    <s v="Eixo Principal"/>
    <s v="-"/>
    <s v="174BAM0612"/>
    <s v="IGARAPÉ CORUJA"/>
    <s v="IGARAPÉ PICANÇO"/>
    <n v="1056.5"/>
    <n v="1058.0999999999999"/>
    <n v="1.6"/>
    <x v="2"/>
    <m/>
    <m/>
    <s v="Federal"/>
    <m/>
    <m/>
    <m/>
    <s v="Federal"/>
    <s v="PAV"/>
    <s v="Castanho"/>
  </r>
  <r>
    <x v="0"/>
    <s v="174BAM0615"/>
    <n v="0"/>
    <x v="162"/>
    <s v="0615"/>
    <n v="-60.244058479614999"/>
    <n v="-1.5233381000732"/>
    <n v="-60.277460529779603"/>
    <n v="-1.4720942298647499"/>
    <s v="174"/>
    <s v="AM"/>
    <s v="Eixo Principal"/>
    <s v="-"/>
    <s v="174BAM0615"/>
    <s v="IGARAPÉ PICANÇO"/>
    <s v="IGARAPÉ ITABOCA"/>
    <n v="1058.0999999999999"/>
    <n v="1064.7"/>
    <n v="6.6"/>
    <x v="2"/>
    <m/>
    <m/>
    <s v="Federal"/>
    <m/>
    <m/>
    <m/>
    <s v="Federal"/>
    <s v="PAV"/>
    <s v="Castanho"/>
  </r>
  <r>
    <x v="0"/>
    <s v="174BAM0620"/>
    <n v="0"/>
    <x v="162"/>
    <s v="0620"/>
    <n v="-60.277460529779603"/>
    <n v="-1.4720942298647499"/>
    <n v="-60.4062994601518"/>
    <n v="-1.2614005500952801"/>
    <s v="174"/>
    <s v="AM"/>
    <s v="Eixo Principal"/>
    <s v="-"/>
    <s v="174BAM0620"/>
    <s v="IGARAPÉ ITABOCA"/>
    <s v="INÍCIO TERRA INDÍGENA (RIO SANTO ANTÔNIO DA ABONARÍ)"/>
    <n v="1064.7"/>
    <n v="1093.3"/>
    <n v="28.6"/>
    <x v="2"/>
    <m/>
    <m/>
    <s v="Federal"/>
    <m/>
    <m/>
    <m/>
    <s v="Federal"/>
    <s v="PAV"/>
    <s v="Castanho"/>
  </r>
  <r>
    <x v="0"/>
    <s v="174BAM0630"/>
    <n v="0"/>
    <x v="162"/>
    <s v="0630"/>
    <n v="-60.4062994601518"/>
    <n v="-1.2614005500952801"/>
    <n v="-60.468342390388898"/>
    <n v="-1.0687859701963001"/>
    <s v="174"/>
    <s v="AM"/>
    <s v="Eixo Principal"/>
    <s v="-"/>
    <s v="174BAM0630"/>
    <s v="INÍCIO TERRA INDÍGENA (RIO SANTO ANTÔNIO DA ABONARÍ)"/>
    <s v="IGARAPÉ ORLANDO"/>
    <n v="1093.3"/>
    <n v="1115.8"/>
    <n v="22.5"/>
    <x v="2"/>
    <m/>
    <m/>
    <s v="Federal"/>
    <m/>
    <m/>
    <m/>
    <s v="Federal"/>
    <s v="PAV"/>
    <s v="Castanho"/>
  </r>
  <r>
    <x v="0"/>
    <s v="174BAM0635"/>
    <n v="0"/>
    <x v="162"/>
    <s v="0635"/>
    <n v="-60.468342390388898"/>
    <n v="-1.0687859701963001"/>
    <n v="-60.481460220113"/>
    <n v="-1.02538091020079"/>
    <s v="174"/>
    <s v="AM"/>
    <s v="Eixo Principal"/>
    <s v="-"/>
    <s v="174BAM0635"/>
    <s v="IGARAPÉ ORLANDO"/>
    <s v="RIO TAQUARI"/>
    <n v="1115.8"/>
    <n v="1120.8"/>
    <n v="5"/>
    <x v="2"/>
    <m/>
    <m/>
    <s v="Federal"/>
    <m/>
    <m/>
    <m/>
    <s v="Federal"/>
    <s v="PAV"/>
    <s v="Castanho"/>
  </r>
  <r>
    <x v="0"/>
    <s v="174BAM0640"/>
    <n v="0"/>
    <x v="162"/>
    <s v="0640"/>
    <n v="-60.481460220113"/>
    <n v="-1.02538091020079"/>
    <n v="-60.491238410224398"/>
    <n v="-0.99150600010176504"/>
    <s v="174"/>
    <s v="AM"/>
    <s v="Eixo Principal"/>
    <s v="-"/>
    <s v="174BAM0640"/>
    <s v="RIO TAQUARI"/>
    <s v="IGARAPÉ BENITO"/>
    <n v="1120.8"/>
    <n v="1124.7"/>
    <n v="3.9"/>
    <x v="2"/>
    <m/>
    <m/>
    <s v="Federal"/>
    <m/>
    <m/>
    <m/>
    <s v="Federal"/>
    <s v="PAV"/>
    <s v="Castanho"/>
  </r>
  <r>
    <x v="0"/>
    <s v="174BAM0645"/>
    <n v="0"/>
    <x v="162"/>
    <s v="0645"/>
    <n v="-60.491238410224398"/>
    <n v="-0.99150600010176504"/>
    <n v="-60.514574919796601"/>
    <n v="-0.87244940031951002"/>
    <s v="174"/>
    <s v="AM"/>
    <s v="Eixo Principal"/>
    <s v="-"/>
    <s v="174BAM0645"/>
    <s v="IGARAPÉ BENITO"/>
    <s v="IGARAPÉ TIARAJÚ"/>
    <n v="1124.7"/>
    <n v="1138.5"/>
    <n v="13.8"/>
    <x v="2"/>
    <m/>
    <m/>
    <s v="Federal"/>
    <m/>
    <m/>
    <m/>
    <s v="Federal"/>
    <s v="PAV"/>
    <s v="Castanho"/>
  </r>
  <r>
    <x v="0"/>
    <s v="174BAM0650"/>
    <n v="0"/>
    <x v="162"/>
    <s v="0650"/>
    <n v="-60.514574919796601"/>
    <n v="-0.87244940031951002"/>
    <n v="-60.520125379882302"/>
    <n v="-0.85927884963916801"/>
    <s v="174"/>
    <s v="AM"/>
    <s v="Eixo Principal"/>
    <s v="-"/>
    <s v="174BAM0650"/>
    <s v="IGARAPÉ TIARAJÚ"/>
    <s v="DIV AM/RR (RIO ALALAÚ)"/>
    <n v="1138.5"/>
    <n v="1140.2"/>
    <n v="1.7"/>
    <x v="2"/>
    <m/>
    <m/>
    <s v="Federal"/>
    <m/>
    <m/>
    <m/>
    <s v="Federal"/>
    <s v="PAV"/>
    <s v="Castanho"/>
  </r>
  <r>
    <x v="0"/>
    <s v="174BMT0010"/>
    <n v="0"/>
    <x v="163"/>
    <s v="0010"/>
    <n v="-57.845935990053803"/>
    <n v="-16.665594979824299"/>
    <n v="-57.6164705795535"/>
    <n v="-16.156874889864199"/>
    <s v="174"/>
    <s v="MT"/>
    <s v="Eixo Principal"/>
    <s v="-"/>
    <s v="174BMT0010"/>
    <s v="PORTO SANTO ANTÔNIO DAS LENDAS"/>
    <s v="ENTR BR-070(A)"/>
    <n v="0"/>
    <n v="68"/>
    <n v="68"/>
    <x v="3"/>
    <m/>
    <m/>
    <s v="Federal"/>
    <m/>
    <m/>
    <m/>
    <s v="Federal"/>
    <s v="N_PAV"/>
    <s v="Cáceres"/>
  </r>
  <r>
    <x v="0"/>
    <s v="174BMT0020"/>
    <n v="0"/>
    <x v="163"/>
    <s v="0020"/>
    <n v="-57.6164705795535"/>
    <n v="-16.156874889864199"/>
    <n v="-57.670590649838502"/>
    <n v="-16.111871130248399"/>
    <s v="174"/>
    <s v="MT"/>
    <s v="Eixo Principal"/>
    <s v="Coinc"/>
    <s v="174BMT0020"/>
    <s v="ENTR BR-070(A)"/>
    <s v="INÍCIO DA TRAVESSIA URBANA DE CÁCERES"/>
    <n v="68"/>
    <n v="76.5"/>
    <n v="8.5"/>
    <x v="2"/>
    <m/>
    <s v="070BMT0575"/>
    <s v="Federal"/>
    <m/>
    <m/>
    <m/>
    <s v="Federal"/>
    <s v="PAV"/>
    <s v="Cáceres"/>
  </r>
  <r>
    <x v="0"/>
    <s v="174BMT0022"/>
    <n v="0"/>
    <x v="163"/>
    <s v="0022"/>
    <n v="-57.670590649838502"/>
    <n v="-16.111871130248399"/>
    <n v="-57.7023482096021"/>
    <n v="-16.076158499615001"/>
    <s v="174"/>
    <s v="MT"/>
    <s v="Eixo Principal"/>
    <s v="Coinc"/>
    <s v="174BMT0022"/>
    <s v="INÍCIO DA TRAVESSIA URBANA DE CÁCERES"/>
    <s v="PONTE S/RIO PARAGUAI (FIM DA TRAVESSIA URBANA DE CÁCERES)"/>
    <n v="76.5"/>
    <n v="82.4"/>
    <n v="5.9"/>
    <x v="2"/>
    <m/>
    <s v="070BMT0580"/>
    <s v="Federal"/>
    <m/>
    <m/>
    <m/>
    <s v="Federal"/>
    <s v="PAV"/>
    <s v="Cáceres"/>
  </r>
  <r>
    <x v="0"/>
    <s v="174BMT0025"/>
    <n v="0"/>
    <x v="163"/>
    <s v="0025"/>
    <n v="-57.7023482096021"/>
    <n v="-16.076158499615001"/>
    <n v="-57.738482730193802"/>
    <n v="-16.013068440156299"/>
    <s v="174"/>
    <s v="MT"/>
    <s v="Eixo Principal"/>
    <s v="Coinc"/>
    <s v="174BMT0025"/>
    <s v="PONTE S/RIO PARAGUAI (FIM DA TRAVESSIA URBANA DE CÁCERES)"/>
    <s v="ENTR BR-070(B)"/>
    <n v="82.4"/>
    <n v="90.6"/>
    <n v="8.1999999999999993"/>
    <x v="2"/>
    <m/>
    <s v="070BMT0585"/>
    <s v="Federal"/>
    <m/>
    <m/>
    <m/>
    <s v="Federal"/>
    <s v="PAV"/>
    <s v="Cáceres"/>
  </r>
  <r>
    <x v="0"/>
    <s v="174BMT0030"/>
    <n v="0"/>
    <x v="163"/>
    <s v="0030"/>
    <n v="-57.738482730193802"/>
    <n v="-16.013068440156299"/>
    <n v="-57.859523739828703"/>
    <n v="-15.8443660897232"/>
    <s v="174"/>
    <s v="MT"/>
    <s v="Eixo Principal"/>
    <s v="-"/>
    <s v="174BMT0030"/>
    <s v="ENTR BR-070(B)"/>
    <s v="ENTR MT-170 (CARAMÚJO)"/>
    <n v="90.6"/>
    <n v="113.6"/>
    <n v="23"/>
    <x v="2"/>
    <m/>
    <m/>
    <s v="Federal"/>
    <m/>
    <m/>
    <m/>
    <s v="Federal"/>
    <s v="PAV"/>
    <s v="Cáceres"/>
  </r>
  <r>
    <x v="0"/>
    <s v="174BMT0032"/>
    <n v="0"/>
    <x v="163"/>
    <s v="0032"/>
    <n v="-57.859523739828703"/>
    <n v="-15.8443660897232"/>
    <n v="-58.035813360098402"/>
    <n v="-15.8212052699072"/>
    <s v="174"/>
    <s v="MT"/>
    <s v="Eixo Principal"/>
    <s v="-"/>
    <s v="174BMT0032"/>
    <s v="ENTR MT-170 (CARAMÚJO)"/>
    <s v="ENTR MT-175(A)"/>
    <n v="113.6"/>
    <n v="132.9"/>
    <n v="19.3"/>
    <x v="2"/>
    <m/>
    <m/>
    <s v="Federal"/>
    <m/>
    <m/>
    <m/>
    <s v="Federal"/>
    <s v="PAV"/>
    <s v="Cáceres"/>
  </r>
  <r>
    <x v="0"/>
    <s v="174BMT0033"/>
    <n v="0"/>
    <x v="163"/>
    <s v="0033"/>
    <n v="-58.035813360098402"/>
    <n v="-15.8212052699072"/>
    <n v="-58.087365449555797"/>
    <n v="-15.817925089870901"/>
    <s v="174"/>
    <s v="MT"/>
    <s v="Eixo Principal"/>
    <s v="-"/>
    <s v="174BMT0033"/>
    <s v="ENTR MT-175(A)"/>
    <s v="ENTR MT-175(B) (P/MIRASSOL D'OESTE)"/>
    <n v="132.9"/>
    <n v="140.1"/>
    <n v="7.2"/>
    <x v="2"/>
    <m/>
    <m/>
    <s v="Federal"/>
    <m/>
    <m/>
    <m/>
    <s v="Federal"/>
    <s v="PAV"/>
    <s v="Cáceres"/>
  </r>
  <r>
    <x v="0"/>
    <s v="174BMT0034"/>
    <n v="0"/>
    <x v="163"/>
    <s v="0034"/>
    <n v="-58.087365449555797"/>
    <n v="-15.817925089870901"/>
    <n v="-58.315913270081197"/>
    <n v="-15.813943700341399"/>
    <s v="174"/>
    <s v="MT"/>
    <s v="Eixo Principal"/>
    <s v="-"/>
    <s v="174BMT0034"/>
    <s v="ENTR MT-175(B) (P/MIRASSOL D'OESTE)"/>
    <s v="ENTR MT-339 (P/GLÓRIA D'OESTE)"/>
    <n v="140.1"/>
    <n v="165.7"/>
    <n v="25.6"/>
    <x v="2"/>
    <m/>
    <m/>
    <s v="Federal"/>
    <m/>
    <m/>
    <m/>
    <s v="Federal"/>
    <s v="PAV"/>
    <s v="Cáceres"/>
  </r>
  <r>
    <x v="0"/>
    <s v="174BMT0035"/>
    <n v="0"/>
    <x v="163"/>
    <s v="0035"/>
    <n v="-58.315913270081197"/>
    <n v="-15.813943700341399"/>
    <n v="-58.4207406102908"/>
    <n v="-15.819467050364"/>
    <s v="174"/>
    <s v="MT"/>
    <s v="Eixo Principal"/>
    <s v="-"/>
    <s v="174BMT0035"/>
    <s v="ENTR MT-339 (P/GLÓRIA D'OESTE)"/>
    <s v="ENTR MT-180 (P/INDIAVAÍ)"/>
    <n v="165.7"/>
    <n v="177.8"/>
    <n v="12.1"/>
    <x v="2"/>
    <m/>
    <m/>
    <s v="Federal"/>
    <m/>
    <m/>
    <m/>
    <s v="Federal"/>
    <s v="PAV"/>
    <s v="Cáceres"/>
  </r>
  <r>
    <x v="0"/>
    <s v="174BMT0036"/>
    <n v="0"/>
    <x v="163"/>
    <s v="0036"/>
    <n v="-58.4207406102908"/>
    <n v="-15.819467050364"/>
    <n v="-58.470205650270401"/>
    <n v="-15.850969360047801"/>
    <s v="174"/>
    <s v="MT"/>
    <s v="Eixo Principal"/>
    <s v="-"/>
    <s v="174BMT0036"/>
    <s v="ENTR MT-180 (P/INDIAVAÍ)"/>
    <s v="PORTO ESPERIDIÃO"/>
    <n v="177.8"/>
    <n v="184.4"/>
    <n v="6.6"/>
    <x v="2"/>
    <m/>
    <m/>
    <s v="Federal"/>
    <m/>
    <m/>
    <m/>
    <s v="Federal"/>
    <s v="PAV"/>
    <s v="Cáceres"/>
  </r>
  <r>
    <x v="0"/>
    <s v="174BMT0050"/>
    <n v="0"/>
    <x v="163"/>
    <s v="0050"/>
    <n v="-58.470205650270401"/>
    <n v="-15.850969360047801"/>
    <n v="-58.528247740440797"/>
    <n v="-15.8514499604472"/>
    <s v="174"/>
    <s v="MT"/>
    <s v="Eixo Principal"/>
    <s v="-"/>
    <s v="174BMT0050"/>
    <s v="PORTO ESPERIDIÃO"/>
    <s v="ENTR MT-265/388"/>
    <n v="184.4"/>
    <n v="190.8"/>
    <n v="6.4"/>
    <x v="2"/>
    <m/>
    <m/>
    <s v="Federal"/>
    <m/>
    <m/>
    <m/>
    <s v="Federal"/>
    <s v="PAV"/>
    <s v="Cáceres"/>
  </r>
  <r>
    <x v="0"/>
    <s v="174BMT0090"/>
    <n v="0"/>
    <x v="163"/>
    <s v="0090"/>
    <n v="-58.528247740440797"/>
    <n v="-15.8514499604472"/>
    <n v="-59.132353210032498"/>
    <n v="-15.414418689770599"/>
    <s v="174"/>
    <s v="MT"/>
    <s v="Eixo Principal"/>
    <s v="-"/>
    <s v="174BMT0090"/>
    <s v="ENTR MT-265/388"/>
    <s v="ENTR MT-248 (P/JAURÚ)"/>
    <n v="190.8"/>
    <n v="275.8"/>
    <n v="85"/>
    <x v="2"/>
    <m/>
    <m/>
    <s v="Federal"/>
    <m/>
    <m/>
    <m/>
    <s v="Federal"/>
    <s v="PAV"/>
    <s v="Cáceres"/>
  </r>
  <r>
    <x v="0"/>
    <s v="174BMT0091"/>
    <n v="0"/>
    <x v="163"/>
    <s v="0091"/>
    <n v="-59.132353210032498"/>
    <n v="-15.414418689770599"/>
    <n v="-59.145418510355903"/>
    <n v="-15.400369579692301"/>
    <s v="174"/>
    <s v="MT"/>
    <s v="Eixo Principal"/>
    <s v="-"/>
    <s v="174BMT0091"/>
    <s v="ENTR MT-248 (P/JAURÚ)"/>
    <s v="ENTR MT-247 (P/VALE DE SÃO DOMINGOS)"/>
    <n v="275.8"/>
    <n v="278"/>
    <n v="2.2000000000000002"/>
    <x v="2"/>
    <m/>
    <m/>
    <s v="Federal"/>
    <m/>
    <m/>
    <m/>
    <s v="Federal"/>
    <s v="PAV"/>
    <s v="Cáceres"/>
  </r>
  <r>
    <x v="0"/>
    <s v="174BMT0092"/>
    <n v="0"/>
    <x v="163"/>
    <s v="0092"/>
    <n v="-59.145418510355903"/>
    <n v="-15.400369579692301"/>
    <n v="-59.313760429600102"/>
    <n v="-15.24322148958"/>
    <s v="174"/>
    <s v="MT"/>
    <s v="Eixo Principal"/>
    <s v="-"/>
    <s v="174BMT0092"/>
    <s v="ENTR MT-247 (P/VALE DE SÃO DOMINGOS)"/>
    <s v="ENTR MT-473 (PONTES E LACERDA)"/>
    <n v="278"/>
    <n v="303.39999999999998"/>
    <n v="25.4"/>
    <x v="2"/>
    <m/>
    <m/>
    <s v="Federal"/>
    <m/>
    <m/>
    <m/>
    <s v="Federal"/>
    <s v="PAV"/>
    <s v="Cáceres"/>
  </r>
  <r>
    <x v="0"/>
    <s v="174BMT0094"/>
    <n v="0"/>
    <x v="163"/>
    <s v="0094"/>
    <n v="-59.313760429600102"/>
    <n v="-15.24322148958"/>
    <n v="-59.316656850033503"/>
    <n v="-15.153688379814801"/>
    <s v="174"/>
    <s v="MT"/>
    <s v="Eixo Principal"/>
    <s v="-"/>
    <s v="174BMT0094"/>
    <s v="ENTR MT-473 (PONTES E LACERDA)"/>
    <s v="ENTR MT-246"/>
    <n v="303.39999999999998"/>
    <n v="313.8"/>
    <n v="10.4"/>
    <x v="2"/>
    <m/>
    <m/>
    <s v="Federal"/>
    <m/>
    <m/>
    <m/>
    <s v="Federal"/>
    <s v="PAV"/>
    <s v="Cáceres"/>
  </r>
  <r>
    <x v="0"/>
    <s v="174BMT0100"/>
    <n v="0"/>
    <x v="163"/>
    <s v="0100"/>
    <n v="-59.316656850033503"/>
    <n v="-15.153688379814801"/>
    <n v="-59.373063389963399"/>
    <n v="-14.7256632699438"/>
    <s v="174"/>
    <s v="MT"/>
    <s v="Eixo Principal"/>
    <s v="-"/>
    <s v="174BMT0100"/>
    <s v="ENTR MT-246"/>
    <s v="PONTE S/RIO SARARÉ"/>
    <n v="313.8"/>
    <n v="365.5"/>
    <n v="51.7"/>
    <x v="2"/>
    <m/>
    <m/>
    <s v="Federal"/>
    <m/>
    <m/>
    <m/>
    <s v="Federal"/>
    <s v="PAV"/>
    <s v="Cáceres"/>
  </r>
  <r>
    <x v="0"/>
    <s v="174BMT0110"/>
    <n v="0"/>
    <x v="163"/>
    <s v="0110"/>
    <n v="-59.373063389963399"/>
    <n v="-14.7256632699438"/>
    <n v="-59.543944640332803"/>
    <n v="-14.5422104704368"/>
    <s v="174"/>
    <s v="MT"/>
    <s v="Eixo Principal"/>
    <s v="-"/>
    <s v="174BMT0110"/>
    <s v="PONTE S/RIO SARARÉ"/>
    <s v="CONQUISTA DO OESTE"/>
    <n v="365.5"/>
    <n v="394"/>
    <n v="28.5"/>
    <x v="2"/>
    <m/>
    <m/>
    <s v="Federal"/>
    <m/>
    <m/>
    <m/>
    <s v="Federal"/>
    <s v="PAV"/>
    <s v="Cáceres"/>
  </r>
  <r>
    <x v="0"/>
    <s v="174BMT0112"/>
    <n v="0"/>
    <x v="163"/>
    <s v="0112"/>
    <n v="-59.543944640332803"/>
    <n v="-14.5422104704368"/>
    <n v="-59.5827674395656"/>
    <n v="-14.481791150141399"/>
    <s v="174"/>
    <s v="MT"/>
    <s v="Eixo Principal"/>
    <s v="-"/>
    <s v="174BMT0112"/>
    <s v="CONQUISTA DO OESTE"/>
    <s v="PONTE S/RIO GALERA (NOVA LACERDA)"/>
    <n v="394"/>
    <n v="402.3"/>
    <n v="8.3000000000000007"/>
    <x v="2"/>
    <m/>
    <m/>
    <s v="Federal"/>
    <m/>
    <m/>
    <m/>
    <s v="Federal"/>
    <s v="PAV"/>
    <s v="Cáceres"/>
  </r>
  <r>
    <x v="0"/>
    <s v="174BMT0115"/>
    <n v="0"/>
    <x v="163"/>
    <s v="0115"/>
    <n v="-59.5827674395656"/>
    <n v="-14.481791150141399"/>
    <n v="-59.696761760047103"/>
    <n v="-14.181128050019399"/>
    <s v="174"/>
    <s v="MT"/>
    <s v="Eixo Principal"/>
    <s v="-"/>
    <s v="174BMT0115"/>
    <s v="PONTE S/RIO GALERA (NOVA LACERDA)"/>
    <s v="CÓRREGO DOURADO"/>
    <n v="402.3"/>
    <n v="439.9"/>
    <n v="37.6"/>
    <x v="2"/>
    <m/>
    <m/>
    <s v="Federal"/>
    <m/>
    <m/>
    <m/>
    <s v="Federal"/>
    <s v="PAV"/>
    <s v="Cáceres"/>
  </r>
  <r>
    <x v="0"/>
    <s v="174BMT0120"/>
    <n v="0"/>
    <x v="163"/>
    <s v="0120"/>
    <n v="-59.696761760047103"/>
    <n v="-14.181128050019399"/>
    <n v="-59.7936488096448"/>
    <n v="-13.659769059794201"/>
    <s v="174"/>
    <s v="MT"/>
    <s v="Eixo Principal"/>
    <s v="-"/>
    <s v="174BMT0120"/>
    <s v="CÓRREGO DOURADO"/>
    <s v="ENTR MT-235(A) (COMODORO)"/>
    <n v="439.9"/>
    <n v="500.2"/>
    <n v="60.3"/>
    <x v="2"/>
    <m/>
    <m/>
    <s v="Federal"/>
    <m/>
    <m/>
    <m/>
    <s v="Federal"/>
    <s v="PAV"/>
    <s v="Cáceres"/>
  </r>
  <r>
    <x v="0"/>
    <s v="174BMT0125"/>
    <n v="0"/>
    <x v="163"/>
    <s v="0125"/>
    <n v="-59.7936488096448"/>
    <n v="-13.659769059794201"/>
    <n v="-59.798192629786001"/>
    <n v="-13.640614070382901"/>
    <s v="174"/>
    <s v="MT"/>
    <s v="Eixo Principal"/>
    <s v="-"/>
    <s v="174BMT0125"/>
    <s v="ENTR MT-235(A) (COMODORO)"/>
    <s v="ENTR BR-364(A)/MT-235(B)"/>
    <n v="500.2"/>
    <n v="502.4"/>
    <n v="2.2000000000000002"/>
    <x v="2"/>
    <m/>
    <m/>
    <s v="Federal"/>
    <m/>
    <m/>
    <m/>
    <s v="Federal"/>
    <s v="PAV"/>
    <s v="Cáceres"/>
  </r>
  <r>
    <x v="0"/>
    <s v="174BMT0130"/>
    <n v="0"/>
    <x v="163"/>
    <s v="0130"/>
    <n v="-59.798192629786001"/>
    <n v="-13.640614070382901"/>
    <n v="-59.875604890153497"/>
    <n v="-13.175210950025299"/>
    <s v="174"/>
    <s v="MT"/>
    <s v="Eixo Principal"/>
    <s v="-"/>
    <s v="174BMT0130"/>
    <s v="ENTR BR-364(A)/MT-235(B)"/>
    <s v="PADRONAL"/>
    <n v="502.4"/>
    <n v="556.1"/>
    <n v="53.7"/>
    <x v="2"/>
    <m/>
    <s v="364BMT1005"/>
    <s v="Federal"/>
    <m/>
    <m/>
    <m/>
    <s v="Federal"/>
    <s v="PAV"/>
    <s v="Cáceres"/>
  </r>
  <r>
    <x v="0"/>
    <s v="174BMT0132"/>
    <n v="0"/>
    <x v="163"/>
    <s v="0132"/>
    <n v="-59.875604890153497"/>
    <n v="-13.175210950025299"/>
    <n v="-59.934821959865502"/>
    <n v="-13.012953619813601"/>
    <s v="174"/>
    <s v="MT"/>
    <s v="Eixo Principal"/>
    <s v="-"/>
    <s v="174BMT0132"/>
    <s v="PADRONAL"/>
    <s v="RIO 12 DE OUTUBRO"/>
    <n v="556.1"/>
    <n v="585.20000000000005"/>
    <n v="29.1"/>
    <x v="2"/>
    <m/>
    <s v="364BMT1007"/>
    <s v="Federal"/>
    <m/>
    <m/>
    <m/>
    <s v="Federal"/>
    <s v="PAV"/>
    <s v="Cáceres"/>
  </r>
  <r>
    <x v="0"/>
    <s v="174BMT0134"/>
    <n v="0"/>
    <x v="163"/>
    <s v="0134"/>
    <n v="-59.934821959865502"/>
    <n v="-13.012953619813601"/>
    <n v="-60.073443930392997"/>
    <n v="-12.836291869973699"/>
    <s v="174"/>
    <s v="MT"/>
    <s v="Eixo Principal"/>
    <s v="-"/>
    <s v="174BMT0134"/>
    <s v="RIO 12 DE OUTUBRO"/>
    <s v="ENTR BR-364(B) (DIV MT/RO)"/>
    <n v="585.20000000000005"/>
    <n v="602.79999999999995"/>
    <n v="17.600000000000001"/>
    <x v="2"/>
    <m/>
    <s v="364BMT1010"/>
    <s v="Federal"/>
    <m/>
    <m/>
    <m/>
    <s v="Federal"/>
    <s v="PAV"/>
    <s v="Cáceres"/>
  </r>
  <r>
    <x v="0"/>
    <s v="174BMT0180"/>
    <n v="0"/>
    <x v="163"/>
    <s v="0180"/>
    <n v="-59.817910149633597"/>
    <n v="-12.3037564399077"/>
    <n v="-59.586198649947598"/>
    <n v="-12.0971970200263"/>
    <s v="174"/>
    <s v="MT"/>
    <s v="Eixo Principal"/>
    <s v="-"/>
    <s v="174BMT0180"/>
    <s v="ENTR BR-364(B) (DIV RO/MT)"/>
    <s v="BAR CACHOEIRINHA (POSTO FISCAL)"/>
    <n v="602.79999999999995"/>
    <n v="647.29999999999995"/>
    <n v="44.5"/>
    <x v="1"/>
    <m/>
    <m/>
    <s v="Estadual"/>
    <m/>
    <s v="MT-319"/>
    <s v="LEN"/>
    <s v="Estadual"/>
    <s v="PLA"/>
    <s v="Comodoro"/>
  </r>
  <r>
    <x v="0"/>
    <s v="174BMT0184"/>
    <n v="0"/>
    <x v="163"/>
    <s v="0184"/>
    <n v="-59.586198649947598"/>
    <n v="-12.0971970200263"/>
    <n v="-59.185477520371201"/>
    <n v="-11.686455840264699"/>
    <s v="174"/>
    <s v="MT"/>
    <s v="Eixo Principal"/>
    <s v="-"/>
    <s v="174BMT0184"/>
    <s v="BAR CACHOEIRINHA (POSTO FISCAL)"/>
    <s v="RIO VINTE UM (POSTO FISCAL)"/>
    <n v="647.29999999999995"/>
    <n v="721.8"/>
    <n v="74.5"/>
    <x v="1"/>
    <m/>
    <m/>
    <s v="Estadual"/>
    <m/>
    <s v="MT-319"/>
    <s v="LEN"/>
    <s v="Estadual"/>
    <s v="PLA"/>
    <s v="Comodoro"/>
  </r>
  <r>
    <x v="0"/>
    <s v="174BMT0186"/>
    <n v="0"/>
    <x v="163"/>
    <s v="0186"/>
    <n v="-59.185477520371201"/>
    <n v="-11.686455840264699"/>
    <n v="-58.788317029806997"/>
    <n v="-11.4529793203392"/>
    <s v="174"/>
    <s v="MT"/>
    <s v="Eixo Principal"/>
    <s v="-"/>
    <s v="174BMT0186"/>
    <s v="RIO VINTE UM (POSTO FISCAL)"/>
    <s v="ENTR MT-170(A)"/>
    <n v="721.8"/>
    <n v="776.8"/>
    <n v="55"/>
    <x v="1"/>
    <m/>
    <m/>
    <s v="Estadual"/>
    <m/>
    <s v="MT-319"/>
    <s v="LEN"/>
    <s v="Estadual"/>
    <s v="PLA"/>
    <s v="Comodoro"/>
  </r>
  <r>
    <x v="0"/>
    <s v="174BMT0188"/>
    <n v="0"/>
    <x v="163"/>
    <s v="0188"/>
    <n v="-58.788317029806997"/>
    <n v="-11.4529793203392"/>
    <n v="-58.773316650143201"/>
    <n v="-11.4344170803839"/>
    <s v="174"/>
    <s v="MT"/>
    <s v="Eixo Principal"/>
    <s v="-"/>
    <s v="174BMT0188"/>
    <s v="ENTR MT-170(A)"/>
    <s v="INÍCIO DA DUPLICAÇÃO (JUÍNA)"/>
    <n v="776.8"/>
    <n v="779.8"/>
    <n v="3"/>
    <x v="1"/>
    <m/>
    <m/>
    <s v="Estadual"/>
    <m/>
    <s v="MT-170"/>
    <s v="PAV"/>
    <s v="Estadual"/>
    <s v="PLA"/>
    <s v="Comodoro"/>
  </r>
  <r>
    <x v="0"/>
    <s v="174BMT0190"/>
    <n v="0"/>
    <x v="163"/>
    <s v="0190"/>
    <n v="-58.773316650143201"/>
    <n v="-11.4344170803839"/>
    <n v="-58.7403423697045"/>
    <n v="-11.4144932902331"/>
    <s v="174"/>
    <s v="MT"/>
    <s v="Eixo Principal"/>
    <s v="-"/>
    <s v="174BMT0190"/>
    <s v="INÍCIO DA DUPLICAÇÃO (JUÍNA)"/>
    <s v="FIM DA DUPLICAÇÃO (JUÍNA)"/>
    <n v="779.8"/>
    <n v="783.8"/>
    <n v="4"/>
    <x v="1"/>
    <m/>
    <m/>
    <s v="Estadual"/>
    <m/>
    <s v="MT-170"/>
    <s v="DUP"/>
    <s v="Estadual"/>
    <s v="PLA"/>
    <s v="Comodoro"/>
  </r>
  <r>
    <x v="0"/>
    <s v="174BMT0191"/>
    <n v="0"/>
    <x v="163"/>
    <s v="0191"/>
    <n v="-58.7403423697045"/>
    <n v="-11.4144932902331"/>
    <n v="-58.714205339804501"/>
    <n v="-11.4088806501218"/>
    <s v="174"/>
    <s v="MT"/>
    <s v="Eixo Principal"/>
    <s v="-"/>
    <s v="174BMT0191"/>
    <s v="FIM DA DUPLICAÇÃO (JUÍNA)"/>
    <s v="ACESSO AEROPORTO"/>
    <n v="783.8"/>
    <n v="786.8"/>
    <n v="3"/>
    <x v="1"/>
    <m/>
    <m/>
    <s v="Estadual"/>
    <m/>
    <s v="MT-170"/>
    <s v="PAV"/>
    <s v="Estadual"/>
    <s v="PLA"/>
    <s v="Comodoro"/>
  </r>
  <r>
    <x v="0"/>
    <s v="174BMT0193"/>
    <n v="0"/>
    <x v="163"/>
    <s v="0193"/>
    <n v="-58.714205339804501"/>
    <n v="-11.4088806501218"/>
    <n v="-58.6297003198138"/>
    <n v="-11.148979069928"/>
    <s v="174"/>
    <s v="MT"/>
    <s v="Eixo Principal"/>
    <s v="-"/>
    <s v="174BMT0193"/>
    <s v="ACESSO AEROPORTO"/>
    <s v="INÍCIO DA DUPLICAÇÃO (P/ CASTANHEIRA)"/>
    <n v="786.8"/>
    <n v="820.4"/>
    <n v="33.6"/>
    <x v="1"/>
    <m/>
    <m/>
    <s v="Estadual"/>
    <m/>
    <s v="MT-170"/>
    <s v="PAV"/>
    <s v="Estadual"/>
    <s v="PLA"/>
    <s v="Comodoro"/>
  </r>
  <r>
    <x v="0"/>
    <s v="174BMT0194"/>
    <n v="0"/>
    <x v="163"/>
    <s v="0194"/>
    <n v="-58.6297003198138"/>
    <n v="-11.148979069928"/>
    <n v="-58.610431989744399"/>
    <n v="-11.128740220284801"/>
    <s v="174"/>
    <s v="MT"/>
    <s v="Eixo Principal"/>
    <s v="-"/>
    <s v="174BMT0194"/>
    <s v="INÍCIO DA DUPLICAÇÃO (P/ CASTANHEIRA)"/>
    <s v="ENTR MT-420(A)/FIM DA DUPLICAÇÃO (CASTANHEIRA) "/>
    <n v="820.4"/>
    <n v="823.9"/>
    <n v="3.5"/>
    <x v="1"/>
    <m/>
    <m/>
    <s v="Estadual"/>
    <m/>
    <s v="MT-170"/>
    <s v="DUP"/>
    <s v="Estadual"/>
    <s v="PLA"/>
    <s v="Comodoro"/>
  </r>
  <r>
    <x v="0"/>
    <s v="174BMT0195"/>
    <n v="0"/>
    <x v="163"/>
    <s v="0195"/>
    <n v="-58.610431989744399"/>
    <n v="-11.128740220284801"/>
    <n v="-58.616454889781302"/>
    <n v="-11.1213136503046"/>
    <s v="174"/>
    <s v="MT"/>
    <s v="Eixo Principal"/>
    <s v="-"/>
    <s v="174BMT0195"/>
    <s v="ENTR MT-420(A)/FIM DA DUPLICAÇÃO (CASTANHEIRA) "/>
    <s v="FIM DO TRECHO PAVIMENTADO"/>
    <n v="823.9"/>
    <n v="825"/>
    <n v="1.1000000000000001"/>
    <x v="1"/>
    <m/>
    <m/>
    <s v="Estadual"/>
    <m/>
    <s v="MT-170"/>
    <s v="PAV"/>
    <s v="Estadual"/>
    <s v="PLA"/>
    <s v="Comodoro"/>
  </r>
  <r>
    <x v="0"/>
    <s v="174BMT0196"/>
    <n v="0"/>
    <x v="163"/>
    <s v="0196"/>
    <n v="-58.616454889781302"/>
    <n v="-11.1213136503046"/>
    <n v="-58.639980509692698"/>
    <n v="-11.0906625399442"/>
    <s v="174"/>
    <s v="MT"/>
    <s v="Eixo Principal"/>
    <s v="-"/>
    <s v="174BMT0196"/>
    <s v="FIM DO TRECHO PAVIMENTADO"/>
    <s v="ENTR MT-420(B)"/>
    <n v="825"/>
    <n v="829"/>
    <n v="4"/>
    <x v="3"/>
    <m/>
    <m/>
    <s v="Federal"/>
    <m/>
    <m/>
    <m/>
    <s v="Federal"/>
    <s v="N_PAV"/>
    <s v="Comodoro"/>
  </r>
  <r>
    <x v="0"/>
    <s v="174BMT0197"/>
    <n v="0"/>
    <x v="163"/>
    <s v="0197"/>
    <n v="-58.639980509692698"/>
    <n v="-11.0906625399442"/>
    <n v="-58.524280980183001"/>
    <n v="-10.3637252497204"/>
    <s v="174"/>
    <s v="MT"/>
    <s v="Eixo Principal"/>
    <s v="-"/>
    <s v="174BMT0197"/>
    <s v="ENTR MT-420(B)"/>
    <s v="ENTR MT-170(B)/208(A) (P/JURUENA)"/>
    <n v="829"/>
    <n v="925.9"/>
    <n v="96.9"/>
    <x v="3"/>
    <m/>
    <m/>
    <s v="Federal"/>
    <m/>
    <m/>
    <m/>
    <s v="Federal"/>
    <s v="N_PAV"/>
    <s v="Comodoro"/>
  </r>
  <r>
    <x v="0"/>
    <s v="174BMT0200"/>
    <n v="0"/>
    <x v="163"/>
    <s v="0200"/>
    <n v="-58.524280980183001"/>
    <n v="-10.3637252497204"/>
    <n v="-59.088190820150203"/>
    <n v="-10.2652884101319"/>
    <s v="174"/>
    <s v="MT"/>
    <s v="Eixo Principal"/>
    <s v="-"/>
    <s v="174BMT0200"/>
    <s v="ENTR MT-170(B)/208(A) (P/JURUENA)"/>
    <s v="ENTR MT-418(A)/208(B) (PASSAGEM DO LORETO)"/>
    <n v="925.9"/>
    <n v="990.9"/>
    <n v="65"/>
    <x v="3"/>
    <m/>
    <m/>
    <s v="Federal"/>
    <m/>
    <m/>
    <m/>
    <s v="Federal"/>
    <s v="N_PAV"/>
    <s v="Comodoro"/>
  </r>
  <r>
    <x v="0"/>
    <s v="174BMT0202"/>
    <n v="0"/>
    <x v="163"/>
    <s v="0202"/>
    <n v="-59.088190820150203"/>
    <n v="-10.2652884101319"/>
    <n v="-59.209046400371001"/>
    <n v="-9.9649769997886803"/>
    <s v="174"/>
    <s v="MT"/>
    <s v="Eixo Principal"/>
    <s v="-"/>
    <s v="174BMT0202"/>
    <s v="ENTR MT-418(A)/208(B) (PASSAGEM DO LORETO)"/>
    <s v="RIO CANAMÃ"/>
    <n v="990.9"/>
    <n v="1027.9000000000001"/>
    <n v="37"/>
    <x v="3"/>
    <m/>
    <m/>
    <s v="Federal"/>
    <m/>
    <m/>
    <m/>
    <s v="Federal"/>
    <s v="N_PAV"/>
    <s v="Comodoro"/>
  </r>
  <r>
    <x v="0"/>
    <s v="174BMT0204"/>
    <n v="0"/>
    <x v="163"/>
    <s v="0204"/>
    <n v="-59.209046400371001"/>
    <n v="-9.9649769997886803"/>
    <n v="-59.155683099695203"/>
    <n v="-9.7724261998092103"/>
    <s v="174"/>
    <s v="MT"/>
    <s v="Eixo Principal"/>
    <s v="-"/>
    <s v="174BMT0204"/>
    <s v="RIO CANAMÃ"/>
    <s v="IGARAPÉ DO NATAL"/>
    <n v="1027.9000000000001"/>
    <n v="1052.7"/>
    <n v="24.8"/>
    <x v="3"/>
    <m/>
    <m/>
    <s v="Federal"/>
    <m/>
    <m/>
    <m/>
    <s v="Federal"/>
    <s v="N_PAV"/>
    <s v="Comodoro"/>
  </r>
  <r>
    <x v="0"/>
    <s v="174BMT0210"/>
    <n v="0"/>
    <x v="163"/>
    <s v="0210"/>
    <n v="-59.155683099695203"/>
    <n v="-9.7724261998092103"/>
    <n v="-59.211804290135802"/>
    <n v="-9.4741182703418705"/>
    <s v="174"/>
    <s v="MT"/>
    <s v="Eixo Principal"/>
    <s v="-"/>
    <s v="174BMT0210"/>
    <s v="IGARAPÉ DO NATAL"/>
    <s v="ENTR MT-206(A)/418(B) (COLNIZA)"/>
    <n v="1052.7"/>
    <n v="1089.7"/>
    <n v="37"/>
    <x v="3"/>
    <m/>
    <m/>
    <s v="Federal"/>
    <m/>
    <m/>
    <m/>
    <s v="Federal"/>
    <s v="N_PAV"/>
    <s v="Comodoro"/>
  </r>
  <r>
    <x v="0"/>
    <s v="174BMT0214"/>
    <n v="0"/>
    <x v="163"/>
    <s v="0214"/>
    <n v="-59.211804290135802"/>
    <n v="-9.4741182703418705"/>
    <n v="-59.324762999912402"/>
    <n v="-9.3515071999972204"/>
    <s v="174"/>
    <s v="MT"/>
    <s v="Eixo Principal"/>
    <s v="-"/>
    <s v="174BMT0214"/>
    <s v="ENTR MT-206(A)/418(B) (COLNIZA)"/>
    <s v="RIO ARIPUANÃ"/>
    <n v="1089.7"/>
    <n v="1108.7"/>
    <n v="19"/>
    <x v="3"/>
    <m/>
    <m/>
    <s v="Federal"/>
    <m/>
    <m/>
    <m/>
    <s v="Federal"/>
    <s v="N_PAV"/>
    <s v="Comodoro"/>
  </r>
  <r>
    <x v="0"/>
    <s v="174BMT0217"/>
    <n v="0"/>
    <x v="163"/>
    <s v="0217"/>
    <n v="-59.324762999912402"/>
    <n v="-9.3515071999972204"/>
    <n v="-60.075941669672197"/>
    <n v="-9.3206065403595009"/>
    <s v="174"/>
    <s v="MT"/>
    <s v="Eixo Principal"/>
    <s v="-"/>
    <s v="174BMT0217"/>
    <s v="RIO ARIPUANÃ"/>
    <s v="ENTR MT-206(B) (IGARAPÉ DO SOMBRA)"/>
    <n v="1108.7"/>
    <n v="1188.7"/>
    <n v="80"/>
    <x v="3"/>
    <m/>
    <m/>
    <s v="Federal"/>
    <m/>
    <m/>
    <m/>
    <s v="Federal"/>
    <s v="N_PAV"/>
    <s v="Comodoro"/>
  </r>
  <r>
    <x v="0"/>
    <s v="174BMT0220"/>
    <n v="0"/>
    <x v="163"/>
    <s v="0220"/>
    <n v="-60.075941669672197"/>
    <n v="-9.3206065403595009"/>
    <n v="-60.207356899601201"/>
    <n v="-8.7981805800696407"/>
    <s v="174"/>
    <s v="MT"/>
    <s v="Eixo Principal"/>
    <s v="-"/>
    <s v="174BMT0220"/>
    <s v="ENTR MT-206(B) (IGARAPÉ DO SOMBRA)"/>
    <s v="DIV MT/AM"/>
    <n v="1188.7"/>
    <n v="1238.7"/>
    <n v="50"/>
    <x v="1"/>
    <m/>
    <m/>
    <s v="Federal"/>
    <m/>
    <m/>
    <m/>
    <s v="Federal"/>
    <s v="PLA"/>
    <s v="Comodoro"/>
  </r>
  <r>
    <x v="0"/>
    <s v="174BRO0150"/>
    <n v="0"/>
    <x v="164"/>
    <s v="0150"/>
    <n v="-60.073443930392997"/>
    <n v="-12.836291869973699"/>
    <n v="-60.093201009618802"/>
    <n v="-12.776145250203101"/>
    <s v="174"/>
    <s v="RO"/>
    <s v="Eixo Principal"/>
    <s v="-"/>
    <s v="174BRO0150"/>
    <s v="ENTR BR-364(A) (DIV MT/RO)"/>
    <s v="INÍCIO PISTA DUPLA"/>
    <n v="0"/>
    <n v="6.9"/>
    <n v="6.9"/>
    <x v="2"/>
    <m/>
    <s v="364BRO1030"/>
    <s v="Federal"/>
    <m/>
    <m/>
    <m/>
    <s v="Federal"/>
    <s v="PAV"/>
    <s v="Pimenta Bueno"/>
  </r>
  <r>
    <x v="0"/>
    <s v="174BRO0155"/>
    <n v="0"/>
    <x v="164"/>
    <s v="0155"/>
    <n v="-60.093201009618802"/>
    <n v="-12.776145250203101"/>
    <n v="-60.131973749888601"/>
    <n v="-12.740795950172901"/>
    <s v="174"/>
    <s v="RO"/>
    <s v="Eixo Principal"/>
    <s v="-"/>
    <s v="174BRO0155"/>
    <s v="INÍCIO PISTA DUPLA"/>
    <s v="ENTR BR-364(B) (VILHENA)"/>
    <n v="6.9"/>
    <n v="13.2"/>
    <n v="6.3"/>
    <x v="0"/>
    <m/>
    <s v="364BRO1040"/>
    <s v="Federal"/>
    <m/>
    <m/>
    <m/>
    <s v="Federal"/>
    <s v="PAV"/>
    <s v="Pimenta Bueno"/>
  </r>
  <r>
    <x v="0"/>
    <s v="174BRO0160"/>
    <n v="0"/>
    <x v="164"/>
    <s v="0160"/>
    <n v="-60.131973749888601"/>
    <n v="-12.740795950172901"/>
    <n v="-60.128577870272402"/>
    <n v="-12.7261442700419"/>
    <s v="174"/>
    <s v="RO"/>
    <s v="Eixo Principal"/>
    <s v="-"/>
    <s v="174BRO0160"/>
    <s v="ENTR BR-364(B) (VILHENA)"/>
    <s v="FIM PISTA DUPLA"/>
    <n v="13.2"/>
    <n v="14.7"/>
    <n v="1.5"/>
    <x v="0"/>
    <m/>
    <m/>
    <s v="Federal"/>
    <m/>
    <m/>
    <m/>
    <s v="Federal"/>
    <s v="PAV"/>
    <s v="Pimenta Bueno"/>
  </r>
  <r>
    <x v="0"/>
    <s v="174BRO0165"/>
    <n v="0"/>
    <x v="164"/>
    <s v="0165"/>
    <n v="-60.128577870272402"/>
    <n v="-12.7261442700419"/>
    <n v="-60.081072810061997"/>
    <n v="-12.568381280171799"/>
    <s v="174"/>
    <s v="RO"/>
    <s v="Eixo Principal"/>
    <s v="-"/>
    <s v="174BRO0165"/>
    <s v="FIM PISTA DUPLA"/>
    <s v="FIM DO TRECHO PAVIMENTADO"/>
    <n v="14.7"/>
    <n v="33.200000000000003"/>
    <n v="18.5"/>
    <x v="2"/>
    <m/>
    <m/>
    <s v="Federal"/>
    <m/>
    <m/>
    <m/>
    <s v="Federal"/>
    <s v="PAV"/>
    <s v="Pimenta Bueno"/>
  </r>
  <r>
    <x v="0"/>
    <s v="174BRO0170"/>
    <n v="0"/>
    <x v="164"/>
    <s v="0170"/>
    <n v="-60.081072810061997"/>
    <n v="-12.568381280171799"/>
    <n v="-59.817910149633597"/>
    <n v="-12.3037564399077"/>
    <s v="174"/>
    <s v="RO"/>
    <s v="Eixo Principal"/>
    <s v="-"/>
    <s v="174BRO0170"/>
    <s v="FIM DO TRECHO PAVIMENTADO"/>
    <s v="DIV RO/MT"/>
    <n v="33.200000000000003"/>
    <n v="78.900000000000006"/>
    <n v="45.7"/>
    <x v="5"/>
    <m/>
    <m/>
    <s v="Federal"/>
    <m/>
    <m/>
    <m/>
    <s v="Federal"/>
    <s v="N_PAV"/>
    <s v="Pimenta Bueno"/>
  </r>
  <r>
    <x v="0"/>
    <s v="174BRR0670"/>
    <n v="0"/>
    <x v="165"/>
    <s v="0670"/>
    <n v="-60.520125379882302"/>
    <n v="-0.85927884963916801"/>
    <n v="-60.610860070236001"/>
    <n v="-0.599236909555657"/>
    <s v="174"/>
    <s v="RR"/>
    <s v="Eixo Principal"/>
    <s v="-"/>
    <s v="174BRR0670"/>
    <s v="DIV AM/RR (RIO ALALAÚ)"/>
    <s v="IGARAPÉ PIAIA"/>
    <n v="0"/>
    <n v="30.5"/>
    <n v="30.5"/>
    <x v="2"/>
    <m/>
    <m/>
    <s v="Federal"/>
    <m/>
    <m/>
    <m/>
    <s v="Federal"/>
    <s v="PAV"/>
    <s v="Boa Vista"/>
  </r>
  <r>
    <x v="0"/>
    <s v="174BRR0675"/>
    <n v="0"/>
    <x v="165"/>
    <s v="0675"/>
    <n v="-60.610860070236001"/>
    <n v="-0.599236909555657"/>
    <n v="-60.646740359679796"/>
    <n v="-0.50133235980052904"/>
    <s v="174"/>
    <s v="RR"/>
    <s v="Eixo Principal"/>
    <s v="-"/>
    <s v="174BRR0675"/>
    <s v="IGARAPÉ PIAIA"/>
    <s v="IGARAPÉ KAMAA"/>
    <n v="30.5"/>
    <n v="42"/>
    <n v="11.5"/>
    <x v="2"/>
    <m/>
    <m/>
    <s v="Federal"/>
    <m/>
    <m/>
    <m/>
    <s v="Federal"/>
    <s v="PAV"/>
    <s v="Boa Vista"/>
  </r>
  <r>
    <x v="0"/>
    <s v="174BRR0685"/>
    <n v="0"/>
    <x v="165"/>
    <s v="0685"/>
    <n v="-60.646740359679796"/>
    <n v="-0.50133235980052904"/>
    <n v="-60.6926152502935"/>
    <n v="-0.28763560989546"/>
    <s v="174"/>
    <s v="RR"/>
    <s v="Eixo Principal"/>
    <s v="-"/>
    <s v="174BRR0685"/>
    <s v="IGARAPÉ KAMAA"/>
    <s v="IGARAPÉ XERI"/>
    <n v="42"/>
    <n v="66.5"/>
    <n v="24.5"/>
    <x v="2"/>
    <m/>
    <m/>
    <s v="Federal"/>
    <m/>
    <m/>
    <m/>
    <s v="Federal"/>
    <s v="PAV"/>
    <s v="Boa Vista"/>
  </r>
  <r>
    <x v="0"/>
    <s v="174BRR0690"/>
    <n v="0"/>
    <x v="165"/>
    <s v="0690"/>
    <n v="-60.6926152502935"/>
    <n v="-0.28763560989546"/>
    <n v="-60.692009979576802"/>
    <n v="-0.228578290355756"/>
    <s v="174"/>
    <s v="RR"/>
    <s v="Eixo Principal"/>
    <s v="-"/>
    <s v="174BRR0690"/>
    <s v="IGARAPÉ XERI"/>
    <s v="IIGARAPÉ XIKIPI"/>
    <n v="66.5"/>
    <n v="73"/>
    <n v="6.5"/>
    <x v="2"/>
    <m/>
    <m/>
    <s v="Federal"/>
    <m/>
    <m/>
    <m/>
    <s v="Federal"/>
    <s v="PAV"/>
    <s v="Boa Vista"/>
  </r>
  <r>
    <x v="0"/>
    <s v="174BRR0695"/>
    <n v="0"/>
    <x v="165"/>
    <s v="0695"/>
    <n v="-60.692009979576802"/>
    <n v="-0.228578290355756"/>
    <n v="-60.693010499634703"/>
    <n v="-0.207167490087556"/>
    <s v="174"/>
    <s v="RR"/>
    <s v="Eixo Principal"/>
    <s v="-"/>
    <s v="174BRR0695"/>
    <s v="IGARAPÉ XIKIPI"/>
    <s v="ENTR BR-431 (VILA JUNDIÁ)"/>
    <n v="73"/>
    <n v="75.599999999999994"/>
    <n v="2.6"/>
    <x v="2"/>
    <m/>
    <m/>
    <s v="Federal"/>
    <m/>
    <m/>
    <m/>
    <s v="Federal"/>
    <s v="PAV"/>
    <s v="Boa Vista"/>
  </r>
  <r>
    <x v="0"/>
    <s v="174BRR0700"/>
    <n v="0"/>
    <x v="165"/>
    <s v="0700"/>
    <n v="-60.693010499634703"/>
    <n v="-0.207167490087556"/>
    <n v="-60.698785079767497"/>
    <n v="-9.2473780340639994E-2"/>
    <s v="174"/>
    <s v="RR"/>
    <s v="Eixo Principal"/>
    <s v="-"/>
    <s v="174BRR0700"/>
    <s v="ENTR BR-431 (VILA JUNDIÁ)"/>
    <s v="RIO BRANQUINHO"/>
    <n v="75.599999999999994"/>
    <n v="88.5"/>
    <n v="12.9"/>
    <x v="2"/>
    <m/>
    <m/>
    <s v="Federal"/>
    <m/>
    <m/>
    <m/>
    <s v="Federal"/>
    <s v="PAV"/>
    <s v="Boa Vista"/>
  </r>
  <r>
    <x v="0"/>
    <s v="174BRR0705"/>
    <n v="0"/>
    <x v="165"/>
    <s v="0705"/>
    <n v="-60.698785079767497"/>
    <n v="-9.2473780340639994E-2"/>
    <n v="-60.649146369908898"/>
    <n v="-3.9130301559E-5"/>
    <s v="174"/>
    <s v="RR"/>
    <s v="Eixo Principal"/>
    <s v="-"/>
    <s v="174BRR0705"/>
    <s v="RIO BRANQUINHO"/>
    <s v="MARCO DA LINHA DO EQUADOR"/>
    <n v="88.5"/>
    <n v="100.7"/>
    <n v="12.2"/>
    <x v="2"/>
    <m/>
    <m/>
    <s v="Federal"/>
    <m/>
    <m/>
    <m/>
    <s v="Federal"/>
    <s v="PAV"/>
    <s v="Boa Vista"/>
  </r>
  <r>
    <x v="0"/>
    <s v="174BRR0710"/>
    <n v="0"/>
    <x v="165"/>
    <s v="0710"/>
    <n v="-60.649146369908898"/>
    <n v="-3.9130301559E-5"/>
    <n v="-60.643349429932101"/>
    <n v="1.8205110277676999E-2"/>
    <s v="174"/>
    <s v="RR"/>
    <s v="Eixo Principal"/>
    <s v="-"/>
    <s v="174BRR0710"/>
    <s v="MARCO DA LINHA DO EQUADOR"/>
    <s v="IGARAPÉ ARRUDA"/>
    <n v="100.7"/>
    <n v="102.8"/>
    <n v="2.1"/>
    <x v="2"/>
    <m/>
    <m/>
    <s v="Federal"/>
    <m/>
    <m/>
    <m/>
    <s v="Federal"/>
    <s v="PAV"/>
    <s v="Boa Vista"/>
  </r>
  <r>
    <x v="0"/>
    <s v="174BRR0715"/>
    <n v="0"/>
    <x v="165"/>
    <s v="0715"/>
    <n v="-60.643349429932101"/>
    <n v="1.8205110277676999E-2"/>
    <n v="-60.619486959955204"/>
    <n v="6.2750110429306005E-2"/>
    <s v="174"/>
    <s v="RR"/>
    <s v="Eixo Principal"/>
    <s v="-"/>
    <s v="174BRR0715"/>
    <s v="IGARAPÉ ARRUDA"/>
    <s v="IGARAPÉ JUNQUEIRA"/>
    <n v="102.8"/>
    <n v="108.5"/>
    <n v="5.7"/>
    <x v="2"/>
    <m/>
    <m/>
    <s v="Federal"/>
    <m/>
    <m/>
    <m/>
    <s v="Federal"/>
    <s v="PAV"/>
    <s v="Boa Vista"/>
  </r>
  <r>
    <x v="0"/>
    <s v="174BRR0720"/>
    <n v="0"/>
    <x v="165"/>
    <s v="0720"/>
    <n v="-60.619486959955204"/>
    <n v="6.2750110429306005E-2"/>
    <n v="-60.569791340098199"/>
    <n v="0.130619730216438"/>
    <s v="174"/>
    <s v="RR"/>
    <s v="Eixo Principal"/>
    <s v="-"/>
    <s v="174BRR0720"/>
    <s v="IGARAPÉ JUNQUEIRA"/>
    <s v="ENTR VIC 01/02 (VILA DO EQUADOR)"/>
    <n v="108.5"/>
    <n v="118"/>
    <n v="9.5"/>
    <x v="2"/>
    <m/>
    <m/>
    <s v="Federal"/>
    <m/>
    <m/>
    <m/>
    <s v="Federal"/>
    <s v="PAV"/>
    <s v="Boa Vista"/>
  </r>
  <r>
    <x v="0"/>
    <s v="174BRR0725"/>
    <n v="0"/>
    <x v="165"/>
    <s v="0725"/>
    <n v="-60.569791340098199"/>
    <n v="0.130619730216438"/>
    <n v="-60.552281459821401"/>
    <n v="0.152228920028676"/>
    <s v="174"/>
    <s v="RR"/>
    <s v="Eixo Principal"/>
    <s v="-"/>
    <s v="174BRR0725"/>
    <s v="ENTR VIC 01/02 (VILA DO EQUADOR)"/>
    <s v="IGARAPÉ MATIM"/>
    <n v="118"/>
    <n v="121"/>
    <n v="3"/>
    <x v="2"/>
    <m/>
    <m/>
    <s v="Federal"/>
    <m/>
    <m/>
    <m/>
    <s v="Federal"/>
    <s v="PAV"/>
    <s v="Boa Vista"/>
  </r>
  <r>
    <x v="0"/>
    <s v="174BRR0730"/>
    <n v="0"/>
    <x v="165"/>
    <s v="0730"/>
    <n v="-60.552281459821401"/>
    <n v="0.152228920028676"/>
    <n v="-60.542227569946299"/>
    <n v="0.16799072958855299"/>
    <s v="174"/>
    <s v="RR"/>
    <s v="Eixo Principal"/>
    <s v="-"/>
    <s v="174BRR0730"/>
    <s v="IGARAPÉ MATIM"/>
    <s v="IGARAPÉ TENENTE BARREIRO"/>
    <n v="121"/>
    <n v="123.2"/>
    <n v="2.2000000000000002"/>
    <x v="2"/>
    <m/>
    <m/>
    <s v="Federal"/>
    <m/>
    <m/>
    <m/>
    <s v="Federal"/>
    <s v="PAV"/>
    <s v="Boa Vista"/>
  </r>
  <r>
    <x v="0"/>
    <s v="174BRR0735"/>
    <n v="0"/>
    <x v="165"/>
    <s v="0735"/>
    <n v="-60.542227569946299"/>
    <n v="0.16799072958855299"/>
    <n v="-60.521468119857701"/>
    <n v="0.29473836028716999"/>
    <s v="174"/>
    <s v="RR"/>
    <s v="Eixo Principal"/>
    <s v="-"/>
    <s v="174BRR0735"/>
    <s v="IGARAPÉ TENENTE BARREIRO"/>
    <s v="IGARAPÉ DOS PEIXES"/>
    <n v="123.2"/>
    <n v="137.69999999999999"/>
    <n v="14.5"/>
    <x v="2"/>
    <m/>
    <m/>
    <s v="Federal"/>
    <m/>
    <m/>
    <m/>
    <s v="Federal"/>
    <s v="PAV"/>
    <s v="Boa Vista"/>
  </r>
  <r>
    <x v="0"/>
    <s v="174BRR0740"/>
    <n v="0"/>
    <x v="165"/>
    <s v="0740"/>
    <n v="-60.521468119857701"/>
    <n v="0.29473836028716999"/>
    <n v="-60.515725630233497"/>
    <n v="0.34665726971729799"/>
    <s v="174"/>
    <s v="RR"/>
    <s v="Eixo Principal"/>
    <s v="-"/>
    <s v="174BRR0740"/>
    <s v="IGARAPÉ DOS PEIXES"/>
    <s v="RIO TRAIRÍ"/>
    <n v="137.69999999999999"/>
    <n v="143.6"/>
    <n v="5.9"/>
    <x v="2"/>
    <m/>
    <m/>
    <s v="Federal"/>
    <m/>
    <m/>
    <m/>
    <s v="Federal"/>
    <s v="PAV"/>
    <s v="Boa Vista"/>
  </r>
  <r>
    <x v="0"/>
    <s v="174BRR0745"/>
    <n v="0"/>
    <x v="165"/>
    <s v="0745"/>
    <n v="-60.515725630233497"/>
    <n v="0.34665726971729799"/>
    <n v="-60.485542279752302"/>
    <n v="0.40906474014570898"/>
    <s v="174"/>
    <s v="RR"/>
    <s v="Eixo Principal"/>
    <s v="-"/>
    <s v="174BRR0745"/>
    <s v="RIO TRAIRÍ"/>
    <s v="IGARAPÉ EVARISTO"/>
    <n v="143.6"/>
    <n v="151.30000000000001"/>
    <n v="7.7"/>
    <x v="2"/>
    <m/>
    <m/>
    <s v="Federal"/>
    <m/>
    <m/>
    <m/>
    <s v="Federal"/>
    <s v="PAV"/>
    <s v="Boa Vista"/>
  </r>
  <r>
    <x v="0"/>
    <s v="174BRR0750"/>
    <n v="0"/>
    <x v="165"/>
    <s v="0750"/>
    <n v="-60.485542279752302"/>
    <n v="0.40906474014570898"/>
    <n v="-60.478858949980498"/>
    <n v="0.42441370962507102"/>
    <s v="174"/>
    <s v="RR"/>
    <s v="Eixo Principal"/>
    <s v="-"/>
    <s v="174BRR0750"/>
    <s v="IGARAPÉ EVARISTO"/>
    <s v="IGARAPÉ CAP FONTINELE"/>
    <n v="151.30000000000001"/>
    <n v="153.1"/>
    <n v="1.8"/>
    <x v="2"/>
    <m/>
    <m/>
    <s v="Federal"/>
    <m/>
    <m/>
    <m/>
    <s v="Federal"/>
    <s v="PAV"/>
    <s v="Boa Vista"/>
  </r>
  <r>
    <x v="0"/>
    <s v="174BRR0755"/>
    <n v="0"/>
    <x v="165"/>
    <s v="0755"/>
    <n v="-60.478858949980498"/>
    <n v="0.42441370962507102"/>
    <n v="-60.470492199954997"/>
    <n v="0.46619637016641502"/>
    <s v="174"/>
    <s v="RR"/>
    <s v="Eixo Principal"/>
    <s v="-"/>
    <s v="174BRR0755"/>
    <s v="IGARAPÉ CAP FONTINELE"/>
    <s v="IGARAPÉ TENENTE MENDONÇA"/>
    <n v="153.1"/>
    <n v="157.9"/>
    <n v="4.8"/>
    <x v="2"/>
    <m/>
    <m/>
    <s v="Federal"/>
    <m/>
    <m/>
    <m/>
    <s v="Federal"/>
    <s v="PAV"/>
    <s v="Boa Vista"/>
  </r>
  <r>
    <x v="0"/>
    <s v="174BRR0760"/>
    <n v="0"/>
    <x v="165"/>
    <s v="0760"/>
    <n v="-60.470492199954997"/>
    <n v="0.46619637016641502"/>
    <n v="-60.465853229742699"/>
    <n v="0.51402090014448698"/>
    <s v="174"/>
    <s v="RR"/>
    <s v="Eixo Principal"/>
    <s v="-"/>
    <s v="174BRR0760"/>
    <s v="IGARAPÉ TENENTE MENDONÇA"/>
    <s v="RIO JAUAPERI"/>
    <n v="157.9"/>
    <n v="163.19999999999999"/>
    <n v="5.3"/>
    <x v="2"/>
    <m/>
    <m/>
    <s v="Federal"/>
    <m/>
    <m/>
    <m/>
    <s v="Federal"/>
    <s v="PAV"/>
    <s v="Boa Vista"/>
  </r>
  <r>
    <x v="0"/>
    <s v="174BRR0765"/>
    <n v="0"/>
    <x v="165"/>
    <s v="0765"/>
    <n v="-60.465853229742699"/>
    <n v="0.51402090014448698"/>
    <n v="-60.461385920323899"/>
    <n v="0.58435012975473899"/>
    <s v="174"/>
    <s v="RR"/>
    <s v="Eixo Principal"/>
    <s v="-"/>
    <s v="174BRR0765"/>
    <s v="RIO JAUAPERI"/>
    <s v="ENTR VIC 15/16(VILA NOVA COLINA)"/>
    <n v="163.19999999999999"/>
    <n v="170.8"/>
    <n v="7.6"/>
    <x v="2"/>
    <m/>
    <m/>
    <s v="Federal"/>
    <m/>
    <m/>
    <m/>
    <s v="Federal"/>
    <s v="PAV"/>
    <s v="Boa Vista"/>
  </r>
  <r>
    <x v="0"/>
    <s v="174BRR0770"/>
    <n v="0"/>
    <x v="165"/>
    <s v="0770"/>
    <n v="-60.461385920323899"/>
    <n v="0.58435012975473899"/>
    <n v="-60.455181010095401"/>
    <n v="0.64065518029241297"/>
    <s v="174"/>
    <s v="RR"/>
    <s v="Eixo Principal"/>
    <s v="-"/>
    <s v="174BRR0770"/>
    <s v="ENTR VIC 15/16(VILA NOVA COLINA)"/>
    <s v="IGARAPÉ IRAJÁ"/>
    <n v="170.8"/>
    <n v="177.3"/>
    <n v="6.5"/>
    <x v="2"/>
    <m/>
    <m/>
    <s v="Federal"/>
    <m/>
    <m/>
    <m/>
    <s v="Federal"/>
    <s v="PAV"/>
    <s v="Boa Vista"/>
  </r>
  <r>
    <x v="0"/>
    <s v="174BRR0775"/>
    <n v="0"/>
    <x v="165"/>
    <s v="0775"/>
    <n v="-60.455181010095401"/>
    <n v="0.64065518029241297"/>
    <n v="-60.453844009593297"/>
    <n v="0.647562589641836"/>
    <s v="174"/>
    <s v="RR"/>
    <s v="Eixo Principal"/>
    <s v="-"/>
    <s v="174BRR0775"/>
    <s v="IGARAPÉ IRAJÁ"/>
    <s v="IGARAPÉ JABURU"/>
    <n v="177.3"/>
    <n v="178"/>
    <n v="0.7"/>
    <x v="2"/>
    <m/>
    <m/>
    <s v="Federal"/>
    <m/>
    <m/>
    <m/>
    <s v="Federal"/>
    <s v="PAV"/>
    <s v="Boa Vista"/>
  </r>
  <r>
    <x v="0"/>
    <s v="174BRR0780"/>
    <n v="0"/>
    <x v="165"/>
    <s v="0780"/>
    <n v="-60.453844009593297"/>
    <n v="0.647562589641836"/>
    <n v="-60.446453479944097"/>
    <n v="0.68644353004492598"/>
    <s v="174"/>
    <s v="RR"/>
    <s v="Eixo Principal"/>
    <s v="-"/>
    <s v="174BRR0780"/>
    <s v="IGARAPÉ JABURU"/>
    <s v="IGARAPÉ SEABRA"/>
    <n v="178"/>
    <n v="182.4"/>
    <n v="4.4000000000000004"/>
    <x v="2"/>
    <m/>
    <m/>
    <s v="Federal"/>
    <m/>
    <m/>
    <m/>
    <s v="Federal"/>
    <s v="PAV"/>
    <s v="Boa Vista"/>
  </r>
  <r>
    <x v="0"/>
    <s v="174BRR0785"/>
    <n v="0"/>
    <x v="165"/>
    <s v="0785"/>
    <n v="-60.446453479944097"/>
    <n v="0.68644353004492598"/>
    <n v="-60.449452780121597"/>
    <n v="0.78832806009194201"/>
    <s v="174"/>
    <s v="RR"/>
    <s v="Eixo Principal"/>
    <s v="-"/>
    <s v="174BRR0785"/>
    <s v="IGARAPÉ SEABRA"/>
    <s v="IGARAPÉ SÁ NETO"/>
    <n v="182.4"/>
    <n v="194.1"/>
    <n v="11.7"/>
    <x v="2"/>
    <m/>
    <m/>
    <s v="Federal"/>
    <m/>
    <m/>
    <m/>
    <s v="Federal"/>
    <s v="PAV"/>
    <s v="Boa Vista"/>
  </r>
  <r>
    <x v="0"/>
    <s v="174BRR0790"/>
    <n v="0"/>
    <x v="165"/>
    <s v="0790"/>
    <n v="-60.449452780121597"/>
    <n v="0.78832806009194201"/>
    <n v="-60.4325535296216"/>
    <n v="0.91210791005204295"/>
    <s v="174"/>
    <s v="RR"/>
    <s v="Eixo Principal"/>
    <s v="-"/>
    <s v="174BRR0790"/>
    <s v="IGARAPÉ SÁ NETO"/>
    <s v="IGARAPÉ YAMANAKA"/>
    <n v="194.1"/>
    <n v="208.3"/>
    <n v="14.2"/>
    <x v="2"/>
    <m/>
    <m/>
    <s v="Federal"/>
    <m/>
    <m/>
    <m/>
    <s v="Federal"/>
    <s v="PAV"/>
    <s v="Boa Vista"/>
  </r>
  <r>
    <x v="0"/>
    <s v="174BRR0795"/>
    <n v="0"/>
    <x v="165"/>
    <s v="0795"/>
    <n v="-60.4325535296216"/>
    <n v="0.91210791005204295"/>
    <n v="-60.424232129708898"/>
    <n v="0.94282275986250896"/>
    <s v="174"/>
    <s v="RR"/>
    <s v="Eixo Principal"/>
    <s v="-"/>
    <s v="174BRR0795"/>
    <s v="IGARAPÉ YAMANAKA"/>
    <s v="ENTR VIC 01/02 (RORAINÓPÓLIS)"/>
    <n v="208.3"/>
    <n v="211.8"/>
    <n v="3.5"/>
    <x v="2"/>
    <m/>
    <m/>
    <s v="Federal"/>
    <m/>
    <m/>
    <m/>
    <s v="Federal"/>
    <s v="PAV"/>
    <s v="Boa Vista"/>
  </r>
  <r>
    <x v="0"/>
    <s v="174BRR0800"/>
    <n v="0"/>
    <x v="165"/>
    <s v="0800"/>
    <n v="-60.424232129708898"/>
    <n v="0.94282275986250896"/>
    <n v="-60.417618590025803"/>
    <n v="0.95798225028067896"/>
    <s v="174"/>
    <s v="RR"/>
    <s v="Eixo Principal"/>
    <s v="-"/>
    <s v="174BRR0800"/>
    <s v="ENTR VIC 01/02 (RORAINÓPÓLIS)"/>
    <s v="IGARAPÉ TENENTE CORONEL"/>
    <n v="211.8"/>
    <n v="213.6"/>
    <n v="1.8"/>
    <x v="2"/>
    <m/>
    <m/>
    <s v="Federal"/>
    <m/>
    <m/>
    <m/>
    <s v="Federal"/>
    <s v="PAV"/>
    <s v="Boa Vista"/>
  </r>
  <r>
    <x v="0"/>
    <s v="174BRR0805"/>
    <n v="0"/>
    <x v="165"/>
    <s v="0805"/>
    <n v="-60.417618590025803"/>
    <n v="0.95798225028067896"/>
    <n v="-60.382536369757602"/>
    <n v="1.0513682697298901"/>
    <s v="174"/>
    <s v="RR"/>
    <s v="Eixo Principal"/>
    <s v="-"/>
    <s v="174BRR0805"/>
    <s v="IGARAPÉ TENENTE CORONEL"/>
    <s v="IGARAPÉ MARTINS PEREIRA (VILA M PEREIRA)"/>
    <n v="213.6"/>
    <n v="225.1"/>
    <n v="11.5"/>
    <x v="2"/>
    <m/>
    <m/>
    <s v="Federal"/>
    <m/>
    <m/>
    <m/>
    <s v="Federal"/>
    <s v="PAV"/>
    <s v="Boa Vista"/>
  </r>
  <r>
    <x v="0"/>
    <s v="174BRR0810"/>
    <n v="0"/>
    <x v="165"/>
    <s v="0810"/>
    <n v="-60.382536369757602"/>
    <n v="1.0513682697298901"/>
    <n v="-60.387551850137697"/>
    <n v="1.09274197975861"/>
    <s v="174"/>
    <s v="RR"/>
    <s v="Eixo Principal"/>
    <s v="-"/>
    <s v="174BRR0810"/>
    <s v="IGARAPÉ MARTINS PEREIRA (VILA M PEREIRA)"/>
    <s v="IGARAPÉ TENENTE BARRETO"/>
    <n v="225.1"/>
    <n v="229.8"/>
    <n v="4.7"/>
    <x v="2"/>
    <m/>
    <m/>
    <s v="Federal"/>
    <m/>
    <m/>
    <m/>
    <s v="Federal"/>
    <s v="PAV"/>
    <s v="Boa Vista"/>
  </r>
  <r>
    <x v="0"/>
    <s v="174BRR0815"/>
    <n v="0"/>
    <x v="165"/>
    <s v="0815"/>
    <n v="-60.387551850137697"/>
    <n v="1.09274197975861"/>
    <n v="-60.398342319842101"/>
    <n v="1.12262605025205"/>
    <s v="174"/>
    <s v="RR"/>
    <s v="Eixo Principal"/>
    <s v="-"/>
    <s v="174BRR0815"/>
    <s v="IGARAPÉ TENENTE BARRETO"/>
    <s v="IGARAPÉ BISPO"/>
    <n v="229.8"/>
    <n v="233.4"/>
    <n v="3.6"/>
    <x v="2"/>
    <m/>
    <m/>
    <s v="Federal"/>
    <m/>
    <m/>
    <m/>
    <s v="Federal"/>
    <s v="PAV"/>
    <s v="Boa Vista"/>
  </r>
  <r>
    <x v="0"/>
    <s v="174BRR0820"/>
    <n v="0"/>
    <x v="165"/>
    <s v="0820"/>
    <n v="-60.398342319842101"/>
    <n v="1.12262605025205"/>
    <n v="-60.4006605904138"/>
    <n v="1.1301147903653199"/>
    <s v="174"/>
    <s v="RR"/>
    <s v="Eixo Principal"/>
    <s v="-"/>
    <s v="174BRR0820"/>
    <s v="IGARAPÉ BISPO"/>
    <s v="RIO ANAUÁ"/>
    <n v="233.4"/>
    <n v="234.2"/>
    <n v="0.8"/>
    <x v="2"/>
    <m/>
    <m/>
    <s v="Federal"/>
    <m/>
    <m/>
    <m/>
    <s v="Federal"/>
    <s v="PAV"/>
    <s v="Boa Vista"/>
  </r>
  <r>
    <x v="0"/>
    <s v="174BRR0825"/>
    <n v="0"/>
    <x v="165"/>
    <s v="0825"/>
    <n v="-60.4006605904138"/>
    <n v="1.1301147903653199"/>
    <n v="-60.385000040019797"/>
    <n v="1.2235136503347199"/>
    <s v="174"/>
    <s v="RR"/>
    <s v="Eixo Principal"/>
    <s v="-"/>
    <s v="174BRR0825"/>
    <s v="RIO ANAUÁ"/>
    <s v="ENTR BR-210(A) (NOVO PARAÍSO)"/>
    <n v="234.2"/>
    <n v="245.7"/>
    <n v="11.5"/>
    <x v="2"/>
    <m/>
    <m/>
    <s v="Federal"/>
    <m/>
    <m/>
    <m/>
    <s v="Federal"/>
    <s v="PAV"/>
    <s v="Boa Vista"/>
  </r>
  <r>
    <x v="0"/>
    <s v="174BRR0830"/>
    <n v="0"/>
    <x v="165"/>
    <s v="0830"/>
    <n v="-60.385000040019797"/>
    <n v="1.2235136503347199"/>
    <n v="-60.509945649671899"/>
    <n v="1.2759312797048199"/>
    <s v="174"/>
    <s v="RR"/>
    <s v="Eixo Principal"/>
    <s v="-"/>
    <s v="174BRR0830"/>
    <s v="ENTR BR-210(A) (NOVO PARAÍSO)"/>
    <s v="RIO DIAS"/>
    <n v="245.7"/>
    <n v="261.2"/>
    <n v="15.5"/>
    <x v="2"/>
    <m/>
    <s v="210BRR0465"/>
    <s v="Federal"/>
    <m/>
    <m/>
    <m/>
    <s v="Federal"/>
    <s v="PAV"/>
    <s v="Boa Vista"/>
  </r>
  <r>
    <x v="0"/>
    <s v="174BRR0835"/>
    <n v="0"/>
    <x v="165"/>
    <s v="0835"/>
    <n v="-60.509945649671899"/>
    <n v="1.2759312797048199"/>
    <n v="-60.520517280148297"/>
    <n v="1.2853323004453601"/>
    <s v="174"/>
    <s v="RR"/>
    <s v="Eixo Principal"/>
    <s v="-"/>
    <s v="174BRR0835"/>
    <s v="RIO DIAS"/>
    <s v="IGARAPÉ SCHULLER"/>
    <n v="261.2"/>
    <n v="262.89999999999998"/>
    <n v="1.7"/>
    <x v="2"/>
    <m/>
    <s v="210BRR0470"/>
    <s v="Federal"/>
    <m/>
    <m/>
    <m/>
    <s v="Federal"/>
    <s v="PAV"/>
    <s v="Boa Vista"/>
  </r>
  <r>
    <x v="0"/>
    <s v="174BRR0840"/>
    <n v="0"/>
    <x v="165"/>
    <s v="0840"/>
    <n v="-60.520517280148297"/>
    <n v="1.2853323004453601"/>
    <n v="-60.5439169697922"/>
    <n v="1.28993419970362"/>
    <s v="174"/>
    <s v="RR"/>
    <s v="Eixo Principal"/>
    <s v="-"/>
    <s v="174BRR0840"/>
    <s v="IGARAPÉ SCHULLER"/>
    <s v="IGARAPÉ NELSON RIBEIRO"/>
    <n v="262.89999999999998"/>
    <n v="265.5"/>
    <n v="2.6"/>
    <x v="2"/>
    <m/>
    <s v="210BRR0475"/>
    <s v="Federal"/>
    <m/>
    <m/>
    <m/>
    <s v="Federal"/>
    <s v="PAV"/>
    <s v="Boa Vista"/>
  </r>
  <r>
    <x v="0"/>
    <s v="174BRR0845"/>
    <n v="0"/>
    <x v="165"/>
    <s v="0845"/>
    <n v="-60.5439169697922"/>
    <n v="1.28993419970362"/>
    <n v="-60.569051689983397"/>
    <n v="1.3055988599994599"/>
    <s v="174"/>
    <s v="RR"/>
    <s v="Eixo Principal"/>
    <s v="-"/>
    <s v="174BRR0845"/>
    <s v="IGARAPÉ NELSON RIBEIRO"/>
    <s v="IGARAPÉ TAMANDARÉ"/>
    <n v="265.5"/>
    <n v="269"/>
    <n v="3.5"/>
    <x v="2"/>
    <m/>
    <s v="210BRR0480"/>
    <s v="Federal"/>
    <m/>
    <m/>
    <m/>
    <s v="Federal"/>
    <s v="PAV"/>
    <s v="Boa Vista"/>
  </r>
  <r>
    <x v="0"/>
    <s v="174BRR0850"/>
    <n v="0"/>
    <x v="165"/>
    <s v="0850"/>
    <n v="-60.569051689983397"/>
    <n v="1.3055988599994599"/>
    <n v="-60.643771130133501"/>
    <n v="1.3919145696017301"/>
    <s v="174"/>
    <s v="RR"/>
    <s v="Eixo Principal"/>
    <s v="-"/>
    <s v="174BRR0850"/>
    <s v="IGARAPÉ TAMANDARÉ"/>
    <s v="IGARAPÉ CALEFFI"/>
    <n v="269"/>
    <n v="281.7"/>
    <n v="12.7"/>
    <x v="2"/>
    <m/>
    <s v="210BRR0485"/>
    <s v="Federal"/>
    <m/>
    <m/>
    <m/>
    <s v="Federal"/>
    <s v="PAV"/>
    <s v="Boa Vista"/>
  </r>
  <r>
    <x v="0"/>
    <s v="174BRR0855"/>
    <n v="0"/>
    <x v="165"/>
    <s v="0855"/>
    <n v="-60.643771130133501"/>
    <n v="1.3919145696017301"/>
    <n v="-60.693205329662099"/>
    <n v="1.42642043955169"/>
    <s v="174"/>
    <s v="RR"/>
    <s v="Eixo Principal"/>
    <s v="-"/>
    <s v="174BRR0855"/>
    <s v="IGARAPÉ CALEFFI"/>
    <s v="IGARAPÉ KALL"/>
    <n v="281.7"/>
    <n v="288.7"/>
    <n v="7"/>
    <x v="2"/>
    <m/>
    <s v="210BRR0490"/>
    <s v="Federal"/>
    <m/>
    <m/>
    <m/>
    <s v="Federal"/>
    <s v="PAV"/>
    <s v="Boa Vista"/>
  </r>
  <r>
    <x v="0"/>
    <s v="174BRR0860"/>
    <n v="0"/>
    <x v="165"/>
    <s v="0860"/>
    <n v="-60.693205329662099"/>
    <n v="1.42642043955169"/>
    <n v="-60.752184060146099"/>
    <n v="1.4522426096087799"/>
    <s v="174"/>
    <s v="RR"/>
    <s v="Eixo Principal"/>
    <s v="-"/>
    <s v="174BRR0860"/>
    <s v="IGARAPÉ KALL"/>
    <s v="RIO ITÃ"/>
    <n v="288.7"/>
    <n v="296"/>
    <n v="7.3"/>
    <x v="2"/>
    <m/>
    <s v="210BRR0495"/>
    <s v="Federal"/>
    <m/>
    <m/>
    <m/>
    <s v="Federal"/>
    <s v="PAV"/>
    <s v="Boa Vista"/>
  </r>
  <r>
    <x v="0"/>
    <s v="174BRR0865"/>
    <n v="0"/>
    <x v="165"/>
    <s v="0865"/>
    <n v="-60.752184060146099"/>
    <n v="1.4522426096087799"/>
    <n v="-60.8217165299938"/>
    <n v="1.48407886994391"/>
    <s v="174"/>
    <s v="RR"/>
    <s v="Eixo Principal"/>
    <s v="-"/>
    <s v="174BRR0865"/>
    <s v="RIO ITÃ"/>
    <s v="IGARAPÉ SECO"/>
    <n v="296"/>
    <n v="304.7"/>
    <n v="8.6999999999999993"/>
    <x v="2"/>
    <m/>
    <s v="210BRR0500"/>
    <s v="Federal"/>
    <m/>
    <m/>
    <m/>
    <s v="Federal"/>
    <s v="PAV"/>
    <s v="Boa Vista"/>
  </r>
  <r>
    <x v="0"/>
    <s v="174BRR0870"/>
    <n v="0"/>
    <x v="165"/>
    <s v="0870"/>
    <n v="-60.8217165299938"/>
    <n v="1.48407886994391"/>
    <n v="-60.831426830283903"/>
    <n v="1.48221749993774"/>
    <s v="174"/>
    <s v="RR"/>
    <s v="Eixo Principal"/>
    <s v="-"/>
    <s v="174BRR0870"/>
    <s v="IGARAPÉ SECO"/>
    <s v="IGARAPÉ LAGOA"/>
    <n v="304.7"/>
    <n v="305.8"/>
    <n v="1.1000000000000001"/>
    <x v="2"/>
    <m/>
    <s v="210BRR0505"/>
    <s v="Federal"/>
    <m/>
    <m/>
    <m/>
    <s v="Federal"/>
    <s v="PAV"/>
    <s v="Boa Vista"/>
  </r>
  <r>
    <x v="0"/>
    <s v="174BRR0875"/>
    <n v="0"/>
    <x v="165"/>
    <s v="0875"/>
    <n v="-60.831426830283903"/>
    <n v="1.48221749993774"/>
    <n v="-60.863610299975299"/>
    <n v="1.47621117980213"/>
    <s v="174"/>
    <s v="RR"/>
    <s v="Eixo Principal"/>
    <s v="-"/>
    <s v="174BRR0875"/>
    <s v="IGARAPÉ LAGOA"/>
    <s v="RIO BARAUANA"/>
    <n v="305.8"/>
    <n v="309.39999999999998"/>
    <n v="3.6"/>
    <x v="2"/>
    <m/>
    <s v="210BRR0510"/>
    <s v="Federal"/>
    <m/>
    <m/>
    <m/>
    <s v="Federal"/>
    <s v="PAV"/>
    <s v="Boa Vista"/>
  </r>
  <r>
    <x v="0"/>
    <s v="174BRR0880"/>
    <n v="0"/>
    <x v="165"/>
    <s v="0880"/>
    <n v="-60.863610299975299"/>
    <n v="1.47621117980213"/>
    <n v="-60.988999260107697"/>
    <n v="1.5621361897333901"/>
    <s v="174"/>
    <s v="RR"/>
    <s v="Eixo Principal"/>
    <s v="-"/>
    <s v="174BRR0880"/>
    <s v="RIO BARAUANA"/>
    <s v="VILA PETROLINA"/>
    <n v="309.39999999999998"/>
    <n v="329.8"/>
    <n v="20.399999999999999"/>
    <x v="2"/>
    <m/>
    <s v="210BRR0515"/>
    <s v="Federal"/>
    <m/>
    <m/>
    <m/>
    <s v="Federal"/>
    <s v="PAV"/>
    <s v="Boa Vista"/>
  </r>
  <r>
    <x v="0"/>
    <s v="174BRR0885"/>
    <n v="0"/>
    <x v="165"/>
    <s v="0885"/>
    <n v="-60.988999260107697"/>
    <n v="1.5621361897333901"/>
    <n v="-61.141432960162902"/>
    <n v="1.7396065901720501"/>
    <s v="174"/>
    <s v="RR"/>
    <s v="Eixo Principal"/>
    <s v="-"/>
    <s v="174BRR0885"/>
    <s v="VILA PETROLINA"/>
    <s v="RIO BRANCO (VISTA ALEGRE)"/>
    <n v="329.8"/>
    <n v="355.5"/>
    <n v="25.7"/>
    <x v="2"/>
    <m/>
    <s v="210BRR0520"/>
    <s v="Federal"/>
    <m/>
    <m/>
    <m/>
    <s v="Federal"/>
    <s v="PAV"/>
    <s v="Boa Vista"/>
  </r>
  <r>
    <x v="0"/>
    <s v="174BRR0890"/>
    <n v="0"/>
    <x v="165"/>
    <s v="0890"/>
    <n v="-61.141432960162902"/>
    <n v="1.7396065901720501"/>
    <n v="-61.131018790184903"/>
    <n v="1.82795647990764"/>
    <s v="174"/>
    <s v="RR"/>
    <s v="Eixo Principal"/>
    <s v="-"/>
    <s v="174BRR0890"/>
    <s v="RIO BRANCO (VISTA ALEGRE)"/>
    <s v="CARACARAÍ (R. SEN. HÉLIO CAMPOS)"/>
    <n v="355.5"/>
    <n v="367.1"/>
    <n v="11.6"/>
    <x v="2"/>
    <m/>
    <s v="210BRR0530"/>
    <s v="Federal"/>
    <m/>
    <m/>
    <m/>
    <s v="Federal"/>
    <s v="PAV"/>
    <s v="Boa Vista"/>
  </r>
  <r>
    <x v="0"/>
    <s v="174BRR0895"/>
    <n v="0"/>
    <x v="165"/>
    <s v="0895"/>
    <n v="-61.131018790184903"/>
    <n v="1.82795647990764"/>
    <n v="-61.108472850341698"/>
    <n v="1.91203116980267"/>
    <s v="174"/>
    <s v="RR"/>
    <s v="Eixo Principal"/>
    <s v="-"/>
    <s v="174BRR0895"/>
    <s v="CARACARAÍ (R. SEN. HÉLIO CAMPOS)"/>
    <s v="ENTR BR-210(B)/RR-327/347"/>
    <n v="367.1"/>
    <n v="377.2"/>
    <n v="10.1"/>
    <x v="2"/>
    <m/>
    <s v="210BRR0540"/>
    <s v="Federal"/>
    <m/>
    <m/>
    <m/>
    <s v="Federal"/>
    <s v="PAV"/>
    <s v="Boa Vista"/>
  </r>
  <r>
    <x v="0"/>
    <s v="174BRR0900"/>
    <n v="0"/>
    <x v="165"/>
    <s v="0900"/>
    <n v="-61.108472850341698"/>
    <n v="1.91203116980267"/>
    <n v="-61.079508039864002"/>
    <n v="2.0169781899914998"/>
    <s v="174"/>
    <s v="RR"/>
    <s v="Eixo Principal"/>
    <s v="-"/>
    <s v="174BRR0900"/>
    <s v="ENTR BR-210(B)/RR-327/347"/>
    <s v="IGARAPÉ DAS COBRAS"/>
    <n v="377.2"/>
    <n v="391"/>
    <n v="13.8"/>
    <x v="2"/>
    <m/>
    <m/>
    <s v="Federal"/>
    <m/>
    <m/>
    <m/>
    <s v="Federal"/>
    <s v="PAV"/>
    <s v="Boa Vista"/>
  </r>
  <r>
    <x v="0"/>
    <s v="174BRR0905"/>
    <n v="0"/>
    <x v="165"/>
    <s v="0905"/>
    <n v="-61.079508039864002"/>
    <n v="2.0169781899914998"/>
    <n v="-61.054949070143401"/>
    <n v="2.17001502037692"/>
    <s v="174"/>
    <s v="RR"/>
    <s v="Eixo Principal"/>
    <s v="-"/>
    <s v="174BRR0905"/>
    <s v="IGARAPÉ DAS COBRAS"/>
    <s v="ENTR VICINAL 01 (IRACEMA)"/>
    <n v="391"/>
    <n v="410.4"/>
    <n v="19.399999999999999"/>
    <x v="2"/>
    <m/>
    <m/>
    <s v="Federal"/>
    <m/>
    <m/>
    <m/>
    <s v="Federal"/>
    <s v="PAV"/>
    <s v="Boa Vista"/>
  </r>
  <r>
    <x v="0"/>
    <s v="174BRR0910"/>
    <n v="0"/>
    <x v="165"/>
    <s v="0910"/>
    <n v="-61.054949070143401"/>
    <n v="2.17001502037692"/>
    <n v="-60.929299390254599"/>
    <n v="2.2991077097530499"/>
    <s v="174"/>
    <s v="RR"/>
    <s v="Eixo Principal"/>
    <s v="-"/>
    <s v="174BRR0910"/>
    <s v="ENTR VICINAL 01 (IRACEMA)"/>
    <s v="IGARAPÉ BRANCO"/>
    <n v="410.4"/>
    <n v="430.6"/>
    <n v="20.2"/>
    <x v="2"/>
    <m/>
    <m/>
    <s v="Federal"/>
    <m/>
    <m/>
    <m/>
    <s v="Federal"/>
    <s v="PAV"/>
    <s v="Boa Vista"/>
  </r>
  <r>
    <x v="0"/>
    <s v="174BRR0915"/>
    <n v="0"/>
    <x v="165"/>
    <s v="0915"/>
    <n v="-60.929299390254599"/>
    <n v="2.2991077097530499"/>
    <n v="-60.922665159869197"/>
    <n v="2.30074078955584"/>
    <s v="174"/>
    <s v="RR"/>
    <s v="Eixo Principal"/>
    <s v="-"/>
    <s v="174BRR0915"/>
    <s v="IGARAPÉ BRANCO"/>
    <s v="IGARAPÉ AZUL"/>
    <n v="430.6"/>
    <n v="431.3"/>
    <n v="0.7"/>
    <x v="2"/>
    <m/>
    <m/>
    <s v="Federal"/>
    <m/>
    <m/>
    <m/>
    <s v="Federal"/>
    <s v="PAV"/>
    <s v="Boa Vista"/>
  </r>
  <r>
    <x v="0"/>
    <s v="174BRR0920"/>
    <n v="0"/>
    <x v="165"/>
    <s v="0920"/>
    <n v="-60.922665159869197"/>
    <n v="2.30074078955584"/>
    <n v="-60.918670849779801"/>
    <n v="2.4401154098982798"/>
    <s v="174"/>
    <s v="RR"/>
    <s v="Eixo Principal"/>
    <s v="-"/>
    <s v="174BRR0920"/>
    <s v="IGARAPÉ AZUL"/>
    <s v="ENTR RR-325/345 (MUCAJAÍ)"/>
    <n v="431.3"/>
    <n v="448"/>
    <n v="16.7"/>
    <x v="2"/>
    <m/>
    <m/>
    <s v="Federal"/>
    <m/>
    <m/>
    <m/>
    <s v="Federal"/>
    <s v="PAV"/>
    <s v="Boa Vista"/>
  </r>
  <r>
    <x v="0"/>
    <s v="174BRR0925"/>
    <n v="0"/>
    <x v="165"/>
    <s v="0925"/>
    <n v="-60.918670849779801"/>
    <n v="2.4401154098982798"/>
    <n v="-60.918477500036502"/>
    <n v="2.4511895500577299"/>
    <s v="174"/>
    <s v="RR"/>
    <s v="Eixo Principal"/>
    <s v="-"/>
    <s v="174BRR0925"/>
    <s v="ENTR RR-325/345 (MUCAJAÍ)"/>
    <s v="FIM DA DUPLICAÇÃO"/>
    <n v="448"/>
    <n v="449.2"/>
    <n v="1.2"/>
    <x v="0"/>
    <m/>
    <m/>
    <s v="Federal"/>
    <m/>
    <m/>
    <m/>
    <s v="Federal"/>
    <s v="PAV"/>
    <s v="Boa Vista"/>
  </r>
  <r>
    <x v="0"/>
    <s v="174BRR0930"/>
    <n v="0"/>
    <x v="165"/>
    <s v="0930"/>
    <n v="-60.918477500036502"/>
    <n v="2.4511895500577299"/>
    <n v="-60.916071229903302"/>
    <n v="2.4719223703211801"/>
    <s v="174"/>
    <s v="RR"/>
    <s v="Eixo Principal"/>
    <s v="-"/>
    <s v="174BRR0930"/>
    <s v="FIM DA DUPLICAÇÃO"/>
    <s v="RIO MUCAJAÍ"/>
    <n v="449.2"/>
    <n v="451.8"/>
    <n v="2.6"/>
    <x v="2"/>
    <m/>
    <m/>
    <s v="Federal"/>
    <m/>
    <m/>
    <m/>
    <s v="Federal"/>
    <s v="PAV"/>
    <s v="Boa Vista"/>
  </r>
  <r>
    <x v="0"/>
    <s v="174BRR0935"/>
    <n v="0"/>
    <x v="165"/>
    <s v="0935"/>
    <n v="-60.916071229903302"/>
    <n v="2.4719223703211801"/>
    <n v="-60.8116604502695"/>
    <n v="2.7258323603751902"/>
    <s v="174"/>
    <s v="RR"/>
    <s v="Eixo Principal"/>
    <s v="-"/>
    <s v="174BRR0935"/>
    <s v="RIO MUCAJAÍ"/>
    <s v="IGARAPÉ ÁGUA BOA"/>
    <n v="451.8"/>
    <n v="485.4"/>
    <n v="33.6"/>
    <x v="2"/>
    <m/>
    <m/>
    <s v="Federal"/>
    <m/>
    <m/>
    <m/>
    <s v="Federal"/>
    <s v="PAV"/>
    <s v="Boa Vista"/>
  </r>
  <r>
    <x v="0"/>
    <s v="174BRR0940"/>
    <n v="0"/>
    <x v="165"/>
    <s v="0940"/>
    <n v="-60.8116604502695"/>
    <n v="2.7258323603751902"/>
    <n v="-60.749066199645299"/>
    <n v="2.7446988598645099"/>
    <s v="174"/>
    <s v="RR"/>
    <s v="Eixo Principal"/>
    <s v="-"/>
    <s v="174BRR0940"/>
    <s v="IGARAPÉ ÁGUA BOA"/>
    <s v="IGARAPÉ AÍ GRANDE"/>
    <n v="485.4"/>
    <n v="493"/>
    <n v="7.6"/>
    <x v="2"/>
    <m/>
    <m/>
    <s v="Federal"/>
    <m/>
    <m/>
    <m/>
    <s v="Federal"/>
    <s v="PAV"/>
    <s v="Boa Vista"/>
  </r>
  <r>
    <x v="0"/>
    <s v="174BRR0945"/>
    <n v="0"/>
    <x v="165"/>
    <s v="0945"/>
    <n v="-60.749066199645299"/>
    <n v="2.7446988598645099"/>
    <n v="-60.744588690115897"/>
    <n v="2.7482213999976399"/>
    <s v="174"/>
    <s v="RR"/>
    <s v="Eixo Principal"/>
    <s v="-"/>
    <s v="174BRR0945"/>
    <s v="IGARAPÉ AÍ GRANDE"/>
    <s v="ENTR CONTORNO OESTE BOA VISTA (SUL)"/>
    <n v="493"/>
    <n v="493.6"/>
    <n v="0.6"/>
    <x v="2"/>
    <m/>
    <m/>
    <s v="Federal"/>
    <m/>
    <m/>
    <m/>
    <s v="Federal"/>
    <s v="PAV"/>
    <s v="Boa Vista"/>
  </r>
  <r>
    <x v="0"/>
    <s v="174BRR0950"/>
    <n v="0"/>
    <x v="165"/>
    <s v="0950"/>
    <n v="-60.744588690115897"/>
    <n v="2.7482213999976399"/>
    <n v="-60.702259359581703"/>
    <n v="2.7834738196610802"/>
    <s v="174"/>
    <s v="RR"/>
    <s v="Eixo Principal"/>
    <s v="-"/>
    <s v="174BRR0950"/>
    <s v="ENTR CONTORNO OESTE BOA VISTA (SUL)"/>
    <s v="IGARAPÉ GRANDE"/>
    <n v="493.6"/>
    <n v="500.2"/>
    <n v="6.6"/>
    <x v="0"/>
    <m/>
    <m/>
    <s v="Federal"/>
    <m/>
    <m/>
    <m/>
    <s v="Federal"/>
    <s v="PAV"/>
    <s v="Boa Vista"/>
  </r>
  <r>
    <x v="0"/>
    <s v="174BRR0955"/>
    <n v="0"/>
    <x v="165"/>
    <s v="0955"/>
    <n v="-60.702259359581703"/>
    <n v="2.7834738196610802"/>
    <n v="-60.690132320150397"/>
    <n v="2.8064423203568301"/>
    <s v="174"/>
    <s v="RR"/>
    <s v="Eixo Principal"/>
    <s v="-"/>
    <s v="174BRR0955"/>
    <s v="IGARAPÉ GRANDE"/>
    <s v="ENTR BR-401 (BOA VISTA)"/>
    <n v="500.2"/>
    <n v="503"/>
    <n v="2.8"/>
    <x v="0"/>
    <m/>
    <m/>
    <s v="Federal"/>
    <m/>
    <m/>
    <m/>
    <s v="Federal"/>
    <s v="PAV"/>
    <s v="Boa Vista"/>
  </r>
  <r>
    <x v="0"/>
    <s v="174BRR0960"/>
    <n v="0"/>
    <x v="165"/>
    <s v="0960"/>
    <n v="-60.690132320150397"/>
    <n v="2.8064423203568301"/>
    <n v="-60.697811460230596"/>
    <n v="2.82834773965652"/>
    <s v="174"/>
    <s v="RR"/>
    <s v="Eixo Principal"/>
    <s v="-"/>
    <s v="174BRR0960"/>
    <s v="ENTR BR-401 (BOA VISTA)"/>
    <s v="ENTR RR-205"/>
    <n v="503"/>
    <n v="505"/>
    <n v="2"/>
    <x v="0"/>
    <m/>
    <m/>
    <s v="Federal"/>
    <m/>
    <m/>
    <m/>
    <s v="Federal"/>
    <s v="PAV"/>
    <s v="Boa Vista"/>
  </r>
  <r>
    <x v="0"/>
    <s v="174BRR0965"/>
    <n v="0"/>
    <x v="165"/>
    <s v="0965"/>
    <n v="-60.697811460230596"/>
    <n v="2.82834773965652"/>
    <n v="-60.696715090429002"/>
    <n v="2.8685878101793398"/>
    <s v="174"/>
    <s v="RR"/>
    <s v="Eixo Principal"/>
    <s v="-"/>
    <s v="174BRR0965"/>
    <s v="ENTR RR-205"/>
    <s v="RIO CAUAMÉ"/>
    <n v="505"/>
    <n v="509.5"/>
    <n v="4.5"/>
    <x v="2"/>
    <m/>
    <m/>
    <s v="Federal"/>
    <m/>
    <m/>
    <m/>
    <s v="Federal"/>
    <s v="PAV"/>
    <s v="Boa Vista"/>
  </r>
  <r>
    <x v="0"/>
    <s v="174BRR0970"/>
    <n v="0"/>
    <x v="165"/>
    <s v="0970"/>
    <n v="-60.696715090429002"/>
    <n v="2.8685878101793398"/>
    <n v="-60.7397357100349"/>
    <n v="2.9656551495655199"/>
    <s v="174"/>
    <s v="RR"/>
    <s v="Eixo Principal"/>
    <s v="-"/>
    <s v="174BRR0970"/>
    <s v="RIO CAUAMÉ"/>
    <s v="ENTR CONTORNO OESTE DE BOA VISTA (NORTE)"/>
    <n v="509.5"/>
    <n v="522"/>
    <n v="12.5"/>
    <x v="2"/>
    <m/>
    <m/>
    <s v="Federal"/>
    <m/>
    <m/>
    <m/>
    <s v="Federal"/>
    <s v="PAV"/>
    <s v="Boa Vista"/>
  </r>
  <r>
    <x v="0"/>
    <s v="174BRR0975"/>
    <n v="0"/>
    <x v="165"/>
    <s v="0975"/>
    <n v="-60.7397357100349"/>
    <n v="2.9656551495655199"/>
    <n v="-60.775434660181297"/>
    <n v="3.0203470303911701"/>
    <s v="174"/>
    <s v="RR"/>
    <s v="Eixo Principal"/>
    <s v="-"/>
    <s v="174BRR0975"/>
    <s v="ENTR CONTORNO OESTE DE BOA VISTA (NORTE)"/>
    <s v="IGARAPÉ MURUPÚ"/>
    <n v="522"/>
    <n v="529.1"/>
    <n v="7.1"/>
    <x v="2"/>
    <m/>
    <m/>
    <s v="Federal"/>
    <m/>
    <m/>
    <m/>
    <s v="Federal"/>
    <s v="PAV"/>
    <s v="Boa Vista"/>
  </r>
  <r>
    <x v="0"/>
    <s v="174BRR0980"/>
    <n v="0"/>
    <x v="165"/>
    <s v="0980"/>
    <n v="-60.775434660181297"/>
    <n v="3.0203470303911701"/>
    <n v="-60.818602729932003"/>
    <n v="3.09745038982367"/>
    <s v="174"/>
    <s v="RR"/>
    <s v="Eixo Principal"/>
    <s v="-"/>
    <s v="174BRR0980"/>
    <s v="IGARAPÉ MURUPÚ"/>
    <s v="ENTR RR-342 (OÁSIS)"/>
    <n v="529.1"/>
    <n v="538.9"/>
    <n v="9.8000000000000007"/>
    <x v="2"/>
    <m/>
    <m/>
    <s v="Federal"/>
    <m/>
    <m/>
    <m/>
    <s v="Federal"/>
    <s v="PAV"/>
    <s v="Boa Vista"/>
  </r>
  <r>
    <x v="0"/>
    <s v="174BRR0985"/>
    <n v="0"/>
    <x v="165"/>
    <s v="0985"/>
    <n v="-60.818602729932003"/>
    <n v="3.09745038982367"/>
    <n v="-60.8283127100634"/>
    <n v="3.12223729991149"/>
    <s v="174"/>
    <s v="RR"/>
    <s v="Eixo Principal"/>
    <s v="-"/>
    <s v="174BRR0985"/>
    <s v="ENTR RR-342 (OÁSIS)"/>
    <s v="IGARAPÉ JACITARA"/>
    <n v="538.9"/>
    <n v="541.9"/>
    <n v="3"/>
    <x v="2"/>
    <m/>
    <m/>
    <s v="Federal"/>
    <m/>
    <m/>
    <m/>
    <s v="Federal"/>
    <s v="PAV"/>
    <s v="Boa Vista"/>
  </r>
  <r>
    <x v="0"/>
    <s v="174BRR0990"/>
    <n v="0"/>
    <x v="165"/>
    <s v="0990"/>
    <n v="-60.8283127100634"/>
    <n v="3.12223729991149"/>
    <n v="-60.836707140322197"/>
    <n v="3.2089366899763201"/>
    <s v="174"/>
    <s v="RR"/>
    <s v="Eixo Principal"/>
    <s v="-"/>
    <s v="174BRR0990"/>
    <s v="IGARAPÉ JACITARA"/>
    <s v="IGARAPÉ SAÚBA"/>
    <n v="541.9"/>
    <n v="551.6"/>
    <n v="9.6999999999999993"/>
    <x v="2"/>
    <m/>
    <m/>
    <s v="Federal"/>
    <m/>
    <m/>
    <m/>
    <s v="Federal"/>
    <s v="PAV"/>
    <s v="Boa Vista"/>
  </r>
  <r>
    <x v="0"/>
    <s v="174BRR0995"/>
    <n v="0"/>
    <x v="165"/>
    <s v="0995"/>
    <n v="-60.836707140322197"/>
    <n v="3.2089366899763201"/>
    <n v="-60.850276810126601"/>
    <n v="3.2816433700455101"/>
    <s v="174"/>
    <s v="RR"/>
    <s v="Eixo Principal"/>
    <s v="-"/>
    <s v="174BRR0995"/>
    <s v="IGARAPÉ SAÚBA"/>
    <s v="IGARAPÉ TRUARÚ"/>
    <n v="551.6"/>
    <n v="559.79999999999995"/>
    <n v="8.1999999999999993"/>
    <x v="2"/>
    <m/>
    <m/>
    <s v="Federal"/>
    <m/>
    <m/>
    <m/>
    <s v="Federal"/>
    <s v="PAV"/>
    <s v="Boa Vista"/>
  </r>
  <r>
    <x v="0"/>
    <s v="174BRR1000"/>
    <n v="0"/>
    <x v="165"/>
    <s v="1000"/>
    <n v="-60.850276810126601"/>
    <n v="3.2816433700455101"/>
    <n v="-60.9101657903188"/>
    <n v="3.45958488033801"/>
    <s v="174"/>
    <s v="RR"/>
    <s v="Eixo Principal"/>
    <s v="-"/>
    <s v="174BRR1000"/>
    <s v="IGARAPÉ TRUARÚ"/>
    <s v="RIO URARICOERA"/>
    <n v="559.79999999999995"/>
    <n v="580.70000000000005"/>
    <n v="20.9"/>
    <x v="2"/>
    <m/>
    <m/>
    <s v="Federal"/>
    <m/>
    <m/>
    <m/>
    <s v="Federal"/>
    <s v="PAV"/>
    <s v="Boa Vista"/>
  </r>
  <r>
    <x v="0"/>
    <s v="174BRR1005"/>
    <n v="0"/>
    <x v="165"/>
    <s v="1005"/>
    <n v="-60.9101657903188"/>
    <n v="3.45958488033801"/>
    <n v="-60.9730351201746"/>
    <n v="3.6442456600092301"/>
    <s v="174"/>
    <s v="RR"/>
    <s v="Eixo Principal"/>
    <s v="-"/>
    <s v="174BRR1005"/>
    <s v="RIO URARICOERA"/>
    <s v="ENTR RR-203 (TRÊS CORAÇÕES)"/>
    <n v="580.70000000000005"/>
    <n v="602.70000000000005"/>
    <n v="22"/>
    <x v="2"/>
    <m/>
    <m/>
    <s v="Federal"/>
    <m/>
    <m/>
    <m/>
    <s v="Federal"/>
    <s v="PAV"/>
    <s v="Boa Vista"/>
  </r>
  <r>
    <x v="0"/>
    <s v="174BRR1010"/>
    <n v="0"/>
    <x v="165"/>
    <s v="1010"/>
    <n v="-60.9730351201746"/>
    <n v="3.6442456600092301"/>
    <n v="-60.985993140371001"/>
    <n v="3.6919230995714498"/>
    <s v="174"/>
    <s v="RR"/>
    <s v="Eixo Principal"/>
    <s v="-"/>
    <s v="174BRR1010"/>
    <s v="ENTR RR-203 (TRÊS CORAÇÕES)"/>
    <s v="RIO CAUARUAU"/>
    <n v="602.70000000000005"/>
    <n v="607.79999999999995"/>
    <n v="5.0999999999999996"/>
    <x v="2"/>
    <m/>
    <m/>
    <s v="Federal"/>
    <m/>
    <m/>
    <m/>
    <s v="Federal"/>
    <s v="PAV"/>
    <s v="Boa Vista"/>
  </r>
  <r>
    <x v="0"/>
    <s v="174BRR1020"/>
    <n v="0"/>
    <x v="165"/>
    <s v="1020"/>
    <n v="-60.985993140371001"/>
    <n v="3.6919230995714498"/>
    <n v="-60.998140730210402"/>
    <n v="3.7359434100603699"/>
    <s v="174"/>
    <s v="RR"/>
    <s v="Eixo Principal"/>
    <s v="-"/>
    <s v="174BRR1020"/>
    <s v="RIO CAUARUAU"/>
    <s v="IGARAPÉ ANINGAL"/>
    <n v="607.79999999999995"/>
    <n v="612.9"/>
    <n v="5.0999999999999996"/>
    <x v="2"/>
    <m/>
    <m/>
    <s v="Federal"/>
    <m/>
    <m/>
    <m/>
    <s v="Federal"/>
    <s v="PAV"/>
    <s v="Boa Vista"/>
  </r>
  <r>
    <x v="0"/>
    <s v="174BRR1025"/>
    <n v="0"/>
    <x v="165"/>
    <s v="1025"/>
    <n v="-60.998140730210402"/>
    <n v="3.7359434100603699"/>
    <n v="-60.997614619618901"/>
    <n v="3.7574302003434901"/>
    <s v="174"/>
    <s v="RR"/>
    <s v="Eixo Principal"/>
    <s v="-"/>
    <s v="174BRR1025"/>
    <s v="IGARAPÉ ANINGAL"/>
    <s v="IGARAPÉ JAUARÍ"/>
    <n v="612.9"/>
    <n v="615.4"/>
    <n v="2.5"/>
    <x v="2"/>
    <m/>
    <m/>
    <s v="Federal"/>
    <m/>
    <m/>
    <m/>
    <s v="Federal"/>
    <s v="PAV"/>
    <s v="Boa Vista"/>
  </r>
  <r>
    <x v="0"/>
    <s v="174BRR1030"/>
    <n v="0"/>
    <x v="165"/>
    <s v="1030"/>
    <n v="-60.997614619618901"/>
    <n v="3.7574302003434901"/>
    <n v="-61.000082940275398"/>
    <n v="3.86380806978661"/>
    <s v="174"/>
    <s v="RR"/>
    <s v="Eixo Principal"/>
    <s v="-"/>
    <s v="174BRR1030"/>
    <s v="IGARAPÉ JAUARÍ"/>
    <s v="ENTR RR-400 (P/PEDRA PINTADA)"/>
    <n v="615.4"/>
    <n v="629.4"/>
    <n v="14"/>
    <x v="2"/>
    <m/>
    <m/>
    <s v="Federal"/>
    <m/>
    <m/>
    <m/>
    <s v="Federal"/>
    <s v="PAV"/>
    <s v="Boa Vista"/>
  </r>
  <r>
    <x v="0"/>
    <s v="174BRR1040"/>
    <n v="0"/>
    <x v="165"/>
    <s v="1040"/>
    <n v="-61.000082940275398"/>
    <n v="3.86380806978661"/>
    <n v="-61.042901850040302"/>
    <n v="4.0224012202401704"/>
    <s v="174"/>
    <s v="RR"/>
    <s v="Eixo Principal"/>
    <s v="-"/>
    <s v="174BRR1040"/>
    <s v="ENTR RR-400 (P/PEDRA PINTADA)"/>
    <s v="RIO PARIMÉ"/>
    <n v="629.4"/>
    <n v="645.5"/>
    <n v="16.100000000000001"/>
    <x v="2"/>
    <m/>
    <m/>
    <s v="Federal"/>
    <m/>
    <m/>
    <m/>
    <s v="Federal"/>
    <s v="PAV"/>
    <s v="Boa Vista"/>
  </r>
  <r>
    <x v="0"/>
    <s v="174BRR1050"/>
    <n v="0"/>
    <x v="165"/>
    <s v="1050"/>
    <n v="-61.042901850040302"/>
    <n v="4.0224012202401704"/>
    <n v="-61.036916680160601"/>
    <n v="4.1294031796131199"/>
    <s v="174"/>
    <s v="RR"/>
    <s v="Eixo Principal"/>
    <s v="-"/>
    <s v="174BRR1050"/>
    <s v="RIO PARIMÉ"/>
    <s v="RIO PARICARANÃ"/>
    <n v="645.5"/>
    <n v="657.4"/>
    <n v="11.9"/>
    <x v="2"/>
    <m/>
    <m/>
    <s v="Federal"/>
    <m/>
    <m/>
    <m/>
    <s v="Federal"/>
    <s v="PAV"/>
    <s v="Boa Vista"/>
  </r>
  <r>
    <x v="0"/>
    <s v="174BRR1060"/>
    <n v="0"/>
    <x v="165"/>
    <s v="1060"/>
    <n v="-61.036916680160601"/>
    <n v="4.1294031796131199"/>
    <n v="-61.015544719812901"/>
    <n v="4.2305007902792804"/>
    <s v="174"/>
    <s v="RR"/>
    <s v="Eixo Principal"/>
    <s v="-"/>
    <s v="174BRR1060"/>
    <s v="RIO PARICARANÃ"/>
    <s v="ENTR BR-433"/>
    <n v="657.4"/>
    <n v="671.8"/>
    <n v="14.4"/>
    <x v="2"/>
    <m/>
    <m/>
    <s v="Federal"/>
    <m/>
    <m/>
    <m/>
    <s v="Federal"/>
    <s v="PAV"/>
    <s v="Boa Vista"/>
  </r>
  <r>
    <x v="0"/>
    <s v="174BRR1065"/>
    <n v="0"/>
    <x v="165"/>
    <s v="1065"/>
    <n v="-61.015544719812901"/>
    <n v="4.2305007902792804"/>
    <n v="-61.034466399904296"/>
    <n v="4.2545107904406896"/>
    <s v="174"/>
    <s v="RR"/>
    <s v="Eixo Principal"/>
    <s v="-"/>
    <s v="174BRR1065"/>
    <s v="ENTR BR-433"/>
    <s v="RIO SURUMU"/>
    <n v="671.8"/>
    <n v="674.2"/>
    <n v="2.4"/>
    <x v="2"/>
    <m/>
    <m/>
    <s v="Federal"/>
    <m/>
    <m/>
    <m/>
    <s v="Federal"/>
    <s v="PAV"/>
    <s v="Boa Vista"/>
  </r>
  <r>
    <x v="0"/>
    <s v="174BRR1075"/>
    <n v="0"/>
    <x v="165"/>
    <s v="1075"/>
    <n v="-61.034466399904296"/>
    <n v="4.2545107904406896"/>
    <n v="-61.135211084224103"/>
    <n v="4.4281891688950701"/>
    <s v="174"/>
    <s v="RR"/>
    <s v="Eixo Principal"/>
    <s v="-"/>
    <s v="174BRR1075"/>
    <s v="RIO SURUMU"/>
    <s v="COMUNIDADE SOROCAIMA"/>
    <n v="674.2"/>
    <n v="702.7"/>
    <n v="28.5"/>
    <x v="2"/>
    <m/>
    <m/>
    <s v="Federal"/>
    <m/>
    <m/>
    <m/>
    <s v="Federal"/>
    <s v="PAV"/>
    <s v="Boa Vista"/>
  </r>
  <r>
    <x v="0"/>
    <s v="174BRR1080"/>
    <n v="0"/>
    <x v="165"/>
    <s v="1080"/>
    <n v="-61.135211084224103"/>
    <n v="4.4281891688950701"/>
    <n v="-61.1247828902181"/>
    <n v="4.4451153603856097"/>
    <s v="174"/>
    <s v="RR"/>
    <s v="Eixo Principal"/>
    <s v="-"/>
    <s v="174BRR1080"/>
    <s v="COMUNIDADE SOROCAIMA"/>
    <s v="IGARAPÉ ÁVILA"/>
    <n v="702.7"/>
    <n v="708.2"/>
    <n v="5.5"/>
    <x v="2"/>
    <m/>
    <m/>
    <s v="Federal"/>
    <m/>
    <m/>
    <m/>
    <s v="Federal"/>
    <s v="PAV"/>
    <s v="Boa Vista"/>
  </r>
  <r>
    <x v="0"/>
    <s v="174BRR1090"/>
    <n v="0"/>
    <x v="165"/>
    <s v="1090"/>
    <n v="-61.1247828902181"/>
    <n v="4.4451153603856097"/>
    <n v="-61.148411350303498"/>
    <n v="4.4836340196942999"/>
    <s v="174"/>
    <s v="RR"/>
    <s v="Eixo Principal"/>
    <s v="-"/>
    <s v="174BRR1090"/>
    <s v="IGARAPÉ ÁVILA"/>
    <s v="FRONT BRASIL/VENEZUELA (MARCO BV8)"/>
    <n v="708.2"/>
    <n v="713.6"/>
    <n v="5.4"/>
    <x v="2"/>
    <m/>
    <m/>
    <s v="Federal"/>
    <m/>
    <m/>
    <m/>
    <s v="Federal"/>
    <s v="PAV"/>
    <s v="Boa Vista"/>
  </r>
  <r>
    <x v="0"/>
    <s v="174CRR1005"/>
    <n v="0"/>
    <x v="166"/>
    <s v="1005"/>
    <n v="-60.744588690115897"/>
    <n v="2.7482213999976399"/>
    <n v="-60.806010529662103"/>
    <n v="2.8273076197509099"/>
    <s v="174"/>
    <s v="RR"/>
    <s v="Contorno"/>
    <s v="-"/>
    <s v="174CRR1005"/>
    <s v="ENTR BR-174 (SUL) (KM 496,1)"/>
    <s v="ENTR RR-205"/>
    <n v="0"/>
    <n v="11"/>
    <n v="11"/>
    <x v="2"/>
    <m/>
    <m/>
    <s v="Federal"/>
    <m/>
    <m/>
    <m/>
    <s v="Federal"/>
    <s v="PAV"/>
    <s v="Boa Vista"/>
  </r>
  <r>
    <x v="0"/>
    <s v="174CRR1010"/>
    <n v="0"/>
    <x v="166"/>
    <s v="1010"/>
    <n v="-60.806010529662103"/>
    <n v="2.8273076197509099"/>
    <n v="-60.7397357100349"/>
    <n v="2.9656551495655199"/>
    <s v="174"/>
    <s v="RR"/>
    <s v="Contorno"/>
    <s v="-"/>
    <s v="174CRR1010"/>
    <s v="ENTR RR-205"/>
    <s v="ENTR BR-174 (NORTE) (KM 524,1) (CONT OESTE BOA VISTA)"/>
    <n v="11"/>
    <n v="28.7"/>
    <n v="17.7"/>
    <x v="2"/>
    <m/>
    <m/>
    <s v="Federal"/>
    <m/>
    <m/>
    <m/>
    <s v="Federal"/>
    <s v="PAV"/>
    <s v="Boa Vista"/>
  </r>
  <r>
    <x v="0"/>
    <s v="210BAM0610"/>
    <n v="0"/>
    <x v="167"/>
    <s v="0610"/>
    <n v="-62.749313019979802"/>
    <n v="1.5043670797769499"/>
    <n v="-63.382415688233301"/>
    <n v="1.0795251661535299"/>
    <s v="210"/>
    <s v="AM"/>
    <s v="Eixo Principal"/>
    <s v="-"/>
    <s v="210BAM0610"/>
    <s v="DIV RR/AM"/>
    <s v="KM 1614,6"/>
    <n v="0"/>
    <n v="89.5"/>
    <n v="89.5"/>
    <x v="1"/>
    <m/>
    <m/>
    <s v="Federal"/>
    <m/>
    <m/>
    <m/>
    <s v="Federal"/>
    <s v="PLA"/>
    <s v="Castanho"/>
  </r>
  <r>
    <x v="0"/>
    <s v="210BAM0630"/>
    <n v="0"/>
    <x v="167"/>
    <s v="0630"/>
    <n v="-63.382415688233301"/>
    <n v="1.0795251661535299"/>
    <n v="-63.916170911957899"/>
    <n v="0.72991974709867702"/>
    <s v="210"/>
    <s v="AM"/>
    <s v="Eixo Principal"/>
    <s v="-"/>
    <s v="210BAM0630"/>
    <s v="KM 1614,6"/>
    <s v="RIO ARAÇÁ"/>
    <n v="89.5"/>
    <n v="164.5"/>
    <n v="75"/>
    <x v="1"/>
    <m/>
    <m/>
    <s v="Federal"/>
    <m/>
    <m/>
    <m/>
    <s v="Federal"/>
    <s v="PLA"/>
    <s v="Castanho"/>
  </r>
  <r>
    <x v="0"/>
    <s v="210BAM0650"/>
    <n v="0"/>
    <x v="167"/>
    <s v="0650"/>
    <n v="-63.916170911957899"/>
    <n v="0.72991974709867702"/>
    <n v="-64.214957552349105"/>
    <n v="0.60750519121165802"/>
    <s v="210"/>
    <s v="AM"/>
    <s v="Eixo Principal"/>
    <s v="-"/>
    <s v="210BAM0650"/>
    <s v="RIO ARAÇÁ"/>
    <s v="RIO PADAUARI"/>
    <n v="164.5"/>
    <n v="202.5"/>
    <n v="38"/>
    <x v="1"/>
    <m/>
    <m/>
    <s v="Federal"/>
    <m/>
    <m/>
    <m/>
    <s v="Federal"/>
    <s v="PLA"/>
    <s v="Castanho"/>
  </r>
  <r>
    <x v="0"/>
    <s v="210BAM0670"/>
    <n v="0"/>
    <x v="167"/>
    <s v="0670"/>
    <n v="-64.214957552349105"/>
    <n v="0.60750519121165802"/>
    <n v="-65.005776630087297"/>
    <n v="0.43558800008616999"/>
    <s v="210"/>
    <s v="AM"/>
    <s v="Eixo Principal"/>
    <s v="-"/>
    <s v="210BAM0670"/>
    <s v="RIO PADAUARI"/>
    <s v="ENTR AM-170"/>
    <n v="202.5"/>
    <n v="297.5"/>
    <n v="95"/>
    <x v="1"/>
    <m/>
    <m/>
    <s v="Federal"/>
    <m/>
    <m/>
    <m/>
    <s v="Federal"/>
    <s v="PLA"/>
    <s v="Castanho"/>
  </r>
  <r>
    <x v="0"/>
    <s v="210BAM0690"/>
    <n v="0"/>
    <x v="167"/>
    <s v="0690"/>
    <n v="-65.005776630087297"/>
    <n v="0.43558800008616999"/>
    <n v="-65.737842038978798"/>
    <n v="0.27727506039576599"/>
    <s v="210"/>
    <s v="AM"/>
    <s v="Eixo Principal"/>
    <s v="-"/>
    <s v="210BAM0690"/>
    <s v="ENTR AM-170"/>
    <s v="RIO MAIA"/>
    <n v="297.5"/>
    <n v="382.5"/>
    <n v="85"/>
    <x v="1"/>
    <m/>
    <m/>
    <s v="Federal"/>
    <m/>
    <m/>
    <m/>
    <s v="Federal"/>
    <s v="PLA"/>
    <s v="Castanho"/>
  </r>
  <r>
    <x v="0"/>
    <s v="210BAM0710"/>
    <n v="0"/>
    <x v="167"/>
    <s v="0710"/>
    <n v="-65.737842038978798"/>
    <n v="0.27727506039576599"/>
    <n v="-66.355717603984203"/>
    <n v="0.145389334849995"/>
    <s v="210"/>
    <s v="AM"/>
    <s v="Eixo Principal"/>
    <s v="-"/>
    <s v="210BAM0710"/>
    <s v="RIO MAIA"/>
    <s v="KM 2111,8"/>
    <n v="382.5"/>
    <n v="454.2"/>
    <n v="71.7"/>
    <x v="1"/>
    <m/>
    <m/>
    <s v="Federal"/>
    <m/>
    <m/>
    <m/>
    <s v="Federal"/>
    <s v="PLA"/>
    <s v="Castanho"/>
  </r>
  <r>
    <x v="0"/>
    <s v="210BAM0730"/>
    <n v="0"/>
    <x v="167"/>
    <s v="0730"/>
    <n v="-66.355717603984203"/>
    <n v="0.145389334849995"/>
    <n v="-66.655072490003306"/>
    <n v="0.23897237957169201"/>
    <s v="210"/>
    <s v="AM"/>
    <s v="Eixo Principal"/>
    <s v="-"/>
    <s v="210BAM0730"/>
    <s v="KM 2111,8"/>
    <s v="ENTR BR-307"/>
    <n v="454.2"/>
    <n v="490"/>
    <n v="35.799999999999997"/>
    <x v="5"/>
    <m/>
    <m/>
    <m/>
    <s v="MP082/2005"/>
    <m/>
    <m/>
    <m/>
    <s v="N_PAV"/>
    <s v="Castanho"/>
  </r>
  <r>
    <x v="0"/>
    <s v="210BAM0750"/>
    <n v="0"/>
    <x v="167"/>
    <s v="0750"/>
    <n v="-66.655072490003306"/>
    <n v="0.23897237957169201"/>
    <n v="-67.240793980557697"/>
    <n v="0.366495344584507"/>
    <s v="210"/>
    <s v="AM"/>
    <s v="Eixo Principal"/>
    <s v="-"/>
    <s v="210BAM0750"/>
    <s v="ENTR BR-307"/>
    <s v="IÇANA"/>
    <n v="490"/>
    <n v="554.1"/>
    <n v="64.099999999999994"/>
    <x v="1"/>
    <m/>
    <m/>
    <s v="Federal"/>
    <m/>
    <m/>
    <m/>
    <s v="Federal"/>
    <s v="PLA"/>
    <s v="Castanho"/>
  </r>
  <r>
    <x v="0"/>
    <s v="210BAM0770"/>
    <n v="0"/>
    <x v="167"/>
    <s v="0770"/>
    <n v="-67.240793980557697"/>
    <n v="0.366495344584507"/>
    <n v="-67.7138825650283"/>
    <n v="0.85961750214607902"/>
    <s v="210"/>
    <s v="AM"/>
    <s v="Eixo Principal"/>
    <s v="-"/>
    <s v="210BAM0770"/>
    <s v="IÇANA"/>
    <s v="RIO PIRAIVARA"/>
    <n v="554.1"/>
    <n v="629.79999999999995"/>
    <n v="75.7"/>
    <x v="1"/>
    <m/>
    <m/>
    <s v="Federal"/>
    <m/>
    <m/>
    <m/>
    <s v="Federal"/>
    <s v="PLA"/>
    <s v="Castanho"/>
  </r>
  <r>
    <x v="0"/>
    <s v="210BAM0810"/>
    <n v="0"/>
    <x v="167"/>
    <s v="0810"/>
    <n v="-67.7138825650283"/>
    <n v="0.85961750214607902"/>
    <n v="-68.106167716566802"/>
    <n v="1.25172271283298"/>
    <s v="210"/>
    <s v="AM"/>
    <s v="Eixo Principal"/>
    <s v="-"/>
    <s v="210BAM0810"/>
    <s v="RIO PIRAIVARA"/>
    <s v="IGARAPÉ PIRAPOCU"/>
    <n v="629.79999999999995"/>
    <n v="689.8"/>
    <n v="60"/>
    <x v="1"/>
    <m/>
    <m/>
    <s v="Federal"/>
    <m/>
    <m/>
    <m/>
    <s v="Federal"/>
    <s v="PLA"/>
    <s v="Castanho"/>
  </r>
  <r>
    <x v="0"/>
    <s v="210BAM0830"/>
    <n v="0"/>
    <x v="167"/>
    <s v="0830"/>
    <n v="-68.106167716566802"/>
    <n v="1.25172271283298"/>
    <n v="-68.902016011829403"/>
    <n v="1.23028756431966"/>
    <s v="210"/>
    <s v="AM"/>
    <s v="Eixo Principal"/>
    <s v="-"/>
    <s v="210BAM0830"/>
    <s v="IGARAPÉ PIRAPOCU"/>
    <s v="IGARAPÉ CAMARÃO"/>
    <n v="689.8"/>
    <n v="774.8"/>
    <n v="85"/>
    <x v="1"/>
    <m/>
    <m/>
    <s v="Federal"/>
    <m/>
    <m/>
    <m/>
    <s v="Federal"/>
    <s v="PLA"/>
    <s v="Castanho"/>
  </r>
  <r>
    <x v="0"/>
    <s v="210BAM0850"/>
    <n v="0"/>
    <x v="167"/>
    <s v="0850"/>
    <n v="-68.902016011829403"/>
    <n v="1.23028756431966"/>
    <n v="-69.379313077236702"/>
    <n v="1.21180380370265"/>
    <s v="210"/>
    <s v="AM"/>
    <s v="Eixo Principal"/>
    <s v="-"/>
    <s v="210BAM0850"/>
    <s v="IGARAPÉ CAMARÃO"/>
    <s v="CIPÓ POCÓ"/>
    <n v="774.8"/>
    <n v="825.8"/>
    <n v="51"/>
    <x v="1"/>
    <m/>
    <m/>
    <s v="Federal"/>
    <m/>
    <m/>
    <m/>
    <s v="Federal"/>
    <s v="PLA"/>
    <s v="Castanho"/>
  </r>
  <r>
    <x v="0"/>
    <s v="210BAM0870"/>
    <n v="0"/>
    <x v="167"/>
    <s v="0870"/>
    <n v="-69.379313077236702"/>
    <n v="1.21180380370265"/>
    <n v="-69.849899129940795"/>
    <n v="1.18925095976402"/>
    <s v="210"/>
    <s v="AM"/>
    <s v="Eixo Principal"/>
    <s v="-"/>
    <s v="210BAM0870"/>
    <s v="CIPÓ POCÓ"/>
    <s v="FRONT BRASIL/COLOMBIA"/>
    <n v="825.8"/>
    <n v="876.1"/>
    <n v="50.3"/>
    <x v="1"/>
    <m/>
    <m/>
    <s v="Federal"/>
    <m/>
    <m/>
    <m/>
    <s v="Federal"/>
    <s v="PLA"/>
    <s v="Castanho"/>
  </r>
  <r>
    <x v="0"/>
    <s v="210BAP0010"/>
    <n v="0"/>
    <x v="168"/>
    <s v="0010"/>
    <n v="-51.060925579751597"/>
    <n v="7.7802470008009994E-2"/>
    <n v="-51.116303899605199"/>
    <n v="0.20280847003493799"/>
    <s v="210"/>
    <s v="AP"/>
    <s v="Eixo Principal"/>
    <s v="-"/>
    <s v="210BAP0010"/>
    <s v="ENTR AP-010/030(A)/070/110 (MACAPÁ)"/>
    <s v="ENTR BR-156(A)/AP-030(B)"/>
    <n v="0"/>
    <n v="20.8"/>
    <n v="20.8"/>
    <x v="2"/>
    <m/>
    <m/>
    <s v="Federal"/>
    <m/>
    <m/>
    <m/>
    <s v="Federal"/>
    <s v="PAV"/>
    <s v="Macapá"/>
  </r>
  <r>
    <x v="0"/>
    <s v="210BAP0050"/>
    <n v="0"/>
    <x v="168"/>
    <s v="0050"/>
    <n v="-51.116303899605199"/>
    <n v="0.20280847003493799"/>
    <n v="-51.048266780187703"/>
    <n v="0.42371092991555798"/>
    <s v="210"/>
    <s v="AP"/>
    <s v="Eixo Principal"/>
    <s v="Coinc"/>
    <s v="210BAP0050"/>
    <s v="ENTR BR-156(A)/AP-030(B)"/>
    <s v="ENTR AP-340"/>
    <n v="20.8"/>
    <n v="48.3"/>
    <n v="27.5"/>
    <x v="2"/>
    <m/>
    <s v="156BAP0130"/>
    <s v="Federal"/>
    <m/>
    <m/>
    <m/>
    <s v="Federal"/>
    <s v="PAV"/>
    <s v="Macapá"/>
  </r>
  <r>
    <x v="0"/>
    <s v="210BAP0070"/>
    <n v="0"/>
    <x v="168"/>
    <s v="0070"/>
    <n v="-51.048266780187703"/>
    <n v="0.42371092991555798"/>
    <n v="-51.367137329624001"/>
    <n v="0.68747022037439398"/>
    <s v="210"/>
    <s v="AP"/>
    <s v="Eixo Principal"/>
    <s v="Coinc"/>
    <s v="210BAP0070"/>
    <s v="ENTR AP-340"/>
    <s v="ENTR BR-156(B)/AP-130 (PORTO GRANDE)"/>
    <n v="48.3"/>
    <n v="100.5"/>
    <n v="52.2"/>
    <x v="2"/>
    <m/>
    <s v="156BAP0150"/>
    <s v="Federal"/>
    <m/>
    <m/>
    <m/>
    <s v="Federal"/>
    <s v="PAV"/>
    <s v="Macapá"/>
  </r>
  <r>
    <x v="0"/>
    <s v="210BAP0090"/>
    <n v="0"/>
    <x v="168"/>
    <s v="0090"/>
    <n v="-51.367137329624001"/>
    <n v="0.68747022037439398"/>
    <n v="-51.414354390043002"/>
    <n v="0.70484022999266904"/>
    <s v="210"/>
    <s v="AP"/>
    <s v="Eixo Principal"/>
    <s v="-"/>
    <s v="210BAP0090"/>
    <s v="ENTR BR-156(B)/AP-130 (PORTO GRANDE)"/>
    <s v="FIM TRECHO PAVIMENTADO"/>
    <n v="100.5"/>
    <n v="106.2"/>
    <n v="5.7"/>
    <x v="2"/>
    <m/>
    <m/>
    <s v="Federal"/>
    <m/>
    <m/>
    <m/>
    <s v="Federal"/>
    <s v="PAV"/>
    <s v="Macapá"/>
  </r>
  <r>
    <x v="0"/>
    <s v="210BAP0110"/>
    <n v="0"/>
    <x v="168"/>
    <s v="0110"/>
    <n v="-51.414354390043002"/>
    <n v="0.70484022999266904"/>
    <n v="-51.9805444700512"/>
    <n v="0.80863164023804801"/>
    <s v="210"/>
    <s v="AP"/>
    <s v="Eixo Principal"/>
    <s v="-"/>
    <s v="210BAP0110"/>
    <s v="FIM TRECHO PAVIMENTADO"/>
    <s v="P/PEDRA BRANCA DO AMAPARI"/>
    <n v="106.2"/>
    <n v="179.3"/>
    <n v="73.099999999999994"/>
    <x v="5"/>
    <m/>
    <m/>
    <s v="Federal"/>
    <m/>
    <m/>
    <m/>
    <s v="Federal"/>
    <s v="N_PAV"/>
    <s v="Macapá"/>
  </r>
  <r>
    <x v="0"/>
    <s v="210BAP0130"/>
    <n v="0"/>
    <x v="168"/>
    <s v="0130"/>
    <n v="-51.9805444700512"/>
    <n v="0.80863164023804801"/>
    <n v="-52.024800060274501"/>
    <n v="0.85516528964643601"/>
    <s v="210"/>
    <s v="AP"/>
    <s v="Eixo Principal"/>
    <s v="-"/>
    <s v="210BAP0130"/>
    <s v="P/PEDRA BRANCA DO AMAPARI"/>
    <s v="ACESSO SERRA DO NAVIO"/>
    <n v="179.3"/>
    <n v="193"/>
    <n v="13.7"/>
    <x v="5"/>
    <m/>
    <m/>
    <s v="Federal"/>
    <m/>
    <m/>
    <m/>
    <s v="Federal"/>
    <s v="N_PAV"/>
    <s v="Macapá"/>
  </r>
  <r>
    <x v="0"/>
    <s v="210BAP0140"/>
    <n v="0"/>
    <x v="168"/>
    <s v="0140"/>
    <n v="-52.024800060274501"/>
    <n v="0.85516528964643601"/>
    <n v="-52.241216739560798"/>
    <n v="1.0144372600715299"/>
    <s v="210"/>
    <s v="AP"/>
    <s v="Eixo Principal"/>
    <s v="-"/>
    <s v="210BAP0140"/>
    <s v="ACESSO SERRA DO NAVIO"/>
    <s v="RIO SETE ILHAS"/>
    <n v="193"/>
    <n v="236.8"/>
    <n v="43.8"/>
    <x v="5"/>
    <m/>
    <m/>
    <s v="Federal"/>
    <m/>
    <m/>
    <m/>
    <s v="Federal"/>
    <s v="N_PAV"/>
    <s v="Macapá"/>
  </r>
  <r>
    <x v="0"/>
    <s v="210BAP0150"/>
    <n v="0"/>
    <x v="168"/>
    <s v="0150"/>
    <n v="-52.241216739560798"/>
    <n v="1.0144372600715299"/>
    <n v="-52.677411263019302"/>
    <n v="1.14972542578783"/>
    <s v="210"/>
    <s v="AP"/>
    <s v="Eixo Principal"/>
    <s v="-"/>
    <s v="210BAP0150"/>
    <s v="RIO SETE ILHAS"/>
    <s v="RIO JACARÉ"/>
    <n v="236.8"/>
    <n v="305.2"/>
    <n v="68.400000000000006"/>
    <x v="5"/>
    <m/>
    <m/>
    <s v="Federal"/>
    <m/>
    <m/>
    <m/>
    <s v="Federal"/>
    <s v="N_PAV"/>
    <s v="Macapá"/>
  </r>
  <r>
    <x v="0"/>
    <s v="210BAP0160"/>
    <n v="0"/>
    <x v="168"/>
    <s v="0160"/>
    <n v="-52.677411263019302"/>
    <n v="1.14972542578783"/>
    <n v="-53.053878919876098"/>
    <n v="1.2229735723724899"/>
    <s v="210"/>
    <s v="AP"/>
    <s v="Eixo Principal"/>
    <s v="-"/>
    <s v="210BAP0160"/>
    <s v="RIO JACARÉ"/>
    <s v="ENTR AP-160"/>
    <n v="305.2"/>
    <n v="353.2"/>
    <n v="48"/>
    <x v="1"/>
    <m/>
    <m/>
    <s v="Federal"/>
    <m/>
    <m/>
    <m/>
    <s v="Federal"/>
    <s v="PLA"/>
    <s v="Macapá"/>
  </r>
  <r>
    <x v="0"/>
    <s v="210BAP0170"/>
    <n v="0"/>
    <x v="168"/>
    <s v="0170"/>
    <n v="-53.053878919876098"/>
    <n v="1.2229735723724899"/>
    <n v="-53.720084604720597"/>
    <n v="1.4596593922672101"/>
    <s v="210"/>
    <s v="AP"/>
    <s v="Eixo Principal"/>
    <s v="-"/>
    <s v="210BAP0170"/>
    <s v="ENTR AP-160"/>
    <s v="ENTR AP-320 (RIO CULARÍ)"/>
    <n v="353.2"/>
    <n v="438.2"/>
    <n v="85"/>
    <x v="1"/>
    <m/>
    <m/>
    <s v="Federal"/>
    <m/>
    <m/>
    <m/>
    <s v="Federal"/>
    <s v="PLA"/>
    <s v="Macapá"/>
  </r>
  <r>
    <x v="0"/>
    <s v="210BAP0190"/>
    <n v="0"/>
    <x v="168"/>
    <s v="0190"/>
    <n v="-53.720084604720597"/>
    <n v="1.4596593922672101"/>
    <n v="-53.987043520242104"/>
    <n v="1.4987675400899401"/>
    <s v="210"/>
    <s v="AP"/>
    <s v="Eixo Principal"/>
    <s v="-"/>
    <s v="210BAP0190"/>
    <s v="ENTR AP-320 (RIO CULARÍ)"/>
    <s v="DIV AP/PA"/>
    <n v="438.2"/>
    <n v="471.2"/>
    <n v="33"/>
    <x v="1"/>
    <m/>
    <m/>
    <s v="Federal"/>
    <m/>
    <m/>
    <m/>
    <s v="Federal"/>
    <s v="PLA"/>
    <s v="Macapá"/>
  </r>
  <r>
    <x v="0"/>
    <s v="210BPA0210"/>
    <n v="0"/>
    <x v="169"/>
    <s v="0210"/>
    <n v="-53.987043520242104"/>
    <n v="1.4987675400899401"/>
    <n v="-54.720748479558601"/>
    <n v="1.36795016956472"/>
    <s v="210"/>
    <s v="PA"/>
    <s v="Eixo Principal"/>
    <s v="-"/>
    <s v="210BPA0210"/>
    <s v="DIV AP/PA"/>
    <s v="RIO PARU D'ESTE"/>
    <n v="0"/>
    <n v="90"/>
    <n v="90"/>
    <x v="1"/>
    <m/>
    <m/>
    <s v="Federal"/>
    <m/>
    <m/>
    <m/>
    <s v="Federal"/>
    <s v="PLA"/>
    <s v="Itaituba"/>
  </r>
  <r>
    <x v="0"/>
    <s v="210BPA0230"/>
    <n v="0"/>
    <x v="169"/>
    <s v="0230"/>
    <n v="-54.720748479558601"/>
    <n v="1.36795016956472"/>
    <n v="-55.283904690349097"/>
    <n v="1.2792613199539999"/>
    <s v="210"/>
    <s v="PA"/>
    <s v="Eixo Principal"/>
    <s v="-"/>
    <s v="210BPA0230"/>
    <s v="RIO PARU D'ESTE"/>
    <s v="ENTR BR-163(A)"/>
    <n v="90"/>
    <n v="158"/>
    <n v="68"/>
    <x v="1"/>
    <m/>
    <m/>
    <s v="Federal"/>
    <m/>
    <m/>
    <m/>
    <s v="Federal"/>
    <s v="PLA"/>
    <s v="Itaituba"/>
  </r>
  <r>
    <x v="0"/>
    <s v="210BPA0250"/>
    <n v="0"/>
    <x v="169"/>
    <s v="0250"/>
    <n v="-55.283904690349097"/>
    <n v="1.2792613199539999"/>
    <n v="-55.6101859502213"/>
    <n v="1.2251979501253301"/>
    <s v="210"/>
    <s v="PA"/>
    <s v="Eixo Principal"/>
    <s v="Coinc"/>
    <s v="210BPA0250"/>
    <s v="ENTR BR-163(A)"/>
    <s v="RIO PARU D'OESTE"/>
    <n v="158"/>
    <n v="194"/>
    <n v="36"/>
    <x v="1"/>
    <m/>
    <s v="163BPA1510"/>
    <s v="Federal"/>
    <m/>
    <m/>
    <m/>
    <s v="Federal"/>
    <s v="PLA"/>
    <s v="Itaituba"/>
  </r>
  <r>
    <x v="0"/>
    <s v="210BPA0270"/>
    <n v="0"/>
    <x v="169"/>
    <s v="0270"/>
    <n v="-55.6101859502213"/>
    <n v="1.2251979501253301"/>
    <n v="-56.207946420390897"/>
    <n v="1.0144837001626501"/>
    <s v="210"/>
    <s v="PA"/>
    <s v="Eixo Principal"/>
    <s v="Coinc"/>
    <s v="210BPA0270"/>
    <s v="RIO PARU D'OESTE"/>
    <s v="RIO MARAPI"/>
    <n v="194"/>
    <n v="263"/>
    <n v="69"/>
    <x v="1"/>
    <m/>
    <s v="163BPA1490"/>
    <s v="Federal"/>
    <m/>
    <m/>
    <m/>
    <s v="Federal"/>
    <s v="PLA"/>
    <s v="Itaituba"/>
  </r>
  <r>
    <x v="0"/>
    <s v="210BPA0290"/>
    <n v="0"/>
    <x v="169"/>
    <s v="0290"/>
    <n v="-56.207946420390897"/>
    <n v="1.0144837001626501"/>
    <n v="-56.783688529901603"/>
    <n v="0.77947336040727999"/>
    <s v="210"/>
    <s v="PA"/>
    <s v="Eixo Principal"/>
    <s v="Coinc"/>
    <s v="210BPA0290"/>
    <s v="RIO MARAPI"/>
    <s v="ENTR BR-163(B)"/>
    <n v="263"/>
    <n v="346"/>
    <n v="83"/>
    <x v="1"/>
    <m/>
    <s v="163BPA1470"/>
    <s v="Federal"/>
    <m/>
    <m/>
    <m/>
    <s v="Federal"/>
    <s v="PLA"/>
    <s v="Itaituba"/>
  </r>
  <r>
    <x v="0"/>
    <s v="210BPA0310"/>
    <n v="0"/>
    <x v="169"/>
    <s v="0310"/>
    <n v="-56.783688529901603"/>
    <n v="0.77947336040727999"/>
    <n v="-56.905925059593798"/>
    <n v="0.72847463010015201"/>
    <s v="210"/>
    <s v="PA"/>
    <s v="Eixo Principal"/>
    <s v="-"/>
    <s v="210BPA0310"/>
    <s v="ENTR BR-163(B)"/>
    <s v="AFLUENTE RIO TROMBETAS"/>
    <n v="346"/>
    <n v="363"/>
    <n v="17"/>
    <x v="1"/>
    <m/>
    <m/>
    <s v="Federal"/>
    <m/>
    <m/>
    <m/>
    <s v="Federal"/>
    <s v="PLA"/>
    <s v="Itaituba"/>
  </r>
  <r>
    <x v="0"/>
    <s v="210BPA0330"/>
    <n v="0"/>
    <x v="169"/>
    <s v="0330"/>
    <n v="-56.905925059593798"/>
    <n v="0.72847463010015201"/>
    <n v="-57.337790319567503"/>
    <n v="0.57649507958427604"/>
    <s v="210"/>
    <s v="PA"/>
    <s v="Eixo Principal"/>
    <s v="-"/>
    <s v="210BPA0330"/>
    <s v="AFLUENTE RIO TROMBETAS"/>
    <s v="RIO TURUNA"/>
    <n v="363"/>
    <n v="399"/>
    <n v="36"/>
    <x v="1"/>
    <m/>
    <m/>
    <s v="Federal"/>
    <m/>
    <m/>
    <m/>
    <s v="Federal"/>
    <s v="PLA"/>
    <s v="Itaituba"/>
  </r>
  <r>
    <x v="0"/>
    <s v="210BPA0350"/>
    <n v="0"/>
    <x v="169"/>
    <s v="0350"/>
    <n v="-57.337790319567503"/>
    <n v="0.57649507958427604"/>
    <n v="-58.016330343870202"/>
    <n v="0.515127676001498"/>
    <s v="210"/>
    <s v="PA"/>
    <s v="Eixo Principal"/>
    <s v="-"/>
    <s v="210BPA0350"/>
    <s v="RIO TURUNA"/>
    <s v="RIO IMABU"/>
    <n v="399"/>
    <n v="479"/>
    <n v="80"/>
    <x v="5"/>
    <m/>
    <m/>
    <s v="Federal"/>
    <m/>
    <m/>
    <m/>
    <s v="Federal"/>
    <s v="N_PAV"/>
    <s v="Itaituba"/>
  </r>
  <r>
    <x v="0"/>
    <s v="210BPA0360"/>
    <n v="0"/>
    <x v="169"/>
    <s v="0360"/>
    <n v="-58.016330343870202"/>
    <n v="0.515127676001498"/>
    <n v="-58.5347727913311"/>
    <n v="0.53890213472578796"/>
    <s v="210"/>
    <s v="PA"/>
    <s v="Eixo Principal"/>
    <s v="-"/>
    <s v="210BPA0360"/>
    <s v="RIO IMABU"/>
    <s v="MAPUERA"/>
    <n v="479"/>
    <n v="541"/>
    <n v="62"/>
    <x v="5"/>
    <m/>
    <m/>
    <s v="Federal"/>
    <m/>
    <m/>
    <m/>
    <s v="Federal"/>
    <s v="N_PAV"/>
    <s v="Itaituba"/>
  </r>
  <r>
    <x v="0"/>
    <s v="210BPA0370"/>
    <n v="0"/>
    <x v="169"/>
    <s v="0370"/>
    <n v="-58.5347727913311"/>
    <n v="0.53890213472578796"/>
    <n v="-58.896721579936901"/>
    <n v="0.72352164990428502"/>
    <s v="210"/>
    <s v="PA"/>
    <s v="Eixo Principal"/>
    <s v="-"/>
    <s v="210BPA0370"/>
    <s v="MAPUERA"/>
    <s v="DIV PA/RR"/>
    <n v="541"/>
    <n v="589.6"/>
    <n v="48.6"/>
    <x v="5"/>
    <m/>
    <m/>
    <s v="Federal"/>
    <m/>
    <m/>
    <m/>
    <s v="Federal"/>
    <s v="N_PAV"/>
    <s v="Itaituba"/>
  </r>
  <r>
    <x v="0"/>
    <s v="210BRR0390"/>
    <n v="0"/>
    <x v="170"/>
    <s v="0390"/>
    <n v="-58.896721579936901"/>
    <n v="0.72352164990428502"/>
    <n v="-59.289783400383499"/>
    <n v="0.75930714001253796"/>
    <s v="210"/>
    <s v="RR"/>
    <s v="Eixo Principal"/>
    <s v="-"/>
    <s v="210BRR0390"/>
    <s v="DIV PA/RR"/>
    <s v="RIO JATAPÚ"/>
    <n v="0"/>
    <n v="45.3"/>
    <n v="45.3"/>
    <x v="1"/>
    <m/>
    <m/>
    <s v="Federal"/>
    <m/>
    <m/>
    <m/>
    <s v="Federal"/>
    <s v="PLA"/>
    <s v="Boa Vista"/>
  </r>
  <r>
    <x v="0"/>
    <s v="210BRR0395"/>
    <n v="0"/>
    <x v="170"/>
    <s v="0395"/>
    <n v="-59.289783400383499"/>
    <n v="0.75930714001253796"/>
    <n v="-59.428627550221201"/>
    <n v="0.79744234998452201"/>
    <s v="210"/>
    <s v="RR"/>
    <s v="Eixo Principal"/>
    <s v="-"/>
    <s v="210BRR0395"/>
    <s v="RIO JATAPÚ"/>
    <s v="ENTR VIC13/14 (ENTRE RIOS)"/>
    <n v="45.3"/>
    <n v="56.3"/>
    <n v="11"/>
    <x v="5"/>
    <m/>
    <m/>
    <s v="Federal"/>
    <m/>
    <m/>
    <m/>
    <s v="Federal"/>
    <s v="N_PAV"/>
    <s v="Boa Vista"/>
  </r>
  <r>
    <x v="0"/>
    <s v="210BRR0400"/>
    <n v="0"/>
    <x v="170"/>
    <s v="0400"/>
    <n v="-59.428627550221201"/>
    <n v="0.79744234998452201"/>
    <n v="-59.620673229785602"/>
    <n v="0.85505625044567102"/>
    <s v="210"/>
    <s v="RR"/>
    <s v="Eixo Principal"/>
    <s v="-"/>
    <s v="210BRR0400"/>
    <s v="ENTR VIC13/14 (ENTRE RIOS)"/>
    <s v="IGARAPÉ ROCOCÓ"/>
    <n v="56.3"/>
    <n v="78.599999999999994"/>
    <n v="22.3"/>
    <x v="5"/>
    <m/>
    <m/>
    <s v="Federal"/>
    <m/>
    <m/>
    <m/>
    <s v="Federal"/>
    <s v="N_PAV"/>
    <s v="Boa Vista"/>
  </r>
  <r>
    <x v="0"/>
    <s v="210BRR0405"/>
    <n v="0"/>
    <x v="170"/>
    <s v="0405"/>
    <n v="-59.620673229785602"/>
    <n v="0.85505625044567102"/>
    <n v="-59.662448169647199"/>
    <n v="0.87520022970687705"/>
    <s v="210"/>
    <s v="RR"/>
    <s v="Eixo Principal"/>
    <s v="-"/>
    <s v="210BRR0405"/>
    <s v="IGARAPÉ ROCOCÓ"/>
    <s v="RIO CAROEBE"/>
    <n v="78.599999999999994"/>
    <n v="83.7"/>
    <n v="5.0999999999999996"/>
    <x v="5"/>
    <m/>
    <m/>
    <s v="Federal"/>
    <m/>
    <m/>
    <m/>
    <s v="Federal"/>
    <s v="N_PAV"/>
    <s v="Boa Vista"/>
  </r>
  <r>
    <x v="0"/>
    <s v="210BRR0410"/>
    <n v="0"/>
    <x v="170"/>
    <s v="0410"/>
    <n v="-59.662448169647199"/>
    <n v="0.87520022970687705"/>
    <n v="-59.699739339798597"/>
    <n v="0.881269669659559"/>
    <s v="210"/>
    <s v="RR"/>
    <s v="Eixo Principal"/>
    <s v="-"/>
    <s v="210BRR0410"/>
    <s v="RIO CAROEBE"/>
    <s v="ENTR VIC 36/37 (CAROEBE)"/>
    <n v="83.7"/>
    <n v="86.8"/>
    <n v="3.1"/>
    <x v="2"/>
    <m/>
    <m/>
    <s v="Federal"/>
    <m/>
    <m/>
    <m/>
    <s v="Federal"/>
    <s v="PAV"/>
    <s v="Boa Vista"/>
  </r>
  <r>
    <x v="0"/>
    <s v="210BRR0415"/>
    <n v="0"/>
    <x v="170"/>
    <s v="0415"/>
    <n v="-59.699739339798597"/>
    <n v="0.881269669659559"/>
    <n v="-59.734940140175198"/>
    <n v="0.89558439000762702"/>
    <s v="210"/>
    <s v="RR"/>
    <s v="Eixo Principal"/>
    <s v="-"/>
    <s v="210BRR0415"/>
    <s v="ENTR VIC 36/37 (CAROEBE)"/>
    <s v="IGARAPÉ TABOCA"/>
    <n v="86.8"/>
    <n v="92.1"/>
    <n v="5.3"/>
    <x v="2"/>
    <m/>
    <m/>
    <s v="Federal"/>
    <m/>
    <m/>
    <m/>
    <s v="Federal"/>
    <s v="PAV"/>
    <s v="Boa Vista"/>
  </r>
  <r>
    <x v="0"/>
    <s v="210BRR0420"/>
    <n v="0"/>
    <x v="170"/>
    <s v="0420"/>
    <n v="-59.734940140175198"/>
    <n v="0.89558439000762702"/>
    <n v="-59.907701600448398"/>
    <n v="0.94938665966668601"/>
    <s v="210"/>
    <s v="RR"/>
    <s v="Eixo Principal"/>
    <s v="-"/>
    <s v="210BRR0420"/>
    <s v="IGARAPÉ TABOCA"/>
    <s v="SÃO JOÃO DA BALIZA"/>
    <n v="92.1"/>
    <n v="113"/>
    <n v="20.9"/>
    <x v="2"/>
    <m/>
    <m/>
    <s v="Federal"/>
    <m/>
    <m/>
    <m/>
    <s v="Federal"/>
    <s v="PAV"/>
    <s v="Boa Vista"/>
  </r>
  <r>
    <x v="0"/>
    <s v="210BRR0425"/>
    <n v="0"/>
    <x v="170"/>
    <s v="0425"/>
    <n v="-59.907701600448398"/>
    <n v="0.94938665966668601"/>
    <n v="-59.914451439582201"/>
    <n v="0.95033660994664604"/>
    <s v="210"/>
    <s v="RR"/>
    <s v="Eixo Principal"/>
    <s v="-"/>
    <s v="210BRR0425"/>
    <s v="SÃO JOÃO DA BALIZA"/>
    <s v="FIM DA DUPLICAÇÃO"/>
    <n v="113"/>
    <n v="113.7"/>
    <n v="0.7"/>
    <x v="0"/>
    <m/>
    <m/>
    <s v="Federal"/>
    <m/>
    <m/>
    <m/>
    <s v="Federal"/>
    <s v="PAV"/>
    <s v="Boa Vista"/>
  </r>
  <r>
    <x v="0"/>
    <s v="210BRR0430"/>
    <n v="0"/>
    <x v="170"/>
    <s v="0430"/>
    <n v="-59.914451439582201"/>
    <n v="0.95033660994664604"/>
    <n v="-60.037709449831098"/>
    <n v="1.01238477963391"/>
    <s v="210"/>
    <s v="RR"/>
    <s v="Eixo Principal"/>
    <s v="-"/>
    <s v="210BRR0430"/>
    <s v="FIM DA DUPLICAÇÃO"/>
    <s v="ENTR RR-460 (SÃO LUIZ DO ANAUÁ)"/>
    <n v="113.7"/>
    <n v="129"/>
    <n v="15.3"/>
    <x v="2"/>
    <m/>
    <m/>
    <s v="Federal"/>
    <m/>
    <m/>
    <m/>
    <s v="Federal"/>
    <s v="PAV"/>
    <s v="Boa Vista"/>
  </r>
  <r>
    <x v="0"/>
    <s v="210BRR0435"/>
    <n v="0"/>
    <x v="170"/>
    <s v="0435"/>
    <n v="-60.037709449831098"/>
    <n v="1.01238477963391"/>
    <n v="-60.088402100376499"/>
    <n v="1.0337847403735001"/>
    <s v="210"/>
    <s v="RR"/>
    <s v="Eixo Principal"/>
    <s v="-"/>
    <s v="210BRR0435"/>
    <s v="ENTR RR-460 (SÃO LUIZ DO ANAUÁ)"/>
    <s v="IGARAPÉ AREAL"/>
    <n v="129"/>
    <n v="135.5"/>
    <n v="6.5"/>
    <x v="2"/>
    <m/>
    <m/>
    <s v="Federal"/>
    <m/>
    <m/>
    <m/>
    <s v="Federal"/>
    <s v="PAV"/>
    <s v="Boa Vista"/>
  </r>
  <r>
    <x v="0"/>
    <s v="210BRR0445"/>
    <n v="0"/>
    <x v="170"/>
    <s v="0445"/>
    <n v="-60.088402100376499"/>
    <n v="1.0337847403735001"/>
    <n v="-60.190825940364697"/>
    <n v="1.0805602696407799"/>
    <s v="210"/>
    <s v="RR"/>
    <s v="Eixo Principal"/>
    <s v="-"/>
    <s v="210BRR0445"/>
    <s v="IGARAPÉ AREAL"/>
    <s v="ENTR VIC 12/13 (VILA MODERNA)"/>
    <n v="135.5"/>
    <n v="148.4"/>
    <n v="12.9"/>
    <x v="2"/>
    <m/>
    <m/>
    <s v="Federal"/>
    <m/>
    <m/>
    <m/>
    <s v="Federal"/>
    <s v="PAV"/>
    <s v="Boa Vista"/>
  </r>
  <r>
    <x v="0"/>
    <s v="210BRR0450"/>
    <n v="0"/>
    <x v="170"/>
    <s v="0450"/>
    <n v="-60.190825940364697"/>
    <n v="1.0805602696407799"/>
    <n v="-60.223668140072498"/>
    <n v="1.1283761400468899"/>
    <s v="210"/>
    <s v="RR"/>
    <s v="Eixo Principal"/>
    <s v="-"/>
    <s v="210BRR0450"/>
    <s v="ENTR VIC 12/13 (VILA MODERNA)"/>
    <s v="RIO ANAUÁ"/>
    <n v="148.4"/>
    <n v="155"/>
    <n v="6.6"/>
    <x v="2"/>
    <m/>
    <m/>
    <s v="Federal"/>
    <m/>
    <m/>
    <m/>
    <s v="Federal"/>
    <s v="PAV"/>
    <s v="Boa Vista"/>
  </r>
  <r>
    <x v="0"/>
    <s v="210BRR0455"/>
    <n v="0"/>
    <x v="170"/>
    <s v="0455"/>
    <n v="-60.223668140072498"/>
    <n v="1.1283761400468899"/>
    <n v="-60.254722539713299"/>
    <n v="1.1676394299158199"/>
    <s v="210"/>
    <s v="RR"/>
    <s v="Eixo Principal"/>
    <s v="-"/>
    <s v="210BRR0455"/>
    <s v="RIO ANAUÁ"/>
    <s v="IGARAPÉ SÃO FRANCISCO"/>
    <n v="155"/>
    <n v="161.80000000000001"/>
    <n v="6.8"/>
    <x v="2"/>
    <m/>
    <m/>
    <s v="Federal"/>
    <m/>
    <m/>
    <m/>
    <s v="Federal"/>
    <s v="PAV"/>
    <s v="Boa Vista"/>
  </r>
  <r>
    <x v="0"/>
    <s v="210BRR0460"/>
    <n v="0"/>
    <x v="170"/>
    <s v="0460"/>
    <n v="-60.254722539713299"/>
    <n v="1.1676394299158199"/>
    <n v="-60.385000040019797"/>
    <n v="1.2235136503347199"/>
    <s v="210"/>
    <s v="RR"/>
    <s v="Eixo Principal"/>
    <s v="-"/>
    <s v="210BRR0460"/>
    <s v="IGARAPÉ SÃO FRANCISCO"/>
    <s v="ENTR BR-174(A) (NOVO PARAÍSO)"/>
    <n v="161.80000000000001"/>
    <n v="178.5"/>
    <n v="16.7"/>
    <x v="2"/>
    <m/>
    <m/>
    <s v="Federal"/>
    <m/>
    <m/>
    <m/>
    <s v="Federal"/>
    <s v="PAV"/>
    <s v="Boa Vista"/>
  </r>
  <r>
    <x v="0"/>
    <s v="210BRR0465"/>
    <n v="0"/>
    <x v="170"/>
    <s v="0465"/>
    <n v="-60.385000040019797"/>
    <n v="1.2235136503347199"/>
    <n v="-60.509945649671899"/>
    <n v="1.2759312797048199"/>
    <s v="210"/>
    <s v="RR"/>
    <s v="Eixo Principal"/>
    <s v="Coinc"/>
    <s v="210BRR0465"/>
    <s v="ENTR BR-174(A) (NOVO PARAÍSO)"/>
    <s v="RIO DIAS"/>
    <n v="178.5"/>
    <n v="194"/>
    <n v="15.5"/>
    <x v="2"/>
    <m/>
    <s v="174BRR0830"/>
    <s v="Federal"/>
    <m/>
    <m/>
    <m/>
    <s v="Federal"/>
    <s v="PAV"/>
    <s v="Boa Vista"/>
  </r>
  <r>
    <x v="0"/>
    <s v="210BRR0470"/>
    <n v="0"/>
    <x v="170"/>
    <s v="0470"/>
    <n v="-60.509945649671899"/>
    <n v="1.2759312797048199"/>
    <n v="-60.520517280148297"/>
    <n v="1.2853323004453601"/>
    <s v="210"/>
    <s v="RR"/>
    <s v="Eixo Principal"/>
    <s v="Coinc"/>
    <s v="210BRR0470"/>
    <s v="RIO DIAS"/>
    <s v="IGARAPÉ SCHULLER"/>
    <n v="194"/>
    <n v="195.7"/>
    <n v="1.7"/>
    <x v="2"/>
    <m/>
    <s v="174BRR0835"/>
    <s v="Federal"/>
    <m/>
    <m/>
    <m/>
    <s v="Federal"/>
    <s v="PAV"/>
    <s v="Boa Vista"/>
  </r>
  <r>
    <x v="0"/>
    <s v="210BRR0475"/>
    <n v="0"/>
    <x v="170"/>
    <s v="0475"/>
    <n v="-60.520517280148297"/>
    <n v="1.2853323004453601"/>
    <n v="-60.5439169697922"/>
    <n v="1.28993419970362"/>
    <s v="210"/>
    <s v="RR"/>
    <s v="Eixo Principal"/>
    <s v="Coinc"/>
    <s v="210BRR0475"/>
    <s v="IGARAPÉ SCHULLER"/>
    <s v="IGARAPÉ NELSON RIBEIRO"/>
    <n v="195.7"/>
    <n v="198.3"/>
    <n v="2.6"/>
    <x v="2"/>
    <m/>
    <s v="174BRR0840"/>
    <s v="Federal"/>
    <m/>
    <m/>
    <m/>
    <s v="Federal"/>
    <s v="PAV"/>
    <s v="Boa Vista"/>
  </r>
  <r>
    <x v="0"/>
    <s v="210BRR0480"/>
    <n v="0"/>
    <x v="170"/>
    <s v="0480"/>
    <n v="-60.5439169697922"/>
    <n v="1.28993419970362"/>
    <n v="-60.569051689983397"/>
    <n v="1.3055988599994599"/>
    <s v="210"/>
    <s v="RR"/>
    <s v="Eixo Principal"/>
    <s v="Coinc"/>
    <s v="210BRR0480"/>
    <s v="IGARAPÉ NELSON RIBEIRO"/>
    <s v="IGARAPÉ TAMANDARÉ"/>
    <n v="198.3"/>
    <n v="201.8"/>
    <n v="3.5"/>
    <x v="2"/>
    <m/>
    <s v="174BRR0845"/>
    <s v="Federal"/>
    <m/>
    <m/>
    <m/>
    <s v="Federal"/>
    <s v="PAV"/>
    <s v="Boa Vista"/>
  </r>
  <r>
    <x v="0"/>
    <s v="210BRR0485"/>
    <n v="0"/>
    <x v="170"/>
    <s v="0485"/>
    <n v="-60.569051689983397"/>
    <n v="1.3055988599994599"/>
    <n v="-60.643771130133501"/>
    <n v="1.3919145696017301"/>
    <s v="210"/>
    <s v="RR"/>
    <s v="Eixo Principal"/>
    <s v="Coinc"/>
    <s v="210BRR0485"/>
    <s v="IGARAPÉ TAMANDARÉ"/>
    <s v="IGARAPÉ CALEFFI"/>
    <n v="201.8"/>
    <n v="214.5"/>
    <n v="12.7"/>
    <x v="2"/>
    <m/>
    <s v="174BRR0850"/>
    <s v="Federal"/>
    <m/>
    <m/>
    <m/>
    <s v="Federal"/>
    <s v="PAV"/>
    <s v="Boa Vista"/>
  </r>
  <r>
    <x v="0"/>
    <s v="210BRR0490"/>
    <n v="0"/>
    <x v="170"/>
    <s v="0490"/>
    <n v="-60.643771130133501"/>
    <n v="1.3919145696017301"/>
    <n v="-60.693205329662099"/>
    <n v="1.42642043955169"/>
    <s v="210"/>
    <s v="RR"/>
    <s v="Eixo Principal"/>
    <s v="Coinc"/>
    <s v="210BRR0490"/>
    <s v="IGARAPÉ CALEFFI"/>
    <s v="IGARAPÉ KALL"/>
    <n v="214.5"/>
    <n v="221.5"/>
    <n v="7"/>
    <x v="2"/>
    <m/>
    <s v="174BRR0855"/>
    <s v="Federal"/>
    <m/>
    <m/>
    <m/>
    <s v="Federal"/>
    <s v="PAV"/>
    <s v="Boa Vista"/>
  </r>
  <r>
    <x v="0"/>
    <s v="210BRR0495"/>
    <n v="0"/>
    <x v="170"/>
    <s v="0495"/>
    <n v="-60.693205329662099"/>
    <n v="1.42642043955169"/>
    <n v="-60.752184060146099"/>
    <n v="1.4522426096087799"/>
    <s v="210"/>
    <s v="RR"/>
    <s v="Eixo Principal"/>
    <s v="Coinc"/>
    <s v="210BRR0495"/>
    <s v="IGARAPÉ KALL"/>
    <s v="RIO ITÃ"/>
    <n v="221.5"/>
    <n v="228.8"/>
    <n v="7.3"/>
    <x v="2"/>
    <m/>
    <s v="174BRR0860"/>
    <s v="Federal"/>
    <m/>
    <m/>
    <m/>
    <s v="Federal"/>
    <s v="PAV"/>
    <s v="Boa Vista"/>
  </r>
  <r>
    <x v="0"/>
    <s v="210BRR0500"/>
    <n v="0"/>
    <x v="170"/>
    <s v="0500"/>
    <n v="-60.752184060146099"/>
    <n v="1.4522426096087799"/>
    <n v="-60.8217165299938"/>
    <n v="1.48407886994391"/>
    <s v="210"/>
    <s v="RR"/>
    <s v="Eixo Principal"/>
    <s v="Coinc"/>
    <s v="210BRR0500"/>
    <s v="RIO ITÃ"/>
    <s v="IGARAPÉ SECO"/>
    <n v="228.8"/>
    <n v="237.5"/>
    <n v="8.6999999999999993"/>
    <x v="2"/>
    <m/>
    <s v="174BRR0865"/>
    <s v="Federal"/>
    <m/>
    <m/>
    <m/>
    <s v="Federal"/>
    <s v="PAV"/>
    <s v="Boa Vista"/>
  </r>
  <r>
    <x v="0"/>
    <s v="210BRR0505"/>
    <n v="0"/>
    <x v="170"/>
    <s v="0505"/>
    <n v="-60.8217165299938"/>
    <n v="1.48407886994391"/>
    <n v="-60.831426830283903"/>
    <n v="1.48221749993774"/>
    <s v="210"/>
    <s v="RR"/>
    <s v="Eixo Principal"/>
    <s v="Coinc"/>
    <s v="210BRR0505"/>
    <s v="IGARAPÉ SECO"/>
    <s v="IGARAPÉ LAGOA"/>
    <n v="237.5"/>
    <n v="238.6"/>
    <n v="1.1000000000000001"/>
    <x v="2"/>
    <m/>
    <s v="174BRR0870"/>
    <s v="Federal"/>
    <m/>
    <m/>
    <m/>
    <s v="Federal"/>
    <s v="PAV"/>
    <s v="Boa Vista"/>
  </r>
  <r>
    <x v="0"/>
    <s v="210BRR0510"/>
    <n v="0"/>
    <x v="170"/>
    <s v="0510"/>
    <n v="-60.831426830283903"/>
    <n v="1.48221749993774"/>
    <n v="-60.863610299975299"/>
    <n v="1.47621117980213"/>
    <s v="210"/>
    <s v="RR"/>
    <s v="Eixo Principal"/>
    <s v="Coinc"/>
    <s v="210BRR0510"/>
    <s v="IGARAPÉ LAGOA"/>
    <s v="RIO BARAUANA"/>
    <n v="238.6"/>
    <n v="242.2"/>
    <n v="3.6"/>
    <x v="2"/>
    <m/>
    <s v="174BRR0875"/>
    <s v="Federal"/>
    <m/>
    <m/>
    <m/>
    <s v="Federal"/>
    <s v="PAV"/>
    <s v="Boa Vista"/>
  </r>
  <r>
    <x v="0"/>
    <s v="210BRR0515"/>
    <n v="0"/>
    <x v="170"/>
    <s v="0515"/>
    <n v="-60.863610299975299"/>
    <n v="1.47621117980213"/>
    <n v="-60.988999260107697"/>
    <n v="1.5621361897333901"/>
    <s v="210"/>
    <s v="RR"/>
    <s v="Eixo Principal"/>
    <s v="Coinc"/>
    <s v="210BRR0515"/>
    <s v="RIO BARAUANA"/>
    <s v="VILA PETROLINA"/>
    <n v="242.2"/>
    <n v="262.60000000000002"/>
    <n v="20.399999999999999"/>
    <x v="2"/>
    <m/>
    <s v="174BRR0880"/>
    <s v="Federal"/>
    <m/>
    <m/>
    <m/>
    <s v="Federal"/>
    <s v="PAV"/>
    <s v="Boa Vista"/>
  </r>
  <r>
    <x v="0"/>
    <s v="210BRR0520"/>
    <n v="0"/>
    <x v="170"/>
    <s v="0520"/>
    <n v="-60.988999260107697"/>
    <n v="1.5621361897333901"/>
    <n v="-61.141432960162902"/>
    <n v="1.7396065901720501"/>
    <s v="210"/>
    <s v="RR"/>
    <s v="Eixo Principal"/>
    <s v="Coinc"/>
    <s v="210BRR0520"/>
    <s v="VILA PETROLINA"/>
    <s v="RIO BRANCO (VISTA ALEGRE)"/>
    <n v="262.60000000000002"/>
    <n v="288.3"/>
    <n v="25.7"/>
    <x v="2"/>
    <m/>
    <s v="174BRR0885"/>
    <s v="Federal"/>
    <m/>
    <m/>
    <m/>
    <s v="Federal"/>
    <s v="PAV"/>
    <s v="Boa Vista"/>
  </r>
  <r>
    <x v="0"/>
    <s v="210BRR0530"/>
    <n v="0"/>
    <x v="170"/>
    <s v="0530"/>
    <n v="-61.141432960162902"/>
    <n v="1.7396065901720501"/>
    <n v="-61.131018790184903"/>
    <n v="1.82795647990764"/>
    <s v="210"/>
    <s v="RR"/>
    <s v="Eixo Principal"/>
    <s v="Coinc"/>
    <s v="210BRR0530"/>
    <s v="RIO BRANCO (VISTA ALEGRE)"/>
    <s v="CARACARAÍ (R. SEN. HÉLIO CAMPOS)"/>
    <n v="288.3"/>
    <n v="299.89999999999998"/>
    <n v="11.6"/>
    <x v="2"/>
    <m/>
    <s v="174BRR0890"/>
    <s v="Federal"/>
    <m/>
    <m/>
    <m/>
    <s v="Federal"/>
    <s v="PAV"/>
    <s v="Boa Vista"/>
  </r>
  <r>
    <x v="0"/>
    <s v="210BRR0540"/>
    <n v="0"/>
    <x v="170"/>
    <s v="0540"/>
    <n v="-61.131018790184903"/>
    <n v="1.82795647990764"/>
    <n v="-61.108472850341698"/>
    <n v="1.91203116980267"/>
    <s v="210"/>
    <s v="RR"/>
    <s v="Eixo Principal"/>
    <s v="Coinc"/>
    <s v="210BRR0540"/>
    <s v="CARACARAÍ (R. SEN. HÉLIO CAMPOS)"/>
    <s v="ENTR BR-174(B)/RR-327/347"/>
    <n v="299.89999999999998"/>
    <n v="310"/>
    <n v="10.1"/>
    <x v="2"/>
    <m/>
    <s v="174BRR0895"/>
    <s v="Federal"/>
    <m/>
    <m/>
    <m/>
    <s v="Federal"/>
    <s v="PAV"/>
    <s v="Boa Vista"/>
  </r>
  <r>
    <x v="0"/>
    <s v="210BRR0550"/>
    <n v="0"/>
    <x v="170"/>
    <s v="0550"/>
    <n v="-61.108472850341698"/>
    <n v="1.91203116980267"/>
    <n v="-61.4728511898305"/>
    <n v="2.0107435598674201"/>
    <s v="210"/>
    <s v="RR"/>
    <s v="Eixo Principal"/>
    <s v="-"/>
    <s v="210BRR0550"/>
    <s v="ENTR BR-174(B)/RR-327/347"/>
    <s v="RIO REPARTIMENTO DO AJARANI"/>
    <n v="310"/>
    <n v="353.7"/>
    <n v="43.7"/>
    <x v="5"/>
    <m/>
    <m/>
    <m/>
    <s v="MP082/2003"/>
    <m/>
    <m/>
    <m/>
    <s v="N_PAV"/>
    <s v="Boa Vista"/>
  </r>
  <r>
    <x v="0"/>
    <s v="210BRR0570"/>
    <n v="0"/>
    <x v="170"/>
    <s v="0570"/>
    <n v="-61.4728511898305"/>
    <n v="2.0107435598674201"/>
    <n v="-62.225306506589902"/>
    <n v="1.7862056175952099"/>
    <s v="210"/>
    <s v="RR"/>
    <s v="Eixo Principal"/>
    <s v="-"/>
    <s v="210BRR0570"/>
    <s v="RIO REPARTIMENTO DO AJARANI"/>
    <s v="ENTR RR-175/344 (MISSÃO CATRIMANI)"/>
    <n v="353.7"/>
    <n v="452.7"/>
    <n v="99"/>
    <x v="5"/>
    <m/>
    <m/>
    <m/>
    <s v="MP082/2005"/>
    <m/>
    <m/>
    <m/>
    <s v="N_PAV"/>
    <s v="Boa Vista"/>
  </r>
  <r>
    <x v="0"/>
    <s v="210BRR0580"/>
    <n v="0"/>
    <x v="170"/>
    <s v="0580"/>
    <n v="-62.225306506589902"/>
    <n v="1.7862056175952099"/>
    <n v="-62.287236869585698"/>
    <n v="1.74026575995691"/>
    <s v="210"/>
    <s v="RR"/>
    <s v="Eixo Principal"/>
    <s v="-"/>
    <s v="210BRR0580"/>
    <s v="ENTR RR-175/344 (MISSÃO CATRIMANI)"/>
    <s v="FIM DA IMPLANTAÇÃO"/>
    <n v="452.7"/>
    <n v="462.7"/>
    <n v="10"/>
    <x v="5"/>
    <m/>
    <m/>
    <m/>
    <s v="MP082/2003"/>
    <m/>
    <m/>
    <m/>
    <s v="N_PAV"/>
    <s v="Boa Vista"/>
  </r>
  <r>
    <x v="0"/>
    <s v="210BRR0590"/>
    <n v="0"/>
    <x v="170"/>
    <s v="0590"/>
    <n v="-62.287236869585698"/>
    <n v="1.74026575995691"/>
    <n v="-62.749313019979802"/>
    <n v="1.5043670797769499"/>
    <s v="210"/>
    <s v="RR"/>
    <s v="Eixo Principal"/>
    <s v="-"/>
    <s v="210BRR0590"/>
    <s v="FIM DA IMPLANTAÇÃO"/>
    <s v="DIV RR/AM"/>
    <n v="462.7"/>
    <n v="522.70000000000005"/>
    <n v="60"/>
    <x v="1"/>
    <m/>
    <m/>
    <s v="Federal"/>
    <m/>
    <m/>
    <m/>
    <s v="Federal"/>
    <s v="PLA"/>
    <s v="Boa Vista"/>
  </r>
  <r>
    <x v="0"/>
    <s v="222ACE1005"/>
    <n v="0"/>
    <x v="171"/>
    <s v="1005"/>
    <n v="-38.616833750277202"/>
    <n v="-3.7435269798861501"/>
    <n v="-38.6542677498567"/>
    <n v="-3.7353818003297699"/>
    <s v="222"/>
    <s v="CE"/>
    <s v="Acesso"/>
    <s v="-"/>
    <s v="222ACE1005"/>
    <s v="ENTR BR-020/222"/>
    <s v="ACESSO LESTE CAUCÁIA"/>
    <n v="0"/>
    <n v="3.8"/>
    <n v="3.8"/>
    <x v="0"/>
    <m/>
    <m/>
    <s v="Federal"/>
    <m/>
    <m/>
    <m/>
    <s v="Federal"/>
    <s v="PAV"/>
    <s v="Fortaleza"/>
  </r>
  <r>
    <x v="0"/>
    <s v="222ACE2005"/>
    <n v="0"/>
    <x v="171"/>
    <s v="2005"/>
    <n v="-38.7441630597773"/>
    <n v="-3.7359981300096399"/>
    <n v="-38.6542677498567"/>
    <n v="-3.7353818003297699"/>
    <s v="222"/>
    <s v="CE"/>
    <s v="Acesso"/>
    <s v="-"/>
    <s v="222ACE2005"/>
    <s v="ENTR BR-222"/>
    <s v="ACESSO OESTE CAUCÁIA"/>
    <n v="0"/>
    <n v="11.2"/>
    <n v="11.2"/>
    <x v="2"/>
    <m/>
    <m/>
    <s v="Federal"/>
    <m/>
    <m/>
    <m/>
    <s v="Federal"/>
    <s v="PAV"/>
    <s v="Fortaleza"/>
  </r>
  <r>
    <x v="0"/>
    <s v="222ACE3005"/>
    <n v="0"/>
    <x v="171"/>
    <s v="3005"/>
    <n v="-40.334302930135998"/>
    <n v="-3.7169909100024299"/>
    <n v="-40.344374939551699"/>
    <n v="-3.6842333104188998"/>
    <s v="222"/>
    <s v="CE"/>
    <s v="Acesso"/>
    <s v="-"/>
    <s v="222ACE3005"/>
    <s v="ENTR BR-222"/>
    <s v="ACESSO LESTE SOBRAL"/>
    <n v="0"/>
    <n v="3.8"/>
    <n v="3.8"/>
    <x v="0"/>
    <m/>
    <m/>
    <s v="Federal"/>
    <m/>
    <m/>
    <m/>
    <s v="Federal"/>
    <s v="PAV"/>
    <s v="Sobral"/>
  </r>
  <r>
    <x v="0"/>
    <s v="222ACE4005"/>
    <n v="0"/>
    <x v="171"/>
    <s v="4005"/>
    <n v="-40.381080900163298"/>
    <n v="-3.6953880298336799"/>
    <n v="-40.359948500323"/>
    <n v="-3.6912929201321201"/>
    <s v="222"/>
    <s v="CE"/>
    <s v="Acesso"/>
    <s v="-"/>
    <s v="222ACE4005"/>
    <s v="ENTR BR-222"/>
    <s v="ACESSO OESTE SOBRAL"/>
    <n v="0"/>
    <n v="2.5"/>
    <n v="2.5"/>
    <x v="2"/>
    <m/>
    <m/>
    <s v="Federal"/>
    <m/>
    <m/>
    <m/>
    <s v="Federal"/>
    <s v="PAV"/>
    <s v="Sobral"/>
  </r>
  <r>
    <x v="0"/>
    <s v="222AMA1005"/>
    <n v="0"/>
    <x v="172"/>
    <s v="1005"/>
    <n v="-45.390411309634203"/>
    <n v="-3.6755002296518402"/>
    <n v="-45.382734780285801"/>
    <n v="-3.6647803099632998"/>
    <s v="222"/>
    <s v="MA"/>
    <s v="Acesso"/>
    <s v="-"/>
    <s v="222AMA1005"/>
    <s v="ENTR BR-222 (KM 362,8)"/>
    <s v="SANTA INÊS (AV LARANJEIRAS - SUL)"/>
    <n v="0"/>
    <n v="1.4"/>
    <n v="1.4"/>
    <x v="2"/>
    <m/>
    <m/>
    <s v="Federal"/>
    <m/>
    <m/>
    <m/>
    <s v="Federal"/>
    <s v="PAV"/>
    <s v="Pedrinhas"/>
  </r>
  <r>
    <x v="0"/>
    <s v="222BCE0015"/>
    <n v="0"/>
    <x v="173"/>
    <s v="0015"/>
    <n v="-38.5692160104105"/>
    <n v="-3.73677077984757"/>
    <n v="-38.616833750277202"/>
    <n v="-3.7435269798861501"/>
    <s v="222"/>
    <s v="CE"/>
    <s v="Eixo Principal"/>
    <s v="-"/>
    <s v="222BCE0015"/>
    <s v="FORTALEZA (AVENIDA BEZERRA DE MENEZES)"/>
    <s v="P/CAUCÁIA"/>
    <n v="0"/>
    <n v="5.4"/>
    <n v="5.4"/>
    <x v="0"/>
    <m/>
    <m/>
    <s v="Federal"/>
    <m/>
    <m/>
    <m/>
    <s v="Federal"/>
    <s v="PAV"/>
    <s v="Fortaleza"/>
  </r>
  <r>
    <x v="0"/>
    <s v="222BCE0030"/>
    <n v="0"/>
    <x v="173"/>
    <s v="0030"/>
    <n v="-38.616833750277202"/>
    <n v="-3.7435269798861501"/>
    <n v="-38.665159190044498"/>
    <n v="-3.76795457034711"/>
    <s v="222"/>
    <s v="CE"/>
    <s v="Eixo Principal"/>
    <s v="-"/>
    <s v="222BCE0030"/>
    <s v="P/CAUCÁIA"/>
    <s v="ENTR BR-020"/>
    <n v="5.4"/>
    <n v="11.4"/>
    <n v="6"/>
    <x v="2"/>
    <s v="EOD"/>
    <m/>
    <s v="Federal"/>
    <m/>
    <m/>
    <m/>
    <s v="Federal"/>
    <s v="PAV"/>
    <s v="Fortaleza"/>
  </r>
  <r>
    <x v="0"/>
    <s v="222BCE0035"/>
    <n v="0"/>
    <x v="173"/>
    <s v="0035"/>
    <n v="-38.665159190044498"/>
    <n v="-3.76795457034711"/>
    <n v="-38.7441630597773"/>
    <n v="-3.7359981300096399"/>
    <s v="222"/>
    <s v="CE"/>
    <s v="Eixo Principal"/>
    <s v="-"/>
    <s v="222BCE0035"/>
    <s v="ENTR BR-020"/>
    <s v="ACESSO OESTE CAUCÁIA"/>
    <n v="11.4"/>
    <n v="21.2"/>
    <n v="9.8000000000000007"/>
    <x v="2"/>
    <m/>
    <m/>
    <s v="Federal"/>
    <m/>
    <m/>
    <m/>
    <s v="Federal"/>
    <s v="PAV"/>
    <s v="Fortaleza"/>
  </r>
  <r>
    <x v="0"/>
    <s v="222BCE0037"/>
    <n v="0"/>
    <x v="173"/>
    <s v="0037"/>
    <n v="-38.7441630597773"/>
    <n v="-3.7359981300096399"/>
    <n v="-38.824215129824303"/>
    <n v="-3.7113703702463501"/>
    <s v="222"/>
    <s v="CE"/>
    <s v="Eixo Principal"/>
    <s v="-"/>
    <s v="222BCE0037"/>
    <s v="ACESSO OESTE CAUCÁIA"/>
    <s v="ENTR CE-421 (PRIMAVERA)"/>
    <n v="21.2"/>
    <n v="30.5"/>
    <n v="9.3000000000000007"/>
    <x v="2"/>
    <m/>
    <m/>
    <s v="Federal"/>
    <m/>
    <m/>
    <m/>
    <s v="Federal"/>
    <s v="PAV"/>
    <s v="Fortaleza"/>
  </r>
  <r>
    <x v="0"/>
    <s v="222BCE0040"/>
    <n v="0"/>
    <x v="173"/>
    <s v="0040"/>
    <n v="-38.824215129824303"/>
    <n v="-3.7113703702463501"/>
    <n v="-38.870475709986003"/>
    <n v="-3.6979128099281899"/>
    <s v="222"/>
    <s v="CE"/>
    <s v="Eixo Principal"/>
    <s v="-"/>
    <s v="222BCE0040"/>
    <s v="ENTR CE-421 (PRIMAVERA)"/>
    <s v="ENTR CE-422 (P/PECÉM)"/>
    <n v="30.5"/>
    <n v="35.700000000000003"/>
    <n v="5.2"/>
    <x v="2"/>
    <m/>
    <m/>
    <s v="Federal"/>
    <m/>
    <m/>
    <m/>
    <s v="Federal"/>
    <s v="PAV"/>
    <s v="Fortaleza"/>
  </r>
  <r>
    <x v="0"/>
    <s v="222BCE0045"/>
    <n v="0"/>
    <x v="173"/>
    <s v="0045"/>
    <n v="-38.870475709986003"/>
    <n v="-3.6979128099281899"/>
    <n v="-38.918516070060498"/>
    <n v="-3.6836265801025498"/>
    <s v="222"/>
    <s v="CE"/>
    <s v="Eixo Principal"/>
    <s v="-"/>
    <s v="222BCE0045"/>
    <s v="ENTR CE-422 (P/PECÉM)"/>
    <s v="ENTR CE-156 (CATUANA)"/>
    <n v="35.700000000000003"/>
    <n v="41.3"/>
    <n v="5.6"/>
    <x v="2"/>
    <m/>
    <m/>
    <s v="Federal"/>
    <m/>
    <m/>
    <m/>
    <s v="Federal"/>
    <s v="PAV"/>
    <s v="Fortaleza"/>
  </r>
  <r>
    <x v="0"/>
    <s v="222BCE0047"/>
    <n v="0"/>
    <x v="173"/>
    <s v="0047"/>
    <n v="-38.918516070060498"/>
    <n v="-3.6836265801025498"/>
    <n v="-38.977252429655799"/>
    <n v="-3.66997450991567"/>
    <s v="222"/>
    <s v="CE"/>
    <s v="Eixo Principal"/>
    <s v="-"/>
    <s v="222BCE0047"/>
    <s v="ENTR CE-156 (CATUANA)"/>
    <s v="ENTR CE-423 (P/SÃO GONÇALO)"/>
    <n v="41.3"/>
    <n v="48.2"/>
    <n v="6.9"/>
    <x v="2"/>
    <m/>
    <m/>
    <s v="Federal"/>
    <m/>
    <m/>
    <m/>
    <s v="Federal"/>
    <s v="PAV"/>
    <s v="Fortaleza"/>
  </r>
  <r>
    <x v="0"/>
    <s v="222BCE0050"/>
    <n v="0"/>
    <x v="173"/>
    <s v="0050"/>
    <n v="-38.977252429655799"/>
    <n v="-3.66997450991567"/>
    <n v="-39.117893520269703"/>
    <n v="-3.6721374199059298"/>
    <s v="222"/>
    <s v="CE"/>
    <s v="Eixo Principal"/>
    <s v="-"/>
    <s v="222BCE0050"/>
    <s v="ENTR CE-423 (P/SÃO GONÇALO)"/>
    <s v="ENTR CE-341 (CROATÁ)"/>
    <n v="48.2"/>
    <n v="64.2"/>
    <n v="16"/>
    <x v="2"/>
    <m/>
    <m/>
    <s v="Federal"/>
    <m/>
    <m/>
    <m/>
    <s v="Federal"/>
    <s v="PAV"/>
    <s v="Fortaleza"/>
  </r>
  <r>
    <x v="0"/>
    <s v="222BCE0070"/>
    <n v="0"/>
    <x v="173"/>
    <s v="0070"/>
    <n v="-39.117893520269703"/>
    <n v="-3.6721374199059298"/>
    <n v="-39.2402696202467"/>
    <n v="-3.6739282300037499"/>
    <s v="222"/>
    <s v="CE"/>
    <s v="Eixo Principal"/>
    <s v="-"/>
    <s v="222BCE0070"/>
    <s v="ENTR CE-341 (CROATÁ)"/>
    <s v="ENTR CE-162 (SÃO LUÍS DO CURU)"/>
    <n v="64.2"/>
    <n v="77.8"/>
    <n v="13.6"/>
    <x v="2"/>
    <m/>
    <m/>
    <s v="Federal"/>
    <m/>
    <m/>
    <m/>
    <s v="Federal"/>
    <s v="PAV"/>
    <s v="Fortaleza"/>
  </r>
  <r>
    <x v="0"/>
    <s v="222BCE0080"/>
    <n v="0"/>
    <x v="173"/>
    <s v="0080"/>
    <n v="-39.2402696202467"/>
    <n v="-3.6739282300037499"/>
    <n v="-39.2789257400308"/>
    <n v="-3.67509413988261"/>
    <s v="222"/>
    <s v="CE"/>
    <s v="Eixo Principal"/>
    <s v="-"/>
    <s v="222BCE0080"/>
    <s v="ENTR CE-162 (SÃO LUÍS DO CURU)"/>
    <s v="ENTR CE-163"/>
    <n v="77.8"/>
    <n v="82.3"/>
    <n v="4.5"/>
    <x v="2"/>
    <m/>
    <m/>
    <s v="Federal"/>
    <m/>
    <m/>
    <m/>
    <s v="Federal"/>
    <s v="PAV"/>
    <s v="Fortaleza"/>
  </r>
  <r>
    <x v="0"/>
    <s v="222BCE0085"/>
    <n v="0"/>
    <x v="173"/>
    <s v="0085"/>
    <n v="-39.2789257400308"/>
    <n v="-3.67509413988261"/>
    <n v="-39.355987209941702"/>
    <n v="-3.6807394703502001"/>
    <s v="222"/>
    <s v="CE"/>
    <s v="Eixo Principal"/>
    <s v="-"/>
    <s v="222BCE0085"/>
    <s v="ENTR CE-163"/>
    <s v="ENTR BR-402 (UMIRIM)"/>
    <n v="82.3"/>
    <n v="91"/>
    <n v="8.6999999999999993"/>
    <x v="2"/>
    <m/>
    <m/>
    <s v="Federal"/>
    <m/>
    <m/>
    <m/>
    <s v="Federal"/>
    <s v="PAV"/>
    <s v="Fortaleza"/>
  </r>
  <r>
    <x v="0"/>
    <s v="222BCE0090"/>
    <n v="0"/>
    <x v="173"/>
    <s v="0090"/>
    <n v="-39.355987209941702"/>
    <n v="-3.6807394703502001"/>
    <n v="-39.5793478299383"/>
    <n v="-3.69591570974216"/>
    <s v="222"/>
    <s v="CE"/>
    <s v="Eixo Principal"/>
    <s v="-"/>
    <s v="222BCE0090"/>
    <s v="ENTR BR-402 (UMIRIM)"/>
    <s v="ENTR CE-243 (ITAPAGÉ)"/>
    <n v="91"/>
    <n v="122.7"/>
    <n v="31.7"/>
    <x v="2"/>
    <m/>
    <m/>
    <s v="Federal"/>
    <m/>
    <m/>
    <m/>
    <s v="Federal"/>
    <s v="PAV"/>
    <s v="Fortaleza"/>
  </r>
  <r>
    <x v="0"/>
    <s v="222BCE0110"/>
    <n v="0"/>
    <x v="173"/>
    <s v="0110"/>
    <n v="-39.5793478299383"/>
    <n v="-3.69591570974216"/>
    <n v="-40.0454634903477"/>
    <n v="-3.7471602301604299"/>
    <s v="222"/>
    <s v="CE"/>
    <s v="Eixo Principal"/>
    <s v="-"/>
    <s v="222BCE0110"/>
    <s v="ENTR CE-243 (ITAPAGÉ)"/>
    <s v="ENTR CE-176 (PATOS)"/>
    <n v="122.7"/>
    <n v="179.8"/>
    <n v="57.1"/>
    <x v="2"/>
    <m/>
    <m/>
    <s v="Federal"/>
    <m/>
    <m/>
    <m/>
    <s v="Federal"/>
    <s v="PAV"/>
    <s v="Sobral"/>
  </r>
  <r>
    <x v="0"/>
    <s v="222BCE0130"/>
    <n v="0"/>
    <x v="173"/>
    <s v="0130"/>
    <n v="-40.0454634903477"/>
    <n v="-3.7471602301604299"/>
    <n v="-40.275047659921498"/>
    <n v="-3.79410710995512"/>
    <s v="222"/>
    <s v="CE"/>
    <s v="Eixo Principal"/>
    <s v="-"/>
    <s v="222BCE0130"/>
    <s v="ENTR CE-176 (PATOS)"/>
    <s v="ENTR CE-362 (FORQUILHA)"/>
    <n v="179.8"/>
    <n v="211"/>
    <n v="31.2"/>
    <x v="2"/>
    <m/>
    <m/>
    <s v="Federal"/>
    <m/>
    <m/>
    <m/>
    <s v="Federal"/>
    <s v="PAV"/>
    <s v="Sobral"/>
  </r>
  <r>
    <x v="0"/>
    <s v="222BCE0150"/>
    <n v="0"/>
    <x v="173"/>
    <s v="0150"/>
    <n v="-40.275047659921498"/>
    <n v="-3.79410710995512"/>
    <n v="-40.323031830354601"/>
    <n v="-3.7253867099286699"/>
    <s v="222"/>
    <s v="CE"/>
    <s v="Eixo Principal"/>
    <s v="-"/>
    <s v="222BCE0150"/>
    <s v="ENTR CE-362 (FORQUILHA)"/>
    <s v="ENTR BR-403(A)/CE-178"/>
    <n v="211"/>
    <n v="221.2"/>
    <n v="10.199999999999999"/>
    <x v="2"/>
    <m/>
    <m/>
    <s v="Federal"/>
    <m/>
    <m/>
    <m/>
    <s v="Federal"/>
    <s v="PAV"/>
    <s v="Sobral"/>
  </r>
  <r>
    <x v="0"/>
    <s v="222BCE0160"/>
    <n v="0"/>
    <x v="173"/>
    <s v="0160"/>
    <n v="-40.323031830354601"/>
    <n v="-3.7253867099286699"/>
    <n v="-40.334302930135998"/>
    <n v="-3.7169909100024299"/>
    <s v="222"/>
    <s v="CE"/>
    <s v="Eixo Principal"/>
    <s v="-"/>
    <s v="222BCE0160"/>
    <s v="ENTR BR-403(A)/CE-178"/>
    <s v="ACESSO LESTE SOBRAL"/>
    <n v="221.2"/>
    <n v="222.8"/>
    <n v="1.6"/>
    <x v="2"/>
    <m/>
    <s v="403BCE0060"/>
    <s v="Federal"/>
    <m/>
    <m/>
    <m/>
    <s v="Federal"/>
    <s v="PAV"/>
    <s v="Sobral"/>
  </r>
  <r>
    <x v="0"/>
    <s v="222BCE0170"/>
    <n v="0"/>
    <x v="173"/>
    <s v="0170"/>
    <n v="-40.334302930135998"/>
    <n v="-3.7169909100024299"/>
    <n v="-40.381080900163298"/>
    <n v="-3.6953880298336799"/>
    <s v="222"/>
    <s v="CE"/>
    <s v="Eixo Principal"/>
    <s v="-"/>
    <s v="222BCE0170"/>
    <s v="ACESSO LESTE SOBRAL"/>
    <s v="ACESSO OESTE SOBRAL"/>
    <n v="222.8"/>
    <n v="228.6"/>
    <n v="5.8"/>
    <x v="2"/>
    <m/>
    <s v="403BCE0065"/>
    <s v="Federal"/>
    <m/>
    <m/>
    <m/>
    <s v="Federal"/>
    <s v="PAV"/>
    <s v="Sobral"/>
  </r>
  <r>
    <x v="0"/>
    <s v="222BCE0190"/>
    <n v="0"/>
    <x v="173"/>
    <s v="0190"/>
    <n v="-40.381080900163298"/>
    <n v="-3.6953880298336799"/>
    <n v="-40.481585860299099"/>
    <n v="-3.7336625996492199"/>
    <s v="222"/>
    <s v="CE"/>
    <s v="Eixo Principal"/>
    <s v="-"/>
    <s v="222BCE0190"/>
    <s v="ACESSO OESTE SOBRAL"/>
    <s v="ENTR BR-403(B)/CE-183"/>
    <n v="228.6"/>
    <n v="240.6"/>
    <n v="12"/>
    <x v="2"/>
    <m/>
    <s v="403BCE0070"/>
    <s v="Federal"/>
    <m/>
    <m/>
    <m/>
    <s v="Federal"/>
    <s v="PAV"/>
    <s v="Sobral"/>
  </r>
  <r>
    <x v="0"/>
    <s v="222BCE0191"/>
    <n v="0"/>
    <x v="173"/>
    <s v="0191"/>
    <n v="-40.481585860299099"/>
    <n v="-3.7336625996492199"/>
    <n v="-40.555503919969901"/>
    <n v="-3.7560078998446298"/>
    <s v="222"/>
    <s v="CE"/>
    <s v="Eixo Principal"/>
    <s v="-"/>
    <s v="222BCE0191"/>
    <s v="ENTR BR-403(B)/CE-183"/>
    <s v="ENTR CE-364 (SALGADINHO)"/>
    <n v="240.6"/>
    <n v="249.6"/>
    <n v="9"/>
    <x v="2"/>
    <m/>
    <m/>
    <s v="Federal"/>
    <m/>
    <m/>
    <m/>
    <s v="Federal"/>
    <s v="PAV"/>
    <s v="Sobral"/>
  </r>
  <r>
    <x v="0"/>
    <s v="222BCE0210"/>
    <n v="0"/>
    <x v="173"/>
    <s v="0210"/>
    <n v="-40.555503919969901"/>
    <n v="-3.7560078998446298"/>
    <n v="-40.987272320261297"/>
    <n v="-3.7140340002688301"/>
    <s v="222"/>
    <s v="CE"/>
    <s v="Eixo Principal"/>
    <s v="-"/>
    <s v="222BCE0210"/>
    <s v="ENTR CE-364 (SALGADINHO)"/>
    <s v="ACESSO LESTE TIANGUÁ"/>
    <n v="249.6"/>
    <n v="311.39999999999998"/>
    <n v="61.8"/>
    <x v="2"/>
    <m/>
    <m/>
    <s v="Federal"/>
    <m/>
    <m/>
    <m/>
    <s v="Federal"/>
    <s v="PAV"/>
    <s v="Sobral"/>
  </r>
  <r>
    <x v="0"/>
    <s v="222BCE0220"/>
    <n v="0"/>
    <x v="173"/>
    <s v="0220"/>
    <n v="-40.987272320261297"/>
    <n v="-3.7140340002688301"/>
    <n v="-41.0022269604058"/>
    <n v="-3.7333462802066002"/>
    <s v="222"/>
    <s v="CE"/>
    <s v="Eixo Principal"/>
    <s v="-"/>
    <s v="222BCE0220"/>
    <s v="ACESSO LESTE TIANGUÁ"/>
    <s v="ENTR CE-187 (ACESSO OESTE TIANGUÁ)"/>
    <n v="311.39999999999998"/>
    <n v="314.3"/>
    <n v="2.9"/>
    <x v="2"/>
    <m/>
    <m/>
    <s v="Federal"/>
    <m/>
    <m/>
    <m/>
    <s v="Federal"/>
    <s v="PAV"/>
    <s v="Sobral"/>
  </r>
  <r>
    <x v="0"/>
    <s v="222BCE0230"/>
    <n v="0"/>
    <x v="173"/>
    <s v="0230"/>
    <n v="-41.0022269604058"/>
    <n v="-3.7333462802066002"/>
    <n v="-41.232792089782997"/>
    <n v="-3.9182451895637702"/>
    <s v="222"/>
    <s v="CE"/>
    <s v="Eixo Principal"/>
    <s v="-"/>
    <s v="222BCE0230"/>
    <s v="ENTR CE-187 (ACESSO OESTE TIANGUÁ)"/>
    <s v="DIV CE/PI"/>
    <n v="314.3"/>
    <n v="348.7"/>
    <n v="34.4"/>
    <x v="2"/>
    <m/>
    <m/>
    <s v="Federal"/>
    <m/>
    <m/>
    <m/>
    <s v="Federal"/>
    <s v="PAV"/>
    <s v="Sobral"/>
  </r>
  <r>
    <x v="0"/>
    <s v="222BMA0370"/>
    <n v="0"/>
    <x v="174"/>
    <s v="0370"/>
    <n v="-42.674971729861298"/>
    <n v="-3.67592021034937"/>
    <n v="-42.789705220219602"/>
    <n v="-3.6666857899172101"/>
    <s v="222"/>
    <s v="MA"/>
    <s v="Eixo Principal"/>
    <s v="-"/>
    <s v="222BMA0370"/>
    <s v="DIV PI/MA (REPARTIÇÃO/PI)"/>
    <s v="ENTR MA-034(A) (BREJO)"/>
    <n v="0"/>
    <n v="9.9"/>
    <n v="9.9"/>
    <x v="1"/>
    <m/>
    <m/>
    <s v="Federal"/>
    <m/>
    <m/>
    <m/>
    <s v="Federal"/>
    <s v="PLA"/>
    <s v="Pedrinhas"/>
  </r>
  <r>
    <x v="0"/>
    <s v="222BMA0380"/>
    <n v="0"/>
    <x v="174"/>
    <s v="0380"/>
    <n v="-42.789705220219602"/>
    <n v="-3.6666857899172101"/>
    <n v="-42.993955709887999"/>
    <n v="-3.6903090995852401"/>
    <s v="222"/>
    <s v="MA"/>
    <s v="Eixo Principal"/>
    <s v="-"/>
    <s v="222BMA0380"/>
    <s v="ENTR MA-034(A) (BREJO)"/>
    <s v="ENTR MA-034(B)"/>
    <n v="9.9"/>
    <n v="32.9"/>
    <n v="23"/>
    <x v="1"/>
    <m/>
    <m/>
    <s v="Estadual"/>
    <m/>
    <s v="MA-034"/>
    <s v="PAV"/>
    <s v="Estadual"/>
    <s v="PLA"/>
    <s v="Pedrinhas"/>
  </r>
  <r>
    <x v="0"/>
    <s v="222BMA0385"/>
    <n v="0"/>
    <x v="174"/>
    <s v="0385"/>
    <n v="-42.993955709887999"/>
    <n v="-3.6903090995852401"/>
    <n v="-43.122977949972302"/>
    <n v="-3.66836984958882"/>
    <s v="222"/>
    <s v="MA"/>
    <s v="Eixo Principal"/>
    <s v="-"/>
    <s v="222BMA0385"/>
    <s v="ENTR MA-034(B)"/>
    <s v="ENTR MA-228/234(A) (ANAPURUS)"/>
    <n v="32.9"/>
    <n v="49.1"/>
    <n v="16.2"/>
    <x v="1"/>
    <m/>
    <m/>
    <s v="Estadual"/>
    <m/>
    <s v="MA-230"/>
    <s v="PAV"/>
    <s v="Estadual"/>
    <s v="PLA"/>
    <s v="Pedrinhas"/>
  </r>
  <r>
    <x v="0"/>
    <s v="222BMA0390"/>
    <n v="0"/>
    <x v="174"/>
    <s v="0390"/>
    <n v="-43.122977949972302"/>
    <n v="-3.66836984958882"/>
    <n v="-43.337604949608703"/>
    <n v="-3.7356265796029202"/>
    <s v="222"/>
    <s v="MA"/>
    <s v="Eixo Principal"/>
    <s v="-"/>
    <s v="222BMA0390"/>
    <s v="ENTR MA-228/234(A) (ANAPURUS)"/>
    <s v="ENTR MA-025(A)/234(B) (INI TRAV URB CHAPADINHA)"/>
    <n v="49.1"/>
    <n v="74.599999999999994"/>
    <n v="25.5"/>
    <x v="1"/>
    <m/>
    <m/>
    <s v="Estadual"/>
    <m/>
    <s v="MA-234"/>
    <s v="PAV"/>
    <s v="Estadual"/>
    <s v="PLA"/>
    <s v="Pedrinhas"/>
  </r>
  <r>
    <x v="0"/>
    <s v="222BMA0400"/>
    <n v="0"/>
    <x v="174"/>
    <s v="0400"/>
    <n v="-43.337604949608703"/>
    <n v="-3.7356265796029202"/>
    <n v="-43.350032910290501"/>
    <n v="-3.7531146099512398"/>
    <s v="222"/>
    <s v="MA"/>
    <s v="Eixo Principal"/>
    <s v="-"/>
    <s v="222BMA0400"/>
    <s v="ENTR MA-025(A)/234(B) (INI TRAV URB CHAPADINHA)"/>
    <s v="ENTR MA-025(B) (CHAPADINHA)"/>
    <n v="74.599999999999994"/>
    <n v="77.099999999999994"/>
    <n v="2.5"/>
    <x v="2"/>
    <m/>
    <m/>
    <m/>
    <s v="MP082/2006"/>
    <m/>
    <m/>
    <m/>
    <s v="PAV"/>
    <s v="Pedrinhas"/>
  </r>
  <r>
    <x v="0"/>
    <s v="222BMA0405"/>
    <n v="0"/>
    <x v="174"/>
    <s v="0405"/>
    <n v="-43.350032910290501"/>
    <n v="-3.7531146099512398"/>
    <n v="-43.378017439952799"/>
    <n v="-3.7538888003278399"/>
    <s v="222"/>
    <s v="MA"/>
    <s v="Eixo Principal"/>
    <s v="-"/>
    <s v="222BMA0405"/>
    <s v="ENTR MA-025(B) (CHAPADINHA)"/>
    <s v="ENTR MA-026 (FIM TRAV URB CHAPADINHA)"/>
    <n v="77.099999999999994"/>
    <n v="80.2"/>
    <n v="3.1"/>
    <x v="2"/>
    <m/>
    <m/>
    <m/>
    <s v="MP082/2006"/>
    <m/>
    <m/>
    <m/>
    <s v="PAV"/>
    <s v="Pedrinhas"/>
  </r>
  <r>
    <x v="0"/>
    <s v="222BMA0410"/>
    <n v="0"/>
    <x v="174"/>
    <s v="0410"/>
    <n v="-43.378017439952799"/>
    <n v="-3.7538888003278399"/>
    <n v="-43.6602711803706"/>
    <n v="-3.60904842974116"/>
    <s v="222"/>
    <s v="MA"/>
    <s v="Eixo Principal"/>
    <s v="-"/>
    <s v="222BMA0410"/>
    <s v="ENTR MA-026 (FIM TRAV URB CHAPADINHA)"/>
    <s v="ENTR MA-224 (FAZENDINHA)"/>
    <n v="80.2"/>
    <n v="118.2"/>
    <n v="38"/>
    <x v="2"/>
    <m/>
    <m/>
    <m/>
    <s v="MP082/2006"/>
    <m/>
    <m/>
    <m/>
    <s v="PAV"/>
    <s v="Pedrinhas"/>
  </r>
  <r>
    <x v="0"/>
    <s v="222BMA0450"/>
    <n v="0"/>
    <x v="174"/>
    <s v="0450"/>
    <n v="-43.6602711803706"/>
    <n v="-3.60904842974116"/>
    <n v="-43.915796699957603"/>
    <n v="-3.5532855795657898"/>
    <s v="222"/>
    <s v="MA"/>
    <s v="Eixo Principal"/>
    <s v="-"/>
    <s v="222BMA0450"/>
    <s v="ENTR MA-224 (FAZENDINHA)"/>
    <s v="ENTR MA-020(A) (VARGEM GRANDE)"/>
    <n v="118.2"/>
    <n v="150"/>
    <n v="31.8"/>
    <x v="2"/>
    <m/>
    <m/>
    <m/>
    <s v="MP082/2006"/>
    <m/>
    <m/>
    <m/>
    <s v="PAV"/>
    <s v="Pedrinhas"/>
  </r>
  <r>
    <x v="0"/>
    <s v="222BMA0470"/>
    <n v="0"/>
    <x v="174"/>
    <s v="0470"/>
    <n v="-43.915796699957603"/>
    <n v="-3.5532855795657898"/>
    <n v="-44.086019490107297"/>
    <n v="-3.4805029301660402"/>
    <s v="222"/>
    <s v="MA"/>
    <s v="Eixo Principal"/>
    <s v="-"/>
    <s v="222BMA0470"/>
    <s v="ENTR MA-020(A) (VARGEM GRANDE)"/>
    <s v="ENTR MA-020(B) (P/PRESIDENTE VARGAS)"/>
    <n v="150"/>
    <n v="171.5"/>
    <n v="21.5"/>
    <x v="2"/>
    <m/>
    <m/>
    <m/>
    <s v="MP082/2006"/>
    <m/>
    <m/>
    <m/>
    <s v="PAV"/>
    <s v="Pedrinhas"/>
  </r>
  <r>
    <x v="0"/>
    <s v="222BMA0472"/>
    <n v="0"/>
    <x v="174"/>
    <s v="0472"/>
    <n v="-44.086019490107297"/>
    <n v="-3.4805029301660402"/>
    <n v="-44.3509876996225"/>
    <n v="-3.4062243997362298"/>
    <s v="222"/>
    <s v="MA"/>
    <s v="Eixo Principal"/>
    <s v="-"/>
    <s v="222BMA0472"/>
    <s v="ENTR MA-020(B) (P/PRESIDENTE VARGAS)"/>
    <s v="INÍCIO DUPLICAÇÃO"/>
    <n v="171.5"/>
    <n v="205.9"/>
    <n v="34.4"/>
    <x v="2"/>
    <m/>
    <m/>
    <m/>
    <s v="MP082/2006"/>
    <m/>
    <m/>
    <m/>
    <s v="PAV"/>
    <s v="Pedrinhas"/>
  </r>
  <r>
    <x v="0"/>
    <s v="222BMA0480"/>
    <n v="0"/>
    <x v="174"/>
    <s v="0480"/>
    <n v="-44.3509876996225"/>
    <n v="-3.4062243997362298"/>
    <n v="-44.361331149612703"/>
    <n v="-3.3929913299858101"/>
    <s v="222"/>
    <s v="MA"/>
    <s v="Eixo Principal"/>
    <s v="-"/>
    <s v="222BMA0480"/>
    <s v="INÍCIO DUPLICAÇÃO"/>
    <s v="PONTE S/ RIO ITAPECURU (ITAPECURU-MIRIM)"/>
    <n v="205.9"/>
    <n v="207.6"/>
    <n v="1.7"/>
    <x v="0"/>
    <m/>
    <m/>
    <m/>
    <s v="MP082/2006"/>
    <m/>
    <m/>
    <m/>
    <s v="PAV"/>
    <s v="Pedrinhas"/>
  </r>
  <r>
    <x v="0"/>
    <s v="222BMA0490"/>
    <n v="0"/>
    <x v="174"/>
    <s v="0490"/>
    <n v="-44.361331149612703"/>
    <n v="-3.3929913299858101"/>
    <n v="-44.445945099986297"/>
    <n v="-3.3320338895522901"/>
    <s v="222"/>
    <s v="MA"/>
    <s v="Eixo Principal"/>
    <s v="-"/>
    <s v="222BMA0490"/>
    <s v="PONTE S/ RIO ITAPECURU (ITAPECURU-MIRIM)"/>
    <s v="ENTR BR-135(A) (OUTEIRO)"/>
    <n v="207.6"/>
    <n v="219.4"/>
    <n v="11.8"/>
    <x v="2"/>
    <m/>
    <m/>
    <m/>
    <s v="MP082/2006"/>
    <m/>
    <m/>
    <m/>
    <s v="PAV"/>
    <s v="Pedrinhas"/>
  </r>
  <r>
    <x v="0"/>
    <s v="222BMA0510"/>
    <n v="0"/>
    <x v="174"/>
    <s v="0510"/>
    <n v="-44.445945099986297"/>
    <n v="-3.3320338895522901"/>
    <n v="-44.496988360224499"/>
    <n v="-3.38979042968452"/>
    <s v="222"/>
    <s v="MA"/>
    <s v="Eixo Principal"/>
    <s v="Coinc"/>
    <s v="222BMA0510"/>
    <s v="ENTR BR-135(A) (OUTEIRO)"/>
    <s v="ENTR MA-339 (COLOMBO)"/>
    <n v="219.4"/>
    <n v="227.9"/>
    <n v="8.5"/>
    <x v="2"/>
    <m/>
    <s v="135BMA0090"/>
    <s v="Federal"/>
    <m/>
    <m/>
    <m/>
    <s v="Federal"/>
    <s v="PAV"/>
    <s v="Pedrinhas"/>
  </r>
  <r>
    <x v="0"/>
    <s v="222BMA0530"/>
    <n v="0"/>
    <x v="174"/>
    <s v="0530"/>
    <n v="-44.496988360224499"/>
    <n v="-3.38979042968452"/>
    <n v="-44.581852289751303"/>
    <n v="-3.5707127303082302"/>
    <s v="222"/>
    <s v="MA"/>
    <s v="Eixo Principal"/>
    <s v="Coinc"/>
    <s v="222BMA0530"/>
    <s v="ENTR MA-339 (COLOMBO)"/>
    <s v="ENTR BR-135(B) (MIRANDA DO NORTE)"/>
    <n v="227.9"/>
    <n v="251.1"/>
    <n v="23.2"/>
    <x v="2"/>
    <m/>
    <s v="135BMA0110"/>
    <s v="Federal"/>
    <m/>
    <m/>
    <m/>
    <s v="Federal"/>
    <s v="PAV"/>
    <s v="Pedrinhas"/>
  </r>
  <r>
    <x v="0"/>
    <s v="222BMA0550"/>
    <n v="0"/>
    <x v="174"/>
    <s v="0550"/>
    <n v="-44.581852289751303"/>
    <n v="-3.5707127303082302"/>
    <n v="-44.779587120149401"/>
    <n v="-3.4611956000967998"/>
    <s v="222"/>
    <s v="MA"/>
    <s v="Eixo Principal"/>
    <s v="-"/>
    <s v="222BMA0550"/>
    <s v="ENTR BR-135(B) (MIRANDA DO NORTE)"/>
    <s v="ARARI"/>
    <n v="251.1"/>
    <n v="280.3"/>
    <n v="29.2"/>
    <x v="2"/>
    <m/>
    <m/>
    <s v="Federal"/>
    <m/>
    <m/>
    <m/>
    <s v="Federal"/>
    <s v="PAV"/>
    <s v="Pedrinhas"/>
  </r>
  <r>
    <x v="0"/>
    <s v="222BMA0570"/>
    <n v="0"/>
    <x v="174"/>
    <s v="0570"/>
    <n v="-44.779587120149401"/>
    <n v="-3.4611956000967998"/>
    <n v="-44.869190930117199"/>
    <n v="-3.4573594600709598"/>
    <s v="222"/>
    <s v="MA"/>
    <s v="Eixo Principal"/>
    <s v="-"/>
    <s v="222BMA0570"/>
    <s v="ARARI"/>
    <s v="INÍCIO PISTA DUPLA"/>
    <n v="280.3"/>
    <n v="291.7"/>
    <n v="11.4"/>
    <x v="2"/>
    <m/>
    <m/>
    <s v="Federal"/>
    <m/>
    <m/>
    <m/>
    <s v="Federal"/>
    <s v="PAV"/>
    <s v="Pedrinhas"/>
  </r>
  <r>
    <x v="0"/>
    <s v="222BMA0580"/>
    <n v="0"/>
    <x v="174"/>
    <s v="0580"/>
    <n v="-44.869190930117199"/>
    <n v="-3.4573594600709598"/>
    <n v="-44.871742490223703"/>
    <n v="-3.46075983989464"/>
    <s v="222"/>
    <s v="MA"/>
    <s v="Eixo Principal"/>
    <s v="-"/>
    <s v="222BMA0580"/>
    <s v="INÍCIO PISTA DUPLA"/>
    <s v="ENTR MA-014 (VITÓRIA DO MEARIM) *TRECHO URBANO*"/>
    <n v="291.7"/>
    <n v="292.2"/>
    <n v="0.5"/>
    <x v="0"/>
    <m/>
    <m/>
    <s v="Federal"/>
    <m/>
    <m/>
    <m/>
    <s v="Federal"/>
    <s v="PAV"/>
    <s v="Pedrinhas"/>
  </r>
  <r>
    <x v="0"/>
    <s v="222BMA0585"/>
    <n v="0"/>
    <x v="174"/>
    <s v="0585"/>
    <n v="-44.871742490223703"/>
    <n v="-3.46075983989464"/>
    <n v="-44.872424119677298"/>
    <n v="-3.4702771303852198"/>
    <s v="222"/>
    <s v="MA"/>
    <s v="Eixo Principal"/>
    <s v="-"/>
    <s v="222BMA0585"/>
    <s v="ENTR MA-014 (VITÓRIA DO MEARIM)"/>
    <s v="FIM PISTA DUPLA *TRECHO URBANO*"/>
    <n v="292.2"/>
    <n v="294"/>
    <n v="1.8"/>
    <x v="0"/>
    <m/>
    <m/>
    <s v="Federal"/>
    <m/>
    <m/>
    <m/>
    <s v="Federal"/>
    <s v="PAV"/>
    <s v="Pedrinhas"/>
  </r>
  <r>
    <x v="0"/>
    <s v="222BMA0590"/>
    <n v="0"/>
    <x v="174"/>
    <s v="0590"/>
    <n v="-44.872424119677298"/>
    <n v="-3.4702771303852198"/>
    <n v="-44.958544080145103"/>
    <n v="-3.57699474031494"/>
    <s v="222"/>
    <s v="MA"/>
    <s v="Eixo Principal"/>
    <s v="-"/>
    <s v="222BMA0590"/>
    <s v="FIM PISTA DUPLA"/>
    <s v="INÍCIO DA PISTA DUPLA (ACOQUE, VITÓRIA DO MEARIM)"/>
    <n v="294"/>
    <n v="320.8"/>
    <n v="26.8"/>
    <x v="2"/>
    <m/>
    <m/>
    <s v="Federal"/>
    <m/>
    <m/>
    <m/>
    <s v="Federal"/>
    <s v="PAV"/>
    <s v="Pedrinhas"/>
  </r>
  <r>
    <x v="0"/>
    <s v="222BMA0592"/>
    <n v="0"/>
    <x v="174"/>
    <s v="0592"/>
    <n v="-44.958544080145103"/>
    <n v="-3.57699474031494"/>
    <n v="-44.9644513399573"/>
    <n v="-3.58024431012677"/>
    <s v="222"/>
    <s v="MA"/>
    <s v="Eixo Principal"/>
    <s v="-"/>
    <s v="222BMA0592"/>
    <s v="INÍCIO DA PISTA DUPLA (ACOQUE, VITÓRIA DO MEARIM)"/>
    <s v="FIM DA PISTA DUPLA (ACOQUE, VITÓRIA DO MEARIM)"/>
    <n v="320.8"/>
    <n v="321.5"/>
    <n v="0.7"/>
    <x v="0"/>
    <m/>
    <m/>
    <s v="Federal"/>
    <m/>
    <m/>
    <m/>
    <s v="Federal"/>
    <s v="PAV"/>
    <s v="Pedrinhas"/>
  </r>
  <r>
    <x v="0"/>
    <s v="222BMA0595"/>
    <n v="0"/>
    <x v="174"/>
    <s v="0595"/>
    <n v="-44.9644513399573"/>
    <n v="-3.58024431012677"/>
    <n v="-45.185644610010598"/>
    <n v="-3.64057576036299"/>
    <s v="222"/>
    <s v="MA"/>
    <s v="Eixo Principal"/>
    <s v="-"/>
    <s v="222BMA0595"/>
    <s v="FIM DA PISTA DUPLA (ACOQUE, VITÓRIA DO MEARIM)"/>
    <s v="ENTR MA-342 (IGARAPÉ DO MEIO)"/>
    <n v="321.5"/>
    <n v="337"/>
    <n v="15.5"/>
    <x v="2"/>
    <m/>
    <m/>
    <s v="Federal"/>
    <m/>
    <m/>
    <m/>
    <s v="Federal"/>
    <s v="PAV"/>
    <s v="Pedrinhas"/>
  </r>
  <r>
    <x v="0"/>
    <s v="222BMA0600"/>
    <n v="0"/>
    <x v="174"/>
    <s v="0600"/>
    <n v="-45.185644610010598"/>
    <n v="-3.64057576036299"/>
    <n v="-45.307231410101402"/>
    <n v="-3.7063313797892699"/>
    <s v="222"/>
    <s v="MA"/>
    <s v="Eixo Principal"/>
    <s v="-"/>
    <s v="222BMA0600"/>
    <s v="ENTR MA-342 (IGARAPÉ DO MEIO)"/>
    <s v="ENTR BR-316(A) (BELA VISTA DO MARANHÃO)"/>
    <n v="337"/>
    <n v="352.4"/>
    <n v="15.4"/>
    <x v="2"/>
    <m/>
    <m/>
    <s v="Federal"/>
    <m/>
    <m/>
    <m/>
    <s v="Federal"/>
    <s v="PAV"/>
    <s v="Pedrinhas"/>
  </r>
  <r>
    <x v="0"/>
    <s v="222BMA0610"/>
    <n v="0"/>
    <x v="174"/>
    <s v="0610"/>
    <n v="-45.307231410101402"/>
    <n v="-3.7063313797892699"/>
    <n v="-45.359950340235898"/>
    <n v="-3.6741156999794899"/>
    <s v="222"/>
    <s v="MA"/>
    <s v="Eixo Principal"/>
    <s v="-"/>
    <s v="222BMA0610"/>
    <s v="ENTR BR-316(A) (BELA VISTA DO MARANHÃO)"/>
    <s v="ENTR ACESSO LESTE SANTA INÊS"/>
    <n v="352.4"/>
    <n v="359.4"/>
    <n v="7"/>
    <x v="2"/>
    <m/>
    <s v="316BMA0295"/>
    <s v="Federal"/>
    <m/>
    <m/>
    <m/>
    <s v="Federal"/>
    <s v="PAV"/>
    <s v="Pedrinhas"/>
  </r>
  <r>
    <x v="0"/>
    <s v="222BMA0620"/>
    <n v="0"/>
    <x v="174"/>
    <s v="0620"/>
    <n v="-45.359950340235898"/>
    <n v="-3.6741156999794899"/>
    <n v="-45.390411309634203"/>
    <n v="-3.6755002296518402"/>
    <s v="222"/>
    <s v="MA"/>
    <s v="Eixo Principal"/>
    <s v="-"/>
    <s v="222BMA0620"/>
    <s v="ENTR ACESSO LESTE SANTA INÊS"/>
    <s v="ENTR BR-316(B) (SANTA INÊS)"/>
    <n v="359.4"/>
    <n v="362.9"/>
    <n v="3.5"/>
    <x v="2"/>
    <m/>
    <s v="316BMA0290"/>
    <s v="Federal"/>
    <m/>
    <m/>
    <m/>
    <s v="Federal"/>
    <s v="PAV"/>
    <s v="Pedrinhas"/>
  </r>
  <r>
    <x v="0"/>
    <s v="222BMA0630"/>
    <n v="0"/>
    <x v="174"/>
    <s v="0630"/>
    <n v="-45.390411309634203"/>
    <n v="-3.6755002296518402"/>
    <n v="-45.660065829674203"/>
    <n v="-3.9574738096685498"/>
    <s v="222"/>
    <s v="MA"/>
    <s v="Eixo Principal"/>
    <s v="-"/>
    <s v="222BMA0630"/>
    <s v="ENTR BR-316(B)/MA-006(A)/320 (SANTA INÊS)"/>
    <s v="INICIO PISTA DUPLA  SANTA LUZIA DO TIDE"/>
    <n v="362.9"/>
    <n v="406.8"/>
    <n v="43.9"/>
    <x v="2"/>
    <m/>
    <m/>
    <s v="Federal"/>
    <m/>
    <m/>
    <m/>
    <s v="Federal"/>
    <s v="PAV"/>
    <s v="Pedrinhas"/>
  </r>
  <r>
    <x v="0"/>
    <s v="222BMA0640"/>
    <n v="0"/>
    <x v="174"/>
    <s v="0640"/>
    <n v="-45.660065829674203"/>
    <n v="-3.9574738096685498"/>
    <n v="-45.6670888702551"/>
    <n v="-3.9633667702601598"/>
    <s v="222"/>
    <s v="MA"/>
    <s v="Eixo Principal"/>
    <s v="-"/>
    <s v="222BMA0640"/>
    <s v="INICIO PISTA DUPLA  SANTA LUZIA DO TIDE"/>
    <s v="ENTR MA-119"/>
    <n v="406.8"/>
    <n v="407.9"/>
    <n v="1.1000000000000001"/>
    <x v="0"/>
    <m/>
    <m/>
    <s v="Federal"/>
    <m/>
    <m/>
    <m/>
    <s v="Federal"/>
    <s v="PAV"/>
    <s v="Pedrinhas"/>
  </r>
  <r>
    <x v="0"/>
    <s v="222BMA0645"/>
    <n v="0"/>
    <x v="174"/>
    <s v="0645"/>
    <n v="-45.6670888702551"/>
    <n v="-3.9633667702601598"/>
    <n v="-45.666502989820998"/>
    <n v="-3.9688420002580602"/>
    <s v="222"/>
    <s v="MA"/>
    <s v="Eixo Principal"/>
    <s v="-"/>
    <s v="222BMA0645"/>
    <s v="ENTR MA-119"/>
    <s v="FIM PISTA DUPLA SANTA LUZIA DO TIDE"/>
    <n v="407.9"/>
    <n v="408.3"/>
    <n v="0.4"/>
    <x v="0"/>
    <m/>
    <m/>
    <s v="Federal"/>
    <m/>
    <m/>
    <m/>
    <s v="Federal"/>
    <s v="PAV"/>
    <s v="Pedrinhas"/>
  </r>
  <r>
    <x v="0"/>
    <s v="222BMA0650"/>
    <n v="0"/>
    <x v="174"/>
    <s v="0650"/>
    <n v="-45.666502989820998"/>
    <n v="-3.9688420002580602"/>
    <n v="-46.2619055104308"/>
    <n v="-4.3124832800792703"/>
    <s v="222"/>
    <s v="MA"/>
    <s v="Eixo Principal"/>
    <s v="-"/>
    <s v="222BMA0650"/>
    <s v="FIM PISTA DUPLA SANTA LUZIA DO TIDE"/>
    <s v="ENTR MA-006 (ARAME)"/>
    <n v="408.3"/>
    <n v="502"/>
    <n v="93.7"/>
    <x v="2"/>
    <m/>
    <m/>
    <s v="Federal"/>
    <m/>
    <m/>
    <m/>
    <s v="Federal"/>
    <s v="PAV"/>
    <s v="Imperatriz"/>
  </r>
  <r>
    <x v="0"/>
    <s v="222BMA0660"/>
    <n v="0"/>
    <x v="174"/>
    <s v="0660"/>
    <n v="-46.2619055104308"/>
    <n v="-4.3124832800792703"/>
    <n v="-46.458528669962099"/>
    <n v="-4.3154635299179001"/>
    <s v="222"/>
    <s v="MA"/>
    <s v="Eixo Principal"/>
    <s v="-"/>
    <s v="222BMA0660"/>
    <s v="ENTR MA-006 (ARAME)"/>
    <s v="BURITICUPU"/>
    <n v="502"/>
    <n v="527.29999999999995"/>
    <n v="25.3"/>
    <x v="2"/>
    <m/>
    <m/>
    <s v="Federal"/>
    <m/>
    <m/>
    <m/>
    <s v="Federal"/>
    <s v="PAV"/>
    <s v="Imperatriz"/>
  </r>
  <r>
    <x v="0"/>
    <s v="222BMA0665"/>
    <n v="0"/>
    <x v="174"/>
    <s v="0665"/>
    <n v="-46.458528669962099"/>
    <n v="-4.3154635299179001"/>
    <n v="-46.8557185296863"/>
    <n v="-4.4839824303448301"/>
    <s v="222"/>
    <s v="MA"/>
    <s v="Eixo Principal"/>
    <s v="-"/>
    <s v="222BMA0665"/>
    <s v="BURITICUPU"/>
    <s v="BOM JESUS DAS SELVAS"/>
    <n v="527.29999999999995"/>
    <n v="583"/>
    <n v="55.7"/>
    <x v="2"/>
    <m/>
    <m/>
    <s v="Federal"/>
    <m/>
    <m/>
    <m/>
    <s v="Federal"/>
    <s v="PAV"/>
    <s v="Imperatriz"/>
  </r>
  <r>
    <x v="0"/>
    <s v="222BMA0670"/>
    <n v="0"/>
    <x v="174"/>
    <s v="0670"/>
    <n v="-46.8557185296863"/>
    <n v="-4.4839824303448301"/>
    <n v="-46.935441199651599"/>
    <n v="-4.6086800303590296"/>
    <s v="222"/>
    <s v="MA"/>
    <s v="Eixo Principal"/>
    <s v="-"/>
    <s v="222BMA0670"/>
    <s v="BOM JESUS DAS SELVAS"/>
    <s v="RIO PINDARÉ"/>
    <n v="583"/>
    <n v="600.20000000000005"/>
    <n v="17.2"/>
    <x v="2"/>
    <m/>
    <m/>
    <s v="Federal"/>
    <m/>
    <m/>
    <m/>
    <s v="Federal"/>
    <s v="PAV"/>
    <s v="Imperatriz"/>
  </r>
  <r>
    <x v="0"/>
    <s v="222BMA0680"/>
    <n v="0"/>
    <x v="174"/>
    <s v="0680"/>
    <n v="-46.935441199651599"/>
    <n v="-4.6086800303590296"/>
    <n v="-47.503507320306497"/>
    <n v="-4.9541285203148897"/>
    <s v="222"/>
    <s v="MA"/>
    <s v="Eixo Principal"/>
    <s v="-"/>
    <s v="222BMA0680"/>
    <s v="RIO PINDARÉ"/>
    <s v="ENTR BR-010(A) (AÇAILÂNDIA)"/>
    <n v="600.20000000000005"/>
    <n v="680.4"/>
    <n v="80.2"/>
    <x v="2"/>
    <m/>
    <m/>
    <s v="Federal"/>
    <m/>
    <m/>
    <m/>
    <s v="Federal"/>
    <s v="PAV"/>
    <s v="Imperatriz"/>
  </r>
  <r>
    <x v="0"/>
    <s v="222BMA0690"/>
    <n v="0"/>
    <x v="174"/>
    <s v="0690"/>
    <n v="-47.503507320306497"/>
    <n v="-4.9541285203148897"/>
    <n v="-47.531781400191399"/>
    <n v="-4.4438006700648298"/>
    <s v="222"/>
    <s v="MA"/>
    <s v="Eixo Principal"/>
    <s v="Coinc"/>
    <s v="222BMA0690"/>
    <s v="ENTR BR-010(A) (AÇAILÂNDIA)"/>
    <s v="DIV MA/PA (RIO ITINGA)"/>
    <n v="680.4"/>
    <n v="739.3"/>
    <n v="58.9"/>
    <x v="2"/>
    <m/>
    <s v="010BMA0470"/>
    <s v="Federal"/>
    <m/>
    <m/>
    <m/>
    <s v="Federal"/>
    <s v="PAV"/>
    <s v="Imperatriz"/>
  </r>
  <r>
    <x v="0"/>
    <s v="222BPA0710"/>
    <n v="0"/>
    <x v="175"/>
    <s v="0710"/>
    <n v="-47.531781400191399"/>
    <n v="-4.4438006700648298"/>
    <n v="-47.556904180083698"/>
    <n v="-4.2930949004093"/>
    <s v="222"/>
    <s v="PA"/>
    <s v="Eixo Principal"/>
    <s v="Coinc"/>
    <s v="222BPA0710"/>
    <s v="DIV MA/PA (RIO ITINGA)"/>
    <s v="ENTR BR-010(B)/PA-332(A) (DOM ELISEU)"/>
    <n v="0"/>
    <n v="18"/>
    <n v="18"/>
    <x v="2"/>
    <m/>
    <s v="010BPA0490"/>
    <s v="Federal"/>
    <m/>
    <m/>
    <m/>
    <s v="Federal"/>
    <s v="PAV"/>
    <s v="São Miguel do Guamá"/>
  </r>
  <r>
    <x v="0"/>
    <s v="222BPA0712"/>
    <n v="0"/>
    <x v="175"/>
    <s v="0712"/>
    <n v="-47.556904180083698"/>
    <n v="-4.2930949004093"/>
    <n v="-48.056688640368399"/>
    <n v="-4.7666696197071499"/>
    <s v="222"/>
    <s v="PA"/>
    <s v="Eixo Principal"/>
    <s v="-"/>
    <s v="222BPA0712"/>
    <s v="ENTR BR-010(B)/PA-332(A) (DOM ELISEU)"/>
    <s v="RONDON DO PARÁ"/>
    <n v="18"/>
    <n v="102.9"/>
    <n v="84.9"/>
    <x v="2"/>
    <m/>
    <m/>
    <s v="Federal"/>
    <m/>
    <m/>
    <m/>
    <s v="Federal"/>
    <s v="PAV"/>
    <s v="São Miguel do Guamá"/>
  </r>
  <r>
    <x v="0"/>
    <s v="222BPA0714"/>
    <n v="0"/>
    <x v="175"/>
    <s v="0714"/>
    <n v="-48.056688640368399"/>
    <n v="-4.7666696197071499"/>
    <n v="-48.393617279713602"/>
    <n v="-4.9519319702841296"/>
    <s v="222"/>
    <s v="PA"/>
    <s v="Eixo Principal"/>
    <s v="-"/>
    <s v="222BPA0714"/>
    <s v="RONDON DO PARÁ"/>
    <s v="ABEL FIGUEIREDO"/>
    <n v="102.9"/>
    <n v="147.5"/>
    <n v="44.6"/>
    <x v="2"/>
    <m/>
    <m/>
    <s v="Federal"/>
    <m/>
    <m/>
    <m/>
    <s v="Federal"/>
    <s v="PAV"/>
    <s v="São Miguel do Guamá"/>
  </r>
  <r>
    <x v="0"/>
    <s v="222BPA0720"/>
    <n v="0"/>
    <x v="175"/>
    <s v="0720"/>
    <n v="-48.393617279713602"/>
    <n v="-4.9519319702841296"/>
    <n v="-48.597070790184702"/>
    <n v="-5.0445356398078598"/>
    <s v="222"/>
    <s v="PA"/>
    <s v="Eixo Principal"/>
    <s v="-"/>
    <s v="222BPA0720"/>
    <s v="ABEL FIGUEIREDO"/>
    <s v="BOM JESUS DO TOCANTINS"/>
    <n v="147.5"/>
    <n v="172.6"/>
    <n v="25.1"/>
    <x v="2"/>
    <m/>
    <m/>
    <s v="Federal"/>
    <m/>
    <m/>
    <m/>
    <s v="Federal"/>
    <s v="PAV"/>
    <s v="Marabá"/>
  </r>
  <r>
    <x v="0"/>
    <s v="222BPA0730"/>
    <n v="0"/>
    <x v="175"/>
    <s v="0730"/>
    <n v="-48.597070790184702"/>
    <n v="-5.0445356398078598"/>
    <n v="-48.840839180383803"/>
    <n v="-5.1371242303988502"/>
    <s v="222"/>
    <s v="PA"/>
    <s v="Eixo Principal"/>
    <s v="-"/>
    <s v="222BPA0730"/>
    <s v="BOM JESUS DO TOCANTINS"/>
    <s v="RIO JACUNDÁ (R MÃE MARIA)"/>
    <n v="172.6"/>
    <n v="201.5"/>
    <n v="28.9"/>
    <x v="2"/>
    <m/>
    <m/>
    <s v="Federal"/>
    <m/>
    <m/>
    <m/>
    <s v="Federal"/>
    <s v="PAV"/>
    <s v="Marabá"/>
  </r>
  <r>
    <x v="0"/>
    <s v="222BPA0750"/>
    <n v="0"/>
    <x v="175"/>
    <s v="0750"/>
    <n v="-48.840839180383803"/>
    <n v="-5.1371242303988502"/>
    <n v="-49.044342579846102"/>
    <n v="-5.2121400601156402"/>
    <s v="222"/>
    <s v="PA"/>
    <s v="Eixo Principal"/>
    <s v="-"/>
    <s v="222BPA0750"/>
    <s v="RIO JACUNDÁ (R MÃE MARIA)"/>
    <s v="ENTR PA-150(A)/332(B) (MORADA NOVA (DOZE))"/>
    <n v="201.5"/>
    <n v="226.3"/>
    <n v="24.8"/>
    <x v="2"/>
    <m/>
    <m/>
    <s v="Federal"/>
    <m/>
    <m/>
    <m/>
    <s v="Federal"/>
    <s v="PAV"/>
    <s v="Marabá"/>
  </r>
  <r>
    <x v="0"/>
    <s v="222BPA0770"/>
    <n v="0"/>
    <x v="175"/>
    <s v="0770"/>
    <n v="-49.044342579846102"/>
    <n v="-5.2121400601156402"/>
    <n v="-49.072188270372301"/>
    <n v="-5.3047467603546403"/>
    <s v="222"/>
    <s v="PA"/>
    <s v="Eixo Principal"/>
    <s v="-"/>
    <s v="222BPA0770"/>
    <s v="ENTR PA-150(A)/332(B) (MORADA NOVA (DOZE))"/>
    <s v="INÍCIO PONTE SOBRE RIO TOCANTINS"/>
    <n v="226.3"/>
    <n v="238.4"/>
    <n v="12.1"/>
    <x v="2"/>
    <m/>
    <m/>
    <s v="Federal"/>
    <m/>
    <m/>
    <m/>
    <s v="Federal"/>
    <s v="PAV"/>
    <s v="Marabá"/>
  </r>
  <r>
    <x v="0"/>
    <s v="222BPA0790"/>
    <n v="0"/>
    <x v="175"/>
    <s v="0790"/>
    <n v="-49.072188270372301"/>
    <n v="-5.3047467603546403"/>
    <n v="-49.083731860237002"/>
    <n v="-5.32193184957515"/>
    <s v="222"/>
    <s v="PA"/>
    <s v="Eixo Principal"/>
    <s v="-"/>
    <s v="222BPA0790"/>
    <s v="INÍCIO PONTE SOBRE RIO TOCANTINS"/>
    <s v="FIM PONTE SOBRE RIO TOCANTINS"/>
    <n v="238.4"/>
    <n v="240.7"/>
    <n v="2.2999999999999998"/>
    <x v="2"/>
    <m/>
    <m/>
    <s v="Federal"/>
    <m/>
    <m/>
    <m/>
    <s v="Federal"/>
    <s v="PAV"/>
    <s v="Marabá"/>
  </r>
  <r>
    <x v="0"/>
    <s v="222BPA0810"/>
    <n v="0"/>
    <x v="175"/>
    <s v="0810"/>
    <n v="-49.083731860237002"/>
    <n v="-5.32193184957515"/>
    <n v="-49.078453970274403"/>
    <n v="-5.3615281601963698"/>
    <s v="222"/>
    <s v="PA"/>
    <s v="Eixo Principal"/>
    <s v="-"/>
    <s v="222BPA0810"/>
    <s v="FIM PONTE SOBRE RIO TOCANTINS"/>
    <s v="ENTR BR-153/230/PA-150(B) (MARABÁ)"/>
    <n v="240.7"/>
    <n v="245.7"/>
    <n v="5"/>
    <x v="2"/>
    <m/>
    <m/>
    <s v="Federal"/>
    <m/>
    <m/>
    <m/>
    <s v="Federal"/>
    <s v="PAV"/>
    <s v="Marabá"/>
  </r>
  <r>
    <x v="0"/>
    <s v="222BPA0850"/>
    <n v="0"/>
    <x v="175"/>
    <s v="0850"/>
    <n v="-49.078453970274403"/>
    <n v="-5.3615281601963698"/>
    <n v="-49.6958244157641"/>
    <n v="-5.3936740849909999"/>
    <s v="222"/>
    <s v="PA"/>
    <s v="Eixo Principal"/>
    <s v="-"/>
    <s v="222BPA0850"/>
    <s v="ENTR BR-153/230/PA-150(B) (MARABÁ)"/>
    <s v="IGARAPÉ VERMELHO"/>
    <n v="245.7"/>
    <n v="325.7"/>
    <n v="80"/>
    <x v="1"/>
    <m/>
    <m/>
    <s v="Federal"/>
    <m/>
    <m/>
    <m/>
    <s v="Federal"/>
    <s v="PLA"/>
    <s v="Marabá"/>
  </r>
  <r>
    <x v="0"/>
    <s v="222BPA0870"/>
    <n v="0"/>
    <x v="175"/>
    <s v="0870"/>
    <n v="-49.6958244157641"/>
    <n v="-5.3936740849909999"/>
    <n v="-50.403751889637903"/>
    <n v="-5.3958575606778201"/>
    <s v="222"/>
    <s v="PA"/>
    <s v="Eixo Principal"/>
    <s v="-"/>
    <s v="222BPA0870"/>
    <s v="IGARAPÉ VERMELHO"/>
    <s v="RIO TAPIRAPÉ"/>
    <n v="325.7"/>
    <n v="415.7"/>
    <n v="90"/>
    <x v="1"/>
    <m/>
    <m/>
    <s v="Federal"/>
    <m/>
    <m/>
    <m/>
    <s v="Federal"/>
    <s v="PLA"/>
    <s v="Marabá"/>
  </r>
  <r>
    <x v="0"/>
    <s v="222BPA0890"/>
    <n v="0"/>
    <x v="175"/>
    <s v="0890"/>
    <n v="-50.403751889637903"/>
    <n v="-5.3958575606778201"/>
    <n v="-51.149222270091599"/>
    <n v="-5.3928542000612598"/>
    <s v="222"/>
    <s v="PA"/>
    <s v="Eixo Principal"/>
    <s v="-"/>
    <s v="222BPA0890"/>
    <s v="RIO TAPIRAPÉ"/>
    <s v="ENTR BR-158 (RIO BACAJÁ)"/>
    <n v="415.7"/>
    <n v="510.7"/>
    <n v="95"/>
    <x v="1"/>
    <m/>
    <m/>
    <s v="Federal"/>
    <m/>
    <m/>
    <m/>
    <s v="Federal"/>
    <s v="PLA"/>
    <s v="Marabá"/>
  </r>
  <r>
    <x v="0"/>
    <s v="222BPI0250"/>
    <n v="0"/>
    <x v="176"/>
    <s v="0250"/>
    <n v="-41.232792089782997"/>
    <n v="-3.9182451895637702"/>
    <n v="-41.439836960107499"/>
    <n v="-4.0012431499513301"/>
    <s v="222"/>
    <s v="PI"/>
    <s v="Eixo Principal"/>
    <s v="-"/>
    <s v="222BPI0250"/>
    <s v="DIV CE/PI"/>
    <s v="ENTR PI-110 (ALTO ALEGRE)"/>
    <n v="0"/>
    <n v="25.9"/>
    <n v="25.9"/>
    <x v="2"/>
    <m/>
    <m/>
    <s v="Federal"/>
    <m/>
    <m/>
    <m/>
    <s v="Federal"/>
    <s v="PAV"/>
    <s v="Piripiri"/>
  </r>
  <r>
    <x v="0"/>
    <s v="222BPI0270"/>
    <n v="0"/>
    <x v="176"/>
    <s v="0270"/>
    <n v="-41.439836960107499"/>
    <n v="-4.0012431499513301"/>
    <n v="-41.6849661900375"/>
    <n v="-4.2120828697285901"/>
    <s v="222"/>
    <s v="PI"/>
    <s v="Eixo Principal"/>
    <s v="-"/>
    <s v="222BPI0270"/>
    <s v="ENTR PI-110 (ALTO ALEGRE)"/>
    <s v="ENTR PI-111"/>
    <n v="25.9"/>
    <n v="63.1"/>
    <n v="37.200000000000003"/>
    <x v="2"/>
    <m/>
    <m/>
    <s v="Federal"/>
    <m/>
    <m/>
    <m/>
    <s v="Federal"/>
    <s v="PAV"/>
    <s v="Piripiri"/>
  </r>
  <r>
    <x v="0"/>
    <s v="222BPI0273"/>
    <n v="0"/>
    <x v="176"/>
    <s v="0273"/>
    <n v="-41.6849661900375"/>
    <n v="-4.2120828697285901"/>
    <n v="-41.755696279859301"/>
    <n v="-4.2640056102706501"/>
    <s v="222"/>
    <s v="PI"/>
    <s v="Eixo Principal"/>
    <s v="-"/>
    <s v="222BPI0273"/>
    <s v="ENTR PI-111"/>
    <s v="ENTR BR-343(A)"/>
    <n v="63.1"/>
    <n v="73.7"/>
    <n v="10.6"/>
    <x v="2"/>
    <m/>
    <m/>
    <s v="Federal"/>
    <m/>
    <m/>
    <m/>
    <s v="Federal"/>
    <s v="PAV"/>
    <s v="Piripiri"/>
  </r>
  <r>
    <x v="0"/>
    <s v="222BPI0274"/>
    <n v="0"/>
    <x v="176"/>
    <s v="0274"/>
    <n v="-41.755696279859301"/>
    <n v="-4.2640056102706501"/>
    <n v="-41.769312580411203"/>
    <n v="-4.2463801500238603"/>
    <s v="222"/>
    <s v="PI"/>
    <s v="Eixo Principal"/>
    <s v="-"/>
    <s v="222BPI0274"/>
    <s v="ENTR BR-343(A)"/>
    <s v="ACESSO A PIRIPIRI"/>
    <n v="73.7"/>
    <n v="76.2"/>
    <n v="2.5"/>
    <x v="2"/>
    <m/>
    <s v="343BPI0119"/>
    <s v="Federal"/>
    <m/>
    <m/>
    <m/>
    <s v="Federal"/>
    <s v="PAV"/>
    <s v="Piripiri"/>
  </r>
  <r>
    <x v="0"/>
    <s v="222BPI0275"/>
    <n v="0"/>
    <x v="176"/>
    <s v="0275"/>
    <n v="-41.769312580411203"/>
    <n v="-4.2463801500238603"/>
    <n v="-41.771500440293003"/>
    <n v="-4.2354861998281796"/>
    <s v="222"/>
    <s v="PI"/>
    <s v="Eixo Principal"/>
    <s v="-"/>
    <s v="222BPI0275"/>
    <s v="ACESSO A PIRIPIRI"/>
    <s v="ENTR BR-343(B)"/>
    <n v="76.2"/>
    <n v="77.599999999999994"/>
    <n v="1.4"/>
    <x v="2"/>
    <m/>
    <s v="343BPI0117"/>
    <s v="Federal"/>
    <m/>
    <m/>
    <m/>
    <s v="Federal"/>
    <s v="PAV"/>
    <s v="Piripiri"/>
  </r>
  <r>
    <x v="0"/>
    <s v="222BPI0276"/>
    <n v="0"/>
    <x v="176"/>
    <s v="0276"/>
    <n v="-41.771500440293003"/>
    <n v="-4.2354861998281796"/>
    <n v="-41.814343370050402"/>
    <n v="-4.2491350702272799"/>
    <s v="222"/>
    <s v="PI"/>
    <s v="Eixo Principal"/>
    <s v="-"/>
    <s v="222BPI0276"/>
    <s v="ENTR BR-343(B)"/>
    <s v="ENTR PI-117(A)"/>
    <n v="77.599999999999994"/>
    <n v="82.6"/>
    <n v="5"/>
    <x v="1"/>
    <m/>
    <m/>
    <s v="Federal"/>
    <m/>
    <m/>
    <m/>
    <s v="Federal"/>
    <s v="PLA"/>
    <s v="Piripiri"/>
  </r>
  <r>
    <x v="0"/>
    <s v="222BPI0277"/>
    <n v="0"/>
    <x v="176"/>
    <s v="0277"/>
    <n v="-41.814343370050402"/>
    <n v="-4.2491350702272799"/>
    <n v="-42.064015099916901"/>
    <n v="-4.02828580974227"/>
    <s v="222"/>
    <s v="PI"/>
    <s v="Eixo Principal"/>
    <s v="-"/>
    <s v="222BPI0277"/>
    <s v="ENTR PI-117(A)"/>
    <s v="ENTR PI-110 (BATALHA)"/>
    <n v="82.6"/>
    <n v="124.6"/>
    <n v="42"/>
    <x v="5"/>
    <m/>
    <m/>
    <s v="Federal"/>
    <m/>
    <m/>
    <m/>
    <s v="Federal"/>
    <s v="N_PAV"/>
    <s v="Piripiri"/>
  </r>
  <r>
    <x v="0"/>
    <s v="222BPI0290"/>
    <n v="0"/>
    <x v="176"/>
    <s v="0290"/>
    <n v="-42.064015099916901"/>
    <n v="-4.02828580974227"/>
    <n v="-42.245735469716102"/>
    <n v="-3.89141259971165"/>
    <s v="222"/>
    <s v="PI"/>
    <s v="Eixo Principal"/>
    <s v="-"/>
    <s v="222BPI0290"/>
    <s v="ENTR PI-110 (BATALHA)"/>
    <s v="ENTR PI-213/214 (ESPERANTINA)"/>
    <n v="124.6"/>
    <n v="147.6"/>
    <n v="23"/>
    <x v="2"/>
    <m/>
    <m/>
    <s v="Federal"/>
    <m/>
    <m/>
    <m/>
    <s v="Federal"/>
    <s v="PAV"/>
    <s v="Piripiri"/>
  </r>
  <r>
    <x v="0"/>
    <s v="222BPI0310"/>
    <n v="0"/>
    <x v="176"/>
    <s v="0310"/>
    <n v="-42.245735469716102"/>
    <n v="-3.89141259971165"/>
    <n v="-42.4562495197994"/>
    <n v="-3.8101806802941298"/>
    <s v="222"/>
    <s v="PI"/>
    <s v="Eixo Principal"/>
    <s v="-"/>
    <s v="222BPI0310"/>
    <s v="ENTR PI-213/214 (ESPERANTINA)"/>
    <s v="SÃO JOÃO DO ARRAIAL"/>
    <n v="147.6"/>
    <n v="183.6"/>
    <n v="36"/>
    <x v="2"/>
    <m/>
    <m/>
    <s v="Federal"/>
    <m/>
    <m/>
    <m/>
    <s v="Federal"/>
    <s v="PAV"/>
    <s v="Piripiri"/>
  </r>
  <r>
    <x v="0"/>
    <s v="222BPI0330"/>
    <n v="0"/>
    <x v="176"/>
    <s v="0330"/>
    <n v="-42.4562495197994"/>
    <n v="-3.8101806802941298"/>
    <n v="-42.554745450242301"/>
    <n v="-3.7150471099361"/>
    <s v="222"/>
    <s v="PI"/>
    <s v="Eixo Principal"/>
    <s v="-"/>
    <s v="222BPI0330"/>
    <s v="SÃO JOÃO DO ARRAIAL"/>
    <s v="ENTR PI-112 (MATIAS OLÍMPIO)"/>
    <n v="183.6"/>
    <n v="200.9"/>
    <n v="17.3"/>
    <x v="3"/>
    <m/>
    <m/>
    <s v="Federal"/>
    <m/>
    <m/>
    <m/>
    <s v="Federal"/>
    <s v="N_PAV"/>
    <s v="Piripiri"/>
  </r>
  <r>
    <x v="0"/>
    <s v="222BPI0350"/>
    <n v="0"/>
    <x v="176"/>
    <s v="0350"/>
    <n v="-42.554745450242301"/>
    <n v="-3.7150471099361"/>
    <n v="-42.674971729861298"/>
    <n v="-3.67592021034937"/>
    <s v="222"/>
    <s v="PI"/>
    <s v="Eixo Principal"/>
    <s v="-"/>
    <s v="222BPI0350"/>
    <s v="ENTR PI-112 (MATIAS OLÍMPIO)"/>
    <s v="ENTR PI-117(B) (DIV PI/MA) (REPARTIÇÃO)"/>
    <n v="200.9"/>
    <n v="219.9"/>
    <n v="19"/>
    <x v="3"/>
    <m/>
    <m/>
    <s v="Federal"/>
    <m/>
    <m/>
    <m/>
    <s v="Federal"/>
    <s v="N_PAV"/>
    <s v="Piripiri"/>
  </r>
  <r>
    <x v="0"/>
    <s v="222UPI1005"/>
    <n v="0"/>
    <x v="177"/>
    <s v="1005"/>
    <n v="-41.760006529877302"/>
    <n v="-4.2700033400820399"/>
    <n v="-41.777432780398399"/>
    <n v="-4.2814383700846799"/>
    <s v="222"/>
    <s v="PI"/>
    <s v="Travessia Urbana"/>
    <s v="-"/>
    <s v="222UPI1005"/>
    <s v="ENTR BR-222/343"/>
    <s v="ENTR BR-404/407/PI-111/117 (PIRIPIRI) *TRECHO URBANO*"/>
    <n v="0"/>
    <n v="3.9"/>
    <n v="3.9"/>
    <x v="0"/>
    <m/>
    <m/>
    <m/>
    <s v="MP082/2003"/>
    <m/>
    <m/>
    <m/>
    <s v="PAV"/>
    <s v="Piripiri"/>
  </r>
  <r>
    <x v="0"/>
    <s v="226BCE0430"/>
    <n v="0"/>
    <x v="178"/>
    <s v="0430"/>
    <n v="-38.271986180117999"/>
    <n v="-6.0641888804124697"/>
    <n v="-38.348977060442898"/>
    <n v="-6.0386669103496002"/>
    <s v="226"/>
    <s v="CE"/>
    <s v="Eixo Principal"/>
    <s v="-"/>
    <s v="226BCE0430"/>
    <s v="DIV RN/CE"/>
    <s v="ERERÊ"/>
    <n v="0"/>
    <n v="9.1999999999999993"/>
    <n v="9.1999999999999993"/>
    <x v="1"/>
    <m/>
    <m/>
    <s v="Federal"/>
    <m/>
    <m/>
    <m/>
    <s v="Federal"/>
    <s v="PLA"/>
    <s v="Icó"/>
  </r>
  <r>
    <x v="0"/>
    <s v="226BCE0440"/>
    <n v="0"/>
    <x v="178"/>
    <s v="0440"/>
    <n v="-38.348977060442898"/>
    <n v="-6.0386669103496002"/>
    <n v="-38.4608923399094"/>
    <n v="-6.0506517498782797"/>
    <s v="226"/>
    <s v="CE"/>
    <s v="Eixo Principal"/>
    <s v="-"/>
    <s v="226BCE0440"/>
    <s v="ERERÊ"/>
    <s v="ENTR CE-138(A)(P/SÃO MIGUEL/RN)"/>
    <n v="9.1999999999999993"/>
    <n v="25.4"/>
    <n v="16.2"/>
    <x v="1"/>
    <m/>
    <m/>
    <s v="Federal"/>
    <m/>
    <m/>
    <m/>
    <s v="Federal"/>
    <s v="PLA"/>
    <s v="Icó"/>
  </r>
  <r>
    <x v="0"/>
    <s v="226BCE0450"/>
    <n v="0"/>
    <x v="178"/>
    <s v="0450"/>
    <n v="-38.4608923399094"/>
    <n v="-6.0506517498782797"/>
    <n v="-38.460761510135498"/>
    <n v="-6.0436506401648504"/>
    <s v="226"/>
    <s v="CE"/>
    <s v="Eixo Principal"/>
    <s v="-"/>
    <s v="226BCE0450"/>
    <s v="ENTR CE-138(A)(P/SÃO MIGUEL/RN)"/>
    <s v="ENTR CE-138(B)(PEREIRO)"/>
    <n v="25.4"/>
    <n v="29.1"/>
    <n v="3.7"/>
    <x v="1"/>
    <m/>
    <m/>
    <s v="Estadual"/>
    <m/>
    <s v="CE-138"/>
    <s v="PAV"/>
    <s v="Estadual"/>
    <s v="PLA"/>
    <s v="Icó"/>
  </r>
  <r>
    <x v="0"/>
    <s v="226BCE0470"/>
    <n v="0"/>
    <x v="178"/>
    <s v="0470"/>
    <n v="-38.460761510135498"/>
    <n v="-6.0436506401648504"/>
    <n v="-38.6276472597132"/>
    <n v="-5.9882433603427696"/>
    <s v="226"/>
    <s v="CE"/>
    <s v="Eixo Principal"/>
    <s v="-"/>
    <s v="226BCE0470"/>
    <s v="ENTR CE-138(B)(PEREIRO)"/>
    <s v="ENTR BR-116(A)"/>
    <n v="29.1"/>
    <n v="56.9"/>
    <n v="27.8"/>
    <x v="2"/>
    <m/>
    <m/>
    <s v="Federal"/>
    <m/>
    <m/>
    <m/>
    <s v="Federal"/>
    <s v="PAV"/>
    <s v="Icó"/>
  </r>
  <r>
    <x v="0"/>
    <s v="226BCE0490"/>
    <n v="0"/>
    <x v="178"/>
    <s v="0490"/>
    <n v="-38.6276472597132"/>
    <n v="-5.9882433603427696"/>
    <n v="-38.624315359665999"/>
    <n v="-5.9055089795556901"/>
    <s v="226"/>
    <s v="CE"/>
    <s v="Eixo Principal"/>
    <s v="Coinc"/>
    <s v="226BCE0490"/>
    <s v="ENTR BR-116(A)"/>
    <s v="ENTR BR-116(B) (JAGUARIBE)"/>
    <n v="56.9"/>
    <n v="66.3"/>
    <n v="9.4"/>
    <x v="2"/>
    <m/>
    <s v="116BCE0250"/>
    <s v="Federal"/>
    <m/>
    <m/>
    <m/>
    <s v="Federal"/>
    <s v="PAV"/>
    <s v="Icó"/>
  </r>
  <r>
    <x v="0"/>
    <s v="226BCE0510"/>
    <n v="0"/>
    <x v="178"/>
    <s v="0510"/>
    <n v="-38.624315359665999"/>
    <n v="-5.9055089795556901"/>
    <n v="-38.663916620155803"/>
    <n v="-5.8891096100204496"/>
    <s v="226"/>
    <s v="CE"/>
    <s v="Eixo Principal"/>
    <s v="-"/>
    <s v="226BCE0510"/>
    <s v="ENTR BR-116(B) (JAGUARIBE)"/>
    <s v="ENTR CE-275"/>
    <n v="66.3"/>
    <n v="71.7"/>
    <n v="5.4"/>
    <x v="2"/>
    <m/>
    <m/>
    <s v="Federal"/>
    <m/>
    <m/>
    <m/>
    <s v="Federal"/>
    <s v="PAV"/>
    <s v="Icó"/>
  </r>
  <r>
    <x v="0"/>
    <s v="226BCE0530"/>
    <n v="0"/>
    <x v="178"/>
    <s v="0530"/>
    <n v="-38.663916620155803"/>
    <n v="-5.8891096100204496"/>
    <n v="-38.702510839603498"/>
    <n v="-5.8594292098900898"/>
    <s v="226"/>
    <s v="CE"/>
    <s v="Eixo Principal"/>
    <s v="-"/>
    <s v="226BCE0530"/>
    <s v="ENTR CE-275"/>
    <s v="ENTR CE-368"/>
    <n v="71.7"/>
    <n v="77.7"/>
    <n v="6"/>
    <x v="5"/>
    <s v="EOP"/>
    <m/>
    <s v="Federal"/>
    <m/>
    <m/>
    <m/>
    <s v="Federal"/>
    <s v="N_PAV"/>
    <s v="Icó"/>
  </r>
  <r>
    <x v="0"/>
    <s v="226BCE0540"/>
    <n v="0"/>
    <x v="178"/>
    <s v="0540"/>
    <n v="-38.702510839603498"/>
    <n v="-5.8594292098900898"/>
    <n v="-39.0034003800234"/>
    <n v="-5.7346615400979299"/>
    <s v="226"/>
    <s v="CE"/>
    <s v="Eixo Principal"/>
    <s v="-"/>
    <s v="226BCE0540"/>
    <s v="ENTR CE-368"/>
    <s v="ENTR BR-122/CE-371 (SOLONÓPOLE)"/>
    <n v="77.7"/>
    <n v="116.1"/>
    <n v="38.4"/>
    <x v="5"/>
    <s v="EOP"/>
    <m/>
    <s v="Federal"/>
    <m/>
    <m/>
    <m/>
    <s v="Federal"/>
    <s v="N_PAV"/>
    <s v="Icó"/>
  </r>
  <r>
    <x v="0"/>
    <s v="226BCE0550"/>
    <n v="0"/>
    <x v="178"/>
    <s v="0550"/>
    <n v="-39.0034003800234"/>
    <n v="-5.7346615400979299"/>
    <n v="-39.366667879618802"/>
    <n v="-5.5775589799629302"/>
    <s v="226"/>
    <s v="CE"/>
    <s v="Eixo Principal"/>
    <s v="-"/>
    <s v="226BCE0550"/>
    <s v="ENTR BR-122/CE-371 (SOLONÓPOLE)"/>
    <s v="ENTR CE-166/363 (SENADOR POMPEU)"/>
    <n v="116.1"/>
    <n v="168.2"/>
    <n v="52.1"/>
    <x v="2"/>
    <m/>
    <m/>
    <s v="Federal"/>
    <m/>
    <m/>
    <m/>
    <s v="Federal"/>
    <s v="PAV"/>
    <s v="Boa Viagem"/>
  </r>
  <r>
    <x v="0"/>
    <s v="226BCE0570"/>
    <n v="0"/>
    <x v="178"/>
    <s v="0570"/>
    <n v="-39.366667879618802"/>
    <n v="-5.5775589799629302"/>
    <n v="-39.496013130101801"/>
    <n v="-5.5229102800852798"/>
    <s v="226"/>
    <s v="CE"/>
    <s v="Eixo Principal"/>
    <s v="-"/>
    <s v="226BCE0570"/>
    <s v="ENTR CE-166/363 (SENADOR POMPEU)"/>
    <s v="ENTR CE-060(A) (BONFIM)"/>
    <n v="168.2"/>
    <n v="187.8"/>
    <n v="19.600000000000001"/>
    <x v="2"/>
    <m/>
    <m/>
    <s v="Federal"/>
    <m/>
    <m/>
    <m/>
    <s v="Federal"/>
    <s v="PAV"/>
    <s v="Boa Viagem"/>
  </r>
  <r>
    <x v="0"/>
    <s v="226BCE0590"/>
    <n v="0"/>
    <x v="178"/>
    <s v="0590"/>
    <n v="-39.496013130101801"/>
    <n v="-5.5229102800852798"/>
    <n v="-39.595790619641299"/>
    <n v="-5.5270548695864896"/>
    <s v="226"/>
    <s v="CE"/>
    <s v="Eixo Principal"/>
    <s v="-"/>
    <s v="226BCE0590"/>
    <s v="ENTR CE-060(A) (BONFIM)"/>
    <s v="ENTR CE-060(B) (MINEIROLÂNDIA)"/>
    <n v="187.8"/>
    <n v="201.6"/>
    <n v="13.8"/>
    <x v="2"/>
    <m/>
    <m/>
    <s v="Federal"/>
    <m/>
    <m/>
    <m/>
    <s v="Federal"/>
    <s v="PAV"/>
    <s v="Boa Viagem"/>
  </r>
  <r>
    <x v="0"/>
    <s v="226BCE0610"/>
    <n v="0"/>
    <x v="178"/>
    <s v="0610"/>
    <n v="-39.595790619641299"/>
    <n v="-5.5270548695864896"/>
    <n v="-39.7179546298023"/>
    <n v="-5.4554011400505198"/>
    <s v="226"/>
    <s v="CE"/>
    <s v="Eixo Principal"/>
    <s v="-"/>
    <s v="226BCE0610"/>
    <s v="ENTR CE-060(B) (MINEIROLÂNDIA)"/>
    <s v="ENTR CE-168 (PEDRA BRANCA)"/>
    <n v="201.6"/>
    <n v="220.5"/>
    <n v="18.899999999999999"/>
    <x v="2"/>
    <m/>
    <m/>
    <s v="Federal"/>
    <m/>
    <m/>
    <m/>
    <s v="Federal"/>
    <s v="PAV"/>
    <s v="Boa Viagem"/>
  </r>
  <r>
    <x v="0"/>
    <s v="226BCE0630"/>
    <n v="0"/>
    <x v="178"/>
    <s v="0630"/>
    <n v="-39.7179546298023"/>
    <n v="-5.4554011400505198"/>
    <n v="-40.003626349776098"/>
    <n v="-5.4397001597345103"/>
    <s v="226"/>
    <s v="CE"/>
    <s v="Eixo Principal"/>
    <s v="-"/>
    <s v="226BCE0630"/>
    <s v="ENTR CE-168 (PEDRA BRANCA)"/>
    <s v="ENTR BR-020 (SANTA CRUZ DO BANABUIÚ)"/>
    <n v="220.5"/>
    <n v="255.8"/>
    <n v="35.299999999999997"/>
    <x v="2"/>
    <m/>
    <m/>
    <s v="Federal"/>
    <m/>
    <m/>
    <m/>
    <s v="Federal"/>
    <s v="PAV"/>
    <s v="Boa Viagem"/>
  </r>
  <r>
    <x v="0"/>
    <s v="226BCE0650"/>
    <n v="0"/>
    <x v="178"/>
    <s v="0650"/>
    <n v="-40.003626349776098"/>
    <n v="-5.4397001597345103"/>
    <n v="-40.307196360023902"/>
    <n v="-5.4041092703264999"/>
    <s v="226"/>
    <s v="CE"/>
    <s v="Eixo Principal"/>
    <s v="-"/>
    <s v="226BCE0650"/>
    <s v="ENTR BR-020 (SANTA CRUZ DO BANABUIÚ)"/>
    <s v="ENTR CE-176 (INDEPENDÊNCIA)"/>
    <n v="255.8"/>
    <n v="292.60000000000002"/>
    <n v="36.799999999999997"/>
    <x v="2"/>
    <m/>
    <m/>
    <s v="Federal"/>
    <m/>
    <m/>
    <m/>
    <s v="Federal"/>
    <s v="PAV"/>
    <s v="Boa Viagem"/>
  </r>
  <r>
    <x v="0"/>
    <s v="226BCE0670"/>
    <n v="0"/>
    <x v="178"/>
    <s v="0670"/>
    <n v="-40.307196360023902"/>
    <n v="-5.4041092703264999"/>
    <n v="-40.650126019799899"/>
    <n v="-5.1851357797923399"/>
    <s v="226"/>
    <s v="CE"/>
    <s v="Eixo Principal"/>
    <s v="-"/>
    <s v="226BCE0670"/>
    <s v="ENTR CE-176 (INDEPENDÊNCIA)"/>
    <s v="ENTR BR-404 (CRATEÚS)"/>
    <n v="292.60000000000002"/>
    <n v="339.7"/>
    <n v="47.1"/>
    <x v="2"/>
    <m/>
    <m/>
    <s v="Federal"/>
    <m/>
    <m/>
    <m/>
    <s v="Federal"/>
    <s v="PAV"/>
    <s v="Boa Viagem"/>
  </r>
  <r>
    <x v="0"/>
    <s v="226BCE0680"/>
    <n v="0"/>
    <x v="178"/>
    <s v="0680"/>
    <n v="-40.650126019799899"/>
    <n v="-5.1851357797923399"/>
    <n v="-40.724693229908603"/>
    <n v="-5.1720170597394599"/>
    <s v="226"/>
    <s v="CE"/>
    <s v="Eixo Principal"/>
    <s v="-"/>
    <s v="226BCE0680"/>
    <s v="ENTR BR-404 (CRATEÚS)"/>
    <s v="INÍCIO DA IMPLANTAÇÃO"/>
    <n v="339.7"/>
    <n v="348.7"/>
    <n v="9"/>
    <x v="1"/>
    <m/>
    <m/>
    <s v="Federal"/>
    <m/>
    <m/>
    <m/>
    <s v="Federal"/>
    <s v="PLA"/>
    <s v="Boa Viagem"/>
  </r>
  <r>
    <x v="0"/>
    <s v="226BCE0690"/>
    <n v="0"/>
    <x v="178"/>
    <s v="0690"/>
    <n v="-40.724693229908603"/>
    <n v="-5.1720170597394599"/>
    <n v="-40.924166469606803"/>
    <n v="-5.0522468802892604"/>
    <s v="226"/>
    <s v="CE"/>
    <s v="Eixo Principal"/>
    <s v="-"/>
    <s v="226BCE0690"/>
    <s v="INÍCIO DA IMPLANTAÇÃO"/>
    <s v="IBIAPABA"/>
    <n v="348.7"/>
    <n v="375.7"/>
    <n v="27"/>
    <x v="5"/>
    <m/>
    <m/>
    <s v="Federal"/>
    <m/>
    <m/>
    <m/>
    <s v="Federal"/>
    <s v="N_PAV"/>
    <s v="Boa Viagem"/>
  </r>
  <r>
    <x v="0"/>
    <s v="226BCE0695"/>
    <n v="0"/>
    <x v="178"/>
    <s v="0695"/>
    <n v="-40.924166469606803"/>
    <n v="-5.0522468802892604"/>
    <n v="-41.120997619844204"/>
    <n v="-5.0450900799431704"/>
    <s v="226"/>
    <s v="CE"/>
    <s v="Eixo Principal"/>
    <s v="-"/>
    <s v="226BCE0695"/>
    <s v="IBIAPABA"/>
    <s v="DIV CE/PI"/>
    <n v="375.7"/>
    <n v="397.7"/>
    <n v="22"/>
    <x v="3"/>
    <m/>
    <m/>
    <s v="Federal"/>
    <m/>
    <m/>
    <m/>
    <s v="Federal"/>
    <s v="N_PAV"/>
    <s v="Boa Viagem"/>
  </r>
  <r>
    <x v="0"/>
    <s v="226BMA0810"/>
    <n v="0"/>
    <x v="179"/>
    <s v="0810"/>
    <n v="-42.815677929592702"/>
    <n v="-5.1311774903488701"/>
    <n v="-42.820728559975002"/>
    <n v="-5.13089531007045"/>
    <s v="226"/>
    <s v="MA"/>
    <s v="Eixo Principal"/>
    <s v="-"/>
    <s v="226BMA0810"/>
    <s v="ENTR BR-316(A) (DIV PI/MA) (TERESINA/TIMON)"/>
    <s v="ENTR BR-316(B) (INÍCIO DO CONTORNO DE TIMON)"/>
    <n v="0"/>
    <n v="0.6"/>
    <n v="0.6"/>
    <x v="2"/>
    <m/>
    <s v="316BMA0380"/>
    <s v="Federal"/>
    <m/>
    <m/>
    <m/>
    <s v="Federal"/>
    <s v="PAV"/>
    <s v="Caxias"/>
  </r>
  <r>
    <x v="0"/>
    <s v="226BMA0812"/>
    <n v="0"/>
    <x v="179"/>
    <s v="0812"/>
    <n v="-42.820728559975002"/>
    <n v="-5.13089531007045"/>
    <n v="-42.874128040376704"/>
    <n v="-5.1328530100583398"/>
    <s v="226"/>
    <s v="MA"/>
    <s v="Eixo Principal"/>
    <s v="-"/>
    <s v="226BMA0812"/>
    <s v="ENTR BR-316(B) (INÍCIO DO CONTORNO DE TIMON)"/>
    <s v="ENTR BR-316 (CONTORNO DE TIMON)"/>
    <n v="0.6"/>
    <n v="7"/>
    <n v="6.4"/>
    <x v="5"/>
    <m/>
    <s v="316CMA1010"/>
    <m/>
    <s v="MP082/2005"/>
    <m/>
    <m/>
    <m/>
    <s v="N_PAV"/>
    <s v="Caxias"/>
  </r>
  <r>
    <x v="0"/>
    <s v="226BMA0815"/>
    <n v="0"/>
    <x v="179"/>
    <s v="0815"/>
    <n v="-42.874128040376704"/>
    <n v="-5.1328530100583398"/>
    <n v="-43.449851499746799"/>
    <n v="-5.2242777403254204"/>
    <s v="226"/>
    <s v="MA"/>
    <s v="Eixo Principal"/>
    <s v="-"/>
    <s v="226BMA0815"/>
    <s v="ENTR BR-316 (CONTORNO DE TIMON)"/>
    <s v="ENTR MA-034 (BAÚ)"/>
    <n v="7"/>
    <n v="75.599999999999994"/>
    <n v="68.599999999999994"/>
    <x v="5"/>
    <m/>
    <m/>
    <m/>
    <s v="MP082/2005"/>
    <m/>
    <m/>
    <m/>
    <s v="N_PAV"/>
    <s v="Caxias"/>
  </r>
  <r>
    <x v="0"/>
    <s v="226BMA0820"/>
    <n v="0"/>
    <x v="179"/>
    <s v="0820"/>
    <n v="-43.449851499746799"/>
    <n v="-5.2242777403254204"/>
    <n v="-43.652069759911399"/>
    <n v="-5.2734067603136596"/>
    <s v="226"/>
    <s v="MA"/>
    <s v="Eixo Principal"/>
    <s v="-"/>
    <s v="226BMA0820"/>
    <s v="ENTR MA-034 (BAÚ)"/>
    <s v="KM 100 (INÍCIO PAVIMENTAÇÃO)"/>
    <n v="75.599999999999994"/>
    <n v="99.4"/>
    <n v="23.8"/>
    <x v="5"/>
    <m/>
    <m/>
    <m/>
    <s v="MP082/2006"/>
    <m/>
    <m/>
    <m/>
    <s v="N_PAV"/>
    <s v="Caxias"/>
  </r>
  <r>
    <x v="0"/>
    <s v="226BMA0830"/>
    <n v="0"/>
    <x v="179"/>
    <s v="0830"/>
    <n v="-43.652069759911399"/>
    <n v="-5.2734067603136596"/>
    <n v="-43.783872479830997"/>
    <n v="-5.2741745403227398"/>
    <s v="226"/>
    <s v="MA"/>
    <s v="Eixo Principal"/>
    <s v="-"/>
    <s v="226BMA0830"/>
    <s v="KM 100 (INÍCIO PAVIMENTAÇÃO)"/>
    <s v="INÍCIO DA PONTE S/ RIO ITAPECURU (PAIOL)"/>
    <n v="99.4"/>
    <n v="115.6"/>
    <n v="16.2"/>
    <x v="2"/>
    <m/>
    <m/>
    <m/>
    <s v="MP082/2005"/>
    <m/>
    <m/>
    <m/>
    <s v="PAV"/>
    <s v="Caxias"/>
  </r>
  <r>
    <x v="0"/>
    <s v="226BMA0840"/>
    <n v="0"/>
    <x v="179"/>
    <s v="0840"/>
    <n v="-43.783872479830997"/>
    <n v="-5.2741745403227398"/>
    <n v="-44.489757159865"/>
    <n v="-5.3000448402971099"/>
    <s v="226"/>
    <s v="MA"/>
    <s v="Eixo Principal"/>
    <s v="-"/>
    <s v="226BMA0840"/>
    <s v="INÍCIO DA PONTE S/ RIO ITAPECURU (PAIOL)"/>
    <s v="ENTR BR-135(A)/MA-127"/>
    <n v="115.6"/>
    <n v="201.9"/>
    <n v="86.3"/>
    <x v="2"/>
    <m/>
    <m/>
    <m/>
    <s v="MP082/2005"/>
    <m/>
    <m/>
    <m/>
    <s v="PAV"/>
    <s v="Caxias"/>
  </r>
  <r>
    <x v="0"/>
    <s v="226BMA0845"/>
    <n v="0"/>
    <x v="179"/>
    <s v="0845"/>
    <n v="-44.489757159865"/>
    <n v="-5.3000448402971099"/>
    <n v="-44.4966495001742"/>
    <n v="-5.2817101602956296"/>
    <s v="226"/>
    <s v="MA"/>
    <s v="Eixo Principal"/>
    <s v="Coinc"/>
    <s v="226BMA0845"/>
    <s v="ENTR BR-135(A)/MA-127"/>
    <s v="ENTR BR-135(B) (PRESIDENTE DUTRA)"/>
    <n v="201.9"/>
    <n v="204.1"/>
    <n v="2.2000000000000002"/>
    <x v="0"/>
    <m/>
    <s v="135BMA0240"/>
    <s v="Federal"/>
    <m/>
    <m/>
    <m/>
    <s v="Federal"/>
    <s v="PAV"/>
    <s v="Caxias"/>
  </r>
  <r>
    <x v="0"/>
    <s v="226BMA0850"/>
    <n v="0"/>
    <x v="179"/>
    <s v="0850"/>
    <n v="-44.4966495001742"/>
    <n v="-5.2817101602956296"/>
    <n v="-44.601300610134999"/>
    <n v="-5.3217082898056498"/>
    <s v="226"/>
    <s v="MA"/>
    <s v="Eixo Principal"/>
    <s v="-"/>
    <s v="226BMA0850"/>
    <s v="ENTR BR-135(B) (PRESIDENTE DUTRA)"/>
    <s v="ENTR MA-259 (P/TUNTUM)"/>
    <n v="204.1"/>
    <n v="217.2"/>
    <n v="13.1"/>
    <x v="2"/>
    <m/>
    <m/>
    <m/>
    <s v="MP082/2004"/>
    <m/>
    <m/>
    <m/>
    <s v="PAV"/>
    <s v="Caxias"/>
  </r>
  <r>
    <x v="0"/>
    <s v="226BMA0860"/>
    <n v="0"/>
    <x v="179"/>
    <s v="0860"/>
    <n v="-44.601300610134999"/>
    <n v="-5.3217082898056498"/>
    <n v="-45.2464816698931"/>
    <n v="-5.5019163002969496"/>
    <s v="226"/>
    <s v="MA"/>
    <s v="Eixo Principal"/>
    <s v="-"/>
    <s v="226BMA0860"/>
    <s v="ENTR MA-259 (P/TUNTUM)"/>
    <s v="BARRA DO CORDA"/>
    <n v="217.2"/>
    <n v="299.8"/>
    <n v="82.6"/>
    <x v="2"/>
    <m/>
    <m/>
    <m/>
    <s v="MP082/2004"/>
    <m/>
    <m/>
    <m/>
    <s v="PAV"/>
    <s v="Caxias"/>
  </r>
  <r>
    <x v="0"/>
    <s v="226BMA0870"/>
    <n v="0"/>
    <x v="179"/>
    <s v="0870"/>
    <n v="-45.2464816698931"/>
    <n v="-5.5019163002969496"/>
    <n v="-45.535717449900297"/>
    <n v="-5.4970290200731702"/>
    <s v="226"/>
    <s v="MA"/>
    <s v="Eixo Principal"/>
    <s v="-"/>
    <s v="226BMA0870"/>
    <s v="BARRA DO CORDA"/>
    <s v="ENTR MA-328 (P/JENIPAPO DOS VIEIRAS)"/>
    <n v="299.8"/>
    <n v="340.3"/>
    <n v="40.5"/>
    <x v="2"/>
    <m/>
    <m/>
    <m/>
    <s v="MP082/2003"/>
    <m/>
    <m/>
    <m/>
    <s v="PAV"/>
    <s v="Imperatriz"/>
  </r>
  <r>
    <x v="0"/>
    <s v="226BMA0880"/>
    <n v="0"/>
    <x v="179"/>
    <s v="0880"/>
    <n v="-45.535717449900297"/>
    <n v="-5.4970290200731702"/>
    <n v="-46.126113149702"/>
    <n v="-5.8121712501030602"/>
    <s v="226"/>
    <s v="MA"/>
    <s v="Eixo Principal"/>
    <s v="-"/>
    <s v="226BMA0880"/>
    <s v="ENTR MA-328 (P/JENIPAPO DOS VIEIRAS)"/>
    <s v="ENTR MA-006(A) (GRAJAÚ)"/>
    <n v="340.3"/>
    <n v="415.7"/>
    <n v="75.400000000000006"/>
    <x v="2"/>
    <m/>
    <m/>
    <m/>
    <s v="MP082/2003"/>
    <m/>
    <m/>
    <m/>
    <s v="PAV"/>
    <s v="Imperatriz"/>
  </r>
  <r>
    <x v="0"/>
    <s v="226BMA0885"/>
    <n v="0"/>
    <x v="179"/>
    <s v="0885"/>
    <n v="-46.126113149702"/>
    <n v="-5.8121712501030602"/>
    <n v="-46.1596563196833"/>
    <n v="-5.8248634999505304"/>
    <s v="226"/>
    <s v="MA"/>
    <s v="Eixo Principal"/>
    <s v="-"/>
    <s v="226BMA0885"/>
    <s v="ENTR MA-006(A) (GRAJAÚ)"/>
    <s v="ENTR MA-006(B) (PONTE S/ R GRAJAÚ (ACESSO BELA ESTRÊLA))"/>
    <n v="415.7"/>
    <n v="419.9"/>
    <n v="4.2"/>
    <x v="2"/>
    <m/>
    <m/>
    <m/>
    <s v="MP082/2003"/>
    <m/>
    <m/>
    <m/>
    <s v="PAV"/>
    <s v="Imperatriz"/>
  </r>
  <r>
    <x v="0"/>
    <s v="226BMA0890"/>
    <n v="0"/>
    <x v="179"/>
    <s v="0890"/>
    <n v="-46.1596563196833"/>
    <n v="-5.8248634999505304"/>
    <n v="-46.629362990109797"/>
    <n v="-6.0362148503349999"/>
    <s v="226"/>
    <s v="MA"/>
    <s v="Eixo Principal"/>
    <s v="-"/>
    <s v="226BMA0890"/>
    <s v="ENTR MA-006(B) (PONTE S/ R GRAJAÚ (ACESSO BELA ESTRÊLA))"/>
    <s v="ENTR MA-275"/>
    <n v="419.9"/>
    <n v="478.4"/>
    <n v="58.5"/>
    <x v="2"/>
    <m/>
    <m/>
    <m/>
    <s v="MP082/2003"/>
    <m/>
    <m/>
    <m/>
    <s v="PAV"/>
    <s v="Imperatriz"/>
  </r>
  <r>
    <x v="0"/>
    <s v="226BMA0910"/>
    <n v="0"/>
    <x v="179"/>
    <s v="0910"/>
    <n v="-46.629362990109797"/>
    <n v="-6.0362148503349999"/>
    <n v="-47.3761021296095"/>
    <n v="-6.35271884010234"/>
    <s v="226"/>
    <s v="MA"/>
    <s v="Eixo Principal"/>
    <s v="-"/>
    <s v="226BMA0910"/>
    <s v="ENTR MA-275"/>
    <s v="ENTR BR-010(A) (PORTO FRANCO)"/>
    <n v="478.4"/>
    <n v="570.70000000000005"/>
    <n v="92.3"/>
    <x v="2"/>
    <m/>
    <m/>
    <m/>
    <s v="MP082/2004"/>
    <m/>
    <m/>
    <m/>
    <s v="PAV"/>
    <s v="Imperatriz"/>
  </r>
  <r>
    <x v="0"/>
    <s v="226BMA0930"/>
    <n v="0"/>
    <x v="179"/>
    <s v="0930"/>
    <n v="-47.3761021296095"/>
    <n v="-6.35271884010234"/>
    <n v="-47.450543029936803"/>
    <n v="-6.5579729902612396"/>
    <s v="226"/>
    <s v="MA"/>
    <s v="Eixo Principal"/>
    <s v="Coinc"/>
    <s v="226BMA0930"/>
    <s v="ENTR BR-010(A) (PORTO FRANCO)"/>
    <s v="ENTR BR-010(B)/230(A)/MA-138 (ESTREITO)"/>
    <n v="570.70000000000005"/>
    <n v="598.29999999999995"/>
    <n v="27.6"/>
    <x v="2"/>
    <m/>
    <s v="010BMA0390"/>
    <s v="Federal"/>
    <m/>
    <m/>
    <m/>
    <s v="Federal"/>
    <s v="PAV"/>
    <s v="Imperatriz"/>
  </r>
  <r>
    <x v="0"/>
    <s v="226BMA0940"/>
    <n v="0"/>
    <x v="179"/>
    <s v="0940"/>
    <n v="-47.450543029936803"/>
    <n v="-6.5579729902612396"/>
    <n v="-47.460316420366397"/>
    <n v="-6.56020490972878"/>
    <s v="226"/>
    <s v="MA"/>
    <s v="Eixo Principal"/>
    <s v="-"/>
    <s v="226BMA0940"/>
    <s v="ENTR BR-010(B)/230(A)/MA-138 (ESTREITO)"/>
    <s v="DIV MA/TO"/>
    <n v="598.29999999999995"/>
    <n v="599.1"/>
    <n v="0.8"/>
    <x v="2"/>
    <m/>
    <s v="230BMA1075"/>
    <s v="Federal"/>
    <m/>
    <m/>
    <m/>
    <s v="Federal"/>
    <s v="PAV"/>
    <s v="Imperatriz"/>
  </r>
  <r>
    <x v="0"/>
    <s v="226BPI0710"/>
    <n v="0"/>
    <x v="180"/>
    <s v="0710"/>
    <n v="-41.120997619844204"/>
    <n v="-5.0450900799431704"/>
    <n v="-41.094588580098801"/>
    <n v="-5.3148829004254496"/>
    <s v="226"/>
    <s v="PI"/>
    <s v="Eixo Principal"/>
    <s v="-"/>
    <s v="226BPI0710"/>
    <s v="DIV CE/PI (OITICICA)"/>
    <s v="BURITI DOS MONTES"/>
    <n v="0"/>
    <n v="37"/>
    <n v="37"/>
    <x v="1"/>
    <m/>
    <m/>
    <s v="Federal"/>
    <m/>
    <m/>
    <m/>
    <s v="Federal"/>
    <s v="PLA"/>
    <s v="Piripiri"/>
  </r>
  <r>
    <x v="0"/>
    <s v="226BPI0715"/>
    <n v="0"/>
    <x v="180"/>
    <s v="0715"/>
    <n v="-41.094588580098801"/>
    <n v="-5.3148829004254496"/>
    <n v="-41.406378419928103"/>
    <n v="-5.3907115104278196"/>
    <s v="226"/>
    <s v="PI"/>
    <s v="Eixo Principal"/>
    <s v="-"/>
    <s v="226BPI0715"/>
    <s v="BURITI DOS MONTES"/>
    <s v="ENTR BR-407(A)/PI-115"/>
    <n v="37"/>
    <n v="78"/>
    <n v="41"/>
    <x v="1"/>
    <m/>
    <m/>
    <s v="Federal"/>
    <m/>
    <m/>
    <m/>
    <s v="Federal"/>
    <s v="PLA"/>
    <s v="Piripiri"/>
  </r>
  <r>
    <x v="0"/>
    <s v="226BPI0730"/>
    <n v="0"/>
    <x v="180"/>
    <s v="0730"/>
    <n v="-41.406378419928103"/>
    <n v="-5.3907115104278196"/>
    <n v="-41.544178419997998"/>
    <n v="-5.3248115102429603"/>
    <s v="226"/>
    <s v="PI"/>
    <s v="Eixo Principal"/>
    <s v="-"/>
    <s v="226BPI0730"/>
    <s v="ENTR BR-407(A)/PI-115"/>
    <s v="CASTELO DO PIAUÍ"/>
    <n v="78"/>
    <n v="104.1"/>
    <n v="26.1"/>
    <x v="1"/>
    <m/>
    <s v="407BPI0053"/>
    <s v="Estadual"/>
    <m/>
    <s v="PI-115"/>
    <s v="PAV"/>
    <s v="Estadual"/>
    <s v="PLA"/>
    <s v="Piripiri"/>
  </r>
  <r>
    <x v="0"/>
    <s v="226BPI0735"/>
    <n v="0"/>
    <x v="180"/>
    <s v="0735"/>
    <n v="-41.544178419997998"/>
    <n v="-5.3248115102429603"/>
    <n v="-41.7120784195833"/>
    <n v="-5.1820115098232602"/>
    <s v="226"/>
    <s v="PI"/>
    <s v="Eixo Principal"/>
    <s v="-"/>
    <s v="226BPI0735"/>
    <s v="CASTELO DO PIAUÍ"/>
    <s v="ENTR BR-407(B)/PI-115 (JUAZEIRO DO PIAUÍ)"/>
    <n v="104.1"/>
    <n v="124.9"/>
    <n v="20.8"/>
    <x v="1"/>
    <m/>
    <s v="407BPI0050"/>
    <s v="Estadual"/>
    <m/>
    <s v="PI-115"/>
    <s v="PAV"/>
    <s v="Estadual"/>
    <s v="PLA"/>
    <s v="Piripiri"/>
  </r>
  <r>
    <x v="0"/>
    <s v="226BPI0750"/>
    <n v="0"/>
    <x v="180"/>
    <s v="0750"/>
    <n v="-41.7120784195833"/>
    <n v="-5.1820115098232602"/>
    <n v="-41.934478419743201"/>
    <n v="-5.28811151033789"/>
    <s v="226"/>
    <s v="PI"/>
    <s v="Eixo Principal"/>
    <s v="-"/>
    <s v="226BPI0750"/>
    <s v="ENTR BR-407(B)/PI-115 (JUAZEIRO DO PIAUÍ)"/>
    <s v="ENTR PI-221 (NOVO SANTO ANTÔNIO)"/>
    <n v="124.9"/>
    <n v="156.80000000000001"/>
    <n v="31.9"/>
    <x v="1"/>
    <m/>
    <m/>
    <s v="Estadual"/>
    <m/>
    <s v="PI-450"/>
    <s v="LEN"/>
    <s v="Estadual"/>
    <s v="PLA"/>
    <s v="Piripiri"/>
  </r>
  <r>
    <x v="0"/>
    <s v="226BPI0755"/>
    <n v="0"/>
    <x v="180"/>
    <s v="0755"/>
    <n v="-41.934478419743201"/>
    <n v="-5.28811151033789"/>
    <n v="-42.205403660250603"/>
    <n v="-5.09260266028451"/>
    <s v="226"/>
    <s v="PI"/>
    <s v="Eixo Principal"/>
    <s v="-"/>
    <s v="226BPI0755"/>
    <s v="ENTR PI-221 (NOVO SANTO ANTÔNIO)"/>
    <s v="ENTR PI-215 (COIVARAS)"/>
    <n v="156.80000000000001"/>
    <n v="199.7"/>
    <n v="42.9"/>
    <x v="1"/>
    <m/>
    <m/>
    <s v="Federal"/>
    <m/>
    <m/>
    <m/>
    <s v="Federal"/>
    <s v="PLA"/>
    <s v="Piripiri"/>
  </r>
  <r>
    <x v="0"/>
    <s v="226BPI0760"/>
    <n v="0"/>
    <x v="180"/>
    <s v="0760"/>
    <n v="-42.205403660250603"/>
    <n v="-5.09260266028451"/>
    <n v="-42.439444330291501"/>
    <n v="-5.03096362996751"/>
    <s v="226"/>
    <s v="PI"/>
    <s v="Eixo Principal"/>
    <s v="-"/>
    <s v="226BPI0760"/>
    <s v="ENTR PI-215 (COIVARAS)"/>
    <s v="ENTR BR-343(A)/PI-352 (ALTOS)"/>
    <n v="199.7"/>
    <n v="227.7"/>
    <n v="28"/>
    <x v="2"/>
    <m/>
    <m/>
    <s v="Federal"/>
    <m/>
    <m/>
    <m/>
    <s v="Federal"/>
    <s v="PAV"/>
    <s v="Piripiri"/>
  </r>
  <r>
    <x v="0"/>
    <s v="226BPI0765"/>
    <n v="0"/>
    <x v="180"/>
    <s v="0765"/>
    <n v="-42.439444330291501"/>
    <n v="-5.03096362996751"/>
    <n v="-42.668502589822502"/>
    <n v="-5.0578509597539201"/>
    <s v="226"/>
    <s v="PI"/>
    <s v="Eixo Principal"/>
    <s v="-"/>
    <s v="226BPI0765"/>
    <s v="ENTR BR-343(A)/PI-352 (ALTOS)"/>
    <s v="INÍCIO DAS OBRAS DE DUPLICAÇÃO"/>
    <n v="227.7"/>
    <n v="255.5"/>
    <n v="27.8"/>
    <x v="2"/>
    <m/>
    <s v="343BPI0170"/>
    <s v="Federal"/>
    <m/>
    <m/>
    <m/>
    <s v="Federal"/>
    <s v="PAV"/>
    <s v="Piripiri"/>
  </r>
  <r>
    <x v="0"/>
    <s v="226BPI0770"/>
    <n v="0"/>
    <x v="180"/>
    <s v="0770"/>
    <n v="-42.668502589822502"/>
    <n v="-5.0578509597539201"/>
    <n v="-42.684149459729703"/>
    <n v="-5.0568872102764999"/>
    <s v="226"/>
    <s v="PI"/>
    <s v="Eixo Principal"/>
    <s v="-"/>
    <s v="226BPI0770"/>
    <s v="INÍCIO DAS OBRAS DE DUPLICAÇÃO"/>
    <s v="ENTR PI-113"/>
    <n v="255.5"/>
    <n v="256.8"/>
    <n v="1.3"/>
    <x v="2"/>
    <s v="EOD"/>
    <s v="343BPI0175"/>
    <s v="Federal"/>
    <m/>
    <m/>
    <m/>
    <s v="Federal"/>
    <s v="PAV"/>
    <s v="Piripiri"/>
  </r>
  <r>
    <x v="0"/>
    <s v="226BPI0775"/>
    <n v="0"/>
    <x v="180"/>
    <s v="0775"/>
    <n v="-42.684149459729703"/>
    <n v="-5.0568872102764999"/>
    <n v="-42.7460371301094"/>
    <n v="-5.0776008102291703"/>
    <s v="226"/>
    <s v="PI"/>
    <s v="Eixo Principal"/>
    <s v="-"/>
    <s v="226BPI0775"/>
    <s v="ENTR PI-113"/>
    <s v="INÍCIO DA PISTA DUPLA"/>
    <n v="256.8"/>
    <n v="264.5"/>
    <n v="7.7"/>
    <x v="2"/>
    <s v="EOD"/>
    <s v="343BPI0180"/>
    <s v="Federal"/>
    <m/>
    <m/>
    <m/>
    <s v="Federal"/>
    <s v="PAV"/>
    <s v="Piripiri"/>
  </r>
  <r>
    <x v="0"/>
    <s v="226BPI0780"/>
    <n v="0"/>
    <x v="180"/>
    <s v="0780"/>
    <n v="-42.7460371301094"/>
    <n v="-5.0776008102291703"/>
    <n v="-42.749379390346498"/>
    <n v="-5.0787763599410001"/>
    <s v="226"/>
    <s v="PI"/>
    <s v="Eixo Principal"/>
    <s v="-"/>
    <s v="226BPI0780"/>
    <s v="INÍCIO DA PISTA DUPLA"/>
    <s v="ACESSO A TERESINA (FIM DA PISTA DUPLA)"/>
    <n v="264.5"/>
    <n v="264.8"/>
    <n v="0.3"/>
    <x v="0"/>
    <m/>
    <s v="343BPI0185"/>
    <s v="Federal"/>
    <m/>
    <m/>
    <m/>
    <s v="Federal"/>
    <s v="PAV"/>
    <s v="Piripiri"/>
  </r>
  <r>
    <x v="0"/>
    <s v="226BPI0785"/>
    <n v="0"/>
    <x v="180"/>
    <s v="0785"/>
    <n v="-42.749379390346498"/>
    <n v="-5.0787763599410001"/>
    <n v="-42.794929610413099"/>
    <n v="-5.12321786970886"/>
    <s v="226"/>
    <s v="PI"/>
    <s v="Eixo Principal"/>
    <s v="-"/>
    <s v="226BPI0785"/>
    <s v="ACESSO A TERESINA (FIM DA PISTA DUPLA)"/>
    <s v="ENTR BR-316(A)/343(B) (TERESINA)"/>
    <n v="264.8"/>
    <n v="272.39999999999998"/>
    <n v="7.6"/>
    <x v="2"/>
    <m/>
    <s v="343BPI0190"/>
    <s v="Federal"/>
    <m/>
    <m/>
    <m/>
    <s v="Federal"/>
    <s v="PAV"/>
    <s v="Piripiri"/>
  </r>
  <r>
    <x v="0"/>
    <s v="226BPI0790"/>
    <n v="0"/>
    <x v="180"/>
    <s v="0790"/>
    <n v="-42.794929610413099"/>
    <n v="-5.12321786970886"/>
    <n v="-42.7993320697191"/>
    <n v="-5.1252910003793204"/>
    <s v="226"/>
    <s v="PI"/>
    <s v="Eixo Principal"/>
    <s v="-"/>
    <s v="226BPI0790"/>
    <s v="ENTR BR-316(A)/343(B) (TERESINA)"/>
    <s v="ENTR PI-130"/>
    <n v="272.39999999999998"/>
    <n v="272.89999999999998"/>
    <n v="0.5"/>
    <x v="0"/>
    <m/>
    <s v="316BPI0400"/>
    <s v="Federal"/>
    <m/>
    <m/>
    <m/>
    <s v="Federal"/>
    <s v="PAV"/>
    <s v="Piripiri"/>
  </r>
  <r>
    <x v="0"/>
    <s v="226BPI0795"/>
    <n v="0"/>
    <x v="180"/>
    <s v="0795"/>
    <n v="-42.7993320697191"/>
    <n v="-5.1252910003793204"/>
    <n v="-42.810573419927302"/>
    <n v="-5.12993270003403"/>
    <s v="226"/>
    <s v="PI"/>
    <s v="Eixo Principal"/>
    <s v="-"/>
    <s v="226BPI0795"/>
    <s v="ENTR PI-130"/>
    <s v="INÍCIO PONTE RIO PARANAÍBA (TERESINA)"/>
    <n v="272.89999999999998"/>
    <n v="274.2"/>
    <n v="1.3"/>
    <x v="2"/>
    <m/>
    <s v="316BPI0395"/>
    <s v="Federal"/>
    <m/>
    <m/>
    <m/>
    <s v="Federal"/>
    <s v="PAV"/>
    <s v="Piripiri"/>
  </r>
  <r>
    <x v="0"/>
    <s v="226BPI0800"/>
    <n v="0"/>
    <x v="180"/>
    <s v="0800"/>
    <n v="-42.810573419927302"/>
    <n v="-5.12993270003403"/>
    <n v="-42.815677929592702"/>
    <n v="-5.1311774903488701"/>
    <s v="226"/>
    <s v="PI"/>
    <s v="Eixo Principal"/>
    <s v="-"/>
    <s v="226BPI0800"/>
    <s v="INÍCIO PONTE RIO PARANAÍBA (TERESINA)"/>
    <s v="ENTR BR-316(B) (DIV PI/MA) (FIM PONTE RIO PARNAÍBA) (TIMON)"/>
    <n v="274.2"/>
    <n v="274.8"/>
    <n v="0.6"/>
    <x v="2"/>
    <m/>
    <s v="316BPI0390"/>
    <s v="Federal"/>
    <m/>
    <m/>
    <m/>
    <s v="Federal"/>
    <s v="PAV"/>
    <s v="Piripiri"/>
  </r>
  <r>
    <x v="0"/>
    <s v="226BRN0010"/>
    <n v="0"/>
    <x v="181"/>
    <s v="0010"/>
    <n v="-35.238182950182903"/>
    <n v="-5.8000135698703099"/>
    <n v="-35.240167000306698"/>
    <n v="-5.8054604703244204"/>
    <s v="226"/>
    <s v="RN"/>
    <s v="Eixo Principal"/>
    <s v="-"/>
    <s v="226BRN0010"/>
    <s v="ENTR BR-101 (VIADUTO DA URBANA - NATAL)*TRECHO URBANO*"/>
    <s v="INÍCIO DA PISTA DUPLA *TRECHO URBANO*"/>
    <n v="0"/>
    <n v="0.8"/>
    <n v="0.8"/>
    <x v="2"/>
    <m/>
    <m/>
    <s v="Convênio de Administração"/>
    <m/>
    <m/>
    <m/>
    <s v="Federal"/>
    <s v="PAV"/>
    <s v="Macaíba"/>
  </r>
  <r>
    <x v="0"/>
    <s v="226BRN0015"/>
    <n v="0"/>
    <x v="181"/>
    <s v="0015"/>
    <n v="-35.240167000306698"/>
    <n v="-5.8054604703244204"/>
    <n v="-35.2485715497371"/>
    <n v="-5.8154905398564498"/>
    <s v="226"/>
    <s v="RN"/>
    <s v="Eixo Principal"/>
    <s v="-"/>
    <s v="226BRN0015"/>
    <s v="INÍCIO DA PISTA DUPLA"/>
    <s v="FIM PISTA DUPLA (ENTR AV C MOR GOLVEIA) *TRECHO URBANO*"/>
    <n v="0.8"/>
    <n v="2.2000000000000002"/>
    <n v="1.4"/>
    <x v="0"/>
    <m/>
    <m/>
    <s v="Convênio de Administração"/>
    <m/>
    <m/>
    <m/>
    <s v="Federal"/>
    <s v="PAV"/>
    <s v="Macaíba"/>
  </r>
  <r>
    <x v="0"/>
    <s v="226BRN0018"/>
    <n v="0"/>
    <x v="181"/>
    <s v="0018"/>
    <n v="-35.2485715497371"/>
    <n v="-5.8154905398564498"/>
    <n v="-35.343982769589097"/>
    <n v="-5.8640041501713496"/>
    <s v="226"/>
    <s v="RN"/>
    <s v="Eixo Principal"/>
    <s v="-"/>
    <s v="226BRN0018"/>
    <s v="FIM PISTA DUPLA (ENTR AV C MOR GOLVEIA)"/>
    <s v="ENTR BR-304(A) (MACAÍBA)"/>
    <n v="2.2000000000000002"/>
    <n v="16.100000000000001"/>
    <n v="13.9"/>
    <x v="2"/>
    <m/>
    <m/>
    <s v="Federal"/>
    <m/>
    <m/>
    <m/>
    <s v="Federal"/>
    <s v="PAV"/>
    <s v="Macaíba"/>
  </r>
  <r>
    <x v="0"/>
    <s v="226BRN0030"/>
    <n v="0"/>
    <x v="181"/>
    <s v="0030"/>
    <n v="-35.343982769589097"/>
    <n v="-5.8640041501713496"/>
    <n v="-35.490399460166799"/>
    <n v="-5.8898457096117296"/>
    <s v="226"/>
    <s v="RN"/>
    <s v="Eixo Principal"/>
    <s v="-"/>
    <s v="226BRN0030"/>
    <s v="ENTR BR-304(A) (MACAÍBA)"/>
    <s v="ENTR BR-304(B)"/>
    <n v="16.100000000000001"/>
    <n v="32.799999999999997"/>
    <n v="16.7"/>
    <x v="2"/>
    <s v="EOD"/>
    <s v="304BRN0350"/>
    <s v="Federal"/>
    <m/>
    <m/>
    <m/>
    <s v="Federal"/>
    <s v="PAV"/>
    <s v="Macaíba"/>
  </r>
  <r>
    <x v="0"/>
    <s v="226BRN0050"/>
    <n v="0"/>
    <x v="181"/>
    <s v="0050"/>
    <n v="-35.490399460166799"/>
    <n v="-5.8898457096117296"/>
    <n v="-35.547679279575"/>
    <n v="-5.9354124097548597"/>
    <s v="226"/>
    <s v="RN"/>
    <s v="Eixo Principal"/>
    <s v="-"/>
    <s v="226BRN0050"/>
    <s v="ENTR BR-304(B)"/>
    <s v="ENTR RN-203 (P/ SÃO PEDRO)"/>
    <n v="32.799999999999997"/>
    <n v="41"/>
    <n v="8.1999999999999993"/>
    <x v="2"/>
    <m/>
    <m/>
    <s v="Federal"/>
    <m/>
    <m/>
    <m/>
    <s v="Federal"/>
    <s v="PAV"/>
    <s v="Macaíba"/>
  </r>
  <r>
    <x v="0"/>
    <s v="226BRN0070"/>
    <n v="0"/>
    <x v="181"/>
    <s v="0070"/>
    <n v="-35.547679279575"/>
    <n v="-5.9354124097548597"/>
    <n v="-35.587487349961101"/>
    <n v="-5.9870129996501698"/>
    <s v="226"/>
    <s v="RN"/>
    <s v="Eixo Principal"/>
    <s v="-"/>
    <s v="226BRN0070"/>
    <s v="ENTR RN-203 (P/SÃO PEDRO)"/>
    <s v="ENTR RN-315 (BOM JESUS)"/>
    <n v="41"/>
    <n v="48.3"/>
    <n v="7.3"/>
    <x v="2"/>
    <m/>
    <m/>
    <s v="Federal"/>
    <m/>
    <m/>
    <m/>
    <s v="Federal"/>
    <s v="PAV"/>
    <s v="Macaíba"/>
  </r>
  <r>
    <x v="0"/>
    <s v="226BRN0080"/>
    <n v="0"/>
    <x v="181"/>
    <s v="0080"/>
    <n v="-35.587487349961101"/>
    <n v="-5.9870129996501698"/>
    <n v="-35.673649049763803"/>
    <n v="-6.0476626300263003"/>
    <s v="226"/>
    <s v="RN"/>
    <s v="Eixo Principal"/>
    <s v="-"/>
    <s v="226BRN0080"/>
    <s v="ENTR RN-315 (BOM JESUS)"/>
    <s v="ENTR RN-120(A) (P/SENADOR ELÓI DE SOUZA)"/>
    <n v="48.3"/>
    <n v="60.7"/>
    <n v="12.4"/>
    <x v="2"/>
    <m/>
    <m/>
    <s v="Federal"/>
    <m/>
    <m/>
    <m/>
    <s v="Federal"/>
    <s v="PAV"/>
    <s v="Macaíba"/>
  </r>
  <r>
    <x v="0"/>
    <s v="226BRN0090"/>
    <n v="0"/>
    <x v="181"/>
    <s v="0090"/>
    <n v="-35.673649049763803"/>
    <n v="-6.0476626300263003"/>
    <n v="-35.704600270186198"/>
    <n v="-6.1031774399868297"/>
    <s v="226"/>
    <s v="RN"/>
    <s v="Eixo Principal"/>
    <s v="-"/>
    <s v="226BRN0090"/>
    <s v="ENTR RN-120(A) (P/SENADOR ELÓI DE SOUZA)"/>
    <s v="ENTR RN-120(B) (SERRA CAIADA)"/>
    <n v="60.7"/>
    <n v="67.900000000000006"/>
    <n v="7.2"/>
    <x v="2"/>
    <m/>
    <m/>
    <s v="Federal"/>
    <m/>
    <m/>
    <m/>
    <s v="Federal"/>
    <s v="PAV"/>
    <s v="Macaíba"/>
  </r>
  <r>
    <x v="0"/>
    <s v="226BRN0110"/>
    <n v="0"/>
    <x v="181"/>
    <s v="0110"/>
    <n v="-35.704600270186198"/>
    <n v="-6.1031774399868297"/>
    <n v="-35.801024829931897"/>
    <n v="-6.1997207695977696"/>
    <s v="226"/>
    <s v="RN"/>
    <s v="Eixo Principal"/>
    <s v="-"/>
    <s v="226BRN0110"/>
    <s v="ENTR RN-120(B) (SERRA CAIADA)"/>
    <s v="ENTR RN-093(A) (TANGARÁ)"/>
    <n v="67.900000000000006"/>
    <n v="83.4"/>
    <n v="15.5"/>
    <x v="2"/>
    <m/>
    <m/>
    <s v="Federal"/>
    <m/>
    <m/>
    <m/>
    <s v="Federal"/>
    <s v="PAV"/>
    <s v="Macaíba"/>
  </r>
  <r>
    <x v="0"/>
    <s v="226BRN0120"/>
    <n v="0"/>
    <x v="181"/>
    <s v="0120"/>
    <n v="-35.801024829931897"/>
    <n v="-6.1997207695977696"/>
    <n v="-35.804632880303103"/>
    <n v="-6.20264296999704"/>
    <s v="226"/>
    <s v="RN"/>
    <s v="Eixo Principal"/>
    <s v="-"/>
    <s v="226BRN0120"/>
    <s v="ENTR RN-093(A) (TANGARÁ)"/>
    <s v="ENTR RN-093(B) (TANGARÁ) (P/SÍTIO NOVO)"/>
    <n v="83.4"/>
    <n v="83.9"/>
    <n v="0.5"/>
    <x v="2"/>
    <m/>
    <m/>
    <s v="Federal"/>
    <m/>
    <m/>
    <m/>
    <s v="Federal"/>
    <s v="PAV"/>
    <s v="Currais Novos"/>
  </r>
  <r>
    <x v="0"/>
    <s v="226BRN0130"/>
    <n v="0"/>
    <x v="181"/>
    <s v="0130"/>
    <n v="-35.804632880303103"/>
    <n v="-6.20264296999704"/>
    <n v="-35.990924479780801"/>
    <n v="-6.2439750099387004"/>
    <s v="226"/>
    <s v="RN"/>
    <s v="Eixo Principal"/>
    <s v="-"/>
    <s v="226BRN0130"/>
    <s v="ENTR RN-093(B) (TANGARÁ) (P/SÍTIO NOVO)"/>
    <s v="ENTR RN-092 (P/JAPI)"/>
    <n v="83.9"/>
    <n v="107.5"/>
    <n v="23.6"/>
    <x v="2"/>
    <m/>
    <m/>
    <s v="Federal"/>
    <m/>
    <m/>
    <m/>
    <s v="Federal"/>
    <s v="PAV"/>
    <s v="Currais Novos"/>
  </r>
  <r>
    <x v="0"/>
    <s v="226BRN0150"/>
    <n v="0"/>
    <x v="181"/>
    <s v="0150"/>
    <n v="-35.990924479780801"/>
    <n v="-6.2439750099387004"/>
    <n v="-36.020398919874097"/>
    <n v="-6.2236111599270298"/>
    <s v="226"/>
    <s v="RN"/>
    <s v="Eixo Principal"/>
    <s v="-"/>
    <s v="226BRN0150"/>
    <s v="ENTR RN-092 (P/JAPI)"/>
    <s v="ENTR RN-023(A) (SANTA CRUZ) (P/CEL.EZEQUIEL)"/>
    <n v="107.5"/>
    <n v="111.7"/>
    <n v="4.2"/>
    <x v="2"/>
    <m/>
    <m/>
    <s v="Federal"/>
    <m/>
    <m/>
    <m/>
    <s v="Federal"/>
    <s v="PAV"/>
    <s v="Currais Novos"/>
  </r>
  <r>
    <x v="0"/>
    <s v="226BRN0155"/>
    <n v="0"/>
    <x v="181"/>
    <s v="0155"/>
    <n v="-36.020398919874097"/>
    <n v="-6.2236111599270298"/>
    <n v="-36.050363879889098"/>
    <n v="-6.1940710801162"/>
    <s v="226"/>
    <s v="RN"/>
    <s v="Eixo Principal"/>
    <s v="-"/>
    <s v="226BRN0155"/>
    <s v="ENTR RN-023(A) (SANTA CRUZ) (P/CEL.EZEQUIEL)"/>
    <s v="ENTR RN-023(B) (P/LAJES PINTADAS)"/>
    <n v="111.7"/>
    <n v="117"/>
    <n v="5.3"/>
    <x v="2"/>
    <m/>
    <m/>
    <s v="Federal"/>
    <m/>
    <m/>
    <m/>
    <s v="Federal"/>
    <s v="PAV"/>
    <s v="Currais Novos"/>
  </r>
  <r>
    <x v="0"/>
    <s v="226BRN0165"/>
    <n v="0"/>
    <x v="181"/>
    <s v="0165"/>
    <n v="-36.050363879889098"/>
    <n v="-6.1940710801162"/>
    <n v="-36.1741231704478"/>
    <n v="-6.2158007404117903"/>
    <s v="226"/>
    <s v="RN"/>
    <s v="Eixo Principal"/>
    <s v="-"/>
    <s v="226BRN0165"/>
    <s v="ENTR RN-023(B) (P/LAJES PINTADAS)"/>
    <s v="ENTR BR-104(A) (P/CAMPO REDONDO)"/>
    <n v="117"/>
    <n v="133.80000000000001"/>
    <n v="16.8"/>
    <x v="2"/>
    <m/>
    <m/>
    <s v="Federal"/>
    <m/>
    <m/>
    <m/>
    <s v="Federal"/>
    <s v="PAV"/>
    <s v="Currais Novos"/>
  </r>
  <r>
    <x v="0"/>
    <s v="226BRN0175"/>
    <n v="0"/>
    <x v="181"/>
    <s v="0175"/>
    <n v="-36.1741231704478"/>
    <n v="-6.2158007404117903"/>
    <n v="-36.398534200392902"/>
    <n v="-6.2027626598688199"/>
    <s v="226"/>
    <s v="RN"/>
    <s v="Eixo Principal"/>
    <s v="Coinc"/>
    <s v="226BRN0175"/>
    <s v="ENTR BR-104(A) (P/CAMPO REDONDO)"/>
    <s v="ENTR BR-104(B)/RN-042 (P/CERRO CORÁ)"/>
    <n v="133.80000000000001"/>
    <n v="160.5"/>
    <n v="26.7"/>
    <x v="2"/>
    <m/>
    <s v="104BRN0150"/>
    <s v="Federal"/>
    <m/>
    <m/>
    <m/>
    <s v="Federal"/>
    <s v="PAV"/>
    <s v="Currais Novos"/>
  </r>
  <r>
    <x v="0"/>
    <s v="226BRN0180"/>
    <n v="0"/>
    <x v="181"/>
    <s v="0180"/>
    <n v="-36.398534200392902"/>
    <n v="-6.2027626598688199"/>
    <n v="-36.511743019724499"/>
    <n v="-6.2570262997239103"/>
    <s v="226"/>
    <s v="RN"/>
    <s v="Eixo Principal"/>
    <s v="-"/>
    <s v="226BRN0180"/>
    <s v="ENTR BR-104(B)/RN-042 (P/CERRO CORÁ)"/>
    <s v="ENTR RN-041 (P/LAGOA NOVA) (CURRAIS NOVOS)*TRECHO URBANO*"/>
    <n v="160.5"/>
    <n v="175.3"/>
    <n v="14.8"/>
    <x v="2"/>
    <m/>
    <m/>
    <s v="Federal"/>
    <m/>
    <m/>
    <m/>
    <s v="Federal"/>
    <s v="PAV"/>
    <s v="Currais Novos"/>
  </r>
  <r>
    <x v="0"/>
    <s v="226BRN0190"/>
    <n v="0"/>
    <x v="181"/>
    <s v="0190"/>
    <n v="-36.511743019724499"/>
    <n v="-6.2570262997239103"/>
    <n v="-36.512988790300298"/>
    <n v="-6.2582586200392099"/>
    <s v="226"/>
    <s v="RN"/>
    <s v="Eixo Principal"/>
    <s v="-"/>
    <s v="226BRN0190"/>
    <s v="ENTR RN-041 (P/LAGOA NOVA) (CURRAIS NOVOS)*TRECHO URBANO*"/>
    <s v="INÍCIO TRECHO DUPLICADO (CURRAIS NOVOS)*TRECHO URBANO*"/>
    <n v="175.3"/>
    <n v="175.5"/>
    <n v="0.2"/>
    <x v="2"/>
    <m/>
    <m/>
    <s v="Federal"/>
    <m/>
    <m/>
    <m/>
    <s v="Federal"/>
    <s v="PAV"/>
    <s v="Currais Novos"/>
  </r>
  <r>
    <x v="0"/>
    <s v="226BRN0195"/>
    <n v="0"/>
    <x v="181"/>
    <s v="0195"/>
    <n v="-36.512988790300298"/>
    <n v="-6.2582586200392099"/>
    <n v="-36.522661620337402"/>
    <n v="-6.2686827203312401"/>
    <s v="226"/>
    <s v="RN"/>
    <s v="Eixo Principal"/>
    <s v="-"/>
    <s v="226BRN0195"/>
    <s v="INÍCIO TRECHO DUPLICADO (CURRAIS NOVOS)*TRECHO URBANO*"/>
    <s v="ENTR BR-427(A) (FIM TRECHO DUP) (CURRAIS NOVOS)*TRECHO URBANO*"/>
    <n v="175.5"/>
    <n v="177"/>
    <n v="1.5"/>
    <x v="0"/>
    <m/>
    <m/>
    <s v="Federal"/>
    <m/>
    <m/>
    <m/>
    <s v="Federal"/>
    <s v="PAV"/>
    <s v="Currais Novos"/>
  </r>
  <r>
    <x v="0"/>
    <s v="226BRN0200"/>
    <n v="0"/>
    <x v="181"/>
    <s v="0200"/>
    <n v="-36.522661620337402"/>
    <n v="-6.2686827203312401"/>
    <n v="-36.522409720232297"/>
    <n v="-6.2775763597611496"/>
    <s v="226"/>
    <s v="RN"/>
    <s v="Eixo Principal"/>
    <s v="-"/>
    <s v="226BRN0200"/>
    <s v="ENTR BR-427(A) (FIM TRECHO DUP) (CURRAIS NOVOS)*TRECHO URBANO*"/>
    <s v="ENTR BR-427(B) (P/ACARI)"/>
    <n v="177"/>
    <n v="178.1"/>
    <n v="1.1000000000000001"/>
    <x v="2"/>
    <m/>
    <s v="427BRN0020"/>
    <s v="Federal"/>
    <m/>
    <m/>
    <m/>
    <s v="Federal"/>
    <s v="PAV"/>
    <s v="Currais Novos"/>
  </r>
  <r>
    <x v="0"/>
    <s v="226BRN0210"/>
    <n v="0"/>
    <x v="181"/>
    <s v="0210"/>
    <n v="-36.522409720232297"/>
    <n v="-6.2775763597611496"/>
    <n v="-36.6802294303439"/>
    <n v="-6.2211950503112803"/>
    <s v="226"/>
    <s v="RN"/>
    <s v="Eixo Principal"/>
    <s v="-"/>
    <s v="226BRN0210"/>
    <s v="ENTR BR-427(B) (P/ACARI)"/>
    <s v="ENTR RN-088 (P/CRUZETA)"/>
    <n v="178.1"/>
    <n v="212.7"/>
    <n v="34.6"/>
    <x v="1"/>
    <m/>
    <m/>
    <s v="Estadual"/>
    <m/>
    <s v="RNT-226"/>
    <s v="PAV"/>
    <s v="Estadual"/>
    <s v="PLA"/>
    <s v="Currais Novos"/>
  </r>
  <r>
    <x v="0"/>
    <s v="226BRN0220"/>
    <n v="0"/>
    <x v="181"/>
    <s v="0220"/>
    <n v="-36.6802294303439"/>
    <n v="-6.2211950503112803"/>
    <n v="-36.820208819581197"/>
    <n v="-6.1292920803651896"/>
    <s v="226"/>
    <s v="RN"/>
    <s v="Eixo Principal"/>
    <s v="-"/>
    <s v="226BRN0220"/>
    <s v="ENTR RN-088 (P/CRUZETA)"/>
    <s v="ENTR RN-087 (FLORÂNIA) (P/TEN.LAURENTINO CRUZ)"/>
    <n v="212.7"/>
    <n v="218.7"/>
    <n v="6"/>
    <x v="1"/>
    <m/>
    <m/>
    <s v="Estadual"/>
    <m/>
    <s v="RNT-226"/>
    <s v="PAV"/>
    <s v="Estadual"/>
    <s v="PLA"/>
    <s v="Currais Novos"/>
  </r>
  <r>
    <x v="0"/>
    <s v="226BRN0250"/>
    <n v="0"/>
    <x v="181"/>
    <s v="0250"/>
    <n v="-36.820208819581197"/>
    <n v="-6.1292920803651896"/>
    <n v="-36.973249240060298"/>
    <n v="-6.0664314496516401"/>
    <s v="226"/>
    <s v="RN"/>
    <s v="Eixo Principal"/>
    <s v="-"/>
    <s v="226BRN0250"/>
    <s v="ENTR RN-087 (FLORÂNIA) (P/TEN.LAURENTINO CRUZ)"/>
    <s v="ENTR RN-118(A) (P/SÃO RAFAEL)"/>
    <n v="218.7"/>
    <n v="238.9"/>
    <n v="20.2"/>
    <x v="2"/>
    <m/>
    <m/>
    <s v="Federal"/>
    <m/>
    <m/>
    <m/>
    <s v="Federal"/>
    <s v="PAV"/>
    <s v="Currais Novos"/>
  </r>
  <r>
    <x v="0"/>
    <s v="226BRN0270"/>
    <n v="0"/>
    <x v="181"/>
    <s v="0270"/>
    <n v="-36.973249240060298"/>
    <n v="-6.0664314496516401"/>
    <n v="-37.015939050346802"/>
    <n v="-6.0316296595810801"/>
    <s v="226"/>
    <s v="RN"/>
    <s v="Eixo Principal"/>
    <s v="-"/>
    <s v="226BRN0270"/>
    <s v="ENTR RN-118(A) (P/SÃO RAFAEL)"/>
    <s v="ENTR RN-118(B) (JUCURUTÚ) (P/CAICÓ)"/>
    <n v="238.9"/>
    <n v="245.3"/>
    <n v="6.4"/>
    <x v="2"/>
    <m/>
    <m/>
    <s v="Federal"/>
    <m/>
    <m/>
    <m/>
    <s v="Federal"/>
    <s v="PAV"/>
    <s v="Currais Novos"/>
  </r>
  <r>
    <x v="0"/>
    <s v="226BRN0290"/>
    <n v="0"/>
    <x v="181"/>
    <s v="0290"/>
    <n v="-37.015939050346802"/>
    <n v="-6.0316296595810801"/>
    <n v="-37.196358680308798"/>
    <n v="-5.8592616203274499"/>
    <s v="226"/>
    <s v="RN"/>
    <s v="Eixo Principal"/>
    <s v="-"/>
    <s v="226BRN0290"/>
    <s v="ENTR RN-118(B) (JUCURUTÚ) (P/CAICÓ)"/>
    <s v="ENTR RN-233(A) (TRIUNFO POTIGUAR) (P/PARAU)"/>
    <n v="245.3"/>
    <n v="276.10000000000002"/>
    <n v="30.8"/>
    <x v="2"/>
    <m/>
    <m/>
    <s v="Federal"/>
    <m/>
    <m/>
    <m/>
    <s v="Federal"/>
    <s v="PAV"/>
    <s v="Currais Novos"/>
  </r>
  <r>
    <x v="0"/>
    <s v="226BRN0300"/>
    <n v="0"/>
    <x v="181"/>
    <s v="0300"/>
    <n v="-37.196358680308798"/>
    <n v="-5.8592616203274499"/>
    <n v="-37.316443310410399"/>
    <n v="-5.8704956095846796"/>
    <s v="226"/>
    <s v="RN"/>
    <s v="Eixo Principal"/>
    <s v="-"/>
    <s v="226BRN0300"/>
    <s v="ENTR RN-233(A) (TRIUNFO POTIGUAR) (P/PARAU)"/>
    <s v="ENTR BR-110(A)/RN-233 (CAMPO GRANDE)"/>
    <n v="276.10000000000002"/>
    <n v="290.3"/>
    <n v="14.2"/>
    <x v="2"/>
    <m/>
    <m/>
    <s v="Federal"/>
    <m/>
    <m/>
    <m/>
    <s v="Federal"/>
    <s v="PAV"/>
    <s v="Currais Novos"/>
  </r>
  <r>
    <x v="0"/>
    <s v="226BRN0305"/>
    <n v="0"/>
    <x v="181"/>
    <s v="0305"/>
    <n v="-37.316443310410399"/>
    <n v="-5.8704956095846796"/>
    <n v="-37.407943320228"/>
    <n v="-6.0181242904036401"/>
    <s v="226"/>
    <s v="RN"/>
    <s v="Eixo Principal"/>
    <s v="Coinc"/>
    <s v="226BRN0305"/>
    <s v="ENTR BR-110(B)/RN-233 (CAMPO GRANDE)"/>
    <s v="ENTR BR-110(A) (JANDUÍS)"/>
    <n v="290.3"/>
    <n v="309.89999999999998"/>
    <n v="19.600000000000001"/>
    <x v="2"/>
    <m/>
    <s v="110BRN0070"/>
    <s v="Federal"/>
    <m/>
    <m/>
    <m/>
    <s v="Federal"/>
    <s v="PAV"/>
    <s v="Pau dos Ferros"/>
  </r>
  <r>
    <x v="0"/>
    <s v="226BRN0310"/>
    <n v="0"/>
    <x v="181"/>
    <s v="0310"/>
    <n v="-37.407943320228"/>
    <n v="-6.0181242904036401"/>
    <n v="-37.511626999786102"/>
    <n v="-6.0743045501148396"/>
    <s v="226"/>
    <s v="RN"/>
    <s v="Eixo Principal"/>
    <s v="-"/>
    <s v="226BRN0310"/>
    <s v="ENTR BR-110(A) (JANDUÍS)"/>
    <s v="MESSIAS TARGINO"/>
    <n v="309.89999999999998"/>
    <n v="323"/>
    <n v="13.1"/>
    <x v="2"/>
    <m/>
    <m/>
    <s v="Federal"/>
    <m/>
    <m/>
    <m/>
    <s v="Federal"/>
    <s v="PAV"/>
    <s v="Pau dos Ferros"/>
  </r>
  <r>
    <x v="0"/>
    <s v="226BRN0315"/>
    <n v="0"/>
    <x v="181"/>
    <s v="0315"/>
    <n v="-37.511626999786102"/>
    <n v="-6.0743045501148396"/>
    <n v="-37.614249220325199"/>
    <n v="-6.09679163022951"/>
    <s v="226"/>
    <s v="RN"/>
    <s v="Eixo Principal"/>
    <s v="-"/>
    <s v="226BRN0315"/>
    <s v="MESSIAS TARGINO"/>
    <s v="ENTR RN-501"/>
    <n v="323"/>
    <n v="334.9"/>
    <n v="11.9"/>
    <x v="2"/>
    <m/>
    <m/>
    <s v="Federal"/>
    <m/>
    <m/>
    <m/>
    <s v="Federal"/>
    <s v="PAV"/>
    <s v="Pau dos Ferros"/>
  </r>
  <r>
    <x v="0"/>
    <s v="226BRN0325"/>
    <n v="0"/>
    <x v="181"/>
    <s v="0325"/>
    <n v="-37.614249220325199"/>
    <n v="-6.09679163022951"/>
    <n v="-37.640396700347402"/>
    <n v="-6.0912747202521"/>
    <s v="226"/>
    <s v="RN"/>
    <s v="Eixo Principal"/>
    <s v="-"/>
    <s v="226BRN0325"/>
    <s v="ENTR RN-501"/>
    <s v="ENTR RN-078(A) (PATU)"/>
    <n v="334.9"/>
    <n v="337.9"/>
    <n v="3"/>
    <x v="2"/>
    <m/>
    <m/>
    <s v="Federal"/>
    <m/>
    <m/>
    <m/>
    <s v="Federal"/>
    <s v="PAV"/>
    <s v="Pau dos Ferros"/>
  </r>
  <r>
    <x v="0"/>
    <s v="226BRN0350"/>
    <n v="0"/>
    <x v="181"/>
    <s v="0350"/>
    <n v="-37.640396700347402"/>
    <n v="-6.0912747202521"/>
    <n v="-37.654291379743299"/>
    <n v="-6.11710277007671"/>
    <s v="226"/>
    <s v="RN"/>
    <s v="Eixo Principal"/>
    <s v="-"/>
    <s v="226BRN0350"/>
    <s v="ENTR RN-078(A) (PATU)"/>
    <s v="ENTR RN-078(B)"/>
    <n v="337.9"/>
    <n v="341.3"/>
    <n v="3.4"/>
    <x v="2"/>
    <m/>
    <m/>
    <s v="Federal"/>
    <m/>
    <m/>
    <m/>
    <s v="Federal"/>
    <s v="PAV"/>
    <s v="Pau dos Ferros"/>
  </r>
  <r>
    <x v="0"/>
    <s v="226BRN0355"/>
    <n v="0"/>
    <x v="181"/>
    <s v="0355"/>
    <n v="-37.654291379743299"/>
    <n v="-6.11710277007671"/>
    <n v="-37.747089579820198"/>
    <n v="-6.1470109001328899"/>
    <s v="226"/>
    <s v="RN"/>
    <s v="Eixo Principal"/>
    <s v="-"/>
    <s v="226BRN0355"/>
    <s v="ENTR RN-078(B)"/>
    <s v="ENTR RN-074(A) (P/ RAFAEL GODEIRO)"/>
    <n v="341.3"/>
    <n v="352.3"/>
    <n v="11"/>
    <x v="2"/>
    <m/>
    <m/>
    <s v="Federal"/>
    <m/>
    <m/>
    <m/>
    <s v="Federal"/>
    <s v="PAV"/>
    <s v="Pau dos Ferros"/>
  </r>
  <r>
    <x v="0"/>
    <s v="226BRN0360"/>
    <n v="0"/>
    <x v="181"/>
    <s v="0360"/>
    <n v="-37.747089579820198"/>
    <n v="-6.1470109001328899"/>
    <n v="-37.753799820005597"/>
    <n v="-6.1486961298224898"/>
    <s v="226"/>
    <s v="RN"/>
    <s v="Eixo Principal"/>
    <s v="-"/>
    <s v="226BRN0360"/>
    <s v="ENTR RN-074 (A) (P/ RAFAEL GODEIRO)"/>
    <s v="ENTR RN-074(B) (ALMINO AFONSO)"/>
    <n v="352.3"/>
    <n v="353.2"/>
    <n v="0.9"/>
    <x v="2"/>
    <m/>
    <m/>
    <s v="Federal"/>
    <m/>
    <m/>
    <m/>
    <s v="Federal"/>
    <s v="PAV"/>
    <s v="Pau dos Ferros"/>
  </r>
  <r>
    <x v="0"/>
    <s v="226BRN0363"/>
    <n v="0"/>
    <x v="181"/>
    <s v="0363"/>
    <n v="-37.753799820005597"/>
    <n v="-6.1486961298224898"/>
    <n v="-37.7934421498353"/>
    <n v="-6.1559741201095299"/>
    <s v="226"/>
    <s v="RN"/>
    <s v="Eixo Principal"/>
    <s v="-"/>
    <s v="226BRN0363"/>
    <s v="ENTR RN-074(B) (ALMINO AFONSO)"/>
    <s v="ENTR RN-072 (P/ LUCRÉCIA)"/>
    <n v="353.2"/>
    <n v="357.9"/>
    <n v="4.7"/>
    <x v="2"/>
    <m/>
    <m/>
    <s v="Federal"/>
    <m/>
    <m/>
    <m/>
    <s v="Federal"/>
    <s v="PAV"/>
    <s v="Pau dos Ferros"/>
  </r>
  <r>
    <x v="0"/>
    <s v="226BRN0366"/>
    <n v="0"/>
    <x v="181"/>
    <s v="0366"/>
    <n v="-37.7934421498353"/>
    <n v="-6.1559741201095299"/>
    <n v="-37.837450449878297"/>
    <n v="-6.16390435000568"/>
    <s v="226"/>
    <s v="RN"/>
    <s v="Eixo Principal"/>
    <s v="-"/>
    <s v="226BRN0366"/>
    <s v="ENTR RN-072 (P/ LUCRÉCIA)"/>
    <s v="ACESSO P/ FRUTUOSO GOMES"/>
    <n v="357.9"/>
    <n v="362.9"/>
    <n v="5"/>
    <x v="2"/>
    <m/>
    <m/>
    <s v="Federal"/>
    <m/>
    <m/>
    <m/>
    <s v="Federal"/>
    <s v="PAV"/>
    <s v="Pau dos Ferros"/>
  </r>
  <r>
    <x v="0"/>
    <s v="226BRN0370"/>
    <n v="0"/>
    <x v="181"/>
    <s v="0370"/>
    <n v="-37.837450449878297"/>
    <n v="-6.16390435000568"/>
    <n v="-37.887536530186601"/>
    <n v="-6.2049876401674098"/>
    <s v="226"/>
    <s v="RN"/>
    <s v="Eixo Principal"/>
    <s v="-"/>
    <s v="226BRN0370"/>
    <s v="ACESSO P/ FRUTUOSO GOMES"/>
    <s v="INÍCIO DUPLICAÇÃO"/>
    <n v="362.9"/>
    <n v="370.8"/>
    <n v="7.9"/>
    <x v="2"/>
    <m/>
    <m/>
    <s v="Federal"/>
    <m/>
    <m/>
    <m/>
    <s v="Federal"/>
    <s v="PAV"/>
    <s v="Pau dos Ferros"/>
  </r>
  <r>
    <x v="0"/>
    <s v="226BRN0375"/>
    <n v="0"/>
    <x v="181"/>
    <s v="0375"/>
    <n v="-37.887536530186601"/>
    <n v="-6.2049876401674098"/>
    <n v="-37.891451529964101"/>
    <n v="-6.2024665302061504"/>
    <s v="226"/>
    <s v="RN"/>
    <s v="Eixo Principal"/>
    <s v="-"/>
    <s v="226BRN0375"/>
    <s v="INÍCIO DUPLICAÇÃO"/>
    <s v="FIM DUPLICAÇÃO"/>
    <n v="370.8"/>
    <n v="371.4"/>
    <n v="0.6"/>
    <x v="0"/>
    <m/>
    <m/>
    <s v="Federal"/>
    <m/>
    <m/>
    <m/>
    <s v="Federal"/>
    <s v="PAV"/>
    <s v="Pau dos Ferros"/>
  </r>
  <r>
    <x v="0"/>
    <s v="226BRN0377"/>
    <n v="0"/>
    <x v="181"/>
    <s v="0377"/>
    <n v="-37.891451529964101"/>
    <n v="-6.2024665302061504"/>
    <n v="-37.9761082898656"/>
    <n v="-6.1942290496309003"/>
    <s v="226"/>
    <s v="RN"/>
    <s v="Eixo Principal"/>
    <s v="-"/>
    <s v="226BRN0377"/>
    <s v="FIM DUPLICAÇÃO"/>
    <s v="ENTR RN-075/117(B) (P/PILÕES)"/>
    <n v="371.4"/>
    <n v="381.3"/>
    <n v="9.9"/>
    <x v="2"/>
    <m/>
    <m/>
    <s v="Federal"/>
    <m/>
    <m/>
    <m/>
    <s v="Federal"/>
    <s v="PAV"/>
    <s v="Pau dos Ferros"/>
  </r>
  <r>
    <x v="0"/>
    <s v="226BRN0380"/>
    <n v="0"/>
    <x v="181"/>
    <s v="0380"/>
    <n v="-37.9761082898656"/>
    <n v="-6.1942290496309003"/>
    <n v="-38.2088281903686"/>
    <n v="-6.0828286698072098"/>
    <s v="226"/>
    <s v="RN"/>
    <s v="Eixo Principal"/>
    <s v="-"/>
    <s v="226BRN0380"/>
    <s v="ENTR RN-075/117(B) (P/PILÕES)"/>
    <s v="ENTR BR-405 (P/PAUS DOS FERROS)"/>
    <n v="381.3"/>
    <n v="411"/>
    <n v="29.7"/>
    <x v="2"/>
    <m/>
    <m/>
    <s v="Federal"/>
    <m/>
    <m/>
    <m/>
    <s v="Federal"/>
    <s v="PAV"/>
    <s v="Pau dos Ferros"/>
  </r>
  <r>
    <x v="0"/>
    <s v="226BRN0400"/>
    <n v="0"/>
    <x v="181"/>
    <s v="0400"/>
    <n v="-38.2088281903686"/>
    <n v="-6.0828286698072098"/>
    <n v="-38.271986180117999"/>
    <n v="-6.0641888804124697"/>
    <s v="226"/>
    <s v="RN"/>
    <s v="Eixo Principal"/>
    <s v="-"/>
    <s v="226BRN0400"/>
    <s v="ENTR BR-405 (P/PAUS DOS FERROS)"/>
    <s v="DIV RN/CE"/>
    <n v="411"/>
    <n v="421"/>
    <n v="10"/>
    <x v="2"/>
    <m/>
    <m/>
    <s v="Federal"/>
    <m/>
    <m/>
    <m/>
    <s v="Federal"/>
    <s v="PAV"/>
    <s v="Pau dos Ferros"/>
  </r>
  <r>
    <x v="0"/>
    <s v="226BTO0950"/>
    <n v="0"/>
    <x v="182"/>
    <s v="0950"/>
    <n v="-47.460316420366397"/>
    <n v="-6.56020490972878"/>
    <n v="-47.472389460005502"/>
    <n v="-6.5629843796253899"/>
    <s v="226"/>
    <s v="TO"/>
    <s v="Eixo Principal"/>
    <s v="-"/>
    <s v="226BTO0950"/>
    <s v="DIV MA/TO (ESTREITO)"/>
    <s v="ENTR BR-230/TO-126"/>
    <n v="0"/>
    <n v="1.7"/>
    <n v="1.7"/>
    <x v="2"/>
    <m/>
    <s v="230BTO1090"/>
    <s v="Federal"/>
    <m/>
    <m/>
    <m/>
    <s v="Federal"/>
    <s v="PAV"/>
    <s v="Araguaína"/>
  </r>
  <r>
    <x v="0"/>
    <s v="226BTO0952"/>
    <n v="0"/>
    <x v="182"/>
    <s v="0952"/>
    <n v="-47.472389460005502"/>
    <n v="-6.5629843796253899"/>
    <n v="-47.545608259913102"/>
    <n v="-6.6140721203320201"/>
    <s v="226"/>
    <s v="TO"/>
    <s v="Eixo Principal"/>
    <s v="-"/>
    <s v="226BTO0952"/>
    <s v="ENTR BR-230/TO-126"/>
    <s v="ENTR TO-415 (PALMEIRAS)"/>
    <n v="1.7"/>
    <n v="12"/>
    <n v="10.3"/>
    <x v="2"/>
    <m/>
    <m/>
    <s v="Federal"/>
    <m/>
    <m/>
    <m/>
    <s v="Federal"/>
    <s v="PAV"/>
    <s v="Araguaína"/>
  </r>
  <r>
    <x v="0"/>
    <s v="226BTO0970"/>
    <n v="0"/>
    <x v="182"/>
    <s v="0970"/>
    <n v="-47.545608259913102"/>
    <n v="-6.6140721203320201"/>
    <n v="-47.756430649754599"/>
    <n v="-6.71085336019439"/>
    <s v="226"/>
    <s v="TO"/>
    <s v="Eixo Principal"/>
    <s v="-"/>
    <s v="226BTO0970"/>
    <s v="ENTR TO-415 (PALMEIRAS)"/>
    <s v="ENTR TO-134 (P/DARCINÓPOLIS)"/>
    <n v="12"/>
    <n v="39.700000000000003"/>
    <n v="27.7"/>
    <x v="2"/>
    <m/>
    <m/>
    <s v="Federal"/>
    <m/>
    <m/>
    <m/>
    <s v="Federal"/>
    <s v="PAV"/>
    <s v="Araguaína"/>
  </r>
  <r>
    <x v="0"/>
    <s v="226BTO0972"/>
    <n v="0"/>
    <x v="182"/>
    <s v="0972"/>
    <n v="-47.756430649754599"/>
    <n v="-6.71085336019439"/>
    <n v="-47.971762670211"/>
    <n v="-6.8538550102005003"/>
    <s v="226"/>
    <s v="TO"/>
    <s v="Eixo Principal"/>
    <s v="-"/>
    <s v="226BTO0972"/>
    <s v="ENTR TO-134 (P/DARCINÓPOLIS)"/>
    <s v="ENTR BR-153/TO-010 (WANDERLÂNDIA)"/>
    <n v="39.700000000000003"/>
    <n v="71.3"/>
    <n v="31.6"/>
    <x v="2"/>
    <m/>
    <m/>
    <s v="Federal"/>
    <m/>
    <m/>
    <m/>
    <s v="Federal"/>
    <s v="PAV"/>
    <s v="Araguaína"/>
  </r>
  <r>
    <x v="0"/>
    <s v="230ACE1005"/>
    <n v="0"/>
    <x v="183"/>
    <s v="1005"/>
    <n v="-39.388448320133797"/>
    <n v="-6.8304723096493296"/>
    <n v="-39.375056990387698"/>
    <n v="-6.8725372098243103"/>
    <s v="230"/>
    <s v="CE"/>
    <s v="Acesso"/>
    <s v="-"/>
    <s v="230ACE1005"/>
    <s v="ENTR BR-230 (KM 87,1)"/>
    <s v="DISTRITO DE RIACHO VERDE"/>
    <n v="0"/>
    <n v="5.9"/>
    <n v="5.9"/>
    <x v="1"/>
    <m/>
    <m/>
    <s v="Federal"/>
    <m/>
    <m/>
    <m/>
    <s v="Federal"/>
    <s v="PLA"/>
    <s v="Icó"/>
  </r>
  <r>
    <x v="0"/>
    <s v="230APA1005"/>
    <n v="0"/>
    <x v="184"/>
    <s v="1005"/>
    <n v="-55.957403180012697"/>
    <n v="-4.3157842101730903"/>
    <n v="-55.957043200283401"/>
    <n v="-4.2857289995936299"/>
    <s v="230"/>
    <s v="PA"/>
    <s v="Acesso"/>
    <s v="-"/>
    <s v="230APA1005"/>
    <s v="ENTR BR-230"/>
    <s v="PORTO DE MIRITITUBA - ACESSO"/>
    <n v="0"/>
    <n v="8.3000000000000007"/>
    <n v="8.3000000000000007"/>
    <x v="1"/>
    <m/>
    <m/>
    <s v="Federal"/>
    <m/>
    <m/>
    <m/>
    <s v="Federal"/>
    <s v="PLA"/>
    <s v="Itaituba"/>
  </r>
  <r>
    <x v="0"/>
    <s v="230APB1005"/>
    <n v="0"/>
    <x v="185"/>
    <s v="1005"/>
    <n v="-35.951443380407603"/>
    <n v="-7.2043087300638096"/>
    <n v="-35.924597200000697"/>
    <n v="-7.2140487700346503"/>
    <s v="230"/>
    <s v="PB"/>
    <s v="Acesso"/>
    <s v="-"/>
    <s v="230APB1005"/>
    <s v="ENTR BR-230"/>
    <s v="CAMPINA GRANDE (ACESSO OESTE)"/>
    <n v="0"/>
    <n v="3.2"/>
    <n v="3.2"/>
    <x v="2"/>
    <m/>
    <m/>
    <s v="Federal"/>
    <m/>
    <m/>
    <m/>
    <s v="Federal"/>
    <s v="PAV"/>
    <s v="Campina Grande"/>
  </r>
  <r>
    <x v="0"/>
    <s v="230APB2005"/>
    <n v="0"/>
    <x v="185"/>
    <s v="2005"/>
    <n v="-37.298628100406397"/>
    <n v="-7.00635902015261"/>
    <n v="-37.286946929557097"/>
    <n v="-7.0132954299401096"/>
    <s v="230"/>
    <s v="PB"/>
    <s v="Acesso"/>
    <s v="-"/>
    <s v="230APB2005"/>
    <s v="ENTR BR-230"/>
    <s v="PATOS (ACESSO OESTE)"/>
    <n v="0"/>
    <n v="1.7"/>
    <n v="1.7"/>
    <x v="2"/>
    <m/>
    <m/>
    <s v="Federal"/>
    <m/>
    <m/>
    <m/>
    <s v="Federal"/>
    <s v="PAV"/>
    <s v="Patos"/>
  </r>
  <r>
    <x v="0"/>
    <s v="230BAM1810"/>
    <n v="0"/>
    <x v="186"/>
    <s v="1810"/>
    <n v="-58.237025099928303"/>
    <n v="-6.4194058298151599"/>
    <n v="-58.391345431046702"/>
    <n v="-6.4864112964441398"/>
    <s v="230"/>
    <s v="AM"/>
    <s v="Eixo Principal"/>
    <s v="-"/>
    <s v="230BAM1810"/>
    <s v="DIV PA/AM (IGARAPÉ PALMARES)"/>
    <s v="IGARAPÉ BORRACHUDO"/>
    <n v="0"/>
    <n v="21.5"/>
    <n v="21.5"/>
    <x v="5"/>
    <m/>
    <m/>
    <s v="Federal"/>
    <m/>
    <m/>
    <m/>
    <s v="Federal"/>
    <s v="N_PAV"/>
    <s v="Humaitá"/>
  </r>
  <r>
    <x v="0"/>
    <s v="230BAM1815"/>
    <n v="0"/>
    <x v="186"/>
    <s v="1815"/>
    <n v="-58.391345431046702"/>
    <n v="-6.4864112964441398"/>
    <n v="-58.427379587297999"/>
    <n v="-6.5058852052379699"/>
    <s v="230"/>
    <s v="AM"/>
    <s v="Eixo Principal"/>
    <s v="-"/>
    <s v="230BAM1815"/>
    <s v="IGARAPÉ BORRACHUDO"/>
    <s v="ACESSO AO RIO TAPAJÓS"/>
    <n v="21.5"/>
    <n v="26.1"/>
    <n v="4.5999999999999996"/>
    <x v="5"/>
    <m/>
    <m/>
    <s v="Federal"/>
    <m/>
    <m/>
    <m/>
    <s v="Federal"/>
    <s v="N_PAV"/>
    <s v="Humaitá"/>
  </r>
  <r>
    <x v="0"/>
    <s v="230BAM1820"/>
    <n v="0"/>
    <x v="186"/>
    <s v="1820"/>
    <n v="-58.427379587297999"/>
    <n v="-6.5058852052379699"/>
    <n v="-58.564473738272298"/>
    <n v="-6.5451731850943702"/>
    <s v="230"/>
    <s v="AM"/>
    <s v="Eixo Principal"/>
    <s v="-"/>
    <s v="230BAM1820"/>
    <s v="ACESSO AO RIO TAPAJÓS"/>
    <s v="IGARAPÉ PIUM"/>
    <n v="26.1"/>
    <n v="42.6"/>
    <n v="16.5"/>
    <x v="5"/>
    <m/>
    <m/>
    <s v="Federal"/>
    <m/>
    <m/>
    <m/>
    <s v="Federal"/>
    <s v="N_PAV"/>
    <s v="Humaitá"/>
  </r>
  <r>
    <x v="0"/>
    <s v="230BAM1825"/>
    <n v="0"/>
    <x v="186"/>
    <s v="1825"/>
    <n v="-58.564473738272298"/>
    <n v="-6.5451731850943702"/>
    <n v="-58.603612839860602"/>
    <n v="-6.5860381081720902"/>
    <s v="230"/>
    <s v="AM"/>
    <s v="Eixo Principal"/>
    <s v="-"/>
    <s v="230BAM1825"/>
    <s v="IGARAPÉ PIUM"/>
    <s v="IGARAPÉ PALOMITA"/>
    <n v="42.6"/>
    <n v="48.9"/>
    <n v="6.3"/>
    <x v="5"/>
    <m/>
    <m/>
    <s v="Federal"/>
    <m/>
    <m/>
    <m/>
    <s v="Federal"/>
    <s v="N_PAV"/>
    <s v="Humaitá"/>
  </r>
  <r>
    <x v="0"/>
    <s v="230BAM1830"/>
    <n v="0"/>
    <x v="186"/>
    <s v="1830"/>
    <n v="-58.603612839860602"/>
    <n v="-6.5860381081720902"/>
    <n v="-58.888852862769298"/>
    <n v="-6.7054992463930603"/>
    <s v="230"/>
    <s v="AM"/>
    <s v="Eixo Principal"/>
    <s v="-"/>
    <s v="230BAM1830"/>
    <s v="IGARAPÉ PALOMITA"/>
    <s v="IGARAPÉ DO ABACAXI"/>
    <n v="48.9"/>
    <n v="84.2"/>
    <n v="35.299999999999997"/>
    <x v="5"/>
    <m/>
    <m/>
    <s v="Federal"/>
    <m/>
    <m/>
    <m/>
    <s v="Federal"/>
    <s v="N_PAV"/>
    <s v="Humaitá"/>
  </r>
  <r>
    <x v="0"/>
    <s v="230BAM1835"/>
    <n v="0"/>
    <x v="186"/>
    <s v="1835"/>
    <n v="-58.888852862769298"/>
    <n v="-6.7054992463930603"/>
    <n v="-59.058693246795798"/>
    <n v="-6.8027883918707603"/>
    <s v="230"/>
    <s v="AM"/>
    <s v="Eixo Principal"/>
    <s v="-"/>
    <s v="230BAM1835"/>
    <s v="IGARAPÉ DO ABACAXI"/>
    <s v="INÍCIO TRV RIO SUCUNDURI"/>
    <n v="84.2"/>
    <n v="106.6"/>
    <n v="22.4"/>
    <x v="5"/>
    <m/>
    <m/>
    <s v="Federal"/>
    <m/>
    <m/>
    <m/>
    <s v="Federal"/>
    <s v="N_PAV"/>
    <s v="Humaitá"/>
  </r>
  <r>
    <x v="0"/>
    <s v="230BAM1840"/>
    <n v="0"/>
    <x v="186"/>
    <s v="1840"/>
    <n v="-59.058693246795798"/>
    <n v="-6.8027883918707603"/>
    <n v="-59.061052940141003"/>
    <n v="-6.8040931912477101"/>
    <s v="230"/>
    <s v="AM"/>
    <s v="Eixo Principal"/>
    <s v="-"/>
    <s v="230BAM1840"/>
    <s v="INÍCIO TRV RIO SUCUNDURI"/>
    <s v="FIM TRAV R SUCUNDURI (VILA SUCUNDURI)"/>
    <n v="106.6"/>
    <n v="106.9"/>
    <n v="0.3"/>
    <x v="4"/>
    <m/>
    <m/>
    <s v="Federal"/>
    <m/>
    <m/>
    <m/>
    <s v="Federal"/>
    <s v="N_PAV"/>
    <s v="Humaitá"/>
  </r>
  <r>
    <x v="0"/>
    <s v="230BAM1845"/>
    <n v="0"/>
    <x v="186"/>
    <s v="1845"/>
    <n v="-59.061052940141003"/>
    <n v="-6.8040931912477101"/>
    <n v="-59.330436470166902"/>
    <n v="-6.9345419791289897"/>
    <s v="230"/>
    <s v="AM"/>
    <s v="Eixo Principal"/>
    <s v="-"/>
    <s v="230BAM1845"/>
    <s v="FIM TRAV R SUCUNDURI (VILA SUCUNDURI)"/>
    <s v="IGARAPÉ CAMAIÚ"/>
    <n v="106.9"/>
    <n v="141.4"/>
    <n v="34.5"/>
    <x v="5"/>
    <m/>
    <m/>
    <s v="Federal"/>
    <m/>
    <m/>
    <m/>
    <s v="Federal"/>
    <s v="N_PAV"/>
    <s v="Humaitá"/>
  </r>
  <r>
    <x v="0"/>
    <s v="230BAM1850"/>
    <n v="0"/>
    <x v="186"/>
    <s v="1850"/>
    <n v="-59.330436470166902"/>
    <n v="-6.9345419791289897"/>
    <n v="-59.643824289259399"/>
    <n v="-7.0877529056719997"/>
    <s v="230"/>
    <s v="AM"/>
    <s v="Eixo Principal"/>
    <s v="-"/>
    <s v="230BAM1850"/>
    <s v="IGARAPÉ CAMAIÚ"/>
    <s v="IGARAPÉ ANDORINHA"/>
    <n v="141.4"/>
    <n v="182.7"/>
    <n v="41.3"/>
    <x v="5"/>
    <m/>
    <m/>
    <s v="Federal"/>
    <m/>
    <m/>
    <m/>
    <s v="Federal"/>
    <s v="N_PAV"/>
    <s v="Humaitá"/>
  </r>
  <r>
    <x v="0"/>
    <s v="230BAM1855"/>
    <n v="0"/>
    <x v="186"/>
    <s v="1855"/>
    <n v="-59.643824289259399"/>
    <n v="-7.0877529056719997"/>
    <n v="-59.688648958782302"/>
    <n v="-7.10193729177257"/>
    <s v="230"/>
    <s v="AM"/>
    <s v="Eixo Principal"/>
    <s v="-"/>
    <s v="230BAM1855"/>
    <s v="IGARAPÉ ANDORINHA"/>
    <s v="RIO ACARÍ"/>
    <n v="182.7"/>
    <n v="188"/>
    <n v="5.3"/>
    <x v="5"/>
    <m/>
    <m/>
    <s v="Federal"/>
    <m/>
    <m/>
    <m/>
    <s v="Federal"/>
    <s v="N_PAV"/>
    <s v="Humaitá"/>
  </r>
  <r>
    <x v="0"/>
    <s v="230BAM1860"/>
    <n v="0"/>
    <x v="186"/>
    <s v="1860"/>
    <n v="-59.688648958782302"/>
    <n v="-7.10193729177257"/>
    <n v="-59.705306115384801"/>
    <n v="-7.1047603203324403"/>
    <s v="230"/>
    <s v="AM"/>
    <s v="Eixo Principal"/>
    <s v="-"/>
    <s v="230BAM1860"/>
    <s v="RIO ACARÍ"/>
    <s v="RIO QUEIXADA"/>
    <n v="188"/>
    <n v="190"/>
    <n v="2"/>
    <x v="5"/>
    <m/>
    <m/>
    <s v="Federal"/>
    <m/>
    <m/>
    <m/>
    <s v="Federal"/>
    <s v="N_PAV"/>
    <s v="Humaitá"/>
  </r>
  <r>
    <x v="0"/>
    <s v="230BAM1865"/>
    <n v="0"/>
    <x v="186"/>
    <s v="1865"/>
    <n v="-59.705306115384801"/>
    <n v="-7.1047603203324403"/>
    <n v="-59.882841169884003"/>
    <n v="-7.1927691799536397"/>
    <s v="230"/>
    <s v="AM"/>
    <s v="Eixo Principal"/>
    <s v="-"/>
    <s v="230BAM1865"/>
    <s v="RIO QUEIXADA"/>
    <s v="APUÍ"/>
    <n v="190"/>
    <n v="213.2"/>
    <n v="23.2"/>
    <x v="5"/>
    <m/>
    <m/>
    <s v="Federal"/>
    <m/>
    <m/>
    <m/>
    <s v="Federal"/>
    <s v="N_PAV"/>
    <s v="Humaitá"/>
  </r>
  <r>
    <x v="0"/>
    <s v="230BAM1870"/>
    <n v="0"/>
    <x v="186"/>
    <s v="1870"/>
    <n v="-59.882841169884003"/>
    <n v="-7.1927691799536397"/>
    <n v="-59.921466774771702"/>
    <n v="-7.2169636481537998"/>
    <s v="230"/>
    <s v="AM"/>
    <s v="Eixo Principal"/>
    <s v="-"/>
    <s v="230BAM1870"/>
    <s v="APUÍ"/>
    <s v="RIO JUMA"/>
    <n v="213.2"/>
    <n v="218.4"/>
    <n v="5.2"/>
    <x v="5"/>
    <m/>
    <m/>
    <s v="Federal"/>
    <m/>
    <m/>
    <m/>
    <s v="Federal"/>
    <s v="N_PAV"/>
    <s v="Humaitá"/>
  </r>
  <r>
    <x v="0"/>
    <s v="230BAM1875"/>
    <n v="0"/>
    <x v="186"/>
    <s v="1875"/>
    <n v="-59.921466774771702"/>
    <n v="-7.2169636481537998"/>
    <n v="-60.052317984087601"/>
    <n v="-7.2754656732022296"/>
    <s v="230"/>
    <s v="AM"/>
    <s v="Eixo Principal"/>
    <s v="-"/>
    <s v="230BAM1875"/>
    <s v="RIO JUMA"/>
    <s v="RIO DAS POMBAS"/>
    <n v="218.4"/>
    <n v="237"/>
    <n v="18.600000000000001"/>
    <x v="5"/>
    <m/>
    <m/>
    <s v="Federal"/>
    <m/>
    <m/>
    <m/>
    <s v="Federal"/>
    <s v="N_PAV"/>
    <s v="Humaitá"/>
  </r>
  <r>
    <x v="0"/>
    <s v="230BAM1880"/>
    <n v="0"/>
    <x v="186"/>
    <s v="1880"/>
    <n v="-60.052317984087601"/>
    <n v="-7.2754656732022296"/>
    <n v="-60.504291672222799"/>
    <n v="-7.4637809082622599"/>
    <s v="230"/>
    <s v="AM"/>
    <s v="Eixo Principal"/>
    <s v="-"/>
    <s v="230BAM1880"/>
    <s v="RIO DAS POMBAS"/>
    <s v="IGARAPÉ JATUARANA"/>
    <n v="237"/>
    <n v="293.89999999999998"/>
    <n v="56.9"/>
    <x v="5"/>
    <m/>
    <m/>
    <s v="Federal"/>
    <m/>
    <m/>
    <m/>
    <s v="Federal"/>
    <s v="N_PAV"/>
    <s v="Humaitá"/>
  </r>
  <r>
    <x v="0"/>
    <s v="230BAM1890"/>
    <n v="0"/>
    <x v="186"/>
    <s v="1890"/>
    <n v="-60.504291672222799"/>
    <n v="-7.4637809082622599"/>
    <n v="-60.599634000408699"/>
    <n v="-7.50538388965475"/>
    <s v="230"/>
    <s v="AM"/>
    <s v="Eixo Principal"/>
    <s v="-"/>
    <s v="230BAM1890"/>
    <s v="IGARAPÉ JATUARANA"/>
    <s v="ENTR BR-174"/>
    <n v="293.89999999999998"/>
    <n v="306"/>
    <n v="12.1"/>
    <x v="5"/>
    <m/>
    <m/>
    <s v="Federal"/>
    <m/>
    <m/>
    <m/>
    <s v="Federal"/>
    <s v="N_PAV"/>
    <s v="Humaitá"/>
  </r>
  <r>
    <x v="0"/>
    <s v="230BAM1900"/>
    <n v="0"/>
    <x v="186"/>
    <s v="1900"/>
    <n v="-60.599634000408699"/>
    <n v="-7.50538388965475"/>
    <n v="-60.645310392660399"/>
    <n v="-7.5207088571279996"/>
    <s v="230"/>
    <s v="AM"/>
    <s v="Eixo Principal"/>
    <s v="-"/>
    <s v="230BAM1900"/>
    <s v="ENTR BR-174"/>
    <s v="IGARAPÉ DO PEIXE"/>
    <n v="306"/>
    <n v="311.39999999999998"/>
    <n v="5.4"/>
    <x v="5"/>
    <m/>
    <m/>
    <s v="Federal"/>
    <m/>
    <m/>
    <m/>
    <s v="Federal"/>
    <s v="N_PAV"/>
    <s v="Humaitá"/>
  </r>
  <r>
    <x v="0"/>
    <s v="230BAM1905"/>
    <n v="0"/>
    <x v="186"/>
    <s v="1905"/>
    <n v="-60.645310392660399"/>
    <n v="-7.5207088571279996"/>
    <n v="-60.670337160031799"/>
    <n v="-7.5236741296572998"/>
    <s v="230"/>
    <s v="AM"/>
    <s v="Eixo Principal"/>
    <s v="-"/>
    <s v="230BAM1905"/>
    <s v="IGARAPÉ DO PEIXE"/>
    <s v="INÍCIO TRAVESSIA RIO ARIPUANÃ"/>
    <n v="311.39999999999998"/>
    <n v="314.39999999999998"/>
    <n v="3"/>
    <x v="5"/>
    <m/>
    <m/>
    <s v="Federal"/>
    <m/>
    <m/>
    <m/>
    <s v="Federal"/>
    <s v="N_PAV"/>
    <s v="Humaitá"/>
  </r>
  <r>
    <x v="0"/>
    <s v="230BAM1910"/>
    <n v="0"/>
    <x v="186"/>
    <s v="1910"/>
    <n v="-60.670337160031799"/>
    <n v="-7.5236741296572998"/>
    <n v="-60.671890299997301"/>
    <n v="-7.5208245800902702"/>
    <s v="230"/>
    <s v="AM"/>
    <s v="Eixo Principal"/>
    <s v="-"/>
    <s v="230BAM1910"/>
    <s v="INÍCIO TRAVESSIA RIO ARIPUANÃ"/>
    <s v="FIM TRAVESSIA RIO ARIPUANÃ"/>
    <n v="314.39999999999998"/>
    <n v="314.8"/>
    <n v="0.4"/>
    <x v="4"/>
    <m/>
    <m/>
    <s v="Federal"/>
    <m/>
    <m/>
    <m/>
    <s v="Federal"/>
    <s v="N_PAV"/>
    <s v="Humaitá"/>
  </r>
  <r>
    <x v="0"/>
    <s v="230BAM1925"/>
    <n v="0"/>
    <x v="186"/>
    <s v="1925"/>
    <n v="-60.671890299997301"/>
    <n v="-7.5208245800902702"/>
    <n v="-60.7562302692115"/>
    <n v="-7.5939191098789802"/>
    <s v="230"/>
    <s v="AM"/>
    <s v="Eixo Principal"/>
    <s v="-"/>
    <s v="230BAM1925"/>
    <s v="FIM TRAVESSIA RIO ARIPUANÃ"/>
    <s v="IGARAPÉ OURO VERDE"/>
    <n v="314.8"/>
    <n v="327.3"/>
    <n v="12.5"/>
    <x v="5"/>
    <m/>
    <m/>
    <s v="Federal"/>
    <m/>
    <m/>
    <m/>
    <s v="Federal"/>
    <s v="N_PAV"/>
    <s v="Humaitá"/>
  </r>
  <r>
    <x v="0"/>
    <s v="230BAM1930"/>
    <n v="0"/>
    <x v="186"/>
    <s v="1930"/>
    <n v="-60.7562302692115"/>
    <n v="-7.5939191098789802"/>
    <n v="-60.8900903519881"/>
    <n v="-7.6671626897063403"/>
    <s v="230"/>
    <s v="AM"/>
    <s v="Eixo Principal"/>
    <s v="-"/>
    <s v="230BAM1930"/>
    <s v="IGARAPÉ OURO VERDE"/>
    <s v="ACESSO AO RIO ROOSEVELT"/>
    <n v="327.3"/>
    <n v="344.9"/>
    <n v="17.600000000000001"/>
    <x v="5"/>
    <m/>
    <m/>
    <s v="Federal"/>
    <m/>
    <m/>
    <m/>
    <s v="Federal"/>
    <s v="N_PAV"/>
    <s v="Humaitá"/>
  </r>
  <r>
    <x v="0"/>
    <s v="230BAM1935"/>
    <n v="0"/>
    <x v="186"/>
    <s v="1935"/>
    <n v="-60.8900903519881"/>
    <n v="-7.6671626897063403"/>
    <n v="-60.948121831956897"/>
    <n v="-7.6866045529577001"/>
    <s v="230"/>
    <s v="AM"/>
    <s v="Eixo Principal"/>
    <s v="-"/>
    <s v="230BAM1935"/>
    <s v="ACESSO AO RIO ROOSEVELT"/>
    <s v="IGARAPÉ DO WANDO"/>
    <n v="344.9"/>
    <n v="352"/>
    <n v="7.1"/>
    <x v="5"/>
    <m/>
    <m/>
    <s v="Federal"/>
    <m/>
    <m/>
    <m/>
    <s v="Federal"/>
    <s v="N_PAV"/>
    <s v="Humaitá"/>
  </r>
  <r>
    <x v="0"/>
    <s v="230BAM1940"/>
    <n v="0"/>
    <x v="186"/>
    <s v="1940"/>
    <n v="-60.948121831956897"/>
    <n v="-7.6866045529577001"/>
    <n v="-61.162865432293799"/>
    <n v="-7.7742269370234496"/>
    <s v="230"/>
    <s v="AM"/>
    <s v="Eixo Principal"/>
    <s v="-"/>
    <s v="230BAM1940"/>
    <s v="IGARAPÉ DO WANDO"/>
    <s v="IGARAPÉ JATUARANINHA"/>
    <n v="352"/>
    <n v="378.8"/>
    <n v="26.8"/>
    <x v="5"/>
    <m/>
    <m/>
    <s v="Federal"/>
    <m/>
    <m/>
    <m/>
    <s v="Federal"/>
    <s v="N_PAV"/>
    <s v="Humaitá"/>
  </r>
  <r>
    <x v="0"/>
    <s v="230BAM1945"/>
    <n v="0"/>
    <x v="186"/>
    <s v="1945"/>
    <n v="-61.162865432293799"/>
    <n v="-7.7742269370234496"/>
    <n v="-61.340119586249799"/>
    <n v="-7.8560256721469797"/>
    <s v="230"/>
    <s v="AM"/>
    <s v="Eixo Principal"/>
    <s v="-"/>
    <s v="230BAM1945"/>
    <s v="IGARAPÉ JATUARANINHA"/>
    <s v="RIO MANICORÉ"/>
    <n v="378.8"/>
    <n v="400.6"/>
    <n v="21.8"/>
    <x v="5"/>
    <m/>
    <m/>
    <s v="Federal"/>
    <m/>
    <m/>
    <m/>
    <s v="Federal"/>
    <s v="N_PAV"/>
    <s v="Humaitá"/>
  </r>
  <r>
    <x v="0"/>
    <s v="230BAM1950"/>
    <n v="0"/>
    <x v="186"/>
    <s v="1950"/>
    <n v="-61.340119586249799"/>
    <n v="-7.8560256721469797"/>
    <n v="-61.548888969550198"/>
    <n v="-7.9155904584328596"/>
    <s v="230"/>
    <s v="AM"/>
    <s v="Eixo Principal"/>
    <s v="-"/>
    <s v="230BAM1950"/>
    <s v="RIO MANICORÉ"/>
    <s v="RIO MATUPI"/>
    <n v="400.6"/>
    <n v="424.7"/>
    <n v="24.1"/>
    <x v="5"/>
    <m/>
    <m/>
    <s v="Federal"/>
    <m/>
    <m/>
    <m/>
    <s v="Federal"/>
    <s v="N_PAV"/>
    <s v="Humaitá"/>
  </r>
  <r>
    <x v="0"/>
    <s v="230BAM1952"/>
    <n v="0"/>
    <x v="186"/>
    <s v="1952"/>
    <n v="-61.548888969550198"/>
    <n v="-7.9155904584328596"/>
    <n v="-61.569803857561901"/>
    <n v="-7.92828247175862"/>
    <s v="230"/>
    <s v="AM"/>
    <s v="Eixo Principal"/>
    <s v="-"/>
    <s v="230BAM1952"/>
    <s v="RIO MATUPI"/>
    <s v="VILA DO SANTO ANTÔNIO DO MATUPI"/>
    <n v="424.7"/>
    <n v="427.4"/>
    <n v="2.7"/>
    <x v="5"/>
    <m/>
    <m/>
    <s v="Federal"/>
    <m/>
    <m/>
    <m/>
    <s v="Federal"/>
    <s v="N_PAV"/>
    <s v="Humaitá"/>
  </r>
  <r>
    <x v="0"/>
    <s v="230BAM1955"/>
    <n v="0"/>
    <x v="186"/>
    <s v="1955"/>
    <n v="-61.569803857561901"/>
    <n v="-7.92828247175862"/>
    <n v="-61.6692915801422"/>
    <n v="-7.9692842113971603"/>
    <s v="230"/>
    <s v="AM"/>
    <s v="Eixo Principal"/>
    <s v="-"/>
    <s v="230BAM1955"/>
    <s v="VILA DO SANTO ANTÔNIO DO MATUPI"/>
    <s v="RIO BRANCO"/>
    <n v="427.4"/>
    <n v="439.7"/>
    <n v="12.3"/>
    <x v="5"/>
    <m/>
    <m/>
    <s v="Federal"/>
    <m/>
    <m/>
    <m/>
    <s v="Federal"/>
    <s v="N_PAV"/>
    <s v="Humaitá"/>
  </r>
  <r>
    <x v="0"/>
    <s v="230BAM1960"/>
    <n v="0"/>
    <x v="186"/>
    <s v="1960"/>
    <n v="-61.6692915801422"/>
    <n v="-7.9692842113971603"/>
    <n v="-61.686735071566197"/>
    <n v="-7.9860021243984498"/>
    <s v="230"/>
    <s v="AM"/>
    <s v="Eixo Principal"/>
    <s v="-"/>
    <s v="230BAM1960"/>
    <s v="RIO BRANCO"/>
    <s v="IGARAPÉ DO INFERNO"/>
    <n v="439.7"/>
    <n v="442.5"/>
    <n v="2.8"/>
    <x v="5"/>
    <m/>
    <m/>
    <s v="Federal"/>
    <m/>
    <m/>
    <m/>
    <s v="Federal"/>
    <s v="N_PAV"/>
    <s v="Humaitá"/>
  </r>
  <r>
    <x v="0"/>
    <s v="230BAM1965"/>
    <n v="0"/>
    <x v="186"/>
    <s v="1965"/>
    <n v="-61.686735071566197"/>
    <n v="-7.9860021243984498"/>
    <n v="-61.826802240930597"/>
    <n v="-8.0150612845505904"/>
    <s v="230"/>
    <s v="AM"/>
    <s v="Eixo Principal"/>
    <s v="-"/>
    <s v="230BAM1965"/>
    <s v="IGARAPÉ DO INFERNO"/>
    <s v="INÍCIO DA ÁREA INDÍGENA TENHARIM"/>
    <n v="442.5"/>
    <n v="458.7"/>
    <n v="16.2"/>
    <x v="5"/>
    <m/>
    <m/>
    <s v="Federal"/>
    <m/>
    <m/>
    <m/>
    <s v="Federal"/>
    <s v="N_PAV"/>
    <s v="Humaitá"/>
  </r>
  <r>
    <x v="0"/>
    <s v="230BAM1970"/>
    <n v="0"/>
    <x v="186"/>
    <s v="1970"/>
    <n v="-61.826802240930597"/>
    <n v="-8.0150612845505904"/>
    <n v="-61.853889496303097"/>
    <n v="-8.0147204711727795"/>
    <s v="230"/>
    <s v="AM"/>
    <s v="Eixo Principal"/>
    <s v="-"/>
    <s v="230BAM1970"/>
    <s v="INÍCIO DA ÁREA INDÍGENA TENHARIM"/>
    <s v="IGARAPÉ MAFUÍ"/>
    <n v="458.7"/>
    <n v="461.7"/>
    <n v="3"/>
    <x v="5"/>
    <m/>
    <m/>
    <s v="Federal"/>
    <m/>
    <m/>
    <m/>
    <s v="Federal"/>
    <s v="N_PAV"/>
    <s v="Humaitá"/>
  </r>
  <r>
    <x v="0"/>
    <s v="230BAM1975"/>
    <n v="0"/>
    <x v="186"/>
    <s v="1975"/>
    <n v="-61.853889496303097"/>
    <n v="-8.0147204711727795"/>
    <n v="-61.863867941152499"/>
    <n v="-8.0225069444398898"/>
    <s v="230"/>
    <s v="AM"/>
    <s v="Eixo Principal"/>
    <s v="-"/>
    <s v="230BAM1975"/>
    <s v="IGARAPÉ MAFUÍ"/>
    <s v="ACESSO A RODOVIA DO ESTANHO"/>
    <n v="461.7"/>
    <n v="463.1"/>
    <n v="1.4"/>
    <x v="5"/>
    <m/>
    <m/>
    <s v="Federal"/>
    <m/>
    <m/>
    <m/>
    <s v="Federal"/>
    <s v="N_PAV"/>
    <s v="Humaitá"/>
  </r>
  <r>
    <x v="0"/>
    <s v="230BAM1980"/>
    <n v="0"/>
    <x v="186"/>
    <s v="1980"/>
    <n v="-61.863867941152499"/>
    <n v="-8.0225069444398898"/>
    <n v="-62.047688856555403"/>
    <n v="-7.9612044656135401"/>
    <s v="230"/>
    <s v="AM"/>
    <s v="Eixo Principal"/>
    <s v="-"/>
    <s v="230BAM1980"/>
    <s v="ACESSO A RODOVIA DO ESTANHO"/>
    <s v="RIO DOS MARMELOS"/>
    <n v="463.1"/>
    <n v="486"/>
    <n v="22.9"/>
    <x v="5"/>
    <m/>
    <m/>
    <s v="Federal"/>
    <m/>
    <m/>
    <m/>
    <s v="Federal"/>
    <s v="N_PAV"/>
    <s v="Humaitá"/>
  </r>
  <r>
    <x v="0"/>
    <s v="230BAM1985"/>
    <n v="0"/>
    <x v="186"/>
    <s v="1985"/>
    <n v="-62.047688856555403"/>
    <n v="-7.9612044656135401"/>
    <n v="-62.292237244053503"/>
    <n v="-7.8396084402772299"/>
    <s v="230"/>
    <s v="AM"/>
    <s v="Eixo Principal"/>
    <s v="-"/>
    <s v="230BAM1985"/>
    <s v="RIO DOS MARMELOS"/>
    <s v="RIO AMAZONÍA (FIM ÁREA IND TENHARIM)"/>
    <n v="486"/>
    <n v="516.29999999999995"/>
    <n v="30.3"/>
    <x v="5"/>
    <m/>
    <m/>
    <s v="Federal"/>
    <m/>
    <m/>
    <m/>
    <s v="Federal"/>
    <s v="N_PAV"/>
    <s v="Humaitá"/>
  </r>
  <r>
    <x v="0"/>
    <s v="230BAM1990"/>
    <n v="0"/>
    <x v="186"/>
    <s v="1990"/>
    <n v="-62.292237244053503"/>
    <n v="-7.8396084402772299"/>
    <n v="-62.338215275214701"/>
    <n v="-7.8120888511195403"/>
    <s v="230"/>
    <s v="AM"/>
    <s v="Eixo Principal"/>
    <s v="-"/>
    <s v="230BAM1990"/>
    <s v="RIO AMAZONÍA (FIM ÁREA IND TENHARIM)"/>
    <s v="RIO MAICÍ"/>
    <n v="516.29999999999995"/>
    <n v="522.5"/>
    <n v="6.2"/>
    <x v="5"/>
    <m/>
    <m/>
    <s v="Federal"/>
    <m/>
    <m/>
    <m/>
    <s v="Federal"/>
    <s v="N_PAV"/>
    <s v="Humaitá"/>
  </r>
  <r>
    <x v="0"/>
    <s v="230BAM1995"/>
    <n v="0"/>
    <x v="186"/>
    <s v="1995"/>
    <n v="-62.338215275214701"/>
    <n v="-7.8120888511195403"/>
    <n v="-62.485332893797903"/>
    <n v="-7.7360088527263402"/>
    <s v="230"/>
    <s v="AM"/>
    <s v="Eixo Principal"/>
    <s v="-"/>
    <s v="230BAM1995"/>
    <s v="RIO MAICÍ"/>
    <s v="IGARAPÉ 9 DE JANEIRO"/>
    <n v="522.5"/>
    <n v="541.1"/>
    <n v="18.600000000000001"/>
    <x v="5"/>
    <m/>
    <m/>
    <s v="Federal"/>
    <m/>
    <m/>
    <m/>
    <s v="Federal"/>
    <s v="N_PAV"/>
    <s v="Humaitá"/>
  </r>
  <r>
    <x v="0"/>
    <s v="230BAM2000"/>
    <n v="0"/>
    <x v="186"/>
    <s v="2000"/>
    <n v="-62.485332893797903"/>
    <n v="-7.7360088527263402"/>
    <n v="-62.652970368687498"/>
    <n v="-7.6363946908622298"/>
    <s v="230"/>
    <s v="AM"/>
    <s v="Eixo Principal"/>
    <s v="-"/>
    <s v="230BAM2000"/>
    <s v="IGARAPÉ 9 DE JANEIRO"/>
    <s v="RIO MAICÍ MIRIM"/>
    <n v="541.1"/>
    <n v="562.70000000000005"/>
    <n v="21.6"/>
    <x v="5"/>
    <m/>
    <m/>
    <s v="Federal"/>
    <m/>
    <m/>
    <m/>
    <s v="Federal"/>
    <s v="N_PAV"/>
    <s v="Humaitá"/>
  </r>
  <r>
    <x v="0"/>
    <s v="230BAM2005"/>
    <n v="0"/>
    <x v="186"/>
    <s v="2005"/>
    <n v="-62.652970368687498"/>
    <n v="-7.6363946908622298"/>
    <n v="-62.736365808735002"/>
    <n v="-7.5954057179994203"/>
    <s v="230"/>
    <s v="AM"/>
    <s v="Eixo Principal"/>
    <s v="-"/>
    <s v="230BAM2005"/>
    <s v="RIO MAICÍ MIRIM"/>
    <s v="IGARAPÉ TRAÍRA"/>
    <n v="562.70000000000005"/>
    <n v="573"/>
    <n v="10.3"/>
    <x v="5"/>
    <m/>
    <m/>
    <s v="Federal"/>
    <m/>
    <m/>
    <m/>
    <s v="Federal"/>
    <s v="N_PAV"/>
    <s v="Humaitá"/>
  </r>
  <r>
    <x v="0"/>
    <s v="230BAM2010"/>
    <n v="0"/>
    <x v="186"/>
    <s v="2010"/>
    <n v="-62.736365808735002"/>
    <n v="-7.5954057179994203"/>
    <n v="-62.858025867599601"/>
    <n v="-7.5608617878411897"/>
    <s v="230"/>
    <s v="AM"/>
    <s v="Eixo Principal"/>
    <s v="-"/>
    <s v="230BAM2010"/>
    <s v="IGARAPÉ TRAÍRA"/>
    <s v="IGARAPÉ BOIÚÇU"/>
    <n v="573"/>
    <n v="587.20000000000005"/>
    <n v="14.2"/>
    <x v="5"/>
    <m/>
    <m/>
    <s v="Federal"/>
    <m/>
    <m/>
    <m/>
    <s v="Federal"/>
    <s v="N_PAV"/>
    <s v="Humaitá"/>
  </r>
  <r>
    <x v="0"/>
    <s v="230BAM2015"/>
    <n v="0"/>
    <x v="186"/>
    <s v="2015"/>
    <n v="-62.858025867599601"/>
    <n v="-7.5608617878411897"/>
    <n v="-62.958240860227399"/>
    <n v="-7.4870915002724701"/>
    <s v="230"/>
    <s v="AM"/>
    <s v="Eixo Principal"/>
    <s v="-"/>
    <s v="230BAM2015"/>
    <s v="IGARAPÉ BOIÚÇU"/>
    <s v="IGARAPÉ CHICANGA"/>
    <n v="587.20000000000005"/>
    <n v="603.29999999999995"/>
    <n v="16.100000000000001"/>
    <x v="5"/>
    <m/>
    <m/>
    <s v="Federal"/>
    <m/>
    <m/>
    <m/>
    <s v="Federal"/>
    <s v="N_PAV"/>
    <s v="Humaitá"/>
  </r>
  <r>
    <x v="0"/>
    <s v="230BAM2020"/>
    <n v="0"/>
    <x v="186"/>
    <s v="2020"/>
    <n v="-62.958240860227399"/>
    <n v="-7.4870915002724701"/>
    <n v="-62.9809018413468"/>
    <n v="-7.4884028368214199"/>
    <s v="230"/>
    <s v="AM"/>
    <s v="Eixo Principal"/>
    <s v="-"/>
    <s v="230BAM2020"/>
    <s v="IGARAPÉ CHICANGA"/>
    <s v="IGARAPÉ JOARÍ"/>
    <n v="603.29999999999995"/>
    <n v="605.79999999999995"/>
    <n v="2.5"/>
    <x v="5"/>
    <m/>
    <m/>
    <s v="Federal"/>
    <m/>
    <m/>
    <m/>
    <s v="Federal"/>
    <s v="N_PAV"/>
    <s v="Humaitá"/>
  </r>
  <r>
    <x v="0"/>
    <s v="230BAM2025"/>
    <n v="0"/>
    <x v="186"/>
    <s v="2025"/>
    <n v="-62.9809018413468"/>
    <n v="-7.4884028368214199"/>
    <n v="-63.011635690234797"/>
    <n v="-7.4863077797801898"/>
    <s v="230"/>
    <s v="AM"/>
    <s v="Eixo Principal"/>
    <s v="-"/>
    <s v="230BAM2025"/>
    <s v="IGARAPÉ JOARÍ"/>
    <s v="INÍCIO TRAVESSIA RIO MADEIRA"/>
    <n v="605.79999999999995"/>
    <n v="609.20000000000005"/>
    <n v="3.4"/>
    <x v="5"/>
    <m/>
    <m/>
    <s v="Federal"/>
    <m/>
    <m/>
    <m/>
    <s v="Federal"/>
    <s v="N_PAV"/>
    <s v="Humaitá"/>
  </r>
  <r>
    <x v="0"/>
    <s v="230BAM2030"/>
    <n v="0"/>
    <x v="186"/>
    <s v="2030"/>
    <n v="-63.011635690234797"/>
    <n v="-7.4863077797801898"/>
    <n v="-63.022476770186699"/>
    <n v="-7.4952912695763896"/>
    <s v="230"/>
    <s v="AM"/>
    <s v="Eixo Principal"/>
    <s v="-"/>
    <s v="230BAM2030"/>
    <s v="INÍCIO TRAVESSIA RIO MADEIRA"/>
    <s v="FIM TRAVESSIA RIO MADEIRA (CRATO)"/>
    <n v="609.20000000000005"/>
    <n v="610.4"/>
    <n v="1.2"/>
    <x v="4"/>
    <m/>
    <m/>
    <s v="Federal"/>
    <m/>
    <m/>
    <m/>
    <s v="Federal"/>
    <s v="N_PAV"/>
    <s v="Humaitá"/>
  </r>
  <r>
    <x v="0"/>
    <s v="230BAM2035"/>
    <n v="0"/>
    <x v="186"/>
    <s v="2035"/>
    <n v="-63.022476770186699"/>
    <n v="-7.4952912695763896"/>
    <n v="-63.030119039861702"/>
    <n v="-7.5168917503539197"/>
    <s v="230"/>
    <s v="AM"/>
    <s v="Eixo Principal"/>
    <s v="-"/>
    <s v="230BAM2035"/>
    <s v="FIM TRAVESSIA RIO MADEIRA (CRATO)"/>
    <s v="HUMAITÁ"/>
    <n v="610.4"/>
    <n v="613.20000000000005"/>
    <n v="2.8"/>
    <x v="0"/>
    <m/>
    <m/>
    <s v="Federal"/>
    <m/>
    <m/>
    <m/>
    <s v="Federal"/>
    <s v="PAV"/>
    <s v="Humaitá"/>
  </r>
  <r>
    <x v="0"/>
    <s v="230BAM2040"/>
    <n v="0"/>
    <x v="186"/>
    <s v="2040"/>
    <n v="-63.030119039861702"/>
    <n v="-7.5168917503539197"/>
    <n v="-63.077513659727501"/>
    <n v="-7.5508836298755497"/>
    <s v="230"/>
    <s v="AM"/>
    <s v="Eixo Principal"/>
    <s v="-"/>
    <s v="230BAM2040"/>
    <s v="HUMAITÁ"/>
    <s v="ENTR BR-319(A) (P/PORTO VELHO)"/>
    <n v="613.20000000000005"/>
    <n v="619.70000000000005"/>
    <n v="6.5"/>
    <x v="2"/>
    <m/>
    <m/>
    <s v="Federal"/>
    <m/>
    <m/>
    <m/>
    <s v="Federal"/>
    <s v="PAV"/>
    <s v="Humaitá"/>
  </r>
  <r>
    <x v="0"/>
    <s v="230BAM2045"/>
    <n v="0"/>
    <x v="186"/>
    <s v="2045"/>
    <n v="-63.077513659727501"/>
    <n v="-7.5508836298755497"/>
    <n v="-63.111403889777598"/>
    <n v="-7.5736108271778999"/>
    <s v="230"/>
    <s v="AM"/>
    <s v="Eixo Principal"/>
    <s v="-"/>
    <s v="230BAM2045"/>
    <s v="ENTR BR-319(A) (P/PORTO VELHO)"/>
    <s v="IGARAPÉ BOM FUTURO"/>
    <n v="619.70000000000005"/>
    <n v="624.20000000000005"/>
    <n v="4.5"/>
    <x v="2"/>
    <m/>
    <s v="319BAM0205"/>
    <s v="Federal"/>
    <m/>
    <m/>
    <m/>
    <s v="Federal"/>
    <s v="PAV"/>
    <s v="Humaitá"/>
  </r>
  <r>
    <x v="0"/>
    <s v="230BAM2050"/>
    <n v="0"/>
    <x v="186"/>
    <s v="2050"/>
    <n v="-63.111403889777598"/>
    <n v="-7.5736108271778999"/>
    <n v="-63.174998199107499"/>
    <n v="-7.5938092406039397"/>
    <s v="230"/>
    <s v="AM"/>
    <s v="Eixo Principal"/>
    <s v="-"/>
    <s v="230BAM2050"/>
    <s v="IGARAPÉ BOM FUTURO"/>
    <s v="IGARAPÉ DO RETIRO"/>
    <n v="624.20000000000005"/>
    <n v="631.5"/>
    <n v="7.3"/>
    <x v="2"/>
    <m/>
    <s v="319BAM0200"/>
    <s v="Federal"/>
    <m/>
    <m/>
    <m/>
    <s v="Federal"/>
    <s v="PAV"/>
    <s v="Humaitá"/>
  </r>
  <r>
    <x v="0"/>
    <s v="230BAM2055"/>
    <n v="0"/>
    <x v="186"/>
    <s v="2055"/>
    <n v="-63.174998199107499"/>
    <n v="-7.5938092406039397"/>
    <n v="-63.269332960147899"/>
    <n v="-7.5639056503254603"/>
    <s v="230"/>
    <s v="AM"/>
    <s v="Eixo Principal"/>
    <s v="-"/>
    <s v="230BAM2055"/>
    <s v="IGARAPÉ DO RETIRO"/>
    <s v="ENTR BR-319(B) (P/MANAUS)"/>
    <n v="631.5"/>
    <n v="642.6"/>
    <n v="11.1"/>
    <x v="2"/>
    <m/>
    <s v="319BAM0195"/>
    <s v="Federal"/>
    <m/>
    <m/>
    <m/>
    <s v="Federal"/>
    <s v="PAV"/>
    <s v="Humaitá"/>
  </r>
  <r>
    <x v="0"/>
    <s v="230BAM2060"/>
    <n v="0"/>
    <x v="186"/>
    <s v="2060"/>
    <n v="-63.269332960147899"/>
    <n v="-7.5639056503254603"/>
    <n v="-63.273425845825997"/>
    <n v="-7.561676727399"/>
    <s v="230"/>
    <s v="AM"/>
    <s v="Eixo Principal"/>
    <s v="-"/>
    <s v="230BAM2060"/>
    <s v="ENTR BR-319(B) (P/MANAUS)"/>
    <s v="IGARAPÉ SANTO ANTÔNIO DE PÁDUA"/>
    <n v="642.6"/>
    <n v="643.1"/>
    <n v="0.5"/>
    <x v="5"/>
    <m/>
    <m/>
    <s v="Federal"/>
    <m/>
    <m/>
    <m/>
    <s v="Federal"/>
    <s v="N_PAV"/>
    <s v="Humaitá"/>
  </r>
  <r>
    <x v="0"/>
    <s v="230BAM2065"/>
    <n v="0"/>
    <x v="186"/>
    <s v="2065"/>
    <n v="-63.273425845825997"/>
    <n v="-7.561676727399"/>
    <n v="-63.346076970275902"/>
    <n v="-7.5222414601752199"/>
    <s v="230"/>
    <s v="AM"/>
    <s v="Eixo Principal"/>
    <s v="-"/>
    <s v="230BAM2065"/>
    <s v="IGARAPÉ SANTO ANTÔNIO DE PÁDUA"/>
    <s v="INÍCIO TRAVESSIA IGARAPÉ IPIXUNA"/>
    <n v="643.1"/>
    <n v="652"/>
    <n v="8.9"/>
    <x v="5"/>
    <m/>
    <m/>
    <s v="Federal"/>
    <m/>
    <m/>
    <m/>
    <s v="Federal"/>
    <s v="N_PAV"/>
    <s v="Humaitá"/>
  </r>
  <r>
    <x v="0"/>
    <s v="230BAM2070"/>
    <n v="0"/>
    <x v="186"/>
    <s v="2070"/>
    <n v="-63.346076970275902"/>
    <n v="-7.5222414601752199"/>
    <n v="-63.347143639966902"/>
    <n v="-7.5214109803323996"/>
    <s v="230"/>
    <s v="AM"/>
    <s v="Eixo Principal"/>
    <s v="-"/>
    <s v="230BAM2070"/>
    <s v="INÍCIO TRAVESSIA IGARAPÉ IPIXUNA"/>
    <s v="FIM TRAV IG IPIXUNA (PONTE MADEIRA)"/>
    <n v="652"/>
    <n v="652.1"/>
    <n v="0.1"/>
    <x v="5"/>
    <m/>
    <m/>
    <s v="Federal"/>
    <m/>
    <m/>
    <m/>
    <s v="Federal"/>
    <s v="N_PAV"/>
    <s v="Humaitá"/>
  </r>
  <r>
    <x v="0"/>
    <s v="230BAM2075"/>
    <n v="0"/>
    <x v="186"/>
    <s v="2075"/>
    <n v="-63.347143639966902"/>
    <n v="-7.5214109803323996"/>
    <n v="-63.6085567098242"/>
    <n v="-7.4968944181428503"/>
    <s v="230"/>
    <s v="AM"/>
    <s v="Eixo Principal"/>
    <s v="-"/>
    <s v="230BAM2075"/>
    <s v="FIM TRAV IG IPIXUNA (PONTE MADEIRA)"/>
    <s v="IGARAPÉ PRETO"/>
    <n v="652.1"/>
    <n v="681.9"/>
    <n v="29.8"/>
    <x v="5"/>
    <m/>
    <m/>
    <s v="Federal"/>
    <m/>
    <m/>
    <m/>
    <s v="Federal"/>
    <s v="N_PAV"/>
    <s v="Humaitá"/>
  </r>
  <r>
    <x v="0"/>
    <s v="230BAM2080"/>
    <n v="0"/>
    <x v="186"/>
    <s v="2080"/>
    <n v="-63.6085567098242"/>
    <n v="-7.4968944181428503"/>
    <n v="-63.683287267393403"/>
    <n v="-7.4968606153250903"/>
    <s v="230"/>
    <s v="AM"/>
    <s v="Eixo Principal"/>
    <s v="-"/>
    <s v="230BAM2080"/>
    <s v="IGARAPÉ PRETO"/>
    <s v="IGARAPÉ DO RIOZINHO"/>
    <n v="681.9"/>
    <n v="690.3"/>
    <n v="8.4"/>
    <x v="5"/>
    <m/>
    <m/>
    <s v="Federal"/>
    <m/>
    <m/>
    <m/>
    <s v="Federal"/>
    <s v="N_PAV"/>
    <s v="Humaitá"/>
  </r>
  <r>
    <x v="0"/>
    <s v="230BAM2085"/>
    <n v="0"/>
    <x v="186"/>
    <s v="2085"/>
    <n v="-63.683287267393403"/>
    <n v="-7.4968606153250903"/>
    <n v="-63.783019065077703"/>
    <n v="-7.48493818784703"/>
    <s v="230"/>
    <s v="AM"/>
    <s v="Eixo Principal"/>
    <s v="-"/>
    <s v="230BAM2085"/>
    <s v="IGARAPÉ DO RIOZINHO"/>
    <s v="IGARAPÉ ITAPARANÁ"/>
    <n v="690.3"/>
    <n v="701.5"/>
    <n v="11.2"/>
    <x v="5"/>
    <m/>
    <m/>
    <s v="Federal"/>
    <m/>
    <m/>
    <m/>
    <s v="Federal"/>
    <s v="N_PAV"/>
    <s v="Humaitá"/>
  </r>
  <r>
    <x v="0"/>
    <s v="230BAM2090"/>
    <n v="0"/>
    <x v="186"/>
    <s v="2090"/>
    <n v="-63.783019065077703"/>
    <n v="-7.48493818784703"/>
    <n v="-63.849263096414703"/>
    <n v="-7.4826085984080297"/>
    <s v="230"/>
    <s v="AM"/>
    <s v="Eixo Principal"/>
    <s v="-"/>
    <s v="230BAM2090"/>
    <s v="IGARAPÉ ITAPARANÁ"/>
    <s v="IGARAPÉ ITAPARANAZINHO"/>
    <n v="701.5"/>
    <n v="708.9"/>
    <n v="7.4"/>
    <x v="5"/>
    <m/>
    <m/>
    <s v="Federal"/>
    <m/>
    <m/>
    <m/>
    <s v="Federal"/>
    <s v="N_PAV"/>
    <s v="Humaitá"/>
  </r>
  <r>
    <x v="0"/>
    <s v="230BAM2100"/>
    <n v="0"/>
    <x v="186"/>
    <s v="2100"/>
    <n v="-63.849263096414703"/>
    <n v="-7.4826085984080297"/>
    <n v="-64.068067740133998"/>
    <n v="-7.47603260362171"/>
    <s v="230"/>
    <s v="AM"/>
    <s v="Eixo Principal"/>
    <s v="-"/>
    <s v="230BAM2100"/>
    <s v="IGARAPÉ ITAPARANAZINHO"/>
    <s v="RIO ASSUÃ"/>
    <n v="708.9"/>
    <n v="733.2"/>
    <n v="24.3"/>
    <x v="5"/>
    <m/>
    <m/>
    <s v="Federal"/>
    <m/>
    <m/>
    <m/>
    <s v="Federal"/>
    <s v="N_PAV"/>
    <s v="Humaitá"/>
  </r>
  <r>
    <x v="0"/>
    <s v="230BAM2110"/>
    <n v="0"/>
    <x v="186"/>
    <s v="2110"/>
    <n v="-64.068067740133998"/>
    <n v="-7.47603260362171"/>
    <n v="-64.241824079917293"/>
    <n v="-7.4647561501761199"/>
    <s v="230"/>
    <s v="AM"/>
    <s v="Eixo Principal"/>
    <s v="-"/>
    <s v="230BAM2110"/>
    <s v="RIO ASSUÃ"/>
    <s v="INÍCIO TRAVESSIA RIO MUCUIM"/>
    <n v="733.2"/>
    <n v="752.8"/>
    <n v="19.600000000000001"/>
    <x v="5"/>
    <m/>
    <m/>
    <s v="Federal"/>
    <m/>
    <m/>
    <m/>
    <s v="Federal"/>
    <s v="N_PAV"/>
    <s v="Humaitá"/>
  </r>
  <r>
    <x v="0"/>
    <s v="230BAM2115"/>
    <n v="0"/>
    <x v="186"/>
    <s v="2115"/>
    <n v="-64.241824079917293"/>
    <n v="-7.4647561501761199"/>
    <n v="-64.2432182404294"/>
    <n v="-7.4653473402075203"/>
    <s v="230"/>
    <s v="AM"/>
    <s v="Eixo Principal"/>
    <s v="-"/>
    <s v="230BAM2115"/>
    <s v="INÍCIO TRAVESSIA RIO MUCUIM"/>
    <s v="FIM TRAV R MUCUIM (INI FLONA BALATA T.)"/>
    <n v="752.8"/>
    <n v="753"/>
    <n v="0.2"/>
    <x v="4"/>
    <m/>
    <m/>
    <s v="Federal"/>
    <m/>
    <m/>
    <m/>
    <s v="Federal"/>
    <s v="N_PAV"/>
    <s v="Humaitá"/>
  </r>
  <r>
    <x v="0"/>
    <s v="230BAM2120"/>
    <n v="0"/>
    <x v="186"/>
    <s v="2120"/>
    <n v="-64.2432182404294"/>
    <n v="-7.4653473402075203"/>
    <n v="-64.476140580123598"/>
    <n v="-7.4626910648407199"/>
    <s v="230"/>
    <s v="AM"/>
    <s v="Eixo Principal"/>
    <s v="-"/>
    <s v="230BAM2120"/>
    <s v="FIM TRAV R MUCUIM (INI FLONA BALATA T.)"/>
    <s v="RIO PUNAINÃ"/>
    <n v="753"/>
    <n v="780.2"/>
    <n v="27.2"/>
    <x v="5"/>
    <m/>
    <m/>
    <s v="Federal"/>
    <m/>
    <m/>
    <m/>
    <s v="Federal"/>
    <s v="N_PAV"/>
    <s v="Humaitá"/>
  </r>
  <r>
    <x v="0"/>
    <s v="230BAM2125"/>
    <n v="0"/>
    <x v="186"/>
    <s v="2125"/>
    <n v="-64.476140580123598"/>
    <n v="-7.4626910648407199"/>
    <n v="-64.516725968728394"/>
    <n v="-7.46646800609357"/>
    <s v="230"/>
    <s v="AM"/>
    <s v="Eixo Principal"/>
    <s v="-"/>
    <s v="230BAM2125"/>
    <s v="RIO PUNAINÃ"/>
    <s v="RIO SANTO ANTÔNIO"/>
    <n v="780.2"/>
    <n v="785"/>
    <n v="4.8"/>
    <x v="5"/>
    <m/>
    <m/>
    <s v="Federal"/>
    <m/>
    <m/>
    <m/>
    <s v="Federal"/>
    <s v="N_PAV"/>
    <s v="Humaitá"/>
  </r>
  <r>
    <x v="0"/>
    <s v="230BAM2130"/>
    <n v="0"/>
    <x v="186"/>
    <s v="2130"/>
    <n v="-64.516725968728394"/>
    <n v="-7.46646800609357"/>
    <n v="-64.5598796223466"/>
    <n v="-7.46119074565632"/>
    <s v="230"/>
    <s v="AM"/>
    <s v="Eixo Principal"/>
    <s v="-"/>
    <s v="230BAM2130"/>
    <s v="RIO SANTO ANTÔNIO"/>
    <s v="RIO UMARÍ"/>
    <n v="785"/>
    <n v="790"/>
    <n v="5"/>
    <x v="5"/>
    <m/>
    <m/>
    <s v="Federal"/>
    <m/>
    <m/>
    <m/>
    <s v="Federal"/>
    <s v="N_PAV"/>
    <s v="Humaitá"/>
  </r>
  <r>
    <x v="0"/>
    <s v="230BAM2150"/>
    <n v="0"/>
    <x v="186"/>
    <s v="2150"/>
    <n v="-64.5598796223466"/>
    <n v="-7.46119074565632"/>
    <n v="-64.624114150047902"/>
    <n v="-7.4603260852805402"/>
    <s v="230"/>
    <s v="AM"/>
    <s v="Eixo Principal"/>
    <s v="-"/>
    <s v="230BAM2150"/>
    <s v="RIO UMARÍ"/>
    <s v="RIO PACIÁ (FIM FLONA BALATA T.)"/>
    <n v="790"/>
    <n v="797.5"/>
    <n v="7.5"/>
    <x v="5"/>
    <m/>
    <m/>
    <s v="Federal"/>
    <m/>
    <m/>
    <m/>
    <s v="Federal"/>
    <s v="N_PAV"/>
    <s v="Humaitá"/>
  </r>
  <r>
    <x v="0"/>
    <s v="230BAM2165"/>
    <n v="0"/>
    <x v="186"/>
    <s v="2165"/>
    <n v="-64.624114150047902"/>
    <n v="-7.4603260852805402"/>
    <n v="-64.702042900059695"/>
    <n v="-7.4317420540525001"/>
    <s v="230"/>
    <s v="AM"/>
    <s v="Eixo Principal"/>
    <s v="-"/>
    <s v="230BAM2165"/>
    <s v="RIO PACIÁ (FIM FLONA BALATA T.)"/>
    <s v="IGARAPÉ BOA ÁGUA"/>
    <n v="797.5"/>
    <n v="807.3"/>
    <n v="9.8000000000000007"/>
    <x v="5"/>
    <m/>
    <m/>
    <s v="Federal"/>
    <m/>
    <m/>
    <m/>
    <s v="Federal"/>
    <s v="N_PAV"/>
    <s v="Humaitá"/>
  </r>
  <r>
    <x v="0"/>
    <s v="230BAM2170"/>
    <n v="0"/>
    <x v="186"/>
    <s v="2170"/>
    <n v="-64.702042900059695"/>
    <n v="-7.4317420540525001"/>
    <n v="-64.737210879678202"/>
    <n v="-7.3790229395569904"/>
    <s v="230"/>
    <s v="AM"/>
    <s v="Eixo Principal"/>
    <s v="-"/>
    <s v="230BAM2170"/>
    <s v="IGARAPÉ BOA ÁGUA"/>
    <s v="INÍCIO PAVIMENTAÇÃO"/>
    <n v="807.3"/>
    <n v="815.4"/>
    <n v="8.1"/>
    <x v="5"/>
    <m/>
    <m/>
    <s v="Federal"/>
    <m/>
    <m/>
    <m/>
    <s v="Federal"/>
    <s v="N_PAV"/>
    <s v="Humaitá"/>
  </r>
  <r>
    <x v="0"/>
    <s v="230BAM2175"/>
    <n v="0"/>
    <x v="186"/>
    <s v="2175"/>
    <n v="-64.737210879678202"/>
    <n v="-7.3790229395569904"/>
    <n v="-64.793708109941207"/>
    <n v="-7.2663960598302397"/>
    <s v="230"/>
    <s v="AM"/>
    <s v="Eixo Principal"/>
    <s v="-"/>
    <s v="230BAM2175"/>
    <s v="INÍCIO PAVIMENTAÇÃO"/>
    <s v="ENTR BR-317 (LÁBREA)"/>
    <n v="815.4"/>
    <n v="831.4"/>
    <n v="16"/>
    <x v="2"/>
    <m/>
    <m/>
    <s v="Federal"/>
    <m/>
    <m/>
    <m/>
    <s v="Federal"/>
    <s v="PAV"/>
    <s v="Humaitá"/>
  </r>
  <r>
    <x v="0"/>
    <s v="230BAM2180"/>
    <n v="0"/>
    <x v="186"/>
    <s v="2180"/>
    <n v="-64.793708109941207"/>
    <n v="-7.2663960598302397"/>
    <n v="-64.799716549778907"/>
    <n v="-7.2608998198707502"/>
    <s v="230"/>
    <s v="AM"/>
    <s v="Eixo Principal"/>
    <s v="-"/>
    <s v="230BAM2180"/>
    <s v="ENTR BR-317 (LÁBREA)"/>
    <s v="FIM DA PAVIMENTAÇÃO"/>
    <n v="831.4"/>
    <n v="832.3"/>
    <n v="0.9"/>
    <x v="2"/>
    <m/>
    <m/>
    <s v="Federal"/>
    <m/>
    <m/>
    <m/>
    <s v="Federal"/>
    <s v="PAV"/>
    <s v="Humaitá"/>
  </r>
  <r>
    <x v="0"/>
    <s v="230BAM2182"/>
    <n v="0"/>
    <x v="186"/>
    <s v="2182"/>
    <n v="-64.799716549778907"/>
    <n v="-7.2608998198707502"/>
    <n v="-64.802805599598599"/>
    <n v="-7.2567727401697599"/>
    <s v="230"/>
    <s v="AM"/>
    <s v="Eixo Principal"/>
    <s v="-"/>
    <s v="230BAM2182"/>
    <s v="FIM DA PAVIMENTAÇÃO"/>
    <s v="RIO PINHUÃ"/>
    <n v="832.3"/>
    <n v="832.9"/>
    <n v="0.6"/>
    <x v="1"/>
    <m/>
    <m/>
    <s v="Federal"/>
    <m/>
    <m/>
    <m/>
    <s v="Federal"/>
    <s v="PLA"/>
    <s v="Humaitá"/>
  </r>
  <r>
    <x v="0"/>
    <s v="230BAM2185"/>
    <n v="0"/>
    <x v="186"/>
    <s v="2185"/>
    <n v="-64.802805599598599"/>
    <n v="-7.2567727401697599"/>
    <n v="-66.047418718299099"/>
    <n v="-6.4007045987381703"/>
    <s v="230"/>
    <s v="AM"/>
    <s v="Eixo Principal"/>
    <s v="-"/>
    <s v="230BAM2185"/>
    <s v="RIO PINHUÃ"/>
    <s v="BOA VISTA"/>
    <n v="832.9"/>
    <n v="1006.4"/>
    <n v="173.5"/>
    <x v="1"/>
    <m/>
    <m/>
    <s v="Federal"/>
    <m/>
    <m/>
    <m/>
    <s v="Federal"/>
    <s v="PLA"/>
    <s v="Humaitá"/>
  </r>
  <r>
    <x v="0"/>
    <s v="230BAM2190"/>
    <n v="0"/>
    <x v="186"/>
    <s v="2190"/>
    <n v="-66.047418718299099"/>
    <n v="-6.4007045987381703"/>
    <n v="-66.7487013102172"/>
    <n v="-6.0495440953836201"/>
    <s v="230"/>
    <s v="AM"/>
    <s v="Eixo Principal"/>
    <s v="-"/>
    <s v="230BAM2190"/>
    <s v="BOA VISTA"/>
    <s v="RIO BRANCO"/>
    <n v="1006.4"/>
    <n v="1096.4000000000001"/>
    <n v="90"/>
    <x v="1"/>
    <m/>
    <m/>
    <s v="Federal"/>
    <m/>
    <m/>
    <m/>
    <s v="Federal"/>
    <s v="PLA"/>
    <s v="Humaitá"/>
  </r>
  <r>
    <x v="0"/>
    <s v="230BAM2195"/>
    <n v="0"/>
    <x v="186"/>
    <s v="2195"/>
    <n v="-66.7487013102172"/>
    <n v="-6.0495440953836201"/>
    <n v="-67.137889622008402"/>
    <n v="-5.8536291627556203"/>
    <s v="230"/>
    <s v="AM"/>
    <s v="Eixo Principal"/>
    <s v="-"/>
    <s v="230BAM2195"/>
    <s v="RIO BRANCO"/>
    <s v="RIO TAPAUÁ"/>
    <n v="1096.4000000000001"/>
    <n v="1146.4000000000001"/>
    <n v="50"/>
    <x v="1"/>
    <m/>
    <m/>
    <s v="Federal"/>
    <m/>
    <m/>
    <m/>
    <s v="Federal"/>
    <s v="PLA"/>
    <s v="Humaitá"/>
  </r>
  <r>
    <x v="0"/>
    <s v="230BAM2200"/>
    <n v="0"/>
    <x v="186"/>
    <s v="2200"/>
    <n v="-67.137889622008402"/>
    <n v="-5.8536291627556203"/>
    <n v="-67.682753891278907"/>
    <n v="-5.5793479446518797"/>
    <s v="230"/>
    <s v="AM"/>
    <s v="Eixo Principal"/>
    <s v="-"/>
    <s v="230BAM2200"/>
    <s v="RIO TAPAUÁ"/>
    <s v="ENTR AM-333"/>
    <n v="1146.4000000000001"/>
    <n v="1216.4000000000001"/>
    <n v="70"/>
    <x v="1"/>
    <m/>
    <m/>
    <s v="Federal"/>
    <m/>
    <m/>
    <m/>
    <s v="Federal"/>
    <s v="PLA"/>
    <s v="Humaitá"/>
  </r>
  <r>
    <x v="0"/>
    <s v="230BAM2205"/>
    <n v="0"/>
    <x v="186"/>
    <s v="2205"/>
    <n v="-67.682753891278907"/>
    <n v="-5.5793479446518797"/>
    <n v="-68.126429024080096"/>
    <n v="-5.3560046950605598"/>
    <s v="230"/>
    <s v="AM"/>
    <s v="Eixo Principal"/>
    <s v="-"/>
    <s v="230BAM2205"/>
    <s v="ENTR AM-333"/>
    <s v="RIO MUTUM"/>
    <n v="1216.4000000000001"/>
    <n v="1273.4000000000001"/>
    <n v="57"/>
    <x v="1"/>
    <m/>
    <m/>
    <s v="Federal"/>
    <m/>
    <m/>
    <m/>
    <s v="Federal"/>
    <s v="PLA"/>
    <s v="Humaitá"/>
  </r>
  <r>
    <x v="0"/>
    <s v="230BAM2210"/>
    <n v="0"/>
    <x v="186"/>
    <s v="2210"/>
    <n v="-68.126429024080096"/>
    <n v="-5.3560046950605598"/>
    <n v="-68.710511545171599"/>
    <n v="-5.0627306434044499"/>
    <s v="230"/>
    <s v="AM"/>
    <s v="Eixo Principal"/>
    <s v="-"/>
    <s v="230BAM2210"/>
    <s v="RIO MUTUM"/>
    <s v="RIO JUTAÍ"/>
    <n v="1273.4000000000001"/>
    <n v="1348.4"/>
    <n v="75"/>
    <x v="1"/>
    <m/>
    <m/>
    <s v="Federal"/>
    <m/>
    <m/>
    <m/>
    <s v="Federal"/>
    <s v="PLA"/>
    <s v="Humaitá"/>
  </r>
  <r>
    <x v="0"/>
    <s v="230BAM2230"/>
    <n v="0"/>
    <x v="186"/>
    <s v="2230"/>
    <n v="-68.710511545171599"/>
    <n v="-5.0627306434044499"/>
    <n v="-69.334271415693195"/>
    <n v="-4.7513766357230898"/>
    <s v="230"/>
    <s v="AM"/>
    <s v="Eixo Principal"/>
    <s v="-"/>
    <s v="230BAM2230"/>
    <s v="RIO JUTAÍ"/>
    <s v="IGARAPÉ BOA VISTA"/>
    <n v="1348.4"/>
    <n v="1428.4"/>
    <n v="80"/>
    <x v="1"/>
    <m/>
    <m/>
    <s v="Federal"/>
    <m/>
    <m/>
    <m/>
    <s v="Federal"/>
    <s v="PLA"/>
    <s v="Humaitá"/>
  </r>
  <r>
    <x v="0"/>
    <s v="230BAM2250"/>
    <n v="0"/>
    <x v="186"/>
    <s v="2250"/>
    <n v="-69.334271415693195"/>
    <n v="-4.7513766357230898"/>
    <n v="-70.030680719939198"/>
    <n v="-4.3906428500874304"/>
    <s v="230"/>
    <s v="AM"/>
    <s v="Eixo Principal"/>
    <s v="-"/>
    <s v="230BAM2250"/>
    <s v="IGARAPÉ BOA VISTA"/>
    <s v="ENTR BR-307 (BENJAMIN CONSTANT)"/>
    <n v="1428.4"/>
    <n v="1518.4"/>
    <n v="90"/>
    <x v="1"/>
    <m/>
    <m/>
    <s v="Federal"/>
    <m/>
    <m/>
    <m/>
    <s v="Federal"/>
    <s v="PLA"/>
    <s v="Humaitá"/>
  </r>
  <r>
    <x v="0"/>
    <s v="230BCE0530"/>
    <n v="0"/>
    <x v="187"/>
    <s v="0530"/>
    <n v="-38.682432949720798"/>
    <n v="-6.8571511199281696"/>
    <n v="-38.737556509625101"/>
    <n v="-6.8415951696812796"/>
    <s v="230"/>
    <s v="CE"/>
    <s v="Eixo Principal"/>
    <s v="-"/>
    <s v="230BCE0530"/>
    <s v="DIV PB/CE"/>
    <s v="ENTR BR-116(A) (FELIZARDO)"/>
    <n v="0"/>
    <n v="6.7"/>
    <n v="6.7"/>
    <x v="2"/>
    <m/>
    <m/>
    <s v="Federal"/>
    <m/>
    <m/>
    <m/>
    <s v="Federal"/>
    <s v="PAV"/>
    <s v="Icó"/>
  </r>
  <r>
    <x v="0"/>
    <s v="230BCE0550"/>
    <n v="0"/>
    <x v="187"/>
    <s v="0550"/>
    <n v="-38.737556509625101"/>
    <n v="-6.8415951696812796"/>
    <n v="-38.755295699936497"/>
    <n v="-6.8090147095611497"/>
    <s v="230"/>
    <s v="CE"/>
    <s v="Eixo Principal"/>
    <s v="Coinc"/>
    <s v="230BCE0550"/>
    <s v="ENTR BR-116(A) (FELIZARDO)"/>
    <s v="ENTR CE-286 (P/IPAUMIRIM)"/>
    <n v="6.7"/>
    <n v="10.9"/>
    <n v="4.2"/>
    <x v="2"/>
    <m/>
    <s v="116BCE0295"/>
    <s v="Federal"/>
    <m/>
    <m/>
    <m/>
    <s v="Federal"/>
    <s v="PAV"/>
    <s v="Icó"/>
  </r>
  <r>
    <x v="0"/>
    <s v="230BCE0560"/>
    <n v="0"/>
    <x v="187"/>
    <s v="0560"/>
    <n v="-38.755295699936497"/>
    <n v="-6.8090147095611497"/>
    <n v="-38.793270630035501"/>
    <n v="-6.74058434988779"/>
    <s v="230"/>
    <s v="CE"/>
    <s v="Eixo Principal"/>
    <s v="Coinc"/>
    <s v="230BCE0560"/>
    <s v="ENTR CE-286 (P/IPAUMIRIM)"/>
    <s v="ENTR BR-116(B)"/>
    <n v="10.9"/>
    <n v="19.8"/>
    <n v="8.9"/>
    <x v="2"/>
    <m/>
    <s v="116BCE0290"/>
    <s v="Federal"/>
    <m/>
    <m/>
    <m/>
    <s v="Federal"/>
    <s v="PAV"/>
    <s v="Icó"/>
  </r>
  <r>
    <x v="0"/>
    <s v="230BCE0570"/>
    <n v="0"/>
    <x v="187"/>
    <s v="0570"/>
    <n v="-38.793270630035501"/>
    <n v="-6.74058434988779"/>
    <n v="-38.963543499832603"/>
    <n v="-6.7517807501814104"/>
    <s v="230"/>
    <s v="CE"/>
    <s v="Eixo Principal"/>
    <s v="-"/>
    <s v="230BCE0570"/>
    <s v="ENTR BR-116(B)"/>
    <s v="ENTR CE-153 (LAVRAS DA MANGABEIRA)"/>
    <n v="19.8"/>
    <n v="39.5"/>
    <n v="19.7"/>
    <x v="2"/>
    <m/>
    <m/>
    <s v="Federal"/>
    <m/>
    <m/>
    <m/>
    <s v="Federal"/>
    <s v="PAV"/>
    <s v="Icó"/>
  </r>
  <r>
    <x v="0"/>
    <s v="230BCE0590"/>
    <n v="0"/>
    <x v="187"/>
    <s v="0590"/>
    <n v="-38.963543499832603"/>
    <n v="-6.7517807501814104"/>
    <n v="-39.0336111202569"/>
    <n v="-6.7674602304052698"/>
    <s v="230"/>
    <s v="CE"/>
    <s v="Eixo Principal"/>
    <s v="-"/>
    <s v="230BCE0590"/>
    <s v="ENTR CE-153 (LAVRAS DA MANGABEIRA)"/>
    <s v="ENTR CE-385"/>
    <n v="39.5"/>
    <n v="48.4"/>
    <n v="8.9"/>
    <x v="2"/>
    <m/>
    <m/>
    <s v="Federal"/>
    <m/>
    <m/>
    <m/>
    <s v="Federal"/>
    <s v="PAV"/>
    <s v="Icó"/>
  </r>
  <r>
    <x v="0"/>
    <s v="230BCE0600"/>
    <n v="0"/>
    <x v="187"/>
    <s v="0600"/>
    <n v="-39.0336111202569"/>
    <n v="-6.7674602304052698"/>
    <n v="-39.120373380127297"/>
    <n v="-6.7581231397710404"/>
    <s v="230"/>
    <s v="CE"/>
    <s v="Eixo Principal"/>
    <s v="-"/>
    <s v="230BCE0600"/>
    <s v="ENTR CE-385"/>
    <s v="ENTR CE-153 (MANGABEIRA)"/>
    <n v="48.4"/>
    <n v="58.5"/>
    <n v="10.1"/>
    <x v="2"/>
    <m/>
    <m/>
    <s v="Federal"/>
    <m/>
    <m/>
    <m/>
    <s v="Federal"/>
    <s v="PAV"/>
    <s v="Icó"/>
  </r>
  <r>
    <x v="0"/>
    <s v="230BCE0610"/>
    <n v="0"/>
    <x v="187"/>
    <s v="0610"/>
    <n v="-39.120373380127297"/>
    <n v="-6.7581231397710404"/>
    <n v="-39.285549249598098"/>
    <n v="-6.7923708899045803"/>
    <s v="230"/>
    <s v="CE"/>
    <s v="Eixo Principal"/>
    <s v="-"/>
    <s v="230BCE0610"/>
    <s v="ENTR CE-153 (MANGABEIRA)"/>
    <s v="INÍCIO DA DUPLICAÇÃO"/>
    <n v="58.5"/>
    <n v="78.5"/>
    <n v="20"/>
    <x v="2"/>
    <m/>
    <m/>
    <s v="Federal"/>
    <m/>
    <m/>
    <m/>
    <s v="Federal"/>
    <s v="PAV"/>
    <s v="Icó"/>
  </r>
  <r>
    <x v="0"/>
    <s v="230BCE0620"/>
    <n v="0"/>
    <x v="187"/>
    <s v="0620"/>
    <n v="-39.285549249598098"/>
    <n v="-6.7923708899045803"/>
    <n v="-39.307800010362101"/>
    <n v="-6.7923285803996096"/>
    <s v="230"/>
    <s v="CE"/>
    <s v="Eixo Principal"/>
    <s v="-"/>
    <s v="230BCE0620"/>
    <s v="INÍCIO DA DUPLICAÇÃO"/>
    <s v="FINAL DA DUPLICAÇÃO"/>
    <n v="78.5"/>
    <n v="80.5"/>
    <n v="2"/>
    <x v="0"/>
    <m/>
    <m/>
    <s v="Federal"/>
    <m/>
    <m/>
    <m/>
    <s v="Federal"/>
    <s v="PAV"/>
    <s v="Icó"/>
  </r>
  <r>
    <x v="0"/>
    <s v="230BCE0625"/>
    <n v="0"/>
    <x v="187"/>
    <s v="0625"/>
    <n v="-39.307800010362101"/>
    <n v="-6.7923285803996096"/>
    <n v="-39.308120599785802"/>
    <n v="-6.7921635898777"/>
    <s v="230"/>
    <s v="CE"/>
    <s v="Eixo Principal"/>
    <s v="-"/>
    <s v="230BCE0625"/>
    <s v="FINAL DA DUPLICAÇÃO"/>
    <s v="ENTR BR-122 (VÁRZEA ALEGRE)"/>
    <n v="80.5"/>
    <n v="81.599999999999994"/>
    <n v="1.1000000000000001"/>
    <x v="2"/>
    <m/>
    <m/>
    <s v="Federal"/>
    <m/>
    <m/>
    <m/>
    <s v="Federal"/>
    <s v="PAV"/>
    <s v="Icó"/>
  </r>
  <r>
    <x v="0"/>
    <s v="230BCE0630"/>
    <n v="0"/>
    <x v="187"/>
    <s v="0630"/>
    <n v="-39.308120599785802"/>
    <n v="-6.7921635898777"/>
    <n v="-39.573749400014698"/>
    <n v="-6.9301473996827099"/>
    <s v="230"/>
    <s v="CE"/>
    <s v="Eixo Principal"/>
    <s v="-"/>
    <s v="230BCE0630"/>
    <s v="ENTR BR-122 (VÁRZEA ALEGRE)"/>
    <s v="ENTR CE-166/386/489 (FARIAS BRITO)"/>
    <n v="81.599999999999994"/>
    <n v="116"/>
    <n v="34.4"/>
    <x v="2"/>
    <m/>
    <m/>
    <s v="Federal"/>
    <m/>
    <m/>
    <m/>
    <s v="Federal"/>
    <s v="PAV"/>
    <s v="Icó"/>
  </r>
  <r>
    <x v="0"/>
    <s v="230BCE0650"/>
    <n v="0"/>
    <x v="187"/>
    <s v="0650"/>
    <n v="-39.573749400014698"/>
    <n v="-6.9301473996827099"/>
    <n v="-39.8688754201644"/>
    <n v="-6.86703086957891"/>
    <s v="230"/>
    <s v="CE"/>
    <s v="Eixo Principal"/>
    <s v="-"/>
    <s v="230BCE0650"/>
    <s v="ENTR CE-166/386/489 (FARIAS BRITO)"/>
    <s v="ENTR CE-176/375/388 (ASSARÉ)"/>
    <n v="116"/>
    <n v="151"/>
    <n v="35"/>
    <x v="1"/>
    <m/>
    <m/>
    <s v="Federal"/>
    <m/>
    <m/>
    <m/>
    <s v="Federal"/>
    <s v="PLA"/>
    <s v="Icó"/>
  </r>
  <r>
    <x v="0"/>
    <s v="230BCE0670"/>
    <n v="0"/>
    <x v="187"/>
    <s v="0670"/>
    <n v="-39.8688754201644"/>
    <n v="-6.86703086957891"/>
    <n v="-40.1608170596595"/>
    <n v="-6.8944681401924797"/>
    <s v="230"/>
    <s v="CE"/>
    <s v="Eixo Principal"/>
    <s v="-"/>
    <s v="230BCE0670"/>
    <s v="ENTR CE-176/375/388 (ASSARÉ)"/>
    <s v="ENTR CE-373 (CARMELÓPOLIS)"/>
    <n v="151"/>
    <n v="201"/>
    <n v="50"/>
    <x v="1"/>
    <m/>
    <m/>
    <s v="Federal"/>
    <m/>
    <m/>
    <m/>
    <s v="Federal"/>
    <s v="PLA"/>
    <s v="Icó"/>
  </r>
  <r>
    <x v="0"/>
    <s v="230BCE0690"/>
    <n v="0"/>
    <x v="187"/>
    <s v="0690"/>
    <n v="-40.1608170596595"/>
    <n v="-6.8944681401924797"/>
    <n v="-40.372392899712501"/>
    <n v="-7.0749995396969299"/>
    <s v="230"/>
    <s v="CE"/>
    <s v="Eixo Principal"/>
    <s v="-"/>
    <s v="230BCE0690"/>
    <s v="ENTR CE-373 (CARMELÓPOLIS)"/>
    <s v="ENTR CE-187/292 (A)(CAMPOS SALES)"/>
    <n v="201"/>
    <n v="232.9"/>
    <n v="31.9"/>
    <x v="1"/>
    <m/>
    <m/>
    <s v="Estadual"/>
    <m/>
    <s v="CE-371"/>
    <s v="PAV"/>
    <s v="Estadual"/>
    <s v="PLA"/>
    <s v="Icó"/>
  </r>
  <r>
    <x v="0"/>
    <s v="230BCE0710"/>
    <n v="0"/>
    <x v="187"/>
    <s v="0710"/>
    <n v="-40.372392899712501"/>
    <n v="-7.0749995396969299"/>
    <n v="-40.458400390065798"/>
    <n v="-7.0784741495622798"/>
    <s v="230"/>
    <s v="CE"/>
    <s v="Eixo Principal"/>
    <s v="-"/>
    <s v="230BCE0710"/>
    <s v="ENTR CE-187/292 (A)(CAMPOS SALES)"/>
    <s v="ENTR CE-292(B) (DIV CE/PI)"/>
    <n v="232.9"/>
    <n v="243"/>
    <n v="10.1"/>
    <x v="1"/>
    <m/>
    <m/>
    <s v="Estadual"/>
    <m/>
    <s v="CE-292"/>
    <s v="PAV"/>
    <s v="Estadual"/>
    <s v="PLA"/>
    <s v="Icó"/>
  </r>
  <r>
    <x v="0"/>
    <s v="230BMA0910"/>
    <n v="0"/>
    <x v="188"/>
    <s v="0910"/>
    <n v="-43.0109079700267"/>
    <n v="-6.7615369698552197"/>
    <n v="-43.181835549870598"/>
    <n v="-6.7054745501103499"/>
    <s v="230"/>
    <s v="MA"/>
    <s v="Eixo Principal"/>
    <s v="-"/>
    <s v="230BMA0910"/>
    <s v="ENTR BR-343 (DIV PI/MA) (BARÃO DO GRAJAÚ)"/>
    <s v="ENTR MA-040"/>
    <n v="0"/>
    <n v="20.9"/>
    <n v="20.9"/>
    <x v="2"/>
    <m/>
    <m/>
    <s v="Federal"/>
    <m/>
    <m/>
    <m/>
    <s v="Federal"/>
    <s v="PAV"/>
    <s v="Barão de Grajaú"/>
  </r>
  <r>
    <x v="0"/>
    <s v="230BMA0930"/>
    <n v="0"/>
    <x v="188"/>
    <s v="0930"/>
    <n v="-43.181835549870598"/>
    <n v="-6.7054745501103499"/>
    <n v="-43.462424450028301"/>
    <n v="-6.5941795195691304"/>
    <s v="230"/>
    <s v="MA"/>
    <s v="Eixo Principal"/>
    <s v="-"/>
    <s v="230BMA0930"/>
    <s v="ENTR MA-040"/>
    <s v="ENTR BR-135(A)/MA-364 (DOIS IRMÃOS)"/>
    <n v="20.9"/>
    <n v="57.5"/>
    <n v="36.6"/>
    <x v="2"/>
    <m/>
    <m/>
    <s v="Federal"/>
    <m/>
    <m/>
    <m/>
    <s v="Federal"/>
    <s v="PAV"/>
    <s v="Barão de Grajaú"/>
  </r>
  <r>
    <x v="0"/>
    <s v="230BMA0950"/>
    <n v="0"/>
    <x v="188"/>
    <s v="0950"/>
    <n v="-43.462424450028301"/>
    <n v="-6.5941795195691304"/>
    <n v="-43.6910256399212"/>
    <n v="-6.4960767997044897"/>
    <s v="230"/>
    <s v="MA"/>
    <s v="Eixo Principal"/>
    <s v="Coinc"/>
    <s v="230BMA0950"/>
    <s v="ENTR BR-135(A)/MA-364 (DOIS IRMÃOS)"/>
    <s v="INÍCIO DUPLICAÇÃO"/>
    <n v="57.5"/>
    <n v="90.7"/>
    <n v="33.200000000000003"/>
    <x v="0"/>
    <m/>
    <s v="135BMA0340"/>
    <s v="Federal"/>
    <m/>
    <m/>
    <m/>
    <s v="Federal"/>
    <s v="PAV"/>
    <s v="Barão de Grajaú"/>
  </r>
  <r>
    <x v="0"/>
    <s v="230BMA0960"/>
    <n v="0"/>
    <x v="188"/>
    <s v="0960"/>
    <n v="-43.6910256399212"/>
    <n v="-6.4960767997044897"/>
    <n v="-43.713452989763603"/>
    <n v="-6.4921629600524904"/>
    <s v="230"/>
    <s v="MA"/>
    <s v="Eixo Principal"/>
    <s v="Coinc"/>
    <s v="230BMA0960"/>
    <s v="INÍCIO DUPLICAÇÃO"/>
    <s v="ENTR MA-034 (SÃO JOÃO DOS PATOS)"/>
    <n v="90.7"/>
    <n v="93.3"/>
    <n v="2.6"/>
    <x v="0"/>
    <m/>
    <s v="135BMA0330"/>
    <s v="Federal"/>
    <m/>
    <m/>
    <m/>
    <s v="Federal"/>
    <s v="PAV"/>
    <s v="Barão de Grajaú"/>
  </r>
  <r>
    <x v="0"/>
    <s v="230BMA0970"/>
    <n v="0"/>
    <x v="188"/>
    <s v="0970"/>
    <n v="-43.713452989763603"/>
    <n v="-6.4921629600524904"/>
    <n v="-43.720070509846003"/>
    <n v="-6.4897403402444498"/>
    <s v="230"/>
    <s v="MA"/>
    <s v="Eixo Principal"/>
    <s v="Coinc"/>
    <s v="230BMA0970"/>
    <s v="ENTR MA-034 (SÃO JOÃO DOS PATOS)"/>
    <s v="FIM DUPLICAÇÃO"/>
    <n v="93.3"/>
    <n v="94.1"/>
    <n v="0.8"/>
    <x v="0"/>
    <m/>
    <s v="135BMA0320"/>
    <s v="Federal"/>
    <m/>
    <m/>
    <m/>
    <s v="Federal"/>
    <s v="PAV"/>
    <s v="Barão de Grajaú"/>
  </r>
  <r>
    <x v="0"/>
    <s v="230BMA0975"/>
    <n v="0"/>
    <x v="188"/>
    <s v="0975"/>
    <n v="-43.720070509846003"/>
    <n v="-6.4897403402444498"/>
    <n v="-43.877827069563502"/>
    <n v="-6.51471834997181"/>
    <s v="230"/>
    <s v="MA"/>
    <s v="Eixo Principal"/>
    <s v="Coinc"/>
    <s v="230BMA0975"/>
    <s v="FIM DUPLICAÇÃO"/>
    <s v="ENTR BR-135(B)/MA-368 (OROSIMBO)"/>
    <n v="94.1"/>
    <n v="114.8"/>
    <n v="20.7"/>
    <x v="2"/>
    <m/>
    <s v="135BMA0310"/>
    <s v="Federal"/>
    <m/>
    <m/>
    <m/>
    <s v="Federal"/>
    <s v="PAV"/>
    <s v="Barão de Grajaú"/>
  </r>
  <r>
    <x v="0"/>
    <s v="230BMA0980"/>
    <n v="0"/>
    <x v="188"/>
    <s v="0980"/>
    <n v="-43.877827069563502"/>
    <n v="-6.51471834997181"/>
    <n v="-44.079019109744003"/>
    <n v="-6.5922400101682603"/>
    <s v="230"/>
    <s v="MA"/>
    <s v="Eixo Principal"/>
    <s v="-"/>
    <s v="230BMA0980"/>
    <s v="ENTR BR-135(B)/MA-368 (OROSIMBO)"/>
    <s v="INÍCIO DUPLICAÇÃO"/>
    <n v="114.8"/>
    <n v="141.4"/>
    <n v="26.6"/>
    <x v="2"/>
    <m/>
    <m/>
    <s v="Federal"/>
    <m/>
    <m/>
    <m/>
    <s v="Federal"/>
    <s v="PAV"/>
    <s v="Barão de Grajaú"/>
  </r>
  <r>
    <x v="0"/>
    <s v="230BMA0985"/>
    <n v="0"/>
    <x v="188"/>
    <s v="0985"/>
    <n v="-44.079019109744003"/>
    <n v="-6.5922400101682603"/>
    <n v="-44.086863910341101"/>
    <n v="-6.5993636102423903"/>
    <s v="230"/>
    <s v="MA"/>
    <s v="Eixo Principal"/>
    <s v="-"/>
    <s v="230BMA0985"/>
    <s v="INÍCIO DUPLICAÇÃO"/>
    <s v="ENTR MA-270/369 (PASTOS BONS)"/>
    <n v="141.4"/>
    <n v="142.69999999999999"/>
    <n v="1.3"/>
    <x v="0"/>
    <m/>
    <m/>
    <s v="Federal"/>
    <m/>
    <m/>
    <m/>
    <s v="Federal"/>
    <s v="PAV"/>
    <s v="Barão de Grajaú"/>
  </r>
  <r>
    <x v="0"/>
    <s v="230BMA0990"/>
    <n v="0"/>
    <x v="188"/>
    <s v="0990"/>
    <n v="-44.086863910341101"/>
    <n v="-6.5993636102423903"/>
    <n v="-44.089136089758703"/>
    <n v="-6.6014928604071201"/>
    <s v="230"/>
    <s v="MA"/>
    <s v="Eixo Principal"/>
    <s v="-"/>
    <s v="230BMA0990"/>
    <s v="ENTR MA-270/369 (PASTOS BONS)"/>
    <s v="FIM DUPLICAÇÃO"/>
    <n v="142.69999999999999"/>
    <n v="143"/>
    <n v="0.3"/>
    <x v="0"/>
    <m/>
    <m/>
    <s v="Federal"/>
    <m/>
    <m/>
    <m/>
    <s v="Federal"/>
    <s v="PAV"/>
    <s v="Barão de Grajaú"/>
  </r>
  <r>
    <x v="0"/>
    <s v="230BMA0991"/>
    <n v="0"/>
    <x v="188"/>
    <s v="0991"/>
    <n v="-44.089136089758703"/>
    <n v="-6.6014928604071201"/>
    <n v="-44.655652340383099"/>
    <n v="-6.8242235502765896"/>
    <s v="230"/>
    <s v="MA"/>
    <s v="Eixo Principal"/>
    <s v="-"/>
    <s v="230BMA0991"/>
    <s v="FIM DUPLICAÇÃO"/>
    <s v="ENTR MA-371 (SÃO  DOMINGOS DO AZEITÃO)"/>
    <n v="143"/>
    <n v="214.9"/>
    <n v="71.900000000000006"/>
    <x v="2"/>
    <m/>
    <m/>
    <s v="Federal"/>
    <m/>
    <m/>
    <m/>
    <s v="Federal"/>
    <s v="PAV"/>
    <s v="Barão de Grajaú"/>
  </r>
  <r>
    <x v="0"/>
    <s v="230BMA0992"/>
    <n v="0"/>
    <x v="188"/>
    <s v="0992"/>
    <n v="-44.655652340383099"/>
    <n v="-6.8242235502765896"/>
    <n v="-44.845924840159199"/>
    <n v="-6.8204774800516299"/>
    <s v="230"/>
    <s v="MA"/>
    <s v="Eixo Principal"/>
    <s v="-"/>
    <s v="230BMA0992"/>
    <s v="ENTR MA-371 (SÃO  DOMINGOS DO AZEITÃO)"/>
    <s v="ENTR MA-373 (SANTA TEREZA)"/>
    <n v="214.9"/>
    <n v="237.7"/>
    <n v="22.8"/>
    <x v="2"/>
    <m/>
    <m/>
    <s v="Federal"/>
    <m/>
    <m/>
    <m/>
    <s v="Federal"/>
    <s v="PAV"/>
    <s v="Barão de Grajaú"/>
  </r>
  <r>
    <x v="0"/>
    <s v="230BMA1000"/>
    <n v="0"/>
    <x v="188"/>
    <s v="1000"/>
    <n v="-44.845924840159199"/>
    <n v="-6.8204774800516299"/>
    <n v="-45.168779110167698"/>
    <n v="-6.8545119199890703"/>
    <s v="230"/>
    <s v="MA"/>
    <s v="Eixo Principal"/>
    <s v="-"/>
    <s v="230BMA1000"/>
    <s v="ENTR MA-373 (SANTA TEREZA)"/>
    <s v="ENTR MA-374 (P/LORETO)"/>
    <n v="237.7"/>
    <n v="274.5"/>
    <n v="36.799999999999997"/>
    <x v="2"/>
    <m/>
    <m/>
    <s v="Federal"/>
    <m/>
    <m/>
    <m/>
    <s v="Federal"/>
    <s v="PAV"/>
    <s v="Barão de Grajaú"/>
  </r>
  <r>
    <x v="0"/>
    <s v="230BMA1002"/>
    <n v="0"/>
    <x v="188"/>
    <s v="1002"/>
    <n v="-45.168779110167698"/>
    <n v="-6.8545119199890703"/>
    <n v="-45.475110469872199"/>
    <n v="-7.0183830197604999"/>
    <s v="230"/>
    <s v="MA"/>
    <s v="Eixo Principal"/>
    <s v="-"/>
    <s v="230BMA1002"/>
    <s v="ENTR MA-374 (P/LORETO)"/>
    <s v="ENTR MA-012/375 (SÃO RAIMUNDO DAS MANGABEIRAS)"/>
    <n v="274.5"/>
    <n v="314.2"/>
    <n v="39.700000000000003"/>
    <x v="2"/>
    <m/>
    <m/>
    <s v="Federal"/>
    <m/>
    <m/>
    <m/>
    <s v="Federal"/>
    <s v="PAV"/>
    <s v="Barão de Grajaú"/>
  </r>
  <r>
    <x v="0"/>
    <s v="230BMA1010"/>
    <n v="0"/>
    <x v="188"/>
    <s v="1010"/>
    <n v="-45.475110469872199"/>
    <n v="-7.0183830197604999"/>
    <n v="-45.8869905798513"/>
    <n v="-7.2303709804363603"/>
    <s v="230"/>
    <s v="MA"/>
    <s v="Eixo Principal"/>
    <s v="-"/>
    <s v="230BMA1010"/>
    <s v="ENTR MA-012/375 (SÃO RAIMUNDO DAS MANGABEIRAS)"/>
    <s v="ENTR MA-006(A)"/>
    <n v="314.2"/>
    <n v="366.8"/>
    <n v="52.6"/>
    <x v="2"/>
    <m/>
    <m/>
    <s v="Federal"/>
    <m/>
    <m/>
    <m/>
    <s v="Federal"/>
    <s v="PAV"/>
    <s v="Barão de Grajaú"/>
  </r>
  <r>
    <x v="0"/>
    <s v="230BMA1030"/>
    <n v="0"/>
    <x v="188"/>
    <s v="1030"/>
    <n v="-45.8869905798513"/>
    <n v="-7.2303709804363603"/>
    <n v="-46.050537890411199"/>
    <n v="-7.5210073403164301"/>
    <s v="230"/>
    <s v="MA"/>
    <s v="Eixo Principal"/>
    <s v="-"/>
    <s v="230BMA1030"/>
    <s v="ENTR MA-006(A)"/>
    <s v="ENTR BR-324/330/MA-006(B) (BALSAS)"/>
    <n v="366.8"/>
    <n v="405.1"/>
    <n v="38.299999999999997"/>
    <x v="2"/>
    <m/>
    <m/>
    <s v="Federal"/>
    <m/>
    <m/>
    <m/>
    <s v="Federal"/>
    <s v="PAV"/>
    <s v="Barão de Grajaú"/>
  </r>
  <r>
    <x v="0"/>
    <s v="230BMA1050"/>
    <n v="0"/>
    <x v="188"/>
    <s v="1050"/>
    <n v="-46.050537890411199"/>
    <n v="-7.5210073403164301"/>
    <n v="-46.667774559947901"/>
    <n v="-7.4227677796092699"/>
    <s v="230"/>
    <s v="MA"/>
    <s v="Eixo Principal"/>
    <s v="-"/>
    <s v="230BMA1050"/>
    <s v="ENTR BR-324/330/MA-006(B) (BALSAS)"/>
    <s v="ENTR MA-132 (RIACHÃO)"/>
    <n v="405.1"/>
    <n v="481.1"/>
    <n v="76"/>
    <x v="2"/>
    <m/>
    <m/>
    <s v="Federal"/>
    <m/>
    <m/>
    <m/>
    <s v="Federal"/>
    <s v="PAV"/>
    <s v="Barão de Grajaú"/>
  </r>
  <r>
    <x v="0"/>
    <s v="230BMA1060"/>
    <n v="0"/>
    <x v="188"/>
    <s v="1060"/>
    <n v="-46.667774559947901"/>
    <n v="-7.4227677796092699"/>
    <n v="-47.453672390068697"/>
    <n v="-7.3403322903029098"/>
    <s v="230"/>
    <s v="MA"/>
    <s v="Eixo Principal"/>
    <s v="-"/>
    <s v="230BMA1060"/>
    <s v="ENTR MA-132 (RIACHÃO)"/>
    <s v="ENTR BR-010(A) (CAROLINA)"/>
    <n v="481.1"/>
    <n v="572.5"/>
    <n v="91.4"/>
    <x v="2"/>
    <m/>
    <m/>
    <s v="Federal"/>
    <m/>
    <m/>
    <m/>
    <s v="Federal"/>
    <s v="PAV"/>
    <s v="Imperatriz"/>
  </r>
  <r>
    <x v="0"/>
    <s v="230BMA1070"/>
    <n v="0"/>
    <x v="188"/>
    <s v="1070"/>
    <n v="-47.453672390068697"/>
    <n v="-7.3403322903029098"/>
    <n v="-47.450543029936803"/>
    <n v="-6.5579729902612396"/>
    <s v="230"/>
    <s v="MA"/>
    <s v="Eixo Principal"/>
    <s v="Coinc"/>
    <s v="230BMA1070"/>
    <s v="ENTR BR-010(A) (CAROLINA)"/>
    <s v="ENTR BR-010(B)/226(A)/MA-138 (ESTREITO)"/>
    <n v="572.5"/>
    <n v="667.3"/>
    <n v="94.8"/>
    <x v="2"/>
    <m/>
    <s v="010BMA0370"/>
    <s v="Federal"/>
    <m/>
    <m/>
    <m/>
    <s v="Federal"/>
    <s v="PAV"/>
    <s v="Imperatriz"/>
  </r>
  <r>
    <x v="0"/>
    <s v="230BMA1075"/>
    <n v="0"/>
    <x v="188"/>
    <s v="1075"/>
    <n v="-47.450543029936803"/>
    <n v="-6.5579729902612396"/>
    <n v="-47.460316420366397"/>
    <n v="-6.56020490972878"/>
    <s v="230"/>
    <s v="MA"/>
    <s v="Eixo Principal"/>
    <s v="Coinc"/>
    <s v="230BMA1075"/>
    <s v="ENTR BR-010(B)/226(A)/MA-138 (ESTREITO)"/>
    <s v="DIV MA/TO"/>
    <n v="667.3"/>
    <n v="668.1"/>
    <n v="0.8"/>
    <x v="2"/>
    <m/>
    <s v="226BMA0940"/>
    <s v="Federal"/>
    <m/>
    <m/>
    <m/>
    <s v="Federal"/>
    <s v="PAV"/>
    <s v="Imperatriz"/>
  </r>
  <r>
    <x v="0"/>
    <s v="230BPA1190"/>
    <n v="0"/>
    <x v="189"/>
    <s v="1190"/>
    <n v="-48.170011330058699"/>
    <n v="-5.7117909998547098"/>
    <n v="-48.175875700303202"/>
    <n v="-5.7058801400563599"/>
    <s v="230"/>
    <s v="PA"/>
    <s v="Eixo Principal"/>
    <s v="-"/>
    <s v="230BPA1190"/>
    <s v="DIV TO/PA (INÍCIO PONTE S/RIO ARAGUAIA)"/>
    <s v="FIM PONTE S/RIO ARAGUAIA"/>
    <n v="0"/>
    <n v="0.7"/>
    <n v="0.7"/>
    <x v="2"/>
    <m/>
    <m/>
    <s v="Federal"/>
    <m/>
    <m/>
    <m/>
    <s v="Federal"/>
    <s v="PAV"/>
    <s v="Marabá"/>
  </r>
  <r>
    <x v="0"/>
    <s v="230BPA1200"/>
    <n v="0"/>
    <x v="189"/>
    <s v="1200"/>
    <n v="-48.175875700303202"/>
    <n v="-5.7058801400563599"/>
    <n v="-48.269152929663903"/>
    <n v="-5.67985962991792"/>
    <s v="230"/>
    <s v="PA"/>
    <s v="Eixo Principal"/>
    <s v="-"/>
    <s v="230BPA1200"/>
    <s v="FIM PONTE S/RIO ARAGUAIA"/>
    <s v="INÍCIO PAVIMENTAÇÃO"/>
    <n v="0.7"/>
    <n v="12.1"/>
    <n v="11.4"/>
    <x v="5"/>
    <m/>
    <m/>
    <s v="Federal"/>
    <m/>
    <m/>
    <m/>
    <s v="Federal"/>
    <s v="N_PAV"/>
    <s v="Marabá"/>
  </r>
  <r>
    <x v="0"/>
    <s v="230BPA1220"/>
    <n v="0"/>
    <x v="189"/>
    <s v="1220"/>
    <n v="-48.269152929663903"/>
    <n v="-5.67985962991792"/>
    <n v="-48.301589369653598"/>
    <n v="-5.6875307003814397"/>
    <s v="230"/>
    <s v="PA"/>
    <s v="Eixo Principal"/>
    <s v="-"/>
    <s v="230BPA1220"/>
    <s v="INÍCIO PAVIMENTAÇÃO"/>
    <s v="FIM DA PAVIMENTAÇÃO"/>
    <n v="12.1"/>
    <n v="16"/>
    <n v="3.9"/>
    <x v="2"/>
    <m/>
    <m/>
    <s v="Federal"/>
    <m/>
    <m/>
    <m/>
    <s v="Federal"/>
    <s v="PAV"/>
    <s v="Marabá"/>
  </r>
  <r>
    <x v="0"/>
    <s v="230BPA1226"/>
    <n v="0"/>
    <x v="189"/>
    <s v="1226"/>
    <n v="-48.301589369653598"/>
    <n v="-5.6875307003814397"/>
    <n v="-48.341830450115097"/>
    <n v="-5.6962052101023302"/>
    <s v="230"/>
    <s v="PA"/>
    <s v="Eixo Principal"/>
    <s v="-"/>
    <s v="230BPA1226"/>
    <s v="FIM DA PAVIMENTAÇÃO"/>
    <s v="INÍCIO PAVIMENTAÇÃO"/>
    <n v="16"/>
    <n v="20.5"/>
    <n v="4.5"/>
    <x v="2"/>
    <m/>
    <m/>
    <s v="Federal"/>
    <m/>
    <m/>
    <m/>
    <s v="Federal"/>
    <s v="PAV"/>
    <s v="Marabá"/>
  </r>
  <r>
    <x v="0"/>
    <s v="230BPA1232"/>
    <n v="0"/>
    <x v="189"/>
    <s v="1232"/>
    <n v="-48.341830450115097"/>
    <n v="-5.6962052101023302"/>
    <n v="-48.377534389700202"/>
    <n v="-5.68413491969073"/>
    <s v="230"/>
    <s v="PA"/>
    <s v="Eixo Principal"/>
    <s v="-"/>
    <s v="230BPA1232"/>
    <s v="INÍCIO PAVIMENTAÇÃO"/>
    <s v="ENTR PA-459 (P/BREJO GRANDE DO ARAGUAIA)"/>
    <n v="20.5"/>
    <n v="25.2"/>
    <n v="4.7"/>
    <x v="2"/>
    <m/>
    <m/>
    <s v="Federal"/>
    <m/>
    <m/>
    <m/>
    <s v="Federal"/>
    <s v="PAV"/>
    <s v="Marabá"/>
  </r>
  <r>
    <x v="0"/>
    <s v="230BPA1245"/>
    <n v="0"/>
    <x v="189"/>
    <s v="1245"/>
    <n v="-48.377534389700202"/>
    <n v="-5.68413491969073"/>
    <n v="-48.739672460415598"/>
    <n v="-5.4878228500444299"/>
    <s v="230"/>
    <s v="PA"/>
    <s v="Eixo Principal"/>
    <s v="-"/>
    <s v="230BPA1245"/>
    <s v="ENTR PA-459 (P/BREJO GRANDE DO ARAGUAIA)"/>
    <s v="ENTR BR-153(A)"/>
    <n v="25.2"/>
    <n v="73.7"/>
    <n v="48.5"/>
    <x v="2"/>
    <m/>
    <m/>
    <s v="Federal"/>
    <m/>
    <m/>
    <m/>
    <s v="Federal"/>
    <s v="PAV"/>
    <s v="Marabá"/>
  </r>
  <r>
    <x v="0"/>
    <s v="230BPA1250"/>
    <n v="0"/>
    <x v="189"/>
    <s v="1250"/>
    <n v="-48.739672460415598"/>
    <n v="-5.4878228500444299"/>
    <n v="-48.800194469798797"/>
    <n v="-5.4728901398680101"/>
    <s v="230"/>
    <s v="PA"/>
    <s v="Eixo Principal"/>
    <s v="Coinc"/>
    <s v="230BPA1250"/>
    <s v="ENTR BR-153(A)"/>
    <s v="ENTR PA-405"/>
    <n v="73.7"/>
    <n v="80.5"/>
    <n v="6.8"/>
    <x v="2"/>
    <m/>
    <s v="153BPA0030"/>
    <s v="Federal"/>
    <m/>
    <m/>
    <m/>
    <s v="Federal"/>
    <s v="PAV"/>
    <s v="Marabá"/>
  </r>
  <r>
    <x v="0"/>
    <s v="230BPA1270"/>
    <n v="0"/>
    <x v="189"/>
    <s v="1270"/>
    <n v="-48.800194469798797"/>
    <n v="-5.4728901398680101"/>
    <n v="-49.078453970274403"/>
    <n v="-5.3615281601963698"/>
    <s v="230"/>
    <s v="PA"/>
    <s v="Eixo Principal"/>
    <s v="Coinc"/>
    <s v="230BPA1270"/>
    <s v="ENTR PA-405"/>
    <s v="ENTR BR-153(B)/155/222 (MARABÁ)"/>
    <n v="80.5"/>
    <n v="115.4"/>
    <n v="34.9"/>
    <x v="2"/>
    <m/>
    <s v="153BPA0010"/>
    <s v="Federal"/>
    <m/>
    <m/>
    <m/>
    <s v="Federal"/>
    <s v="PAV"/>
    <s v="Marabá"/>
  </r>
  <r>
    <x v="0"/>
    <s v="230BPA1290"/>
    <n v="0"/>
    <x v="189"/>
    <s v="1290"/>
    <n v="-49.078453970274403"/>
    <n v="-5.3615281601963698"/>
    <n v="-49.122284059761498"/>
    <n v="-5.3562158801586799"/>
    <s v="230"/>
    <s v="PA"/>
    <s v="Eixo Principal"/>
    <s v="-"/>
    <s v="230BPA1290"/>
    <s v="ENTR BR-153(B)/155/222 (MARABÁ)"/>
    <s v="RIO ITACAIÚNAS"/>
    <n v="115.4"/>
    <n v="121.4"/>
    <n v="6"/>
    <x v="2"/>
    <m/>
    <m/>
    <s v="Federal"/>
    <m/>
    <m/>
    <m/>
    <s v="Federal"/>
    <s v="PAV"/>
    <s v="Marabá"/>
  </r>
  <r>
    <x v="0"/>
    <s v="230BPA1300"/>
    <n v="0"/>
    <x v="189"/>
    <s v="1300"/>
    <n v="-49.122284059761498"/>
    <n v="-5.3562158801586799"/>
    <n v="-49.138650399895901"/>
    <n v="-5.3761586199242899"/>
    <s v="230"/>
    <s v="PA"/>
    <s v="Eixo Principal"/>
    <s v="-"/>
    <s v="230BPA1300"/>
    <s v="RIO ITACAIÚNAS"/>
    <s v="PERÍMETRO URBANO CIDADE NOVA"/>
    <n v="121.4"/>
    <n v="124.4"/>
    <n v="3"/>
    <x v="0"/>
    <m/>
    <m/>
    <s v="Federal"/>
    <m/>
    <m/>
    <m/>
    <s v="Federal"/>
    <s v="PAV"/>
    <s v="Marabá"/>
  </r>
  <r>
    <x v="0"/>
    <s v="230BPA1305"/>
    <n v="0"/>
    <x v="189"/>
    <s v="1305"/>
    <n v="-49.138650399895901"/>
    <n v="-5.3761586199242899"/>
    <n v="-49.388887479573398"/>
    <n v="-5.1506309197810598"/>
    <s v="230"/>
    <s v="PA"/>
    <s v="Eixo Principal"/>
    <s v="-"/>
    <s v="230BPA1305"/>
    <s v="PERÍMETRO URBANO CIDADE NOVA"/>
    <s v="ENTR PA-268 (P/ITUPIRANGA)"/>
    <n v="124.4"/>
    <n v="168.4"/>
    <n v="44"/>
    <x v="2"/>
    <m/>
    <m/>
    <s v="Federal"/>
    <m/>
    <m/>
    <m/>
    <s v="Federal"/>
    <s v="PAV"/>
    <s v="Marabá"/>
  </r>
  <r>
    <x v="0"/>
    <s v="230BPA1330"/>
    <n v="0"/>
    <x v="189"/>
    <s v="1330"/>
    <n v="-49.388887479573398"/>
    <n v="-5.1506309197810598"/>
    <n v="-49.451691300113303"/>
    <n v="-4.96159543028483"/>
    <s v="230"/>
    <s v="PA"/>
    <s v="Eixo Principal"/>
    <s v="-"/>
    <s v="230BPA1330"/>
    <s v="ENTR PA-268 (P/ITUPIRANGA)"/>
    <s v="RIO CAJAZEIRAS"/>
    <n v="168.4"/>
    <n v="194.4"/>
    <n v="26"/>
    <x v="2"/>
    <m/>
    <m/>
    <s v="Federal"/>
    <m/>
    <m/>
    <m/>
    <s v="Federal"/>
    <s v="PAV"/>
    <s v="Marabá"/>
  </r>
  <r>
    <x v="0"/>
    <s v="230BPA1360"/>
    <n v="0"/>
    <x v="189"/>
    <s v="1360"/>
    <n v="-49.451691300113303"/>
    <n v="-4.96159543028483"/>
    <n v="-49.678069240003303"/>
    <n v="-4.6984901304151601"/>
    <s v="230"/>
    <s v="PA"/>
    <s v="Eixo Principal"/>
    <s v="-"/>
    <s v="230BPA1360"/>
    <s v="RIO CAJAZEIRAS"/>
    <s v="DIVINÓPOLIS"/>
    <n v="194.4"/>
    <n v="240"/>
    <n v="45.6"/>
    <x v="2"/>
    <m/>
    <m/>
    <s v="Federal"/>
    <m/>
    <m/>
    <m/>
    <s v="Federal"/>
    <s v="PAV"/>
    <s v="Marabá"/>
  </r>
  <r>
    <x v="0"/>
    <s v="230BPA1375"/>
    <n v="0"/>
    <x v="189"/>
    <s v="1375"/>
    <n v="-49.678069240003303"/>
    <n v="-4.6984901304151601"/>
    <n v="-49.927735070317198"/>
    <n v="-4.4322267496647196"/>
    <s v="230"/>
    <s v="PA"/>
    <s v="Eixo Principal"/>
    <s v="-"/>
    <s v="230BPA1375"/>
    <s v="DIVINÓPOLIS"/>
    <s v="RIO PUCURUÍ"/>
    <n v="240"/>
    <n v="285.7"/>
    <n v="45.7"/>
    <x v="5"/>
    <s v="EOP"/>
    <m/>
    <s v="Federal"/>
    <m/>
    <m/>
    <m/>
    <s v="Federal"/>
    <s v="N_PAV"/>
    <s v="Marabá"/>
  </r>
  <r>
    <x v="0"/>
    <s v="230BPA1390"/>
    <n v="0"/>
    <x v="189"/>
    <s v="1390"/>
    <n v="-49.927735070317198"/>
    <n v="-4.4322267496647196"/>
    <n v="-49.943909979861601"/>
    <n v="-4.2535856297729397"/>
    <s v="230"/>
    <s v="PA"/>
    <s v="Eixo Principal"/>
    <s v="-"/>
    <s v="230BPA1390"/>
    <s v="RIO PUCURUÍ"/>
    <s v="ENTR BR-422 (NOVO REPARTIMENTO)"/>
    <n v="285.7"/>
    <n v="308.39999999999998"/>
    <n v="22.7"/>
    <x v="5"/>
    <s v="EOP"/>
    <m/>
    <s v="Federal"/>
    <m/>
    <m/>
    <m/>
    <s v="Federal"/>
    <s v="N_PAV"/>
    <s v="Marabá"/>
  </r>
  <r>
    <x v="0"/>
    <s v="230BPA1400"/>
    <n v="0"/>
    <x v="189"/>
    <s v="1400"/>
    <n v="-49.943909979861601"/>
    <n v="-4.2535856297729397"/>
    <n v="-50.445220849562503"/>
    <n v="-3.8612899903406999"/>
    <s v="230"/>
    <s v="PA"/>
    <s v="Eixo Principal"/>
    <s v="-"/>
    <s v="230BPA1400"/>
    <s v="ENTR BR-422 (NOVO REPARTIMENTO)"/>
    <s v="RIO ARATAÚ"/>
    <n v="308.39999999999998"/>
    <n v="390.7"/>
    <n v="82.3"/>
    <x v="5"/>
    <s v="EOP"/>
    <m/>
    <s v="Federal"/>
    <m/>
    <m/>
    <m/>
    <s v="Federal"/>
    <s v="N_PAV"/>
    <s v="Marabá"/>
  </r>
  <r>
    <x v="0"/>
    <s v="230BPA1405"/>
    <n v="0"/>
    <x v="189"/>
    <s v="1405"/>
    <n v="-50.445220849562503"/>
    <n v="-3.8612899903406999"/>
    <n v="-50.488217750448698"/>
    <n v="-3.8532661697978399"/>
    <s v="230"/>
    <s v="PA"/>
    <s v="Eixo Principal"/>
    <s v="-"/>
    <s v="230BPA1405"/>
    <s v="RIO ARATAÚ"/>
    <s v="INÍCIO TRECHO PAVIMENTADO"/>
    <n v="390.7"/>
    <n v="395.7"/>
    <n v="5"/>
    <x v="5"/>
    <s v="EOP"/>
    <m/>
    <s v="Federal"/>
    <m/>
    <m/>
    <m/>
    <s v="Federal"/>
    <s v="N_PAV"/>
    <s v="Altamira"/>
  </r>
  <r>
    <x v="0"/>
    <s v="230BPA1410"/>
    <n v="0"/>
    <x v="189"/>
    <s v="1410"/>
    <n v="-50.488217750448698"/>
    <n v="-3.8532661697978399"/>
    <n v="-50.632484789741198"/>
    <n v="-3.8355106100265699"/>
    <s v="230"/>
    <s v="PA"/>
    <s v="Eixo Principal"/>
    <s v="-"/>
    <s v="230BPA1410"/>
    <s v="INÍCIO TRECHO PAVIMENTADO"/>
    <s v="RIO PACAJÁ (PACAJÁ)"/>
    <n v="395.7"/>
    <n v="414"/>
    <n v="18.3"/>
    <x v="2"/>
    <m/>
    <m/>
    <s v="Federal"/>
    <m/>
    <m/>
    <m/>
    <s v="Federal"/>
    <s v="PAV"/>
    <s v="Altamira"/>
  </r>
  <r>
    <x v="0"/>
    <s v="230BPA1420"/>
    <n v="0"/>
    <x v="189"/>
    <s v="1420"/>
    <n v="-50.632484789741198"/>
    <n v="-3.8355106100265699"/>
    <n v="-51.196053759673198"/>
    <n v="-3.4748963595792999"/>
    <s v="230"/>
    <s v="PA"/>
    <s v="Eixo Principal"/>
    <s v="-"/>
    <s v="230BPA1420"/>
    <s v="RIO PACAJÁ (PACAJÁ)"/>
    <s v="RIO ANAPÚ (ANAPÚ)"/>
    <n v="414"/>
    <n v="495.6"/>
    <n v="81.599999999999994"/>
    <x v="2"/>
    <m/>
    <m/>
    <s v="Federal"/>
    <m/>
    <m/>
    <m/>
    <s v="Federal"/>
    <s v="PAV"/>
    <s v="Altamira"/>
  </r>
  <r>
    <x v="0"/>
    <s v="230BPA1440"/>
    <n v="0"/>
    <x v="189"/>
    <s v="1440"/>
    <n v="-51.196053759673198"/>
    <n v="-3.4748963595792999"/>
    <n v="-51.634407540075799"/>
    <n v="-3.1090259099177602"/>
    <s v="230"/>
    <s v="PA"/>
    <s v="Eixo Principal"/>
    <s v="-"/>
    <s v="230BPA1440"/>
    <s v="RIO ANAPÚ (ANAPÚ)"/>
    <s v="ENTR PA-167(A)/258 (P/ SENADOR JOSÉ PORFÍRIO)"/>
    <n v="495.6"/>
    <n v="562.4"/>
    <n v="66.8"/>
    <x v="2"/>
    <m/>
    <m/>
    <s v="Federal"/>
    <m/>
    <m/>
    <m/>
    <s v="Federal"/>
    <s v="PAV"/>
    <s v="Altamira"/>
  </r>
  <r>
    <x v="0"/>
    <s v="230BPA1460"/>
    <n v="0"/>
    <x v="189"/>
    <s v="1460"/>
    <n v="-51.634407540075799"/>
    <n v="-3.1090259099177602"/>
    <n v="-51.699681950261699"/>
    <n v="-3.1221134702603801"/>
    <s v="230"/>
    <s v="PA"/>
    <s v="Eixo Principal"/>
    <s v="-"/>
    <s v="230BPA1460"/>
    <s v="ENTR PA-167(A)/258 (P/ SENADOR JOSÉ PORFÍRIO)"/>
    <s v="INÍCIO TRAVESSIA RIO XINGÚ (BELO MONTE)"/>
    <n v="562.4"/>
    <n v="570.79999999999995"/>
    <n v="8.4"/>
    <x v="2"/>
    <m/>
    <m/>
    <s v="Federal"/>
    <m/>
    <m/>
    <m/>
    <s v="Federal"/>
    <s v="PAV"/>
    <s v="Altamira"/>
  </r>
  <r>
    <x v="0"/>
    <s v="230BPA1470"/>
    <n v="0"/>
    <x v="189"/>
    <s v="1470"/>
    <n v="-51.699681950261699"/>
    <n v="-3.1221134702603801"/>
    <n v="-51.700978680021997"/>
    <n v="-3.1260393203582999"/>
    <s v="230"/>
    <s v="PA"/>
    <s v="Eixo Principal"/>
    <s v="-"/>
    <s v="230BPA1470"/>
    <s v="INÍCIO TRAVESSIA RIO XINGÚ (BELO MONTE)"/>
    <s v="FIM TRAVESSIA RIO XINGÚ"/>
    <n v="570.79999999999995"/>
    <n v="571.20000000000005"/>
    <n v="0.4"/>
    <x v="4"/>
    <m/>
    <m/>
    <s v="Federal"/>
    <m/>
    <m/>
    <m/>
    <s v="Federal"/>
    <s v="N_PAV"/>
    <s v="Altamira"/>
  </r>
  <r>
    <x v="0"/>
    <s v="230BPA1480"/>
    <n v="0"/>
    <x v="189"/>
    <s v="1480"/>
    <n v="-51.700978680021997"/>
    <n v="-3.1260393203582999"/>
    <n v="-51.7737308001362"/>
    <n v="-3.1216909498773999"/>
    <s v="230"/>
    <s v="PA"/>
    <s v="Eixo Principal"/>
    <s v="-"/>
    <s v="230BPA1480"/>
    <s v="FIM TRAVESSIA RIO XINGÚ"/>
    <s v="INÍCIO DA PONTE SOBRE O CANAL DE FUGA DA UHE BELO MONTE"/>
    <n v="571.20000000000005"/>
    <n v="580.5"/>
    <n v="9.3000000000000007"/>
    <x v="2"/>
    <m/>
    <m/>
    <s v="Federal"/>
    <m/>
    <m/>
    <m/>
    <s v="Federal"/>
    <s v="PAV"/>
    <s v="Altamira"/>
  </r>
  <r>
    <x v="0"/>
    <s v="230BPA1482"/>
    <n v="0"/>
    <x v="189"/>
    <s v="1482"/>
    <n v="-51.7737308001362"/>
    <n v="-3.1216909498773999"/>
    <n v="-51.778991860186103"/>
    <n v="-3.1234403398997301"/>
    <s v="230"/>
    <s v="PA"/>
    <s v="Eixo Principal"/>
    <s v="-"/>
    <s v="230BPA1482"/>
    <s v="INÍCIO DA PONTE SOBRE O CANAL DE FUGA DA UHE BELO MONTE"/>
    <s v="FINAL DA PONTE SOBRE O CANAL DE FUGA DA UHE BELO MONTE"/>
    <n v="580.5"/>
    <n v="581.1"/>
    <n v="0.6"/>
    <x v="2"/>
    <m/>
    <m/>
    <s v="Federal"/>
    <m/>
    <m/>
    <m/>
    <s v="Federal"/>
    <s v="PAV"/>
    <s v="Altamira"/>
  </r>
  <r>
    <x v="0"/>
    <s v="230BPA1485"/>
    <n v="0"/>
    <x v="189"/>
    <s v="1485"/>
    <n v="-51.778991860186103"/>
    <n v="-3.1234403398997301"/>
    <n v="-52.179405589795998"/>
    <n v="-3.1737346699190399"/>
    <s v="230"/>
    <s v="PA"/>
    <s v="Eixo Principal"/>
    <s v="-"/>
    <s v="230BPA1485"/>
    <s v="FINAL DA PONTE SOBRE O CANAL DE FUGA DA UHE BELO MONTE"/>
    <s v="ENTR BR-158/PA-415(A) (FIM DA PAVIMENTAÇÃO)"/>
    <n v="581.1"/>
    <n v="631.79999999999995"/>
    <n v="50.7"/>
    <x v="2"/>
    <m/>
    <m/>
    <s v="Federal"/>
    <m/>
    <m/>
    <m/>
    <s v="Federal"/>
    <s v="PAV"/>
    <s v="Altamira"/>
  </r>
  <r>
    <x v="0"/>
    <s v="230BPA1495"/>
    <n v="0"/>
    <x v="189"/>
    <s v="1495"/>
    <n v="-52.179405589795998"/>
    <n v="-3.1737346699190399"/>
    <n v="-52.185730959715897"/>
    <n v="-3.18219055984639"/>
    <s v="230"/>
    <s v="PA"/>
    <s v="Eixo Principal"/>
    <s v="-"/>
    <s v="230BPA1495"/>
    <s v="ENTR BR-158/PA-415(A) (FIM DA PAVIMENTAÇÃO)"/>
    <s v="ENTR PA-415(B) (P/VITÓRIA DO XINGU)"/>
    <n v="631.79999999999995"/>
    <n v="633.9"/>
    <n v="2.1"/>
    <x v="1"/>
    <m/>
    <m/>
    <s v="Estadual"/>
    <m/>
    <s v="PA-415"/>
    <s v="PAV"/>
    <s v="Estadual"/>
    <s v="PLA"/>
    <s v="Altamira"/>
  </r>
  <r>
    <x v="0"/>
    <s v="230BPA1496"/>
    <n v="0"/>
    <x v="189"/>
    <s v="1496"/>
    <n v="-52.185730959715897"/>
    <n v="-3.18219055984639"/>
    <n v="-52.2107019799124"/>
    <n v="-3.1899473797677098"/>
    <s v="230"/>
    <s v="PA"/>
    <s v="Eixo Principal"/>
    <s v="-"/>
    <s v="230BPA1496"/>
    <s v="ENTR PA-415(B) (P/VITÓRIA DO XINGU)"/>
    <s v="TRECHO URBANO"/>
    <n v="633.9"/>
    <n v="637.1"/>
    <n v="3.2"/>
    <x v="1"/>
    <m/>
    <m/>
    <s v="Estadual"/>
    <m/>
    <s v="PA-230"/>
    <s v="PAV"/>
    <s v="Estadual"/>
    <s v="PLA"/>
    <s v="Altamira"/>
  </r>
  <r>
    <x v="0"/>
    <s v="230BPA1497"/>
    <n v="0"/>
    <x v="189"/>
    <s v="1497"/>
    <n v="-52.2107019799124"/>
    <n v="-3.1899473797677098"/>
    <n v="-52.242206240225698"/>
    <n v="-3.2162862499104601"/>
    <s v="230"/>
    <s v="PA"/>
    <s v="Eixo Principal"/>
    <s v="-"/>
    <s v="230BPA1497"/>
    <s v="TRECHO URBANO"/>
    <s v="INÍCIO DA PAVIMENTAÇÃO/ENTR ACESSO ALTAMIRA"/>
    <n v="637.1"/>
    <n v="644.1"/>
    <n v="7"/>
    <x v="1"/>
    <m/>
    <m/>
    <s v="Federal"/>
    <m/>
    <m/>
    <m/>
    <s v="Federal"/>
    <s v="PLA"/>
    <s v="Altamira"/>
  </r>
  <r>
    <x v="0"/>
    <s v="230BPA1500"/>
    <n v="0"/>
    <x v="189"/>
    <s v="1500"/>
    <n v="-52.242206240225698"/>
    <n v="-3.2162862499104601"/>
    <n v="-52.536414719863302"/>
    <n v="-3.30751479037525"/>
    <s v="230"/>
    <s v="PA"/>
    <s v="Eixo Principal"/>
    <s v="-"/>
    <s v="230BPA1500"/>
    <s v="INÍCIO DA PAVIMENTAÇÃO/ENTR ACESSO ALTAMIRA"/>
    <s v=" BRASIL NOVO"/>
    <n v="644.1"/>
    <n v="699.5"/>
    <n v="55.4"/>
    <x v="2"/>
    <m/>
    <m/>
    <s v="Federal"/>
    <m/>
    <m/>
    <m/>
    <s v="Federal"/>
    <s v="PAV"/>
    <s v="Altamira"/>
  </r>
  <r>
    <x v="0"/>
    <s v="230BPA1520"/>
    <n v="0"/>
    <x v="189"/>
    <s v="1520"/>
    <n v="-52.536414719863302"/>
    <n v="-3.30751479037525"/>
    <n v="-52.893912689918601"/>
    <n v="-3.4444016197389198"/>
    <s v="230"/>
    <s v="PA"/>
    <s v="Eixo Principal"/>
    <s v="-"/>
    <s v="230BPA1520"/>
    <s v=" BRASIL NOVO"/>
    <s v="FIM DA PAVIMENTAÇÃO"/>
    <n v="699.5"/>
    <n v="745.5"/>
    <n v="46"/>
    <x v="2"/>
    <m/>
    <m/>
    <s v="Federal"/>
    <m/>
    <m/>
    <m/>
    <s v="Federal"/>
    <s v="PAV"/>
    <s v="Altamira"/>
  </r>
  <r>
    <x v="0"/>
    <s v="230BPA1530"/>
    <n v="0"/>
    <x v="189"/>
    <s v="1530"/>
    <n v="-52.893912689918601"/>
    <n v="-3.4444016197389198"/>
    <n v="-53.198584570221598"/>
    <n v="-3.5633776303732798"/>
    <s v="230"/>
    <s v="PA"/>
    <s v="Eixo Principal"/>
    <s v="-"/>
    <s v="230BPA1530"/>
    <s v="FIM DA PAVIMENTAÇÃO"/>
    <s v="ENTR PA-370"/>
    <n v="745.5"/>
    <n v="778.5"/>
    <n v="33"/>
    <x v="5"/>
    <m/>
    <m/>
    <s v="Federal"/>
    <m/>
    <m/>
    <m/>
    <s v="Federal"/>
    <s v="N_PAV"/>
    <s v="Altamira"/>
  </r>
  <r>
    <x v="0"/>
    <s v="230BPA1540"/>
    <n v="0"/>
    <x v="189"/>
    <s v="1540"/>
    <n v="-53.198584570221598"/>
    <n v="-3.5633776303732798"/>
    <n v="-53.727196039665401"/>
    <n v="-3.71245999962923"/>
    <s v="230"/>
    <s v="PA"/>
    <s v="Eixo Principal"/>
    <s v="-"/>
    <s v="230BPA1540"/>
    <s v="ENTR PA-370"/>
    <s v="URUARÁ"/>
    <n v="778.5"/>
    <n v="850.5"/>
    <n v="72"/>
    <x v="5"/>
    <m/>
    <m/>
    <s v="Federal"/>
    <m/>
    <m/>
    <m/>
    <s v="Federal"/>
    <s v="N_PAV"/>
    <s v="Altamira"/>
  </r>
  <r>
    <x v="0"/>
    <s v="230BPA1550"/>
    <n v="0"/>
    <x v="189"/>
    <s v="1550"/>
    <n v="-53.727196039665401"/>
    <n v="-3.71245999962923"/>
    <n v="-54.213143280038302"/>
    <n v="-3.8674070098255702"/>
    <s v="230"/>
    <s v="PA"/>
    <s v="Eixo Principal"/>
    <s v="-"/>
    <s v="230BPA1550"/>
    <s v="URUARÁ"/>
    <s v="PLACAS"/>
    <n v="850.5"/>
    <n v="911.5"/>
    <n v="61"/>
    <x v="5"/>
    <m/>
    <m/>
    <s v="Federal"/>
    <m/>
    <m/>
    <m/>
    <s v="Federal"/>
    <s v="N_PAV"/>
    <s v="Altamira"/>
  </r>
  <r>
    <x v="0"/>
    <s v="230BPA1580"/>
    <n v="0"/>
    <x v="189"/>
    <s v="1580"/>
    <n v="-54.213143280038302"/>
    <n v="-3.8674070098255702"/>
    <n v="-54.911788059671103"/>
    <n v="-4.0937284300229599"/>
    <s v="230"/>
    <s v="PA"/>
    <s v="Eixo Principal"/>
    <s v="-"/>
    <s v="230BPA1580"/>
    <s v="PLACAS"/>
    <s v="ENTR BR-163(A) (RURÓPOLIS)"/>
    <n v="911.5"/>
    <n v="1001.5"/>
    <n v="90"/>
    <x v="5"/>
    <m/>
    <m/>
    <s v="Federal"/>
    <m/>
    <m/>
    <m/>
    <s v="Federal"/>
    <s v="N_PAV"/>
    <s v="Altamira"/>
  </r>
  <r>
    <x v="0"/>
    <s v="230BPA1590"/>
    <n v="0"/>
    <x v="189"/>
    <s v="1590"/>
    <n v="-54.911788059671103"/>
    <n v="-4.0937284300229599"/>
    <n v="-55.352941810016397"/>
    <n v="-4.1732913003531804"/>
    <s v="230"/>
    <s v="PA"/>
    <s v="Eixo Principal"/>
    <s v="Coinc"/>
    <s v="230BPA1590"/>
    <s v="ENTR BR-163(A) (RURÓPOLIS)"/>
    <s v="VILA ÁGUA AZUL"/>
    <n v="1001.5"/>
    <n v="1059.2"/>
    <n v="57.7"/>
    <x v="5"/>
    <s v="EOP"/>
    <s v="163BPA1140"/>
    <s v="Federal"/>
    <m/>
    <m/>
    <m/>
    <s v="Federal"/>
    <s v="N_PAV"/>
    <s v="Itaituba"/>
  </r>
  <r>
    <x v="0"/>
    <s v="230BPA1600"/>
    <n v="0"/>
    <x v="189"/>
    <s v="1600"/>
    <n v="-55.352941810016397"/>
    <n v="-4.1732913003531804"/>
    <n v="-55.424472130084602"/>
    <n v="-4.1740107301110303"/>
    <s v="230"/>
    <s v="PA"/>
    <s v="Eixo Principal"/>
    <s v="Coinc"/>
    <s v="230BPA1600"/>
    <s v="VILA ÁGUA AZUL"/>
    <s v="RIO CUPARÍ"/>
    <n v="1059.2"/>
    <n v="1067.5999999999999"/>
    <n v="8.4"/>
    <x v="5"/>
    <s v="EOP"/>
    <s v="163BPA1130"/>
    <s v="Federal"/>
    <m/>
    <m/>
    <m/>
    <s v="Federal"/>
    <s v="N_PAV"/>
    <s v="Itaituba"/>
  </r>
  <r>
    <x v="0"/>
    <s v="230BPA1610"/>
    <n v="0"/>
    <x v="189"/>
    <s v="1610"/>
    <n v="-55.424472130084602"/>
    <n v="-4.1740107301110303"/>
    <n v="-55.487523169758397"/>
    <n v="-4.1945560003590501"/>
    <s v="230"/>
    <s v="PA"/>
    <s v="Eixo Principal"/>
    <s v="Coinc"/>
    <s v="230BPA1610"/>
    <s v="RIO CUPARÍ"/>
    <s v="VILA DIVINÓPOLIS"/>
    <n v="1067.5999999999999"/>
    <n v="1075"/>
    <n v="7.4"/>
    <x v="5"/>
    <s v="EOP"/>
    <s v="163BPA1120"/>
    <s v="Federal"/>
    <m/>
    <m/>
    <m/>
    <s v="Federal"/>
    <s v="N_PAV"/>
    <s v="Itaituba"/>
  </r>
  <r>
    <x v="0"/>
    <s v="230BPA1620"/>
    <n v="0"/>
    <x v="189"/>
    <s v="1620"/>
    <n v="-55.487523169758397"/>
    <n v="-4.1945560003590501"/>
    <n v="-55.726620044179597"/>
    <n v="-4.3103005508296999"/>
    <s v="230"/>
    <s v="PA"/>
    <s v="Eixo Principal"/>
    <s v="Coinc"/>
    <s v="230BPA1620"/>
    <s v="VILA DIVINÓPOLIS"/>
    <s v="IG SÃO JOAQUIM (DIV RURÓPOLIS/ITAITUBA)"/>
    <n v="1075"/>
    <n v="1105.5999999999999"/>
    <n v="30.6"/>
    <x v="5"/>
    <s v="EOP"/>
    <s v="163BPA1110"/>
    <s v="Federal"/>
    <m/>
    <m/>
    <m/>
    <s v="Federal"/>
    <s v="N_PAV"/>
    <s v="Itaituba"/>
  </r>
  <r>
    <x v="0"/>
    <s v="230BPA1630"/>
    <n v="0"/>
    <x v="189"/>
    <s v="1630"/>
    <n v="-55.726620044179597"/>
    <n v="-4.3103005508296999"/>
    <n v="-55.785725609649099"/>
    <n v="-4.3467486101602004"/>
    <s v="230"/>
    <s v="PA"/>
    <s v="Eixo Principal"/>
    <s v="Coinc"/>
    <s v="230BPA1630"/>
    <s v="IG SÃO JOAQUIM (DIV RURÓPOLIS/ITAITUBA)"/>
    <s v="ENTR BR-163(B) (CAMPO VERDE)"/>
    <n v="1105.5999999999999"/>
    <n v="1113.4000000000001"/>
    <n v="7.8"/>
    <x v="5"/>
    <s v="EOP"/>
    <s v="163BPA1100"/>
    <s v="Federal"/>
    <m/>
    <m/>
    <m/>
    <s v="Federal"/>
    <s v="N_PAV"/>
    <s v="Itaituba"/>
  </r>
  <r>
    <x v="0"/>
    <s v="230BPA1640"/>
    <n v="0"/>
    <x v="189"/>
    <s v="1640"/>
    <n v="-55.785725609649099"/>
    <n v="-4.3467486101602004"/>
    <n v="-55.962964969757401"/>
    <n v="-4.2925554097043301"/>
    <s v="230"/>
    <s v="PA"/>
    <s v="Eixo Principal"/>
    <s v="-"/>
    <s v="230BPA1640"/>
    <s v="ENTR BR-163(B) (CAMPO VERDE)"/>
    <s v="INÍCIO TRAVESSIA R. TAPAJÓS (MIRITITUBA)"/>
    <n v="1113.4000000000001"/>
    <n v="1146.4000000000001"/>
    <n v="33"/>
    <x v="2"/>
    <m/>
    <m/>
    <s v="Federal"/>
    <m/>
    <m/>
    <m/>
    <s v="Federal"/>
    <s v="PAV"/>
    <s v="Itaituba"/>
  </r>
  <r>
    <x v="0"/>
    <s v="230BPA1670"/>
    <n v="0"/>
    <x v="189"/>
    <s v="1670"/>
    <n v="-55.962964969757401"/>
    <n v="-4.2925554097043301"/>
    <n v="-55.986581619945703"/>
    <n v="-4.2739316300406296"/>
    <s v="230"/>
    <s v="PA"/>
    <s v="Eixo Principal"/>
    <s v="-"/>
    <s v="230BPA1670"/>
    <s v="INÍCIO TRAVESSIA R. TAPAJÓS (MIRITITUBA)"/>
    <s v="FIM TRAVESSIA RIO TAPAJÓS) (ITAITUBA)"/>
    <n v="1146.4000000000001"/>
    <n v="1149.2"/>
    <n v="2.8"/>
    <x v="4"/>
    <m/>
    <m/>
    <s v="Federal"/>
    <m/>
    <m/>
    <m/>
    <s v="Federal"/>
    <s v="N_PAV"/>
    <s v="Itaituba"/>
  </r>
  <r>
    <x v="0"/>
    <s v="230BPA1680"/>
    <n v="0"/>
    <x v="189"/>
    <s v="1680"/>
    <n v="-55.986581619945703"/>
    <n v="-4.2739316300406296"/>
    <n v="-56.026855649768301"/>
    <n v="-4.2475523299759699"/>
    <s v="230"/>
    <s v="PA"/>
    <s v="Eixo Principal"/>
    <s v="-"/>
    <s v="230BPA1680"/>
    <s v="FIM TRAVESSIA RIO TAPAJÓS) (ITAITUBA)"/>
    <s v="ENTR PA-192/265"/>
    <n v="1149.2"/>
    <n v="1156.2"/>
    <n v="7"/>
    <x v="5"/>
    <m/>
    <m/>
    <s v="Federal"/>
    <m/>
    <m/>
    <m/>
    <s v="Federal"/>
    <s v="N_PAV"/>
    <s v="Itaituba"/>
  </r>
  <r>
    <x v="0"/>
    <s v="230BPA1690"/>
    <n v="0"/>
    <x v="189"/>
    <s v="1690"/>
    <n v="-56.026855649768301"/>
    <n v="-4.2475523299759699"/>
    <n v="-56.381818636920499"/>
    <n v="-4.6253702964020196"/>
    <s v="230"/>
    <s v="PA"/>
    <s v="Eixo Principal"/>
    <s v="-"/>
    <s v="230BPA1690"/>
    <s v="ENTR PA-192/265"/>
    <s v="IGARAPÉ NAMBUAÍ"/>
    <n v="1156.2"/>
    <n v="1229.2"/>
    <n v="73"/>
    <x v="5"/>
    <m/>
    <m/>
    <s v="Federal"/>
    <m/>
    <m/>
    <m/>
    <s v="Federal"/>
    <s v="N_PAV"/>
    <s v="Itaituba"/>
  </r>
  <r>
    <x v="0"/>
    <s v="230BPA1710"/>
    <n v="0"/>
    <x v="189"/>
    <s v="1710"/>
    <n v="-56.381818636920499"/>
    <n v="-4.6253702964020196"/>
    <n v="-56.865423912283603"/>
    <n v="-4.9311710408108498"/>
    <s v="230"/>
    <s v="PA"/>
    <s v="Eixo Principal"/>
    <s v="-"/>
    <s v="230BPA1710"/>
    <s v="IGARAPÉ NAMBUAÍ"/>
    <s v="IGARAPÉ MONTANHA"/>
    <n v="1229.2"/>
    <n v="1314"/>
    <n v="84.8"/>
    <x v="5"/>
    <m/>
    <m/>
    <s v="Federal"/>
    <m/>
    <m/>
    <m/>
    <s v="Federal"/>
    <s v="N_PAV"/>
    <s v="Itaituba"/>
  </r>
  <r>
    <x v="0"/>
    <s v="230BPA1730"/>
    <n v="0"/>
    <x v="189"/>
    <s v="1730"/>
    <n v="-56.865423912283603"/>
    <n v="-4.9311710408108498"/>
    <n v="-57.1380189393225"/>
    <n v="-5.3595243321821604"/>
    <s v="230"/>
    <s v="PA"/>
    <s v="Eixo Principal"/>
    <s v="-"/>
    <s v="230BPA1730"/>
    <s v="IGARAPÉ MONTANHA"/>
    <s v="IGARAPÉ MISSÃO"/>
    <n v="1314"/>
    <n v="1384.2"/>
    <n v="70.2"/>
    <x v="5"/>
    <m/>
    <m/>
    <s v="Federal"/>
    <m/>
    <m/>
    <m/>
    <s v="Federal"/>
    <s v="N_PAV"/>
    <s v="Itaituba"/>
  </r>
  <r>
    <x v="0"/>
    <s v="230BPA1750"/>
    <n v="0"/>
    <x v="189"/>
    <s v="1750"/>
    <n v="-57.1380189393225"/>
    <n v="-5.3595243321821604"/>
    <n v="-57.359049688392297"/>
    <n v="-5.6194324261654698"/>
    <s v="230"/>
    <s v="PA"/>
    <s v="Eixo Principal"/>
    <s v="-"/>
    <s v="230BPA1750"/>
    <s v="IGARAPÉ MISSÃO"/>
    <s v="IG QUATÁ (DIV ITAITUBA/JACAREACANGA)"/>
    <n v="1384.2"/>
    <n v="1428.8"/>
    <n v="44.6"/>
    <x v="5"/>
    <m/>
    <m/>
    <s v="Federal"/>
    <m/>
    <m/>
    <m/>
    <s v="Federal"/>
    <s v="N_PAV"/>
    <s v="Itaituba"/>
  </r>
  <r>
    <x v="0"/>
    <s v="230BPA1760"/>
    <n v="0"/>
    <x v="189"/>
    <s v="1760"/>
    <n v="-57.359049688392297"/>
    <n v="-5.6194324261654698"/>
    <n v="-57.692237398037399"/>
    <n v="-5.9035672470307601"/>
    <s v="230"/>
    <s v="PA"/>
    <s v="Eixo Principal"/>
    <s v="-"/>
    <s v="230BPA1760"/>
    <s v="IG QUATÁ (DIV ITAITUBA/JACAREACANGA)"/>
    <s v="IGARAPÉ PRETO"/>
    <n v="1428.8"/>
    <n v="1490.4"/>
    <n v="61.6"/>
    <x v="5"/>
    <m/>
    <m/>
    <s v="Federal"/>
    <m/>
    <m/>
    <m/>
    <s v="Federal"/>
    <s v="N_PAV"/>
    <s v="Itaituba"/>
  </r>
  <r>
    <x v="0"/>
    <s v="230BPA1770"/>
    <n v="0"/>
    <x v="189"/>
    <s v="1770"/>
    <n v="-57.692237398037399"/>
    <n v="-5.9035672470307601"/>
    <n v="-57.829200190436303"/>
    <n v="-6.2178411195719701"/>
    <s v="230"/>
    <s v="PA"/>
    <s v="Eixo Principal"/>
    <s v="-"/>
    <s v="230BPA1770"/>
    <s v="IGARAPÉ PRETO"/>
    <s v="JACAREACANGA"/>
    <n v="1490.4"/>
    <n v="1532.9"/>
    <n v="42.5"/>
    <x v="5"/>
    <m/>
    <m/>
    <s v="Federal"/>
    <m/>
    <m/>
    <m/>
    <s v="Federal"/>
    <s v="N_PAV"/>
    <s v="Itaituba"/>
  </r>
  <r>
    <x v="0"/>
    <s v="230BPA1790"/>
    <n v="0"/>
    <x v="189"/>
    <s v="1790"/>
    <n v="-57.829200190436303"/>
    <n v="-6.2178411195719701"/>
    <n v="-58.237025099928303"/>
    <n v="-6.4194058298151599"/>
    <s v="230"/>
    <s v="PA"/>
    <s v="Eixo Principal"/>
    <s v="-"/>
    <s v="230BPA1790"/>
    <s v="ACESSO A JACAREACANGA "/>
    <s v="DIV PA/AM (IGARAPÉ PALMARES)"/>
    <n v="1532.9"/>
    <n v="1586.4"/>
    <n v="53.5"/>
    <x v="5"/>
    <m/>
    <m/>
    <s v="Federal"/>
    <m/>
    <m/>
    <m/>
    <s v="Federal"/>
    <s v="N_PAV"/>
    <s v="Itaituba"/>
  </r>
  <r>
    <x v="0"/>
    <s v="230BPB0010"/>
    <n v="0"/>
    <x v="190"/>
    <s v="0010"/>
    <n v="-34.8381648997902"/>
    <n v="-6.9711459197483201"/>
    <n v="-34.829353110357701"/>
    <n v="-6.9835934901474204"/>
    <s v="230"/>
    <s v="PB"/>
    <s v="Eixo Principal"/>
    <s v="-"/>
    <s v="230BPB0010"/>
    <s v="PORTO (CABEDELO)"/>
    <s v="INÍCIO DUPLICAÇÃO (CABEDELO)"/>
    <n v="0"/>
    <n v="1.8"/>
    <n v="1.8"/>
    <x v="2"/>
    <m/>
    <m/>
    <s v="Federal"/>
    <m/>
    <m/>
    <m/>
    <s v="Federal"/>
    <s v="PAV"/>
    <s v="Santa Rita"/>
  </r>
  <r>
    <x v="0"/>
    <s v="230BPB0020"/>
    <n v="0"/>
    <x v="190"/>
    <s v="0020"/>
    <n v="-34.829353110357701"/>
    <n v="-6.9835934901474204"/>
    <n v="-34.847653000085799"/>
    <n v="-7.0996620303783402"/>
    <s v="230"/>
    <s v="PB"/>
    <s v="Eixo Principal"/>
    <s v="-"/>
    <s v="230BPB0020"/>
    <s v="INÍCIO DUPLICAÇÃO (CABEDELO)"/>
    <s v="RIO JAGUARIBE (DIV. CABEDELO/JOÃO PESSOA)"/>
    <n v="1.8"/>
    <n v="15"/>
    <n v="13.2"/>
    <x v="0"/>
    <m/>
    <m/>
    <s v="Federal"/>
    <m/>
    <m/>
    <m/>
    <s v="Federal"/>
    <s v="PAV"/>
    <s v="Santa Rita"/>
  </r>
  <r>
    <x v="0"/>
    <s v="230BPB0030"/>
    <n v="0"/>
    <x v="190"/>
    <s v="0030"/>
    <n v="-34.847653000085799"/>
    <n v="-7.0996620303783402"/>
    <n v="-34.866347440382"/>
    <n v="-7.17046033018004"/>
    <s v="230"/>
    <s v="PB"/>
    <s v="Eixo Principal"/>
    <s v="-"/>
    <s v="230BPB0030"/>
    <s v="RIO JAGUARIBE (DIV. CABEDELO/JOÃO PESSOA)"/>
    <s v="INÍCIO CONVÊNIO DE ADMIN"/>
    <n v="15"/>
    <n v="24.7"/>
    <n v="9.6999999999999993"/>
    <x v="0"/>
    <m/>
    <m/>
    <s v="Federal"/>
    <m/>
    <m/>
    <m/>
    <s v="Federal"/>
    <s v="PAV"/>
    <s v="Santa Rita"/>
  </r>
  <r>
    <x v="0"/>
    <s v="230BPB0040"/>
    <n v="0"/>
    <x v="190"/>
    <s v="0040"/>
    <n v="-34.866347440382"/>
    <n v="-7.17046033018004"/>
    <n v="-34.896682670169"/>
    <n v="-7.165777439777"/>
    <s v="230"/>
    <s v="PB"/>
    <s v="Eixo Principal"/>
    <s v="-"/>
    <s v="230BPB0040"/>
    <s v="INÍCIO CONVÊNIO DE ADMIN"/>
    <s v="ENTR BR-101(A)"/>
    <n v="24.7"/>
    <n v="28.2"/>
    <n v="3.5"/>
    <x v="0"/>
    <m/>
    <m/>
    <s v="Convênio de Administração"/>
    <m/>
    <m/>
    <m/>
    <s v="Federal"/>
    <s v="PAV"/>
    <s v="Santa Rita"/>
  </r>
  <r>
    <x v="0"/>
    <s v="230BPB0050"/>
    <n v="0"/>
    <x v="190"/>
    <s v="0050"/>
    <n v="-34.896682670169"/>
    <n v="-7.165777439777"/>
    <n v="-34.932438800110504"/>
    <n v="-7.1316965498558602"/>
    <s v="230"/>
    <s v="PB"/>
    <s v="Eixo Principal"/>
    <s v="Coinc"/>
    <s v="230BPB0050"/>
    <s v="ENTR BR-101(A)"/>
    <s v="ACESSO AEROPORTO"/>
    <n v="28.2"/>
    <n v="34"/>
    <n v="5.8"/>
    <x v="0"/>
    <m/>
    <s v="101BPB0320"/>
    <s v="Federal"/>
    <m/>
    <m/>
    <m/>
    <s v="Federal"/>
    <s v="PAV"/>
    <s v="Santa Rita"/>
  </r>
  <r>
    <x v="0"/>
    <s v="230BPB0060"/>
    <n v="0"/>
    <x v="190"/>
    <s v="0060"/>
    <n v="-34.932438800110504"/>
    <n v="-7.1316965498558602"/>
    <n v="-34.946590170299999"/>
    <n v="-7.1240474399373204"/>
    <s v="230"/>
    <s v="PB"/>
    <s v="Eixo Principal"/>
    <s v="Coinc"/>
    <s v="230BPB0060"/>
    <s v="ACESSO AEROPORTO"/>
    <s v="ENTR BR-101(B)"/>
    <n v="34"/>
    <n v="35.799999999999997"/>
    <n v="1.8"/>
    <x v="0"/>
    <m/>
    <s v="101BPB0310"/>
    <s v="Federal"/>
    <m/>
    <m/>
    <m/>
    <s v="Federal"/>
    <s v="PAV"/>
    <s v="Santa Rita"/>
  </r>
  <r>
    <x v="0"/>
    <s v="230BPB0070"/>
    <n v="0"/>
    <x v="190"/>
    <s v="0070"/>
    <n v="-34.946590170299999"/>
    <n v="-7.1240474399373204"/>
    <n v="-34.9931023600858"/>
    <n v="-7.1420992004177002"/>
    <s v="230"/>
    <s v="PB"/>
    <s v="Eixo Principal"/>
    <s v="-"/>
    <s v="230BPB0070"/>
    <s v="ENTR BR-101(B)"/>
    <s v="ACESSO SANTA RITA"/>
    <n v="35.799999999999997"/>
    <n v="42"/>
    <n v="6.2"/>
    <x v="0"/>
    <m/>
    <m/>
    <s v="Federal"/>
    <m/>
    <m/>
    <m/>
    <s v="Federal"/>
    <s v="PAV"/>
    <s v="Santa Rita"/>
  </r>
  <r>
    <x v="0"/>
    <s v="230BPB0090"/>
    <n v="0"/>
    <x v="190"/>
    <s v="0090"/>
    <n v="-34.9931023600858"/>
    <n v="-7.1420992004177002"/>
    <n v="-35.042831899672301"/>
    <n v="-7.1765014900516899"/>
    <s v="230"/>
    <s v="PB"/>
    <s v="Eixo Principal"/>
    <s v="-"/>
    <s v="230BPB0090"/>
    <s v="ACESSO SANTA RITA"/>
    <s v="ENTR PB-016"/>
    <n v="42"/>
    <n v="48.6"/>
    <n v="6.6"/>
    <x v="0"/>
    <m/>
    <m/>
    <s v="Federal"/>
    <m/>
    <m/>
    <m/>
    <s v="Federal"/>
    <s v="PAV"/>
    <s v="Santa Rita"/>
  </r>
  <r>
    <x v="0"/>
    <s v="230BPB0100"/>
    <n v="0"/>
    <x v="190"/>
    <s v="0100"/>
    <n v="-35.042831899672301"/>
    <n v="-7.1765014900516899"/>
    <n v="-35.076420630207799"/>
    <n v="-7.2000645100690104"/>
    <s v="230"/>
    <s v="PB"/>
    <s v="Eixo Principal"/>
    <s v="-"/>
    <s v="230BPB0100"/>
    <s v="ENTR PB-016"/>
    <s v="ENTR PB-030"/>
    <n v="48.6"/>
    <n v="53.2"/>
    <n v="4.5999999999999996"/>
    <x v="0"/>
    <m/>
    <m/>
    <s v="Federal"/>
    <m/>
    <m/>
    <m/>
    <s v="Federal"/>
    <s v="PAV"/>
    <s v="Santa Rita"/>
  </r>
  <r>
    <x v="0"/>
    <s v="230BPB0110"/>
    <n v="0"/>
    <x v="190"/>
    <s v="0110"/>
    <n v="-35.076420630207799"/>
    <n v="-7.2000645100690104"/>
    <n v="-35.148107739880203"/>
    <n v="-7.2057262396741599"/>
    <s v="230"/>
    <s v="PB"/>
    <s v="Eixo Principal"/>
    <s v="-"/>
    <s v="230BPB0110"/>
    <s v="ENTR PB-030"/>
    <s v="ENTR PB-082"/>
    <n v="53.2"/>
    <n v="61.2"/>
    <n v="8"/>
    <x v="0"/>
    <m/>
    <m/>
    <s v="Federal"/>
    <m/>
    <m/>
    <m/>
    <s v="Federal"/>
    <s v="PAV"/>
    <s v="Santa Rita"/>
  </r>
  <r>
    <x v="0"/>
    <s v="230BPB0120"/>
    <n v="0"/>
    <x v="190"/>
    <s v="0120"/>
    <n v="-35.148107739880203"/>
    <n v="-7.2057262396741599"/>
    <n v="-35.226456260148197"/>
    <n v="-7.1920021400866201"/>
    <s v="230"/>
    <s v="PB"/>
    <s v="Eixo Principal"/>
    <s v="-"/>
    <s v="230BPB0120"/>
    <s v="ENTR PB-082"/>
    <s v="ENTR PB-048"/>
    <n v="61.2"/>
    <n v="70.5"/>
    <n v="9.3000000000000007"/>
    <x v="0"/>
    <m/>
    <m/>
    <s v="Federal"/>
    <m/>
    <m/>
    <m/>
    <s v="Federal"/>
    <s v="PAV"/>
    <s v="Santa Rita"/>
  </r>
  <r>
    <x v="0"/>
    <s v="230BPB0130"/>
    <n v="0"/>
    <x v="190"/>
    <s v="0130"/>
    <n v="-35.226456260148197"/>
    <n v="-7.1920021400866201"/>
    <n v="-35.231105200244698"/>
    <n v="-7.19164648969371"/>
    <s v="230"/>
    <s v="PB"/>
    <s v="Eixo Principal"/>
    <s v="-"/>
    <s v="230BPB0130"/>
    <s v="ENTR PB-048"/>
    <s v="ENTR PB-073"/>
    <n v="70.5"/>
    <n v="71"/>
    <n v="0.5"/>
    <x v="0"/>
    <m/>
    <m/>
    <s v="Federal"/>
    <m/>
    <m/>
    <m/>
    <s v="Federal"/>
    <s v="PAV"/>
    <s v="Santa Rita"/>
  </r>
  <r>
    <x v="0"/>
    <s v="230BPB0140"/>
    <n v="0"/>
    <x v="190"/>
    <s v="0140"/>
    <n v="-35.231105200244698"/>
    <n v="-7.19164648969371"/>
    <n v="-35.322442330249302"/>
    <n v="-7.1784896096077597"/>
    <s v="230"/>
    <s v="PB"/>
    <s v="Eixo Principal"/>
    <s v="-"/>
    <s v="230BPB0140"/>
    <s v="ENTR PB-073"/>
    <s v="ENTR INÍCIO DA VARIANTE DE CAJÁ"/>
    <n v="71"/>
    <n v="80.400000000000006"/>
    <n v="9.4"/>
    <x v="0"/>
    <m/>
    <m/>
    <s v="Federal"/>
    <m/>
    <m/>
    <m/>
    <s v="Federal"/>
    <s v="PAV"/>
    <s v="Santa Rita"/>
  </r>
  <r>
    <x v="0"/>
    <s v="230BPB0145"/>
    <n v="0"/>
    <x v="190"/>
    <s v="0145"/>
    <n v="-35.322442330249302"/>
    <n v="-7.1784896096077597"/>
    <n v="-35.362171100216003"/>
    <n v="-7.1668821004285501"/>
    <s v="230"/>
    <s v="PB"/>
    <s v="Eixo Principal"/>
    <s v="-"/>
    <s v="230BPB0145"/>
    <s v="ENTR INÍCIO DA VARIANTE DE CAJÁ"/>
    <s v="ENTR PB-051 (CAJÁ)"/>
    <n v="80.400000000000006"/>
    <n v="85.1"/>
    <n v="4.7"/>
    <x v="0"/>
    <m/>
    <m/>
    <s v="Federal"/>
    <m/>
    <m/>
    <m/>
    <s v="Federal"/>
    <s v="PAV"/>
    <s v="Santa Rita"/>
  </r>
  <r>
    <x v="0"/>
    <s v="230BPB0150"/>
    <n v="0"/>
    <x v="190"/>
    <s v="0150"/>
    <n v="-35.362171100216003"/>
    <n v="-7.1668821004285501"/>
    <n v="-35.383141960233203"/>
    <n v="-7.1710426304130097"/>
    <s v="230"/>
    <s v="PB"/>
    <s v="Eixo Principal"/>
    <s v="-"/>
    <s v="230BPB0150"/>
    <s v="ENTR PB-051 (CAJÁ)"/>
    <s v="ENTR PB-063"/>
    <n v="85.1"/>
    <n v="87.5"/>
    <n v="2.4"/>
    <x v="0"/>
    <m/>
    <m/>
    <s v="Federal"/>
    <m/>
    <m/>
    <m/>
    <s v="Federal"/>
    <s v="PAV"/>
    <s v="Campina Grande"/>
  </r>
  <r>
    <x v="0"/>
    <s v="230BPB0160"/>
    <n v="0"/>
    <x v="190"/>
    <s v="0160"/>
    <n v="-35.383141960233203"/>
    <n v="-7.1710426304130097"/>
    <n v="-35.392510949820398"/>
    <n v="-7.1729591504443899"/>
    <s v="230"/>
    <s v="PB"/>
    <s v="Eixo Principal"/>
    <s v="-"/>
    <s v="230BPB0160"/>
    <s v="ENTR PB-063"/>
    <s v="ENTR PB-054"/>
    <n v="87.5"/>
    <n v="89.3"/>
    <n v="1.8"/>
    <x v="0"/>
    <m/>
    <m/>
    <s v="Federal"/>
    <m/>
    <m/>
    <m/>
    <s v="Federal"/>
    <s v="PAV"/>
    <s v="Campina Grande"/>
  </r>
  <r>
    <x v="0"/>
    <s v="230BPB0170"/>
    <n v="0"/>
    <x v="190"/>
    <s v="0170"/>
    <n v="-35.392510949820398"/>
    <n v="-7.1729591504443899"/>
    <n v="-35.592704589645002"/>
    <n v="-7.2158185602782998"/>
    <s v="230"/>
    <s v="PB"/>
    <s v="Eixo Principal"/>
    <s v="-"/>
    <s v="230BPB0170"/>
    <s v="ENTR PB-054"/>
    <s v="ENTR PB-079 (P/JUAREZ TÁVORA)"/>
    <n v="89.3"/>
    <n v="112.4"/>
    <n v="23.1"/>
    <x v="0"/>
    <m/>
    <m/>
    <s v="Federal"/>
    <m/>
    <m/>
    <m/>
    <s v="Federal"/>
    <s v="PAV"/>
    <s v="Campina Grande"/>
  </r>
  <r>
    <x v="0"/>
    <s v="230BPB0190"/>
    <n v="0"/>
    <x v="190"/>
    <s v="0190"/>
    <n v="-35.592704589645002"/>
    <n v="-7.2158185602782998"/>
    <n v="-35.622349780417998"/>
    <n v="-7.24103375990006"/>
    <s v="230"/>
    <s v="PB"/>
    <s v="Eixo Principal"/>
    <s v="-"/>
    <s v="230BPB0190"/>
    <s v="ENTR PB-079 (P/JUAREZ TÁVORA)"/>
    <s v="ENTR BR-408(A)/PB-090/095"/>
    <n v="112.4"/>
    <n v="117.2"/>
    <n v="4.8"/>
    <x v="0"/>
    <m/>
    <m/>
    <s v="Federal"/>
    <m/>
    <m/>
    <m/>
    <s v="Federal"/>
    <s v="PAV"/>
    <s v="Campina Grande"/>
  </r>
  <r>
    <x v="0"/>
    <s v="230BPB0210"/>
    <n v="0"/>
    <x v="190"/>
    <s v="0210"/>
    <n v="-35.622349780417998"/>
    <n v="-7.24103375990006"/>
    <n v="-35.770154210348402"/>
    <n v="-7.2811585796047202"/>
    <s v="230"/>
    <s v="PB"/>
    <s v="Eixo Principal"/>
    <s v="-"/>
    <s v="230BPB0210"/>
    <s v="ENTR BR-408(A)/PB-090/095"/>
    <s v="ENTR PB-100 (P/GALANTE)"/>
    <n v="117.2"/>
    <n v="135.80000000000001"/>
    <n v="18.600000000000001"/>
    <x v="0"/>
    <m/>
    <s v="408BPB0020"/>
    <s v="Federal"/>
    <m/>
    <m/>
    <m/>
    <s v="Federal"/>
    <s v="PAV"/>
    <s v="Campina Grande"/>
  </r>
  <r>
    <x v="0"/>
    <s v="230BPB0215"/>
    <n v="0"/>
    <x v="190"/>
    <s v="0215"/>
    <n v="-35.770154210348402"/>
    <n v="-7.2811585796047202"/>
    <n v="-35.867801959592697"/>
    <n v="-7.2371725503728603"/>
    <s v="230"/>
    <s v="PB"/>
    <s v="Eixo Principal"/>
    <s v="-"/>
    <s v="230BPB0215"/>
    <s v="ENTR PB-100 (P/GALANTE)"/>
    <s v="ENTR BR-104(A)/408(B)/PB-095 (CAMPINA GRANDE)"/>
    <n v="135.80000000000001"/>
    <n v="148.1"/>
    <n v="12.3"/>
    <x v="0"/>
    <m/>
    <s v="408BPB0010"/>
    <s v="Federal"/>
    <m/>
    <m/>
    <m/>
    <s v="Federal"/>
    <s v="PAV"/>
    <s v="Campina Grande"/>
  </r>
  <r>
    <x v="0"/>
    <s v="230BPB0220"/>
    <n v="0"/>
    <x v="190"/>
    <s v="0220"/>
    <n v="-35.867801959592697"/>
    <n v="-7.2371725503728603"/>
    <n v="-35.878393390442497"/>
    <n v="-7.2594747298748503"/>
    <s v="230"/>
    <s v="PB"/>
    <s v="Eixo Principal"/>
    <s v="Coinc"/>
    <s v="230BPB0220"/>
    <s v="ENTR BR-104(A)/408(B)/PB-095 (CAMPINA GRANDE)"/>
    <s v="FIM DA DUPLICAÇÃO"/>
    <n v="148.1"/>
    <n v="151"/>
    <n v="2.9"/>
    <x v="2"/>
    <s v="EOD"/>
    <s v="104BPB0290"/>
    <s v="Federal"/>
    <m/>
    <m/>
    <m/>
    <s v="Federal"/>
    <s v="PAV"/>
    <s v="Campina Grande"/>
  </r>
  <r>
    <x v="0"/>
    <s v="230BPB0225"/>
    <n v="0"/>
    <x v="190"/>
    <s v="0225"/>
    <n v="-35.878393390442497"/>
    <n v="-7.2594747298748503"/>
    <n v="-35.888687910118897"/>
    <n v="-7.2786110196827796"/>
    <s v="230"/>
    <s v="PB"/>
    <s v="Eixo Principal"/>
    <s v="Coinc"/>
    <s v="230BPB0225"/>
    <s v="FIM DA DUPLICAÇÃO"/>
    <s v="ENTR BR-104(B)"/>
    <n v="151"/>
    <n v="153.30000000000001"/>
    <n v="2.2999999999999998"/>
    <x v="2"/>
    <m/>
    <s v="104BPB0295"/>
    <s v="Federal"/>
    <m/>
    <m/>
    <m/>
    <s v="Federal"/>
    <s v="PAV"/>
    <s v="Campina Grande"/>
  </r>
  <r>
    <x v="0"/>
    <s v="230BPB0230"/>
    <n v="0"/>
    <x v="190"/>
    <s v="0230"/>
    <n v="-35.888687910118897"/>
    <n v="-7.2786110196827796"/>
    <n v="-35.984562799733297"/>
    <n v="-7.1822785900848203"/>
    <s v="230"/>
    <s v="PB"/>
    <s v="Eixo Principal"/>
    <s v="-"/>
    <s v="230BPB0230"/>
    <s v="ENTR BR-104(B)"/>
    <s v="ENTR PB-115 (P/PUXINANA)"/>
    <n v="153.30000000000001"/>
    <n v="170.1"/>
    <n v="16.8"/>
    <x v="2"/>
    <m/>
    <m/>
    <s v="Federal"/>
    <m/>
    <m/>
    <m/>
    <s v="Federal"/>
    <s v="PAV"/>
    <s v="Campina Grande"/>
  </r>
  <r>
    <x v="0"/>
    <s v="230BPB0235"/>
    <n v="0"/>
    <x v="190"/>
    <s v="0235"/>
    <n v="-35.984562799733297"/>
    <n v="-7.1822785900848203"/>
    <n v="-36.044455479736499"/>
    <n v="-7.16597014020976"/>
    <s v="230"/>
    <s v="PB"/>
    <s v="Eixo Principal"/>
    <s v="-"/>
    <s v="230BPB0235"/>
    <s v="ENTR PB-115 (P/PUXINANA)"/>
    <s v="ENTR PB-121 (P/POCINHOS)"/>
    <n v="170.1"/>
    <n v="177.2"/>
    <n v="7.1"/>
    <x v="2"/>
    <m/>
    <m/>
    <s v="Federal"/>
    <m/>
    <m/>
    <m/>
    <s v="Federal"/>
    <s v="PAV"/>
    <s v="Campina Grande"/>
  </r>
  <r>
    <x v="0"/>
    <s v="230BPB0240"/>
    <n v="0"/>
    <x v="190"/>
    <s v="0240"/>
    <n v="-36.044455479736499"/>
    <n v="-7.16597014020976"/>
    <n v="-36.108207659655697"/>
    <n v="-7.15192620033383"/>
    <s v="230"/>
    <s v="PB"/>
    <s v="Eixo Principal"/>
    <s v="-"/>
    <s v="230BPB0240"/>
    <s v="ENTR PB-121 (P/POCINHOS)"/>
    <s v="ENTR BR-412 (FARINHA)"/>
    <n v="177.2"/>
    <n v="184.6"/>
    <n v="7.4"/>
    <x v="2"/>
    <m/>
    <m/>
    <s v="Federal"/>
    <m/>
    <m/>
    <m/>
    <s v="Federal"/>
    <s v="PAV"/>
    <s v="Campina Grande"/>
  </r>
  <r>
    <x v="0"/>
    <s v="230BPB0250"/>
    <n v="0"/>
    <x v="190"/>
    <s v="0250"/>
    <n v="-36.108207659655697"/>
    <n v="-7.15192620033383"/>
    <n v="-36.366708509789802"/>
    <n v="-7.0568908098629199"/>
    <s v="230"/>
    <s v="PB"/>
    <s v="Eixo Principal"/>
    <s v="-"/>
    <s v="230BPB0250"/>
    <s v="ENTR BR-412 (FARINHA)"/>
    <s v="ENTR PB-177 (SOLEDADE)"/>
    <n v="184.6"/>
    <n v="215.5"/>
    <n v="30.9"/>
    <x v="2"/>
    <m/>
    <m/>
    <s v="Federal"/>
    <m/>
    <m/>
    <m/>
    <s v="Federal"/>
    <s v="PAV"/>
    <s v="Campina Grande"/>
  </r>
  <r>
    <x v="0"/>
    <s v="230BPB0270"/>
    <n v="0"/>
    <x v="190"/>
    <s v="0270"/>
    <n v="-36.366708509789802"/>
    <n v="-7.0568908098629199"/>
    <n v="-36.5843996201463"/>
    <n v="-7.0691640997433698"/>
    <s v="230"/>
    <s v="PB"/>
    <s v="Eixo Principal"/>
    <s v="-"/>
    <s v="230BPB0270"/>
    <s v="ENTR PB-177 (SOLEDADE)"/>
    <s v="ENTR PB-195 (JUAZEIRINHO)"/>
    <n v="215.5"/>
    <n v="241"/>
    <n v="25.5"/>
    <x v="2"/>
    <m/>
    <m/>
    <s v="Federal"/>
    <m/>
    <m/>
    <m/>
    <s v="Federal"/>
    <s v="PAV"/>
    <s v="Campina Grande"/>
  </r>
  <r>
    <x v="0"/>
    <s v="230BPB0280"/>
    <n v="0"/>
    <x v="190"/>
    <s v="0280"/>
    <n v="-36.5843996201463"/>
    <n v="-7.0691640997433698"/>
    <n v="-36.651651369714799"/>
    <n v="-7.0601761196321604"/>
    <s v="230"/>
    <s v="PB"/>
    <s v="Eixo Principal"/>
    <s v="-"/>
    <s v="230BPB0280"/>
    <s v="ENTR PB-195 (JUAZEIRINHO)"/>
    <s v="ENTR PB-228 (P/ASSUNÇÃO)"/>
    <n v="241"/>
    <n v="248.8"/>
    <n v="7.8"/>
    <x v="2"/>
    <m/>
    <m/>
    <s v="Federal"/>
    <m/>
    <m/>
    <m/>
    <s v="Federal"/>
    <s v="PAV"/>
    <s v="Campina Grande"/>
  </r>
  <r>
    <x v="0"/>
    <s v="230BPB0290"/>
    <n v="0"/>
    <x v="190"/>
    <s v="0290"/>
    <n v="-36.651651369714799"/>
    <n v="-7.0601761196321604"/>
    <n v="-36.714472840349202"/>
    <n v="-6.9920585900318297"/>
    <s v="230"/>
    <s v="PB"/>
    <s v="Eixo Principal"/>
    <s v="-"/>
    <s v="230BPB0290"/>
    <s v="ENTR PB-228 (P/ASSUNÇÃO)"/>
    <s v="JUNCO DO SERIDÓ"/>
    <n v="248.8"/>
    <n v="259.8"/>
    <n v="11"/>
    <x v="2"/>
    <m/>
    <m/>
    <s v="Federal"/>
    <m/>
    <m/>
    <m/>
    <s v="Federal"/>
    <s v="PAV"/>
    <s v="Campina Grande"/>
  </r>
  <r>
    <x v="0"/>
    <s v="230BPB0295"/>
    <n v="0"/>
    <x v="190"/>
    <s v="0295"/>
    <n v="-36.714472840349202"/>
    <n v="-6.9920585900318297"/>
    <n v="-36.911699720165899"/>
    <n v="-6.8713670902189898"/>
    <s v="230"/>
    <s v="PB"/>
    <s v="Eixo Principal"/>
    <s v="-"/>
    <s v="230BPB0295"/>
    <s v="JUNCO DO SERIDÓ"/>
    <s v="ENTR PB-221 (SANTA LUZIA)"/>
    <n v="259.8"/>
    <n v="288.89999999999998"/>
    <n v="29.1"/>
    <x v="2"/>
    <m/>
    <m/>
    <s v="Federal"/>
    <m/>
    <m/>
    <m/>
    <s v="Federal"/>
    <s v="PAV"/>
    <s v="Campina Grande"/>
  </r>
  <r>
    <x v="0"/>
    <s v="230BPB0300"/>
    <n v="0"/>
    <x v="190"/>
    <s v="0300"/>
    <n v="-36.911699720165899"/>
    <n v="-6.8713670902189898"/>
    <n v="-36.929616020262998"/>
    <n v="-6.8749040096122904"/>
    <s v="230"/>
    <s v="PB"/>
    <s v="Eixo Principal"/>
    <s v="-"/>
    <s v="230BPB0300"/>
    <s v="ENTR PB-221 (SANTA LUZIA)"/>
    <s v="ENTR PB-233 (P/VÁRZEA)"/>
    <n v="288.89999999999998"/>
    <n v="291.2"/>
    <n v="2.2999999999999998"/>
    <x v="2"/>
    <m/>
    <m/>
    <s v="Federal"/>
    <m/>
    <m/>
    <m/>
    <s v="Federal"/>
    <s v="PAV"/>
    <s v="Patos"/>
  </r>
  <r>
    <x v="0"/>
    <s v="230BPB0310"/>
    <n v="0"/>
    <x v="190"/>
    <s v="0310"/>
    <n v="-36.929616020262998"/>
    <n v="-6.8749040096122904"/>
    <n v="-37.094852989673697"/>
    <n v="-6.9371149098251896"/>
    <s v="230"/>
    <s v="PB"/>
    <s v="Eixo Principal"/>
    <s v="-"/>
    <s v="230BPB0310"/>
    <s v="ENTR PB-233 (P/VÁRZEA)"/>
    <s v="ENTR PB-251 (P/SÃO MAMEDE)"/>
    <n v="291.2"/>
    <n v="311"/>
    <n v="19.8"/>
    <x v="2"/>
    <m/>
    <m/>
    <s v="Federal"/>
    <m/>
    <m/>
    <m/>
    <s v="Federal"/>
    <s v="PAV"/>
    <s v="Patos"/>
  </r>
  <r>
    <x v="0"/>
    <s v="230BPB0315"/>
    <n v="0"/>
    <x v="190"/>
    <s v="0315"/>
    <n v="-37.094852989673697"/>
    <n v="-6.9371149098251896"/>
    <n v="-37.221868909722303"/>
    <n v="-7.0154766096577497"/>
    <s v="230"/>
    <s v="PB"/>
    <s v="Eixo Principal"/>
    <s v="-"/>
    <s v="230BPB0315"/>
    <s v="ENTR PB-251 (P/SÃO MAMEDE)"/>
    <s v="ENTR PB-228 (P/QUIXABA)"/>
    <n v="311"/>
    <n v="327.60000000000002"/>
    <n v="16.600000000000001"/>
    <x v="2"/>
    <m/>
    <m/>
    <s v="Federal"/>
    <m/>
    <m/>
    <m/>
    <s v="Federal"/>
    <s v="PAV"/>
    <s v="Patos"/>
  </r>
  <r>
    <x v="0"/>
    <s v="230BPB0320"/>
    <n v="0"/>
    <x v="190"/>
    <s v="0320"/>
    <n v="-37.221868909722303"/>
    <n v="-7.0154766096577497"/>
    <n v="-37.259195850408098"/>
    <n v="-7.0181584302672997"/>
    <s v="230"/>
    <s v="PB"/>
    <s v="Eixo Principal"/>
    <s v="-"/>
    <s v="230BPB0320"/>
    <s v="ENTR PB-228 (P/QUIXABA)"/>
    <s v="ENTR BR-110(A)/361 (PATOS)"/>
    <n v="327.60000000000002"/>
    <n v="332"/>
    <n v="4.4000000000000004"/>
    <x v="2"/>
    <m/>
    <m/>
    <s v="Federal"/>
    <m/>
    <m/>
    <m/>
    <s v="Federal"/>
    <s v="PAV"/>
    <s v="Patos"/>
  </r>
  <r>
    <x v="0"/>
    <s v="230BPB0325"/>
    <n v="0"/>
    <x v="190"/>
    <s v="0325"/>
    <n v="-37.259195850408098"/>
    <n v="-7.0181584302672997"/>
    <n v="-37.266059460075901"/>
    <n v="-7.0123619903135301"/>
    <s v="230"/>
    <s v="PB"/>
    <s v="Eixo Principal"/>
    <s v="-"/>
    <s v="230BPB0325"/>
    <s v="ENTR BR-110(A)/361 (PATOS)"/>
    <s v="ENTR PB-275 (P/SÃO JOSE DE ESPINHARAS)"/>
    <n v="332"/>
    <n v="333"/>
    <n v="1"/>
    <x v="2"/>
    <m/>
    <m/>
    <s v="Federal"/>
    <m/>
    <m/>
    <m/>
    <s v="Federal"/>
    <s v="PAV"/>
    <s v="Patos"/>
  </r>
  <r>
    <x v="0"/>
    <s v="230BPB0330"/>
    <n v="0"/>
    <x v="190"/>
    <s v="0330"/>
    <n v="-37.266059460075901"/>
    <n v="-7.0123619903135301"/>
    <n v="-37.298628100406397"/>
    <n v="-7.00635902015261"/>
    <s v="230"/>
    <s v="PB"/>
    <s v="Eixo Principal"/>
    <s v="Coinc"/>
    <s v="230BPB0330"/>
    <s v="ENTR PB-275 (P/SÃO JOSE DE ESPINHARAS)"/>
    <s v="ACESSO A PATOS"/>
    <n v="333"/>
    <n v="336.6"/>
    <n v="3.6"/>
    <x v="2"/>
    <m/>
    <s v="110BPB0215"/>
    <s v="Federal"/>
    <m/>
    <m/>
    <m/>
    <s v="Federal"/>
    <s v="PAV"/>
    <s v="Patos"/>
  </r>
  <r>
    <x v="0"/>
    <s v="230BPB0335"/>
    <n v="0"/>
    <x v="190"/>
    <s v="0335"/>
    <n v="-37.298628100406397"/>
    <n v="-7.00635902015261"/>
    <n v="-37.304156810388399"/>
    <n v="-7.0026790698831203"/>
    <s v="230"/>
    <s v="PB"/>
    <s v="Eixo Principal"/>
    <s v="Coinc"/>
    <s v="230BPB0335"/>
    <s v="ACESSO A PATOS"/>
    <s v="FIM DUPLICAÇÃO"/>
    <n v="336.6"/>
    <n v="337.4"/>
    <n v="0.8"/>
    <x v="0"/>
    <m/>
    <s v="110BPB0212"/>
    <s v="Federal"/>
    <m/>
    <m/>
    <m/>
    <s v="Federal"/>
    <s v="PAV"/>
    <s v="Patos"/>
  </r>
  <r>
    <x v="0"/>
    <s v="230BPB0340"/>
    <n v="0"/>
    <x v="190"/>
    <s v="0340"/>
    <n v="-37.304156810388399"/>
    <n v="-7.0026790698831203"/>
    <n v="-37.406799780085699"/>
    <n v="-6.9404486399926597"/>
    <s v="230"/>
    <s v="PB"/>
    <s v="Eixo Principal"/>
    <s v="Coinc"/>
    <s v="230BPB0340"/>
    <s v="FIM DUPLICAÇÃO"/>
    <s v="ENTR BR-110(B)"/>
    <n v="337.4"/>
    <n v="350.9"/>
    <n v="13.5"/>
    <x v="2"/>
    <m/>
    <s v="110BPB0208"/>
    <s v="Federal"/>
    <m/>
    <m/>
    <m/>
    <s v="Federal"/>
    <s v="PAV"/>
    <s v="Patos"/>
  </r>
  <r>
    <x v="0"/>
    <s v="230BPB0350"/>
    <n v="0"/>
    <x v="190"/>
    <s v="0350"/>
    <n v="-37.406799780085699"/>
    <n v="-6.9404486399926597"/>
    <n v="-37.526811530027999"/>
    <n v="-6.9049770996133999"/>
    <s v="230"/>
    <s v="PB"/>
    <s v="Eixo Principal"/>
    <s v="-"/>
    <s v="230BPB0350"/>
    <s v="ENTR BR-110(B)"/>
    <s v="ENTR PB-299 (MALTA)"/>
    <n v="350.9"/>
    <n v="365.2"/>
    <n v="14.3"/>
    <x v="2"/>
    <m/>
    <m/>
    <s v="Federal"/>
    <m/>
    <m/>
    <m/>
    <s v="Federal"/>
    <s v="PAV"/>
    <s v="Patos"/>
  </r>
  <r>
    <x v="0"/>
    <s v="230BPB0360"/>
    <n v="0"/>
    <x v="190"/>
    <s v="0360"/>
    <n v="-37.526811530027999"/>
    <n v="-6.9049770996133999"/>
    <n v="-37.598897239915601"/>
    <n v="-6.9101185696162499"/>
    <s v="230"/>
    <s v="PB"/>
    <s v="Eixo Principal"/>
    <s v="-"/>
    <s v="230BPB0360"/>
    <s v="ENTR PB-299 (MALTA)"/>
    <s v="CONDADO"/>
    <n v="365.2"/>
    <n v="373.3"/>
    <n v="8.1"/>
    <x v="2"/>
    <m/>
    <m/>
    <s v="Federal"/>
    <m/>
    <m/>
    <m/>
    <s v="Federal"/>
    <s v="PAV"/>
    <s v="Patos"/>
  </r>
  <r>
    <x v="0"/>
    <s v="230BPB0365"/>
    <n v="0"/>
    <x v="190"/>
    <s v="0365"/>
    <n v="-37.598897239915601"/>
    <n v="-6.9101185696162499"/>
    <n v="-37.729118639613397"/>
    <n v="-6.88922322027536"/>
    <s v="230"/>
    <s v="PB"/>
    <s v="Eixo Principal"/>
    <s v="-"/>
    <s v="230BPB0365"/>
    <s v="CONDADO"/>
    <s v="ENTR BR-426 (SÃO BENTINHO)"/>
    <n v="373.3"/>
    <n v="388.1"/>
    <n v="14.8"/>
    <x v="2"/>
    <m/>
    <m/>
    <s v="Federal"/>
    <m/>
    <m/>
    <m/>
    <s v="Federal"/>
    <s v="PAV"/>
    <s v="Patos"/>
  </r>
  <r>
    <x v="0"/>
    <s v="230BPB0370"/>
    <n v="0"/>
    <x v="190"/>
    <s v="0370"/>
    <n v="-37.729118639613397"/>
    <n v="-6.88922322027536"/>
    <n v="-37.796031309697099"/>
    <n v="-6.7695506901122204"/>
    <s v="230"/>
    <s v="PB"/>
    <s v="Eixo Principal"/>
    <s v="-"/>
    <s v="230BPB0370"/>
    <s v="ENTR BR-426 (SÃO BENTINHO)"/>
    <s v="ENTR BR-427 (POMBAL)"/>
    <n v="388.1"/>
    <n v="404.2"/>
    <n v="16.100000000000001"/>
    <x v="2"/>
    <m/>
    <m/>
    <s v="Federal"/>
    <m/>
    <m/>
    <m/>
    <s v="Federal"/>
    <s v="PAV"/>
    <s v="Patos"/>
  </r>
  <r>
    <x v="0"/>
    <s v="230BPB0390"/>
    <n v="0"/>
    <x v="190"/>
    <s v="0390"/>
    <n v="-37.796031309697099"/>
    <n v="-6.7695506901122204"/>
    <n v="-37.8355197700213"/>
    <n v="-6.71545624960617"/>
    <s v="230"/>
    <s v="PB"/>
    <s v="Eixo Principal"/>
    <s v="-"/>
    <s v="230BPB0390"/>
    <s v="ENTR BR-427 (POMBAL)"/>
    <s v="ENTR PB-325 (P/CATOLÉ DO ROCHA)"/>
    <n v="404.2"/>
    <n v="414.2"/>
    <n v="10"/>
    <x v="2"/>
    <m/>
    <m/>
    <s v="Federal"/>
    <m/>
    <m/>
    <m/>
    <s v="Federal"/>
    <s v="PAV"/>
    <s v="Patos"/>
  </r>
  <r>
    <x v="0"/>
    <s v="230BPB0410"/>
    <n v="0"/>
    <x v="190"/>
    <s v="0410"/>
    <n v="-37.8355197700213"/>
    <n v="-6.71545624960617"/>
    <n v="-38.083517949693601"/>
    <n v="-6.7864046399621403"/>
    <s v="230"/>
    <s v="PB"/>
    <s v="Eixo Principal"/>
    <s v="-"/>
    <s v="230BPB0410"/>
    <s v="ENTR PB-325 (P/CATOLÉ DO ROCHA)"/>
    <s v="ENTR PB-359 (APARECIDA)"/>
    <n v="414.2"/>
    <n v="443.2"/>
    <n v="29"/>
    <x v="2"/>
    <m/>
    <m/>
    <s v="Federal"/>
    <m/>
    <m/>
    <m/>
    <s v="Federal"/>
    <s v="PAV"/>
    <s v="Patos"/>
  </r>
  <r>
    <x v="0"/>
    <s v="230BPB0430"/>
    <n v="0"/>
    <x v="190"/>
    <s v="0430"/>
    <n v="-38.083517949693601"/>
    <n v="-6.7864046399621403"/>
    <n v="-38.243536729736199"/>
    <n v="-6.7790270902279897"/>
    <s v="230"/>
    <s v="PB"/>
    <s v="Eixo Principal"/>
    <s v="-"/>
    <s v="230BPB0430"/>
    <s v="ENTR PB-359 (APARECIDA)"/>
    <s v="ENTR PB-383/391 (SOUSA)"/>
    <n v="443.2"/>
    <n v="461.1"/>
    <n v="17.899999999999999"/>
    <x v="2"/>
    <m/>
    <m/>
    <s v="Federal"/>
    <m/>
    <m/>
    <m/>
    <s v="Federal"/>
    <s v="PAV"/>
    <s v="Patos"/>
  </r>
  <r>
    <x v="0"/>
    <s v="230BPB0450"/>
    <n v="0"/>
    <x v="190"/>
    <s v="0450"/>
    <n v="-38.243536729736199"/>
    <n v="-6.7790270902279897"/>
    <n v="-38.3151893603006"/>
    <n v="-6.8355297802750599"/>
    <s v="230"/>
    <s v="PB"/>
    <s v="Eixo Principal"/>
    <s v="-"/>
    <s v="230BPB0450"/>
    <s v="ENTR PB-383/391 (SOUSA)"/>
    <s v="ENTR PB-348/384 (P/SÃO GONÇALO)"/>
    <n v="461.1"/>
    <n v="472.6"/>
    <n v="11.5"/>
    <x v="2"/>
    <m/>
    <m/>
    <s v="Federal"/>
    <m/>
    <m/>
    <m/>
    <s v="Federal"/>
    <s v="PAV"/>
    <s v="Patos"/>
  </r>
  <r>
    <x v="0"/>
    <s v="230BPB0460"/>
    <n v="0"/>
    <x v="190"/>
    <s v="0460"/>
    <n v="-38.3151893603006"/>
    <n v="-6.8355297802750599"/>
    <n v="-38.357931590270603"/>
    <n v="-6.8476722601666298"/>
    <s v="230"/>
    <s v="PB"/>
    <s v="Eixo Principal"/>
    <s v="-"/>
    <s v="230BPB0460"/>
    <s v="ENTR PB-348/384 (P/SÃO GONÇALO)"/>
    <s v="ENTR BR-405 (MARIZÓPOLIS)"/>
    <n v="472.6"/>
    <n v="477.2"/>
    <n v="4.5999999999999996"/>
    <x v="2"/>
    <m/>
    <m/>
    <s v="Federal"/>
    <m/>
    <m/>
    <m/>
    <s v="Federal"/>
    <s v="PAV"/>
    <s v="Patos"/>
  </r>
  <r>
    <x v="0"/>
    <s v="230BPB0465"/>
    <n v="0"/>
    <x v="190"/>
    <s v="0465"/>
    <n v="-38.357931590270603"/>
    <n v="-6.8476722601666298"/>
    <n v="-38.4840925203534"/>
    <n v="-6.8926389101575296"/>
    <s v="230"/>
    <s v="PB"/>
    <s v="Eixo Principal"/>
    <s v="-"/>
    <s v="230BPB0465"/>
    <s v="ENTR BR-405 (MARIZÓPOLIS)"/>
    <s v="ENTR PB-394 (P/ENGENHEIRO ÁVIDOS)"/>
    <n v="477.2"/>
    <n v="493.3"/>
    <n v="16.100000000000001"/>
    <x v="2"/>
    <m/>
    <m/>
    <s v="Federal"/>
    <m/>
    <m/>
    <m/>
    <s v="Federal"/>
    <s v="PAV"/>
    <s v="Patos"/>
  </r>
  <r>
    <x v="0"/>
    <s v="230BPB0470"/>
    <n v="0"/>
    <x v="190"/>
    <s v="0470"/>
    <n v="-38.4840925203534"/>
    <n v="-6.8926389101575296"/>
    <n v="-38.541379390446401"/>
    <n v="-6.8941251801329004"/>
    <s v="230"/>
    <s v="PB"/>
    <s v="Eixo Principal"/>
    <s v="-"/>
    <s v="230BPB0470"/>
    <s v="ENTR PB-394 (P/ENGENHEIRO ÁVIDOS)"/>
    <s v="ENTR PB-393 (CAJAZEIRAS)"/>
    <n v="493.3"/>
    <n v="499.9"/>
    <n v="6.6"/>
    <x v="2"/>
    <m/>
    <m/>
    <s v="Federal"/>
    <m/>
    <m/>
    <m/>
    <s v="Federal"/>
    <s v="PAV"/>
    <s v="Patos"/>
  </r>
  <r>
    <x v="0"/>
    <s v="230BPB0490"/>
    <n v="0"/>
    <x v="190"/>
    <s v="0490"/>
    <n v="-38.541379390446401"/>
    <n v="-6.8941251801329004"/>
    <n v="-38.569690009786001"/>
    <n v="-6.90062033036389"/>
    <s v="230"/>
    <s v="PB"/>
    <s v="Eixo Principal"/>
    <s v="-"/>
    <s v="230BPB0490"/>
    <s v="ENTR PB-393 (CAJAZEIRAS)"/>
    <s v="ENTR PB-400 (P/SÃO JOSÉ DAS PIRANHAS)"/>
    <n v="499.9"/>
    <n v="503.3"/>
    <n v="3.4"/>
    <x v="2"/>
    <m/>
    <m/>
    <s v="Federal"/>
    <m/>
    <m/>
    <m/>
    <s v="Federal"/>
    <s v="PAV"/>
    <s v="Patos"/>
  </r>
  <r>
    <x v="0"/>
    <s v="230BPB0510"/>
    <n v="0"/>
    <x v="190"/>
    <s v="0510"/>
    <n v="-38.569690009786001"/>
    <n v="-6.90062033036389"/>
    <n v="-38.646611150384203"/>
    <n v="-6.8713648697928402"/>
    <s v="230"/>
    <s v="PB"/>
    <s v="Eixo Principal"/>
    <s v="-"/>
    <s v="230BPB0510"/>
    <s v="ENTR PB-400 (P/SÃO JOSÉ DAS PIRANHAS)"/>
    <s v="ENTR PB-420 (P/CACHOEIRA DOS ÍNDIOS)"/>
    <n v="503.3"/>
    <n v="512.6"/>
    <n v="9.3000000000000007"/>
    <x v="2"/>
    <m/>
    <m/>
    <s v="Federal"/>
    <m/>
    <m/>
    <m/>
    <s v="Federal"/>
    <s v="PAV"/>
    <s v="Patos"/>
  </r>
  <r>
    <x v="0"/>
    <s v="230BPB0520"/>
    <n v="0"/>
    <x v="190"/>
    <s v="0520"/>
    <n v="-38.646611150384203"/>
    <n v="-6.8713648697928402"/>
    <n v="-38.6689652504459"/>
    <n v="-6.8590097398076102"/>
    <s v="230"/>
    <s v="PB"/>
    <s v="Eixo Principal"/>
    <s v="-"/>
    <s v="230BPB0520"/>
    <s v="ENTR PB-420 (P/CACHOEIRA DOS ÍNDIOS)"/>
    <s v="ENTR PB-417 (P/BOM JESUS)"/>
    <n v="512.6"/>
    <n v="515.5"/>
    <n v="2.9"/>
    <x v="2"/>
    <m/>
    <m/>
    <s v="Federal"/>
    <m/>
    <m/>
    <m/>
    <s v="Federal"/>
    <s v="PAV"/>
    <s v="Patos"/>
  </r>
  <r>
    <x v="0"/>
    <s v="230BPB0525"/>
    <n v="0"/>
    <x v="190"/>
    <s v="0525"/>
    <n v="-38.6689652504459"/>
    <n v="-6.8590097398076102"/>
    <n v="-38.682432949720798"/>
    <n v="-6.8571511199281696"/>
    <s v="230"/>
    <s v="PB"/>
    <s v="Eixo Principal"/>
    <s v="-"/>
    <s v="230BPB0525"/>
    <s v="ENTR PB-417 (P/BOM JESUS)"/>
    <s v="DIV PB/CE"/>
    <n v="515.5"/>
    <n v="517"/>
    <n v="1.5"/>
    <x v="2"/>
    <m/>
    <m/>
    <s v="Federal"/>
    <m/>
    <m/>
    <m/>
    <s v="Federal"/>
    <s v="PAV"/>
    <s v="Patos"/>
  </r>
  <r>
    <x v="0"/>
    <s v="230BPI0730"/>
    <n v="0"/>
    <x v="191"/>
    <s v="0730"/>
    <n v="-40.458400390065798"/>
    <n v="-7.0784741495622798"/>
    <n v="-40.6142990601534"/>
    <n v="-7.0886040402442001"/>
    <s v="230"/>
    <s v="PI"/>
    <s v="Eixo Principal"/>
    <s v="-"/>
    <s v="230BPI0730"/>
    <s v="DIV CE/PI"/>
    <s v="INÍCIO PISTA DUPLA (FRONTEIRAS)"/>
    <n v="0"/>
    <n v="17.7"/>
    <n v="17.7"/>
    <x v="2"/>
    <m/>
    <m/>
    <s v="Federal"/>
    <m/>
    <m/>
    <m/>
    <s v="Federal"/>
    <s v="PAV"/>
    <s v="Picos"/>
  </r>
  <r>
    <x v="0"/>
    <s v="230BPI0740"/>
    <n v="0"/>
    <x v="191"/>
    <s v="0740"/>
    <n v="-40.6142990601534"/>
    <n v="-7.0886040402442001"/>
    <n v="-40.618527800117803"/>
    <n v="-7.08922130971564"/>
    <s v="230"/>
    <s v="PI"/>
    <s v="Eixo Principal"/>
    <s v="-"/>
    <s v="230BPI0740"/>
    <s v="INÍCIO PISTA DUPLA (FRONTEIRAS)"/>
    <s v="FIM PISTA DUPLA (FRONTEIRAS)"/>
    <n v="17.7"/>
    <n v="18.100000000000001"/>
    <n v="0.4"/>
    <x v="0"/>
    <m/>
    <m/>
    <s v="Federal"/>
    <m/>
    <m/>
    <m/>
    <s v="Federal"/>
    <s v="PAV"/>
    <s v="Picos"/>
  </r>
  <r>
    <x v="0"/>
    <s v="230BPI0750"/>
    <n v="0"/>
    <x v="191"/>
    <s v="0750"/>
    <n v="-40.618527800117803"/>
    <n v="-7.08922130971564"/>
    <n v="-40.821739349791102"/>
    <n v="-7.1204578103795999"/>
    <s v="230"/>
    <s v="PI"/>
    <s v="Eixo Principal"/>
    <s v="-"/>
    <s v="230BPI0750"/>
    <s v="FIM PISTA DUPLA (FRONTEIRAS)"/>
    <s v="ENTR PI-455"/>
    <n v="18.100000000000001"/>
    <n v="41.1"/>
    <n v="23"/>
    <x v="2"/>
    <m/>
    <m/>
    <s v="Federal"/>
    <m/>
    <m/>
    <m/>
    <s v="Federal"/>
    <s v="PAV"/>
    <s v="Picos"/>
  </r>
  <r>
    <x v="0"/>
    <s v="230BPI0755"/>
    <n v="0"/>
    <x v="191"/>
    <s v="0755"/>
    <n v="-40.821739349791102"/>
    <n v="-7.1204578103795999"/>
    <n v="-40.9210011096134"/>
    <n v="-7.1469166302982199"/>
    <s v="230"/>
    <s v="PI"/>
    <s v="Eixo Principal"/>
    <s v="-"/>
    <s v="230BPI0755"/>
    <s v="ENTR PI-455"/>
    <s v="ENTR BR-316(A)"/>
    <n v="41.1"/>
    <n v="52.5"/>
    <n v="11.4"/>
    <x v="2"/>
    <m/>
    <m/>
    <s v="Federal"/>
    <m/>
    <m/>
    <m/>
    <s v="Federal"/>
    <s v="PAV"/>
    <s v="Picos"/>
  </r>
  <r>
    <x v="0"/>
    <s v="230BPI0770"/>
    <n v="0"/>
    <x v="191"/>
    <s v="0770"/>
    <n v="-40.9210011096134"/>
    <n v="-7.1469166302982199"/>
    <n v="-41.037991859636499"/>
    <n v="-7.13242021991715"/>
    <s v="230"/>
    <s v="PI"/>
    <s v="Eixo Principal"/>
    <s v="-"/>
    <s v="230BPI0770"/>
    <s v="ENTR BR-316(A)"/>
    <s v="ENTR PI-229"/>
    <n v="52.5"/>
    <n v="65.599999999999994"/>
    <n v="13.1"/>
    <x v="2"/>
    <m/>
    <s v="316BPI0540"/>
    <s v="Federal"/>
    <m/>
    <m/>
    <m/>
    <s v="Federal"/>
    <s v="PAV"/>
    <s v="Picos"/>
  </r>
  <r>
    <x v="0"/>
    <s v="230BPI0775"/>
    <n v="0"/>
    <x v="191"/>
    <s v="0775"/>
    <n v="-41.037991859636499"/>
    <n v="-7.13242021991715"/>
    <n v="-41.147386200013102"/>
    <n v="-7.1204232098631897"/>
    <s v="230"/>
    <s v="PI"/>
    <s v="Eixo Principal"/>
    <s v="-"/>
    <s v="230BPI0775"/>
    <s v="ENTR PI-229"/>
    <s v="ENTR PI-228"/>
    <n v="65.599999999999994"/>
    <n v="77.7"/>
    <n v="12.1"/>
    <x v="2"/>
    <m/>
    <s v="316BPI0535"/>
    <s v="Federal"/>
    <m/>
    <m/>
    <m/>
    <s v="Federal"/>
    <s v="PAV"/>
    <s v="Picos"/>
  </r>
  <r>
    <x v="0"/>
    <s v="230BPI0780"/>
    <n v="0"/>
    <x v="191"/>
    <s v="0780"/>
    <n v="-41.147386200013102"/>
    <n v="-7.1204232098631897"/>
    <n v="-41.270149409567502"/>
    <n v="-7.1068711703681497"/>
    <s v="230"/>
    <s v="PI"/>
    <s v="Eixo Principal"/>
    <s v="-"/>
    <s v="230BPI0780"/>
    <s v="ENTR PI-228"/>
    <s v="ENTR BR-020"/>
    <n v="77.7"/>
    <n v="91.4"/>
    <n v="13.7"/>
    <x v="2"/>
    <m/>
    <s v="316BPI0530"/>
    <s v="Federal"/>
    <m/>
    <m/>
    <m/>
    <s v="Federal"/>
    <s v="PAV"/>
    <s v="Picos"/>
  </r>
  <r>
    <x v="0"/>
    <s v="230BPI0790"/>
    <n v="0"/>
    <x v="191"/>
    <s v="0790"/>
    <n v="-41.270149409567502"/>
    <n v="-7.1068711703681497"/>
    <n v="-41.433255510033703"/>
    <n v="-7.0793327799837504"/>
    <s v="230"/>
    <s v="PI"/>
    <s v="Eixo Principal"/>
    <s v="-"/>
    <s v="230BPI0790"/>
    <s v="ENTR BR-020"/>
    <s v="ENTR BR-407(A)/PI-245(A)"/>
    <n v="91.4"/>
    <n v="109.7"/>
    <n v="18.3"/>
    <x v="2"/>
    <m/>
    <s v="316BPI0510"/>
    <s v="Federal"/>
    <m/>
    <m/>
    <m/>
    <s v="Federal"/>
    <s v="PAV"/>
    <s v="Picos"/>
  </r>
  <r>
    <x v="0"/>
    <s v="230BPI0810"/>
    <n v="0"/>
    <x v="191"/>
    <s v="0810"/>
    <n v="-41.433255510033703"/>
    <n v="-7.0793327799837504"/>
    <n v="-41.467607079702901"/>
    <n v="-7.07566095958554"/>
    <s v="230"/>
    <s v="PI"/>
    <s v="Eixo Principal"/>
    <s v="-"/>
    <s v="230BPI0810"/>
    <s v="ENTR BR-407(A)/PI-245(A)"/>
    <s v="ENTR BR-407(B)/PI-238/245(B) (PICOS)"/>
    <n v="109.7"/>
    <n v="113.8"/>
    <n v="4.0999999999999996"/>
    <x v="2"/>
    <m/>
    <s v="407BPI0130;316BPI0490"/>
    <s v="Federal"/>
    <m/>
    <m/>
    <m/>
    <s v="Federal"/>
    <s v="PAV"/>
    <s v="Picos"/>
  </r>
  <r>
    <x v="0"/>
    <s v="230BPI0830"/>
    <n v="0"/>
    <x v="191"/>
    <s v="0830"/>
    <n v="-41.467607079702901"/>
    <n v="-7.07566095958554"/>
    <n v="-41.7175581803657"/>
    <n v="-6.9559908602899396"/>
    <s v="230"/>
    <s v="PI"/>
    <s v="Eixo Principal"/>
    <s v="-"/>
    <s v="230BPI0830"/>
    <s v="ENTR BR-407(B)/PI-238/245(B) (PICOS)"/>
    <s v="ENTR PI-242"/>
    <n v="113.8"/>
    <n v="148.4"/>
    <n v="34.6"/>
    <x v="2"/>
    <m/>
    <s v="316BPI0480"/>
    <s v="Federal"/>
    <m/>
    <m/>
    <m/>
    <s v="Federal"/>
    <s v="PAV"/>
    <s v="Picos"/>
  </r>
  <r>
    <x v="0"/>
    <s v="230BPI0840"/>
    <n v="0"/>
    <x v="191"/>
    <s v="0840"/>
    <n v="-41.7175581803657"/>
    <n v="-6.9559908602899396"/>
    <n v="-41.743040500218797"/>
    <n v="-6.9403069895758396"/>
    <s v="230"/>
    <s v="PI"/>
    <s v="Eixo Principal"/>
    <s v="-"/>
    <s v="230BPI0840"/>
    <s v="ENTR PI-242"/>
    <s v="ENTR BR-316(B) (GATURIANO)"/>
    <n v="148.4"/>
    <n v="151.9"/>
    <n v="3.5"/>
    <x v="2"/>
    <m/>
    <s v="316BPI0475"/>
    <s v="Federal"/>
    <m/>
    <m/>
    <m/>
    <s v="Federal"/>
    <s v="PAV"/>
    <s v="Picos"/>
  </r>
  <r>
    <x v="0"/>
    <s v="230BPI0850"/>
    <n v="0"/>
    <x v="191"/>
    <s v="0850"/>
    <n v="-41.743040500218797"/>
    <n v="-6.9403069895758396"/>
    <n v="-41.862590510343701"/>
    <n v="-6.9284162703945"/>
    <s v="230"/>
    <s v="PI"/>
    <s v="Eixo Principal"/>
    <s v="-"/>
    <s v="230BPI0850"/>
    <s v="ENTR BR-316(B) (GATURIANO)"/>
    <s v="SÃO JOÃO DA VARJOTA"/>
    <n v="151.9"/>
    <n v="165.4"/>
    <n v="13.5"/>
    <x v="2"/>
    <m/>
    <m/>
    <s v="Federal"/>
    <m/>
    <m/>
    <m/>
    <s v="Federal"/>
    <s v="PAV"/>
    <s v="Floriano"/>
  </r>
  <r>
    <x v="0"/>
    <s v="230BPI0852"/>
    <n v="0"/>
    <x v="191"/>
    <s v="0852"/>
    <n v="-41.862590510343701"/>
    <n v="-6.9284162703945"/>
    <n v="-42.065931219749899"/>
    <n v="-6.9827999499576601"/>
    <s v="230"/>
    <s v="PI"/>
    <s v="Eixo Principal"/>
    <s v="-"/>
    <s v="230BPI0852"/>
    <s v="SÃO JOÃO DA VARJOTA"/>
    <s v="ENTR PI-236 (TANQUE DO PIAUÍ)"/>
    <n v="165.4"/>
    <n v="189.3"/>
    <n v="23.9"/>
    <x v="2"/>
    <m/>
    <m/>
    <s v="Federal"/>
    <m/>
    <m/>
    <m/>
    <s v="Federal"/>
    <s v="PAV"/>
    <s v="Floriano"/>
  </r>
  <r>
    <x v="0"/>
    <s v="230BPI0855"/>
    <n v="0"/>
    <x v="191"/>
    <s v="0855"/>
    <n v="-42.065931219749899"/>
    <n v="-6.9827999499576601"/>
    <n v="-42.122632570036998"/>
    <n v="-7.0073372604061799"/>
    <s v="230"/>
    <s v="PI"/>
    <s v="Eixo Principal"/>
    <s v="-"/>
    <s v="230BPI0855"/>
    <s v="ENTR PI-236 (TANQUE DO PIAUÍ)"/>
    <s v="INÍCIO PISTA DUPLA (OEIRAS)"/>
    <n v="189.3"/>
    <n v="196.5"/>
    <n v="7.2"/>
    <x v="2"/>
    <m/>
    <m/>
    <s v="Federal"/>
    <m/>
    <m/>
    <m/>
    <s v="Federal"/>
    <s v="PAV"/>
    <s v="Floriano"/>
  </r>
  <r>
    <x v="0"/>
    <s v="230BPI0860"/>
    <n v="0"/>
    <x v="191"/>
    <s v="0860"/>
    <n v="-42.122632570036998"/>
    <n v="-7.0073372604061799"/>
    <n v="-42.1347987101922"/>
    <n v="-7.0133756395740603"/>
    <s v="230"/>
    <s v="PI"/>
    <s v="Eixo Principal"/>
    <s v="-"/>
    <s v="230BPI0860"/>
    <s v="INÍCIO PISTA DUPLA (OEIRAS)"/>
    <s v="FIM PISTA DUPLA (OEIRAS)"/>
    <n v="196.5"/>
    <n v="197.9"/>
    <n v="1.4"/>
    <x v="0"/>
    <m/>
    <m/>
    <s v="Federal"/>
    <m/>
    <m/>
    <m/>
    <s v="Federal"/>
    <s v="PAV"/>
    <s v="Floriano"/>
  </r>
  <r>
    <x v="0"/>
    <s v="230BPI0870"/>
    <n v="0"/>
    <x v="191"/>
    <s v="0870"/>
    <n v="-42.1347987101922"/>
    <n v="-7.0133756395740603"/>
    <n v="-42.5771544503176"/>
    <n v="-6.9924451204458897"/>
    <s v="230"/>
    <s v="PI"/>
    <s v="Eixo Principal"/>
    <s v="-"/>
    <s v="230BPI0870"/>
    <s v="FIM PISTA DUPLA (OEIRAS)"/>
    <s v="ENTR PI-217"/>
    <n v="197.9"/>
    <n v="253.8"/>
    <n v="55.9"/>
    <x v="2"/>
    <m/>
    <m/>
    <s v="Federal"/>
    <m/>
    <m/>
    <m/>
    <s v="Federal"/>
    <s v="PAV"/>
    <s v="Floriano"/>
  </r>
  <r>
    <x v="0"/>
    <s v="230BPI0875"/>
    <n v="0"/>
    <x v="191"/>
    <s v="0875"/>
    <n v="-42.5771544503176"/>
    <n v="-6.9924451204458897"/>
    <n v="-42.669102579720203"/>
    <n v="-6.9730510300809101"/>
    <s v="230"/>
    <s v="PI"/>
    <s v="Eixo Principal"/>
    <s v="-"/>
    <s v="230BPI0875"/>
    <s v="ENTR PI-217"/>
    <s v="NAZARÉ DO PIAUÍ"/>
    <n v="253.8"/>
    <n v="265.10000000000002"/>
    <n v="11.3"/>
    <x v="2"/>
    <m/>
    <m/>
    <s v="Federal"/>
    <m/>
    <m/>
    <m/>
    <s v="Federal"/>
    <s v="PAV"/>
    <s v="Floriano"/>
  </r>
  <r>
    <x v="0"/>
    <s v="230BPI0880"/>
    <n v="0"/>
    <x v="191"/>
    <s v="0880"/>
    <n v="-42.669102579720203"/>
    <n v="-6.9730510300809101"/>
    <n v="-42.8004620004209"/>
    <n v="-6.91422449006813"/>
    <s v="230"/>
    <s v="PI"/>
    <s v="Eixo Principal"/>
    <s v="-"/>
    <s v="230BPI0880"/>
    <s v="NAZARÉ DO PIAUÍ"/>
    <s v="ENTR PI-244"/>
    <n v="265.10000000000002"/>
    <n v="281.3"/>
    <n v="16.2"/>
    <x v="2"/>
    <m/>
    <m/>
    <s v="Federal"/>
    <m/>
    <m/>
    <m/>
    <s v="Federal"/>
    <s v="PAV"/>
    <s v="Floriano"/>
  </r>
  <r>
    <x v="0"/>
    <s v="230BPI0890"/>
    <n v="0"/>
    <x v="191"/>
    <s v="0890"/>
    <n v="-42.8004620004209"/>
    <n v="-6.91422449006813"/>
    <n v="-42.940906269908297"/>
    <n v="-6.8147554796815903"/>
    <s v="230"/>
    <s v="PI"/>
    <s v="Eixo Principal"/>
    <s v="-"/>
    <s v="230BPI0890"/>
    <s v="ENTR PI-244"/>
    <s v="ENTR BR-343(A)"/>
    <n v="281.3"/>
    <n v="300.39999999999998"/>
    <n v="19.100000000000001"/>
    <x v="2"/>
    <m/>
    <m/>
    <s v="Federal"/>
    <m/>
    <m/>
    <m/>
    <s v="Federal"/>
    <s v="PAV"/>
    <s v="Floriano"/>
  </r>
  <r>
    <x v="0"/>
    <s v="230BPI0895"/>
    <n v="0"/>
    <x v="191"/>
    <s v="0895"/>
    <n v="-42.940906269908297"/>
    <n v="-6.8147554796815903"/>
    <n v="-43.004596800401899"/>
    <n v="-6.77851005019863"/>
    <s v="230"/>
    <s v="PI"/>
    <s v="Eixo Principal"/>
    <s v="-"/>
    <s v="230BPI0895"/>
    <s v="ENTR BR-343(A)"/>
    <s v="ENTR BR-343(B)"/>
    <n v="300.39999999999998"/>
    <n v="308.5"/>
    <n v="8.1"/>
    <x v="2"/>
    <m/>
    <s v="343BPI0312"/>
    <s v="Federal"/>
    <m/>
    <m/>
    <m/>
    <s v="Federal"/>
    <s v="PAV"/>
    <s v="Floriano"/>
  </r>
  <r>
    <x v="0"/>
    <s v="230BPI0900"/>
    <n v="0"/>
    <x v="191"/>
    <s v="0900"/>
    <n v="-43.004596800401899"/>
    <n v="-6.77851005019863"/>
    <n v="-43.0109079700267"/>
    <n v="-6.7615369698552197"/>
    <s v="230"/>
    <s v="PI"/>
    <s v="Eixo Principal"/>
    <s v="-"/>
    <s v="230BPI0900"/>
    <s v="ENTR BR-343(B)"/>
    <s v="DIV PI/MA (FLORIANO)"/>
    <n v="308.5"/>
    <n v="310.5"/>
    <n v="2"/>
    <x v="2"/>
    <m/>
    <m/>
    <s v="Federal"/>
    <m/>
    <m/>
    <m/>
    <s v="Federal"/>
    <s v="PAV"/>
    <s v="Floriano"/>
  </r>
  <r>
    <x v="0"/>
    <s v="230BTO1090"/>
    <n v="0"/>
    <x v="192"/>
    <s v="1090"/>
    <n v="-47.460316420366397"/>
    <n v="-6.56020490972878"/>
    <n v="-47.472389460005502"/>
    <n v="-6.5629843796253899"/>
    <s v="230"/>
    <s v="TO"/>
    <s v="Eixo Principal"/>
    <s v="Coinc"/>
    <s v="230BTO1090"/>
    <s v="ENTR BR-226(A) (DIV MA/TO) (ESTREITO)"/>
    <s v="ENTR BR-226(B)/TO-126(A)"/>
    <n v="0"/>
    <n v="1.7"/>
    <n v="1.7"/>
    <x v="2"/>
    <m/>
    <s v="226BTO0950"/>
    <s v="Federal"/>
    <m/>
    <m/>
    <m/>
    <s v="Federal"/>
    <s v="PAV"/>
    <s v="Araguaína"/>
  </r>
  <r>
    <x v="0"/>
    <s v="230BTO1092"/>
    <n v="0"/>
    <x v="192"/>
    <s v="1092"/>
    <n v="-47.472389460005502"/>
    <n v="-6.5629843796253899"/>
    <n v="-47.485384269668202"/>
    <n v="-6.5421592997118401"/>
    <s v="230"/>
    <s v="TO"/>
    <s v="Eixo Principal"/>
    <s v="-"/>
    <s v="230BTO1092"/>
    <s v="ENTR BR-226(B)/TO-126(A)"/>
    <s v="ENTR TO-126(B)"/>
    <n v="1.7"/>
    <n v="4.2"/>
    <n v="2.5"/>
    <x v="2"/>
    <m/>
    <m/>
    <s v="Federal"/>
    <m/>
    <m/>
    <m/>
    <s v="Federal"/>
    <s v="PAV"/>
    <s v="Araguaína"/>
  </r>
  <r>
    <x v="0"/>
    <s v="230BTO1095"/>
    <n v="0"/>
    <x v="192"/>
    <s v="1095"/>
    <n v="-47.485384269668202"/>
    <n v="-6.5421592997118401"/>
    <n v="-47.539313730444199"/>
    <n v="-6.4264954103348897"/>
    <s v="230"/>
    <s v="TO"/>
    <s v="Eixo Principal"/>
    <s v="-"/>
    <s v="230BTO1095"/>
    <s v="ENTR TO-126(B)"/>
    <s v="ACESSO PRATA"/>
    <n v="4.2"/>
    <n v="20.9"/>
    <n v="16.7"/>
    <x v="2"/>
    <m/>
    <m/>
    <s v="Federal"/>
    <m/>
    <m/>
    <m/>
    <s v="Federal"/>
    <s v="PAV"/>
    <s v="Araguaína"/>
  </r>
  <r>
    <x v="0"/>
    <s v="230BTO1110"/>
    <n v="0"/>
    <x v="192"/>
    <s v="1110"/>
    <n v="-47.539313730444199"/>
    <n v="-6.4264954103348897"/>
    <n v="-47.663941519685302"/>
    <n v="-6.3991080296118499"/>
    <s v="230"/>
    <s v="TO"/>
    <s v="Eixo Principal"/>
    <s v="-"/>
    <s v="230BTO1110"/>
    <s v="ACESSO PRATA"/>
    <s v="ENTR TO-415 (NAZARÉ)"/>
    <n v="20.9"/>
    <n v="35.200000000000003"/>
    <n v="14.3"/>
    <x v="2"/>
    <m/>
    <m/>
    <s v="Federal"/>
    <m/>
    <m/>
    <m/>
    <s v="Federal"/>
    <s v="PAV"/>
    <s v="Araguaína"/>
  </r>
  <r>
    <x v="0"/>
    <s v="230BTO1115"/>
    <n v="0"/>
    <x v="192"/>
    <s v="1115"/>
    <n v="-47.663941519685302"/>
    <n v="-6.3991080296118499"/>
    <n v="-47.862028719749503"/>
    <n v="-6.1942045601922402"/>
    <s v="230"/>
    <s v="TO"/>
    <s v="Eixo Principal"/>
    <s v="-"/>
    <s v="230BTO1115"/>
    <s v="ENTR TO-415 (NAZARÉ)"/>
    <s v="ENTR TO-134(A) (LUZINÓPOLIS)"/>
    <n v="35.200000000000003"/>
    <n v="69.3"/>
    <n v="34.1"/>
    <x v="2"/>
    <m/>
    <m/>
    <s v="Federal"/>
    <m/>
    <m/>
    <m/>
    <s v="Federal"/>
    <s v="PAV"/>
    <s v="Araguaína"/>
  </r>
  <r>
    <x v="0"/>
    <s v="230BTO1120"/>
    <n v="0"/>
    <x v="192"/>
    <s v="1120"/>
    <n v="-47.862028719749503"/>
    <n v="-6.1942045601922402"/>
    <n v="-47.908622579668197"/>
    <n v="-6.0992873100612401"/>
    <s v="230"/>
    <s v="TO"/>
    <s v="Eixo Principal"/>
    <s v="-"/>
    <s v="230BTO1120"/>
    <s v="ENTR TO-134(A) (LUZINÓPOLIS)"/>
    <s v="ENTR TO-414 (CACHOEIRINHA)"/>
    <n v="69.3"/>
    <n v="82.7"/>
    <n v="13.4"/>
    <x v="2"/>
    <m/>
    <m/>
    <s v="Federal"/>
    <m/>
    <m/>
    <m/>
    <s v="Federal"/>
    <s v="PAV"/>
    <s v="Araguaína"/>
  </r>
  <r>
    <x v="0"/>
    <s v="230BTO1122"/>
    <n v="0"/>
    <x v="192"/>
    <s v="1122"/>
    <n v="-47.908622579668197"/>
    <n v="-6.0992873100612401"/>
    <n v="-47.920606580129501"/>
    <n v="-6.0295958499684703"/>
    <s v="230"/>
    <s v="TO"/>
    <s v="Eixo Principal"/>
    <s v="-"/>
    <s v="230BTO1122"/>
    <s v="ENTR TO-414 (CACHOEIRINHA)"/>
    <s v="SÃO BENTO DO TOCANTINS"/>
    <n v="82.7"/>
    <n v="92.2"/>
    <n v="9.5"/>
    <x v="2"/>
    <m/>
    <m/>
    <s v="Federal"/>
    <m/>
    <m/>
    <m/>
    <s v="Federal"/>
    <s v="PAV"/>
    <s v="Araguaína"/>
  </r>
  <r>
    <x v="0"/>
    <s v="230BTO1125"/>
    <n v="0"/>
    <x v="192"/>
    <s v="1125"/>
    <n v="-47.920606580129501"/>
    <n v="-6.0295958499684703"/>
    <n v="-47.875035549750798"/>
    <n v="-5.9790276404132197"/>
    <s v="230"/>
    <s v="TO"/>
    <s v="Eixo Principal"/>
    <s v="-"/>
    <s v="230BTO1125"/>
    <s v="SÃO BENTO DO TOCANTINS"/>
    <s v="VEREDÃO"/>
    <n v="92.2"/>
    <n v="99.9"/>
    <n v="7.7"/>
    <x v="2"/>
    <m/>
    <m/>
    <s v="Federal"/>
    <m/>
    <m/>
    <m/>
    <s v="Federal"/>
    <s v="PAV"/>
    <s v="Araguaína"/>
  </r>
  <r>
    <x v="0"/>
    <s v="230BTO1127"/>
    <n v="0"/>
    <x v="192"/>
    <s v="1127"/>
    <n v="-47.875035549750798"/>
    <n v="-5.9790276404132197"/>
    <n v="-47.8814027804139"/>
    <n v="-5.96848096972092"/>
    <s v="230"/>
    <s v="TO"/>
    <s v="Eixo Principal"/>
    <s v="-"/>
    <s v="230BTO1127"/>
    <s v="VEREDÃO"/>
    <s v="ENTR TO-134(B)"/>
    <n v="99.9"/>
    <n v="101.3"/>
    <n v="1.4"/>
    <x v="2"/>
    <m/>
    <m/>
    <s v="Federal"/>
    <m/>
    <m/>
    <m/>
    <s v="Federal"/>
    <s v="PAV"/>
    <s v="Araguaína"/>
  </r>
  <r>
    <x v="0"/>
    <s v="230BTO1130"/>
    <n v="0"/>
    <x v="192"/>
    <s v="1130"/>
    <n v="-47.8814027804139"/>
    <n v="-5.96848096972092"/>
    <n v="-48.147665570309698"/>
    <n v="-5.7200030601930498"/>
    <s v="230"/>
    <s v="TO"/>
    <s v="Eixo Principal"/>
    <s v="-"/>
    <s v="230BTO1130"/>
    <s v="ENTR TO-134(B)"/>
    <s v="ENTR TO-010 (P/ARAGUATINS)"/>
    <n v="101.3"/>
    <n v="143.80000000000001"/>
    <n v="42.5"/>
    <x v="2"/>
    <m/>
    <m/>
    <s v="Federal"/>
    <m/>
    <m/>
    <m/>
    <s v="Federal"/>
    <s v="PAV"/>
    <s v="Araguaína"/>
  </r>
  <r>
    <x v="0"/>
    <s v="230BTO1132"/>
    <n v="0"/>
    <x v="192"/>
    <s v="1132"/>
    <n v="-48.147665570309698"/>
    <n v="-5.7200030601930498"/>
    <n v="-48.170011330058699"/>
    <n v="-5.7117909998547098"/>
    <s v="230"/>
    <s v="TO"/>
    <s v="Eixo Principal"/>
    <s v="-"/>
    <s v="230BTO1132"/>
    <s v="ENTR TO-010 (P/ARAGUATINS)"/>
    <s v="DIV TO/PA (INÍCIO TRAVESSIA RIO ARAGUAIA)"/>
    <n v="143.80000000000001"/>
    <n v="146.4"/>
    <n v="2.6"/>
    <x v="2"/>
    <m/>
    <m/>
    <s v="Federal"/>
    <m/>
    <m/>
    <m/>
    <s v="Federal"/>
    <s v="PAV"/>
    <s v="Araguaína"/>
  </r>
  <r>
    <x v="0"/>
    <s v="230CMA1005"/>
    <n v="0"/>
    <x v="193"/>
    <s v="1005"/>
    <n v="-46.024324980213599"/>
    <n v="-7.4923127797109697"/>
    <n v="-46.093227959702503"/>
    <n v="-7.5099541597566004"/>
    <s v="230"/>
    <s v="MA"/>
    <s v="Contorno"/>
    <s v="-"/>
    <s v="230CMA1005"/>
    <s v="ENTR BR-230(KM 400)"/>
    <s v="ENTR BR-230(KM 410)"/>
    <n v="0"/>
    <n v="10.5"/>
    <n v="10.5"/>
    <x v="1"/>
    <m/>
    <m/>
    <s v="Federal"/>
    <m/>
    <m/>
    <m/>
    <s v="Federal"/>
    <s v="PLA"/>
    <m/>
  </r>
  <r>
    <x v="0"/>
    <s v="230CPA1005"/>
    <n v="0"/>
    <x v="194"/>
    <s v="1005"/>
    <n v="-49.037009919771897"/>
    <n v="-5.3721573203040398"/>
    <n v="-48.936186839750803"/>
    <n v="-5.4196524600928901"/>
    <s v="230"/>
    <s v="PA"/>
    <s v="Contorno"/>
    <s v="-"/>
    <s v="230CPA1005"/>
    <s v="ENTR BR-230 (KM 97,95)"/>
    <s v="ENTR BR-230 (KM 111,22) (CONTORNO DA ALPA)"/>
    <n v="0"/>
    <n v="9.8000000000000007"/>
    <n v="9.8000000000000007"/>
    <x v="1"/>
    <m/>
    <m/>
    <s v="Federal"/>
    <m/>
    <m/>
    <m/>
    <s v="Federal"/>
    <s v="PLA"/>
    <s v="Marabá"/>
  </r>
  <r>
    <x v="0"/>
    <s v="230CPB1005"/>
    <n v="0"/>
    <x v="195"/>
    <s v="1005"/>
    <n v="-36.553125790422797"/>
    <n v="-7.0585144296971398"/>
    <n v="-36.618834539882002"/>
    <n v="-7.0727057100004904"/>
    <s v="230"/>
    <s v="PB"/>
    <s v="Contorno"/>
    <s v="-"/>
    <s v="230CPB1005"/>
    <s v="ENTR BR-230 (KM 236,1)"/>
    <s v="ENTR BR-230 (KM 244,1 - CONTORNO DE JUAZEIRINHO)"/>
    <n v="0"/>
    <n v="8"/>
    <n v="8"/>
    <x v="1"/>
    <m/>
    <m/>
    <s v="Federal"/>
    <m/>
    <m/>
    <m/>
    <s v="Federal"/>
    <s v="PLA"/>
    <s v="Patos"/>
  </r>
  <r>
    <x v="0"/>
    <s v="230CPI1005"/>
    <n v="0"/>
    <x v="196"/>
    <s v="1005"/>
    <n v="-42.118450729717303"/>
    <n v="-7.0054316698356702"/>
    <n v="-42.133499519886797"/>
    <n v="-7.0293275802036401"/>
    <s v="230"/>
    <s v="PI"/>
    <s v="Contorno"/>
    <s v="-"/>
    <s v="230CPI1005"/>
    <s v="ENTR BR-230 (KM 195,8 - INÍCIO CONTORNO DE OEIRAS)"/>
    <s v="ENTR PI-143"/>
    <n v="0"/>
    <n v="4.7"/>
    <n v="4.7"/>
    <x v="2"/>
    <m/>
    <m/>
    <s v="Federal"/>
    <m/>
    <m/>
    <m/>
    <s v="Federal"/>
    <s v="PAV"/>
    <s v="Floriano"/>
  </r>
  <r>
    <x v="0"/>
    <s v="230CPI1010"/>
    <n v="0"/>
    <x v="196"/>
    <s v="1010"/>
    <n v="-42.133499519886797"/>
    <n v="-7.0293275802036401"/>
    <n v="-42.145652299713802"/>
    <n v="-7.0199382596429096"/>
    <s v="230"/>
    <s v="PI"/>
    <s v="Contorno"/>
    <s v="-"/>
    <s v="230CPI1010"/>
    <s v="ENTR PI-143"/>
    <s v="ENTR BR-230 (FIM DO CONTORNO DE OEIRAS)"/>
    <n v="4.7"/>
    <n v="6.5"/>
    <n v="1.8"/>
    <x v="1"/>
    <m/>
    <m/>
    <s v="Federal"/>
    <m/>
    <m/>
    <m/>
    <s v="Federal"/>
    <s v="PLA"/>
    <s v="Floriano"/>
  </r>
  <r>
    <x v="0"/>
    <s v="230UPA1005"/>
    <n v="0"/>
    <x v="197"/>
    <s v="1005"/>
    <n v="-52.185730959715897"/>
    <n v="-3.18219055984639"/>
    <n v="-52.242206240225698"/>
    <n v="-3.2162862499104601"/>
    <s v="230"/>
    <s v="PA"/>
    <s v="Travessia Urbana"/>
    <s v="-"/>
    <s v="230UPA1005"/>
    <s v="ENTR BR-158/230/PA-415(P/VIÓRIA DO XINGU)"/>
    <s v="ENTR BR-230 - TRAVESSIA DE ALTAMIRA"/>
    <n v="0"/>
    <n v="12.4"/>
    <n v="12.4"/>
    <x v="2"/>
    <m/>
    <m/>
    <s v="Federal"/>
    <m/>
    <m/>
    <m/>
    <s v="Federal"/>
    <s v="PAV"/>
    <s v="Altamira"/>
  </r>
  <r>
    <x v="0"/>
    <s v="232APE1005"/>
    <n v="0"/>
    <x v="198"/>
    <s v="1005"/>
    <n v="-38.292187549615598"/>
    <n v="-7.9817662096428403"/>
    <n v="-38.297157849854798"/>
    <n v="-7.9556239303999998"/>
    <s v="232"/>
    <s v="PE"/>
    <s v="Acesso"/>
    <s v="-"/>
    <s v="232APE1005"/>
    <s v="ENTR BR-232 (KM 412,4)"/>
    <s v="ESTAÇÃO EXPERIMENTAL DR LAURO BEZERRA"/>
    <n v="0"/>
    <n v="3.6"/>
    <n v="3.6"/>
    <x v="2"/>
    <m/>
    <m/>
    <s v="Federal"/>
    <m/>
    <m/>
    <m/>
    <s v="Federal"/>
    <s v="PAV"/>
    <s v="Salgueiro"/>
  </r>
  <r>
    <x v="0"/>
    <s v="232BPE0010"/>
    <n v="0"/>
    <x v="199"/>
    <s v="0010"/>
    <n v="-34.900313260248701"/>
    <n v="-8.0619576404326896"/>
    <n v="-34.942968460126203"/>
    <n v="-8.0669278696254292"/>
    <s v="232"/>
    <s v="PE"/>
    <s v="Eixo Principal"/>
    <s v="-"/>
    <s v="232BPE0010"/>
    <s v="PONTE LIMA CASTRO (RECIFE)"/>
    <s v="ENTR BR-101 (RECIFE)"/>
    <n v="0"/>
    <n v="4.7"/>
    <n v="4.7"/>
    <x v="0"/>
    <m/>
    <m/>
    <s v="Federal"/>
    <m/>
    <m/>
    <m/>
    <s v="Federal"/>
    <s v="PAV"/>
    <s v="Recife"/>
  </r>
  <r>
    <x v="0"/>
    <s v="232BPE0015"/>
    <n v="0"/>
    <x v="199"/>
    <s v="0015"/>
    <n v="-34.942968460126203"/>
    <n v="-8.0669278696254292"/>
    <n v="-34.990616449589403"/>
    <n v="-8.0797355600479897"/>
    <s v="232"/>
    <s v="PE"/>
    <s v="Eixo Principal"/>
    <s v="-"/>
    <s v="232BPE0015"/>
    <s v="ENTR BR-101 (RECIFE)"/>
    <s v="ENTR BR-408 (VIADUTO DE ITAPACURA)"/>
    <n v="4.7"/>
    <n v="10.4"/>
    <n v="5.7"/>
    <x v="0"/>
    <m/>
    <m/>
    <s v="Convênio de Administração"/>
    <m/>
    <m/>
    <m/>
    <s v="Federal"/>
    <s v="PAV"/>
    <s v="Recife"/>
  </r>
  <r>
    <x v="0"/>
    <s v="232BPE0017"/>
    <n v="0"/>
    <x v="199"/>
    <s v="0017"/>
    <n v="-34.990616449589403"/>
    <n v="-8.0797355600479897"/>
    <n v="-35.024092620078299"/>
    <n v="-8.0902907104478992"/>
    <s v="232"/>
    <s v="PE"/>
    <s v="Eixo Principal"/>
    <s v="-"/>
    <s v="232BPE0017"/>
    <s v="ENTR BR-408 (VIADUTO DE ITAPACURA)"/>
    <s v="ENTR PE-020 (P/JABOATÃO)"/>
    <n v="10.4"/>
    <n v="14.4"/>
    <n v="4"/>
    <x v="0"/>
    <m/>
    <m/>
    <s v="Convênio de Administração"/>
    <m/>
    <m/>
    <m/>
    <s v="Federal"/>
    <s v="PAV"/>
    <s v="Recife"/>
  </r>
  <r>
    <x v="0"/>
    <s v="232BPE0020"/>
    <n v="0"/>
    <x v="199"/>
    <s v="0020"/>
    <n v="-35.024092620078299"/>
    <n v="-8.0902907104478992"/>
    <n v="-35.124805700422698"/>
    <n v="-8.1141210296617601"/>
    <s v="232"/>
    <s v="PE"/>
    <s v="Eixo Principal"/>
    <s v="-"/>
    <s v="232BPE0020"/>
    <s v="ENTR PE-020 (P/JABOATÃO)"/>
    <s v="ENTR PE-007 (P/MORENO)"/>
    <n v="14.4"/>
    <n v="26.9"/>
    <n v="12.5"/>
    <x v="0"/>
    <m/>
    <m/>
    <s v="Convênio de Administração"/>
    <m/>
    <m/>
    <m/>
    <s v="Federal"/>
    <s v="PAV"/>
    <s v="Recife"/>
  </r>
  <r>
    <x v="0"/>
    <s v="232BPE0030"/>
    <n v="0"/>
    <x v="199"/>
    <s v="0030"/>
    <n v="-35.124805700422698"/>
    <n v="-8.1141210296617601"/>
    <n v="-35.259829600355701"/>
    <n v="-8.1170385796666498"/>
    <s v="232"/>
    <s v="PE"/>
    <s v="Eixo Principal"/>
    <s v="-"/>
    <s v="232BPE0030"/>
    <s v="ENTR PE-007 (P/MORENO)"/>
    <s v="ENTR PE-050"/>
    <n v="26.9"/>
    <n v="42.9"/>
    <n v="16"/>
    <x v="0"/>
    <m/>
    <m/>
    <s v="Convênio de Administração"/>
    <m/>
    <m/>
    <m/>
    <s v="Federal"/>
    <s v="PAV"/>
    <s v="Recife"/>
  </r>
  <r>
    <x v="0"/>
    <s v="232BPE0050"/>
    <n v="0"/>
    <x v="199"/>
    <s v="0050"/>
    <n v="-35.259829600355701"/>
    <n v="-8.1170385796666498"/>
    <n v="-35.281676540340001"/>
    <n v="-8.1281815899084204"/>
    <s v="232"/>
    <s v="PE"/>
    <s v="Eixo Principal"/>
    <s v="-"/>
    <s v="232BPE0050"/>
    <s v="ENTR PE-050"/>
    <s v="ENTR PE-045 (VITÓRIA DE SANTO ANTÃO)"/>
    <n v="42.9"/>
    <n v="45"/>
    <n v="2.1"/>
    <x v="0"/>
    <m/>
    <m/>
    <s v="Convênio de Administração"/>
    <m/>
    <m/>
    <m/>
    <s v="Federal"/>
    <s v="PAV"/>
    <s v="Recife"/>
  </r>
  <r>
    <x v="0"/>
    <s v="232BPE0060"/>
    <n v="0"/>
    <x v="199"/>
    <s v="0060"/>
    <n v="-35.281676540340001"/>
    <n v="-8.1281815899084204"/>
    <n v="-35.394598150384198"/>
    <n v="-8.1463735501991401"/>
    <s v="232"/>
    <s v="PE"/>
    <s v="Eixo Principal"/>
    <s v="-"/>
    <s v="232BPE0060"/>
    <s v="ENTR PE-045 (VITÓRIA DE SANTO ANTÃO)"/>
    <s v="ENTR PE-058"/>
    <n v="45"/>
    <n v="58.5"/>
    <n v="13.5"/>
    <x v="0"/>
    <m/>
    <m/>
    <s v="Convênio de Administração"/>
    <m/>
    <m/>
    <m/>
    <s v="Federal"/>
    <s v="PAV"/>
    <s v="Recife"/>
  </r>
  <r>
    <x v="0"/>
    <s v="232BPE0070"/>
    <n v="0"/>
    <x v="199"/>
    <s v="0070"/>
    <n v="-35.394598150384198"/>
    <n v="-8.1463735501991401"/>
    <n v="-35.497033700444803"/>
    <n v="-8.1851355696507504"/>
    <s v="232"/>
    <s v="PE"/>
    <s v="Eixo Principal"/>
    <s v="-"/>
    <s v="232BPE0070"/>
    <s v="ENTR PE-058"/>
    <s v="ENTR PE-071 (P/CHÃ GRANDE)"/>
    <n v="58.5"/>
    <n v="71.5"/>
    <n v="13"/>
    <x v="0"/>
    <m/>
    <m/>
    <s v="Convênio de Administração"/>
    <m/>
    <m/>
    <m/>
    <s v="Federal"/>
    <s v="PAV"/>
    <s v="Recife"/>
  </r>
  <r>
    <x v="0"/>
    <s v="232BPE0090"/>
    <n v="0"/>
    <x v="199"/>
    <s v="0090"/>
    <n v="-35.497033700444803"/>
    <n v="-8.1851355696507504"/>
    <n v="-35.544764160437602"/>
    <n v="-8.1930779997498409"/>
    <s v="232"/>
    <s v="PE"/>
    <s v="Eixo Principal"/>
    <s v="-"/>
    <s v="232BPE0090"/>
    <s v="ENTR PE-071 (P/CHÃ GRANDE)"/>
    <s v="ENTR PE-078"/>
    <n v="71.5"/>
    <n v="77.2"/>
    <n v="5.7"/>
    <x v="0"/>
    <m/>
    <m/>
    <s v="Convênio de Administração"/>
    <m/>
    <m/>
    <m/>
    <s v="Federal"/>
    <s v="PAV"/>
    <s v="Recife"/>
  </r>
  <r>
    <x v="0"/>
    <s v="232BPE0110"/>
    <n v="0"/>
    <x v="199"/>
    <s v="0110"/>
    <n v="-35.544764160437602"/>
    <n v="-8.1930779997498409"/>
    <n v="-35.641373559641998"/>
    <n v="-8.2155965498408801"/>
    <s v="232"/>
    <s v="PE"/>
    <s v="Eixo Principal"/>
    <s v="-"/>
    <s v="232BPE0110"/>
    <s v="ENTR PE-078"/>
    <s v="ENTR PE-087 (GRAVATÁ)"/>
    <n v="77.2"/>
    <n v="88.4"/>
    <n v="11.2"/>
    <x v="0"/>
    <m/>
    <m/>
    <s v="Convênio de Administração"/>
    <m/>
    <m/>
    <m/>
    <s v="Federal"/>
    <s v="PAV"/>
    <s v="Recife"/>
  </r>
  <r>
    <x v="0"/>
    <s v="232BPE0120"/>
    <n v="0"/>
    <x v="199"/>
    <s v="0120"/>
    <n v="-35.641373559641998"/>
    <n v="-8.2155965498408801"/>
    <n v="-35.742076769926904"/>
    <n v="-8.2377851800419499"/>
    <s v="232"/>
    <s v="PE"/>
    <s v="Eixo Principal"/>
    <s v="-"/>
    <s v="232BPE0120"/>
    <s v="ENTR PE-087 (GRAVATÁ)"/>
    <s v="ENTR PE-097 (BEZERROS)"/>
    <n v="88.4"/>
    <n v="99.9"/>
    <n v="11.5"/>
    <x v="0"/>
    <m/>
    <m/>
    <s v="Convênio de Administração"/>
    <m/>
    <m/>
    <m/>
    <s v="Federal"/>
    <s v="PAV"/>
    <s v="Recife"/>
  </r>
  <r>
    <x v="0"/>
    <s v="232BPE0130"/>
    <n v="0"/>
    <x v="199"/>
    <s v="0130"/>
    <n v="-35.742076769926904"/>
    <n v="-8.2377851800419499"/>
    <n v="-35.759213800276498"/>
    <n v="-8.2475809797783199"/>
    <s v="232"/>
    <s v="PE"/>
    <s v="Eixo Principal"/>
    <s v="-"/>
    <s v="232BPE0130"/>
    <s v="ENTR PE-097 (BEZERROS)"/>
    <s v="ENTR PE-103 (P/BONITO)"/>
    <n v="99.9"/>
    <n v="102.1"/>
    <n v="2.2000000000000002"/>
    <x v="0"/>
    <m/>
    <m/>
    <s v="Convênio de Administração"/>
    <m/>
    <m/>
    <m/>
    <s v="Federal"/>
    <s v="PAV"/>
    <s v="Caruaru"/>
  </r>
  <r>
    <x v="0"/>
    <s v="232BPE0140"/>
    <n v="0"/>
    <x v="199"/>
    <s v="0140"/>
    <n v="-35.759213800276498"/>
    <n v="-8.2475809797783199"/>
    <n v="-35.988773959750397"/>
    <n v="-8.3000104298374104"/>
    <s v="232"/>
    <s v="PE"/>
    <s v="Eixo Principal"/>
    <s v="-"/>
    <s v="232BPE0140"/>
    <s v="ENTR PE-103 (P/BONITO)"/>
    <s v="ENTR BR-104/423(A) (CARUARÚ)"/>
    <n v="102.1"/>
    <n v="129.9"/>
    <n v="27.8"/>
    <x v="0"/>
    <m/>
    <m/>
    <s v="Convênio de Administração"/>
    <m/>
    <m/>
    <m/>
    <s v="Federal"/>
    <s v="PAV"/>
    <s v="Caruaru"/>
  </r>
  <r>
    <x v="0"/>
    <s v="232BPE0150"/>
    <n v="0"/>
    <x v="199"/>
    <s v="0150"/>
    <n v="-35.988773959750397"/>
    <n v="-8.3000104298374104"/>
    <n v="-36.146265650239499"/>
    <n v="-8.3294562903754397"/>
    <s v="232"/>
    <s v="PE"/>
    <s v="Eixo Principal"/>
    <s v="-"/>
    <s v="232BPE0150"/>
    <s v="ENTR BR-104/423(A) (CARUARÚ)"/>
    <s v="ENTR BR-423(B) (SÃO CAETANO)"/>
    <n v="129.9"/>
    <n v="148.1"/>
    <n v="18.2"/>
    <x v="0"/>
    <m/>
    <s v="423BPE0010"/>
    <s v="Federal"/>
    <m/>
    <m/>
    <m/>
    <s v="Federal"/>
    <s v="PAV"/>
    <s v="Caruaru"/>
  </r>
  <r>
    <x v="0"/>
    <s v="232BPE0170"/>
    <n v="0"/>
    <x v="199"/>
    <s v="0170"/>
    <n v="-36.146265650239499"/>
    <n v="-8.3294562903754397"/>
    <n v="-36.154368040052901"/>
    <n v="-8.3275132799138802"/>
    <s v="232"/>
    <s v="PE"/>
    <s v="Eixo Principal"/>
    <s v="-"/>
    <s v="232BPE0170"/>
    <s v="ENTR BR-423(B) (SÃO CAETANO)"/>
    <s v="FIM DUPLICAÇÃO"/>
    <n v="148.1"/>
    <n v="149.1"/>
    <n v="1"/>
    <x v="0"/>
    <m/>
    <m/>
    <s v="Federal"/>
    <m/>
    <m/>
    <m/>
    <s v="Federal"/>
    <s v="PAV"/>
    <s v="Caruaru"/>
  </r>
  <r>
    <x v="0"/>
    <s v="232BPE0180"/>
    <n v="0"/>
    <x v="199"/>
    <s v="0180"/>
    <n v="-36.154368040052901"/>
    <n v="-8.3275132799138802"/>
    <n v="-36.2831416796447"/>
    <n v="-8.3343852703638905"/>
    <s v="232"/>
    <s v="PE"/>
    <s v="Eixo Principal"/>
    <s v="-"/>
    <s v="232BPE0180"/>
    <s v="FIM DUPLICAÇÃO"/>
    <s v="ENTR PE-144 (P/TACAIMBÓ)"/>
    <n v="149.1"/>
    <n v="163.30000000000001"/>
    <n v="14.2"/>
    <x v="2"/>
    <m/>
    <m/>
    <s v="Federal"/>
    <m/>
    <m/>
    <m/>
    <s v="Federal"/>
    <s v="PAV"/>
    <s v="Caruaru"/>
  </r>
  <r>
    <x v="0"/>
    <s v="232BPE0190"/>
    <n v="0"/>
    <x v="199"/>
    <s v="0190"/>
    <n v="-36.2831416796447"/>
    <n v="-8.3343852703638905"/>
    <n v="-36.443098130374302"/>
    <n v="-8.3473136902745093"/>
    <s v="232"/>
    <s v="PE"/>
    <s v="Eixo Principal"/>
    <s v="-"/>
    <s v="232BPE0190"/>
    <s v="ENTR PE-144 (P/TACAIMBÓ)"/>
    <s v="ENTR PE-180 (BELO JARDIM)"/>
    <n v="163.30000000000001"/>
    <n v="181.6"/>
    <n v="18.3"/>
    <x v="2"/>
    <m/>
    <m/>
    <s v="Federal"/>
    <m/>
    <m/>
    <m/>
    <s v="Federal"/>
    <s v="PAV"/>
    <s v="Caruaru"/>
  </r>
  <r>
    <x v="0"/>
    <s v="232BPE0210"/>
    <n v="0"/>
    <x v="199"/>
    <s v="0210"/>
    <n v="-36.443098130374302"/>
    <n v="-8.3473136902745093"/>
    <n v="-36.717949040215998"/>
    <n v="-8.3750334298488802"/>
    <s v="232"/>
    <s v="PE"/>
    <s v="Eixo Principal"/>
    <s v="-"/>
    <s v="232BPE0210"/>
    <s v="ENTR PE-180 (BELO JARDIM)"/>
    <s v="ENTR PE-217 (PESQUEIRA)"/>
    <n v="181.6"/>
    <n v="212.5"/>
    <n v="30.9"/>
    <x v="2"/>
    <m/>
    <m/>
    <s v="Federal"/>
    <m/>
    <m/>
    <m/>
    <s v="Federal"/>
    <s v="PAV"/>
    <s v="Caruaru"/>
  </r>
  <r>
    <x v="0"/>
    <s v="232BPE0230"/>
    <n v="0"/>
    <x v="199"/>
    <s v="0230"/>
    <n v="-36.717949040215998"/>
    <n v="-8.3750334298488802"/>
    <n v="-37.062677970012203"/>
    <n v="-8.4303216502239504"/>
    <s v="232"/>
    <s v="PE"/>
    <s v="Eixo Principal"/>
    <s v="-"/>
    <s v="232BPE0230"/>
    <s v="ENTR PE-217 (PESQUEIRA)"/>
    <s v="ENTR BR-424 (ARCOVERDE)"/>
    <n v="212.5"/>
    <n v="251.3"/>
    <n v="38.799999999999997"/>
    <x v="2"/>
    <m/>
    <m/>
    <s v="Federal"/>
    <m/>
    <m/>
    <m/>
    <s v="Federal"/>
    <s v="PAV"/>
    <s v="Arcoverde"/>
  </r>
  <r>
    <x v="0"/>
    <s v="232BPE0250"/>
    <n v="0"/>
    <x v="199"/>
    <s v="0250"/>
    <n v="-37.062677970012203"/>
    <n v="-8.4303216502239504"/>
    <n v="-37.065359799615003"/>
    <n v="-8.4308593800562903"/>
    <s v="232"/>
    <s v="PE"/>
    <s v="Eixo Principal"/>
    <s v="-"/>
    <s v="232BPE0250"/>
    <s v="ENTR BR-424 (ARCOVERDE)"/>
    <s v="ENTR PE-270 (P/BUÍQUE)"/>
    <n v="251.3"/>
    <n v="252"/>
    <n v="0.7"/>
    <x v="2"/>
    <m/>
    <m/>
    <s v="Federal"/>
    <m/>
    <m/>
    <m/>
    <s v="Federal"/>
    <s v="PAV"/>
    <s v="Arcoverde"/>
  </r>
  <r>
    <x v="0"/>
    <s v="232BPE0260"/>
    <n v="0"/>
    <x v="199"/>
    <s v="0260"/>
    <n v="-37.065359799615003"/>
    <n v="-8.4308593800562903"/>
    <n v="-37.2732735697194"/>
    <n v="-8.3598847402884608"/>
    <s v="232"/>
    <s v="PE"/>
    <s v="Eixo Principal"/>
    <s v="-"/>
    <s v="232BPE0260"/>
    <s v="ENTR PE-270 (P/BUÍQUE)"/>
    <s v="ENTR BR-110 (CRUZEIRO DO NORDESTE)"/>
    <n v="252"/>
    <n v="277.8"/>
    <n v="25.8"/>
    <x v="2"/>
    <m/>
    <m/>
    <s v="Federal"/>
    <m/>
    <m/>
    <m/>
    <s v="Federal"/>
    <s v="PAV"/>
    <s v="Arcoverde"/>
  </r>
  <r>
    <x v="0"/>
    <s v="232BPE0270"/>
    <n v="0"/>
    <x v="199"/>
    <s v="0270"/>
    <n v="-37.2732735697194"/>
    <n v="-8.3598847402884608"/>
    <n v="-37.572202740064299"/>
    <n v="-8.0943665395840796"/>
    <s v="232"/>
    <s v="PE"/>
    <s v="Eixo Principal"/>
    <s v="-"/>
    <s v="232BPE0270"/>
    <s v="ENTR BR-110 (CRUZEIRO DO NORDESTE)"/>
    <s v="ENTR PE-280 (P/SERTÂNIA)"/>
    <n v="277.8"/>
    <n v="324.39999999999998"/>
    <n v="46.6"/>
    <x v="2"/>
    <m/>
    <m/>
    <s v="Federal"/>
    <m/>
    <m/>
    <m/>
    <s v="Federal"/>
    <s v="PAV"/>
    <s v="Arcoverde"/>
  </r>
  <r>
    <x v="0"/>
    <s v="232BPE0290"/>
    <n v="0"/>
    <x v="199"/>
    <s v="0290"/>
    <n v="-37.572202740064299"/>
    <n v="-8.0943665395840796"/>
    <n v="-37.631249310007597"/>
    <n v="-8.0884619102888493"/>
    <s v="232"/>
    <s v="PE"/>
    <s v="Eixo Principal"/>
    <s v="-"/>
    <s v="232BPE0290"/>
    <s v="ENTR PE-280 (P/SERTÂNIA)"/>
    <s v="ENTR PE-310/312 (CUSTÓDIA)"/>
    <n v="324.39999999999998"/>
    <n v="333.5"/>
    <n v="9.1"/>
    <x v="2"/>
    <m/>
    <m/>
    <s v="Federal"/>
    <m/>
    <m/>
    <m/>
    <s v="Federal"/>
    <s v="PAV"/>
    <s v="Arcoverde"/>
  </r>
  <r>
    <x v="0"/>
    <s v="232BPE0300"/>
    <n v="0"/>
    <x v="199"/>
    <s v="0300"/>
    <n v="-37.631249310007597"/>
    <n v="-8.0884619102888493"/>
    <n v="-37.843162109843398"/>
    <n v="-8.0470513901095106"/>
    <s v="232"/>
    <s v="PE"/>
    <s v="Eixo Principal"/>
    <s v="-"/>
    <s v="232BPE0300"/>
    <s v="ENTR PE-310/312 (CUSTÓDIA)"/>
    <s v="ENTR BR-426/PE-340 (SÍTIO DOS NUNES)"/>
    <n v="333.5"/>
    <n v="356.3"/>
    <n v="22.8"/>
    <x v="2"/>
    <m/>
    <m/>
    <s v="Federal"/>
    <m/>
    <m/>
    <m/>
    <s v="Federal"/>
    <s v="PAV"/>
    <s v="Arcoverde"/>
  </r>
  <r>
    <x v="0"/>
    <s v="232BPE0310"/>
    <n v="0"/>
    <x v="199"/>
    <s v="0310"/>
    <n v="-37.843162109843398"/>
    <n v="-8.0470513901095106"/>
    <n v="-38.244347359742697"/>
    <n v="-8.0032476804360595"/>
    <s v="232"/>
    <s v="PE"/>
    <s v="Eixo Principal"/>
    <s v="-"/>
    <s v="232BPE0310"/>
    <s v="ENTR BR-426/PE-340 (SÍTIO DOS NUNES)"/>
    <s v="ENTR PE-390 (P/FLORESTA)"/>
    <n v="356.3"/>
    <n v="402.8"/>
    <n v="46.5"/>
    <x v="2"/>
    <m/>
    <m/>
    <s v="Federal"/>
    <m/>
    <m/>
    <m/>
    <s v="Federal"/>
    <s v="PAV"/>
    <s v="Arcoverde"/>
  </r>
  <r>
    <x v="0"/>
    <s v="232BPE0330"/>
    <n v="0"/>
    <x v="199"/>
    <s v="0330"/>
    <n v="-38.244347359742697"/>
    <n v="-8.0032476804360595"/>
    <n v="-38.255293129774003"/>
    <n v="-7.9885721601770001"/>
    <s v="232"/>
    <s v="PE"/>
    <s v="Eixo Principal"/>
    <s v="-"/>
    <s v="232BPE0330"/>
    <s v="ENTR PE-390 (P/FLORESTA)"/>
    <s v="ENTR PE-320 (P/FLÔRES)"/>
    <n v="402.8"/>
    <n v="405.2"/>
    <n v="2.4"/>
    <x v="2"/>
    <m/>
    <m/>
    <s v="Federal"/>
    <m/>
    <m/>
    <m/>
    <s v="Federal"/>
    <s v="PAV"/>
    <s v="Arcoverde"/>
  </r>
  <r>
    <x v="0"/>
    <s v="232BPE0350"/>
    <n v="0"/>
    <x v="199"/>
    <s v="0350"/>
    <n v="-38.255293129774003"/>
    <n v="-7.9885721601770001"/>
    <n v="-38.289468110364901"/>
    <n v="-7.98194425022694"/>
    <s v="232"/>
    <s v="PE"/>
    <s v="Eixo Principal"/>
    <s v="-"/>
    <s v="232BPE0350"/>
    <s v="ENTR PE-320 (P/FLÔRES)"/>
    <s v="ENTR PE-365 (SERRA TALHADA)"/>
    <n v="405.2"/>
    <n v="409"/>
    <n v="3.8"/>
    <x v="2"/>
    <m/>
    <m/>
    <s v="Federal"/>
    <m/>
    <m/>
    <m/>
    <s v="Federal"/>
    <s v="PAV"/>
    <s v="Arcoverde"/>
  </r>
  <r>
    <x v="0"/>
    <s v="232BPE0360"/>
    <n v="0"/>
    <x v="199"/>
    <s v="0360"/>
    <n v="-38.289468110364901"/>
    <n v="-7.98194425022694"/>
    <n v="-38.326680320040602"/>
    <n v="-7.9869211595838001"/>
    <s v="232"/>
    <s v="PE"/>
    <s v="Eixo Principal"/>
    <s v="-"/>
    <s v="232BPE0360"/>
    <s v="ENTR PE-365 (SERRA TALHADA)"/>
    <s v="ENTR PE-418"/>
    <n v="409"/>
    <n v="412.6"/>
    <n v="3.6"/>
    <x v="2"/>
    <m/>
    <m/>
    <s v="Federal"/>
    <m/>
    <m/>
    <m/>
    <s v="Federal"/>
    <s v="PAV"/>
    <s v="Salgueiro"/>
  </r>
  <r>
    <x v="0"/>
    <s v="232BPE0370"/>
    <n v="0"/>
    <x v="199"/>
    <s v="0370"/>
    <n v="-38.326680320040602"/>
    <n v="-7.9869211595838001"/>
    <n v="-38.4312549597485"/>
    <n v="-8.00132945978668"/>
    <s v="232"/>
    <s v="PE"/>
    <s v="Eixo Principal"/>
    <s v="-"/>
    <s v="232BPE0370"/>
    <s v="ENTR PE-418"/>
    <s v="ENTR PE-414"/>
    <n v="412.6"/>
    <n v="425.2"/>
    <n v="12.6"/>
    <x v="2"/>
    <m/>
    <m/>
    <s v="Federal"/>
    <m/>
    <m/>
    <m/>
    <s v="Federal"/>
    <s v="PAV"/>
    <s v="Salgueiro"/>
  </r>
  <r>
    <x v="0"/>
    <s v="232BPE0390"/>
    <n v="0"/>
    <x v="199"/>
    <s v="0390"/>
    <n v="-38.4312549597485"/>
    <n v="-8.00132945978668"/>
    <n v="-38.636422710239799"/>
    <n v="-7.9828097298851004"/>
    <s v="232"/>
    <s v="PE"/>
    <s v="Eixo Principal"/>
    <s v="-"/>
    <s v="232BPE0390"/>
    <s v="ENTR PE-414"/>
    <s v="ENTR PE-430 (BOM NOME)"/>
    <n v="425.2"/>
    <n v="450.2"/>
    <n v="25"/>
    <x v="2"/>
    <m/>
    <m/>
    <s v="Federal"/>
    <m/>
    <m/>
    <m/>
    <s v="Federal"/>
    <s v="PAV"/>
    <s v="Salgueiro"/>
  </r>
  <r>
    <x v="0"/>
    <s v="232BPE0400"/>
    <n v="0"/>
    <x v="199"/>
    <s v="0400"/>
    <n v="-38.636422710239799"/>
    <n v="-7.9828097298851004"/>
    <n v="-38.710682229900897"/>
    <n v="-8.0213482003591103"/>
    <s v="232"/>
    <s v="PE"/>
    <s v="Eixo Principal"/>
    <s v="-"/>
    <s v="232BPE0400"/>
    <s v="ENTR PE-430 (BOM NOME)"/>
    <s v="ENTR PE-423 (P/MIRANDIBA)"/>
    <n v="450.2"/>
    <n v="459.5"/>
    <n v="9.3000000000000007"/>
    <x v="2"/>
    <m/>
    <m/>
    <s v="Federal"/>
    <m/>
    <m/>
    <m/>
    <s v="Federal"/>
    <s v="PAV"/>
    <s v="Salgueiro"/>
  </r>
  <r>
    <x v="0"/>
    <s v="232BPE0410"/>
    <n v="0"/>
    <x v="199"/>
    <s v="0410"/>
    <n v="-38.710682229900897"/>
    <n v="-8.0213482003591103"/>
    <n v="-38.9789076004053"/>
    <n v="-8.0064995803912709"/>
    <s v="232"/>
    <s v="PE"/>
    <s v="Eixo Principal"/>
    <s v="-"/>
    <s v="232BPE0410"/>
    <s v="ENTR PE-423 (P/MIRANDIBA)"/>
    <s v="ENTR PE-450 (P/VERDEJANTE)"/>
    <n v="459.5"/>
    <n v="490.7"/>
    <n v="31.2"/>
    <x v="2"/>
    <m/>
    <m/>
    <s v="Federal"/>
    <m/>
    <m/>
    <m/>
    <s v="Federal"/>
    <s v="PAV"/>
    <s v="Salgueiro"/>
  </r>
  <r>
    <x v="0"/>
    <s v="232BPE0420"/>
    <n v="0"/>
    <x v="199"/>
    <s v="0420"/>
    <n v="-38.9789076004053"/>
    <n v="-8.0064995803912709"/>
    <n v="-39.134551739870801"/>
    <n v="-8.0673825200871594"/>
    <s v="232"/>
    <s v="PE"/>
    <s v="Eixo Principal"/>
    <s v="-"/>
    <s v="232BPE0420"/>
    <s v="ENTR PE-450 (P/VERDEJANTE)"/>
    <s v="ENTR BR-116/361 (SALGUEIRO)"/>
    <n v="490.7"/>
    <n v="509.6"/>
    <n v="18.899999999999999"/>
    <x v="2"/>
    <m/>
    <m/>
    <s v="Federal"/>
    <m/>
    <m/>
    <m/>
    <s v="Federal"/>
    <s v="PAV"/>
    <s v="Salgueiro"/>
  </r>
  <r>
    <x v="0"/>
    <s v="232BPE0430"/>
    <n v="0"/>
    <x v="199"/>
    <s v="0430"/>
    <n v="-39.134551739870801"/>
    <n v="-8.0673825200871594"/>
    <n v="-39.214046300396298"/>
    <n v="-8.0626963003938901"/>
    <s v="232"/>
    <s v="PE"/>
    <s v="Eixo Principal"/>
    <s v="-"/>
    <s v="232BPE0430"/>
    <s v="ENTR BR-116/361 (SALGUEIRO)"/>
    <s v="ENTR PE-507 (P/SERRITA)"/>
    <n v="509.6"/>
    <n v="518.9"/>
    <n v="9.3000000000000007"/>
    <x v="2"/>
    <m/>
    <m/>
    <s v="Federal"/>
    <m/>
    <m/>
    <m/>
    <s v="Federal"/>
    <s v="PAV"/>
    <s v="Salgueiro"/>
  </r>
  <r>
    <x v="0"/>
    <s v="232BPE0435"/>
    <n v="0"/>
    <x v="199"/>
    <s v="0435"/>
    <n v="-39.214046300396298"/>
    <n v="-8.0626963003938901"/>
    <n v="-39.269080119651697"/>
    <n v="-8.0697486597727508"/>
    <s v="232"/>
    <s v="PE"/>
    <s v="Eixo Principal"/>
    <s v="-"/>
    <s v="232BPE0435"/>
    <s v="ENTR PE-507 (P/SERRITA)"/>
    <s v="ENTR PE-483 (P/UMÃS)"/>
    <n v="518.9"/>
    <n v="525.1"/>
    <n v="6.2"/>
    <x v="2"/>
    <m/>
    <m/>
    <s v="Federal"/>
    <m/>
    <m/>
    <m/>
    <s v="Federal"/>
    <s v="PAV"/>
    <s v="Salgueiro"/>
  </r>
  <r>
    <x v="0"/>
    <s v="232BPE0440"/>
    <n v="0"/>
    <x v="199"/>
    <s v="0440"/>
    <n v="-39.269080119651697"/>
    <n v="-8.0697486597727508"/>
    <n v="-39.440293069669302"/>
    <n v="-8.0864213395731195"/>
    <s v="232"/>
    <s v="PE"/>
    <s v="Eixo Principal"/>
    <s v="-"/>
    <s v="232BPE0440"/>
    <s v="ENTR PE-483 (P/UMÃS)"/>
    <s v="ENTR PE-499 (P/TERRA NOVA)"/>
    <n v="525.1"/>
    <n v="544.1"/>
    <n v="19"/>
    <x v="2"/>
    <m/>
    <m/>
    <s v="Federal"/>
    <m/>
    <m/>
    <m/>
    <s v="Federal"/>
    <s v="PAV"/>
    <s v="Salgueiro"/>
  </r>
  <r>
    <x v="0"/>
    <s v="232BPE0450"/>
    <n v="0"/>
    <x v="199"/>
    <s v="0450"/>
    <n v="-39.440293069669302"/>
    <n v="-8.0864213395731195"/>
    <n v="-39.576830679692002"/>
    <n v="-8.0948180999752708"/>
    <s v="232"/>
    <s v="PE"/>
    <s v="Eixo Principal"/>
    <s v="-"/>
    <s v="232BPE0450"/>
    <s v="ENTR PE-499 (P/TERRA NOVA)"/>
    <s v="ENTR BR-316 (PARNAMIRIM)"/>
    <n v="544.1"/>
    <n v="560.1"/>
    <n v="16"/>
    <x v="2"/>
    <m/>
    <m/>
    <s v="Federal"/>
    <m/>
    <m/>
    <m/>
    <s v="Federal"/>
    <s v="PAV"/>
    <s v="Salgueiro"/>
  </r>
  <r>
    <x v="0"/>
    <s v="235ABA1005"/>
    <n v="0"/>
    <x v="200"/>
    <s v="1005"/>
    <n v="-38.901362029933601"/>
    <n v="-9.8753997099286099"/>
    <n v="-38.905498080371999"/>
    <n v="-9.8718950896865696"/>
    <s v="235"/>
    <s v="BA"/>
    <s v="Acesso"/>
    <s v="-"/>
    <s v="235ABA1005"/>
    <s v="ENTR BR-235 (KM 153)"/>
    <s v="CANCHE (ACESSO I)"/>
    <n v="0"/>
    <n v="0.6"/>
    <n v="0.6"/>
    <x v="2"/>
    <m/>
    <m/>
    <s v="Federal"/>
    <m/>
    <m/>
    <m/>
    <s v="Federal"/>
    <s v="PAV"/>
    <s v="Euclides da Cunha"/>
  </r>
  <r>
    <x v="0"/>
    <s v="235ABA1205"/>
    <n v="0"/>
    <x v="200"/>
    <s v="1205"/>
    <n v="-38.915155489733998"/>
    <n v="-9.8726843697878"/>
    <n v="-38.911393569857204"/>
    <n v="-9.8722770902154995"/>
    <s v="235"/>
    <s v="BA"/>
    <s v="Acesso"/>
    <s v="-"/>
    <s v="235ABA1205"/>
    <s v="ENTR BR-235 (KM 154,8)"/>
    <s v="CANCHE (ACESSO II)"/>
    <n v="0"/>
    <n v="0.4"/>
    <n v="0.4"/>
    <x v="2"/>
    <m/>
    <m/>
    <s v="Federal"/>
    <m/>
    <m/>
    <m/>
    <s v="Federal"/>
    <s v="PAV"/>
    <s v="Euclides da Cunha"/>
  </r>
  <r>
    <x v="0"/>
    <s v="235ABA2005"/>
    <n v="0"/>
    <x v="200"/>
    <s v="2005"/>
    <n v="-39.014886710053503"/>
    <n v="-9.8839597602346796"/>
    <n v="-39.025222399793797"/>
    <n v="-9.8928398495793299"/>
    <s v="235"/>
    <s v="BA"/>
    <s v="Acesso"/>
    <s v="-"/>
    <s v="235ABA2005"/>
    <s v="ENTR BR-235 (KM 166,7)"/>
    <s v="CANUDOS (ACESSO I)"/>
    <n v="0"/>
    <n v="1.5"/>
    <n v="1.5"/>
    <x v="2"/>
    <m/>
    <m/>
    <s v="Federal"/>
    <m/>
    <m/>
    <m/>
    <s v="Federal"/>
    <s v="PAV"/>
    <s v="Euclides da Cunha"/>
  </r>
  <r>
    <x v="0"/>
    <s v="235ABA2205"/>
    <n v="0"/>
    <x v="200"/>
    <s v="2205"/>
    <n v="-39.029004049896898"/>
    <n v="-9.9074877102895496"/>
    <n v="-39.030455759825401"/>
    <n v="-9.8972822297910099"/>
    <s v="235"/>
    <s v="BA"/>
    <s v="Acesso"/>
    <s v="-"/>
    <s v="235ABA2205"/>
    <s v="ENTR BR-235 (170,5)"/>
    <s v="CANUDOS (ACESSO II)"/>
    <n v="0"/>
    <n v="1.4"/>
    <n v="1.4"/>
    <x v="2"/>
    <m/>
    <m/>
    <s v="Federal"/>
    <m/>
    <m/>
    <m/>
    <s v="Federal"/>
    <s v="PAV"/>
    <s v="Euclides da Cunha"/>
  </r>
  <r>
    <x v="0"/>
    <s v="235ABA3005"/>
    <n v="0"/>
    <x v="200"/>
    <s v="3005"/>
    <n v="-39.470286700071"/>
    <n v="-9.8445439399508192"/>
    <n v="-39.474485149969603"/>
    <n v="-9.8416689998244298"/>
    <s v="235"/>
    <s v="BA"/>
    <s v="Acesso"/>
    <s v="-"/>
    <s v="235ABA3005"/>
    <s v="ENTR BR-235 (KM 225,8)"/>
    <s v="UAUÁ (ACESSO I)"/>
    <n v="0"/>
    <n v="0.4"/>
    <n v="0.4"/>
    <x v="2"/>
    <m/>
    <m/>
    <s v="Federal"/>
    <m/>
    <m/>
    <m/>
    <s v="Federal"/>
    <s v="PAV"/>
    <s v="Senhor do Bonfim"/>
  </r>
  <r>
    <x v="0"/>
    <s v="235ABA3205"/>
    <n v="0"/>
    <x v="200"/>
    <s v="3205"/>
    <n v="-39.4987137699245"/>
    <n v="-9.8312478502080491"/>
    <n v="-39.490728110314002"/>
    <n v="-9.8356799097999694"/>
    <s v="235"/>
    <s v="BA"/>
    <s v="Acesso"/>
    <s v="-"/>
    <s v="235ABA3205"/>
    <s v="ENTR BR-235 (KM 231,5)"/>
    <s v="UAUÁ (ACESSO II)"/>
    <n v="0"/>
    <n v="1"/>
    <n v="1"/>
    <x v="2"/>
    <m/>
    <m/>
    <s v="Federal"/>
    <m/>
    <m/>
    <m/>
    <s v="Federal"/>
    <s v="PAV"/>
    <s v="Senhor do Bonfim"/>
  </r>
  <r>
    <x v="0"/>
    <s v="235ATO1005"/>
    <n v="0"/>
    <x v="201"/>
    <s v="1005"/>
    <n v="-48.196838690353196"/>
    <n v="-8.9793072102594902"/>
    <n v="-48.182418609930799"/>
    <n v="-8.98365045010814"/>
    <s v="235"/>
    <s v="TO"/>
    <s v="Acesso"/>
    <s v="-"/>
    <s v="235ATO1005"/>
    <s v="ENTR BR-235"/>
    <s v="ANTIGO PORTO DE BALSAS (TUPIRAMA)"/>
    <n v="0"/>
    <n v="1.9"/>
    <n v="1.9"/>
    <x v="2"/>
    <m/>
    <m/>
    <s v="Federal"/>
    <m/>
    <m/>
    <m/>
    <s v="Federal"/>
    <s v="PAV"/>
    <s v="Paraíso de Tocantins"/>
  </r>
  <r>
    <x v="0"/>
    <s v="235BBA0190"/>
    <n v="0"/>
    <x v="202"/>
    <s v="0190"/>
    <n v="-37.740552739717103"/>
    <n v="-10.318297580269"/>
    <n v="-37.842601739578498"/>
    <n v="-10.224074960191199"/>
    <s v="235"/>
    <s v="BA"/>
    <s v="Eixo Principal"/>
    <s v="-"/>
    <s v="235BBA0190"/>
    <s v="DIV SE/BA"/>
    <s v="ENTR BA-084 (P/ CORONEL JOÃO SÁ)"/>
    <n v="0"/>
    <n v="16"/>
    <n v="16"/>
    <x v="2"/>
    <m/>
    <m/>
    <s v="Federal"/>
    <m/>
    <m/>
    <m/>
    <s v="Federal"/>
    <s v="PAV"/>
    <s v="Euclides da Cunha"/>
  </r>
  <r>
    <x v="0"/>
    <s v="235BBA0192"/>
    <n v="0"/>
    <x v="202"/>
    <s v="0192"/>
    <n v="-37.842601739578498"/>
    <n v="-10.224074960191199"/>
    <n v="-37.993416099673098"/>
    <n v="-10.115038520311399"/>
    <s v="235"/>
    <s v="BA"/>
    <s v="Eixo Principal"/>
    <s v="-"/>
    <s v="235BBA0192"/>
    <s v="ENTR BA-084 (P/ CORONEL JOÃO SÁ)"/>
    <s v="ENTR BA-386 (P/ PEDRO ALEXANDRE)"/>
    <n v="16"/>
    <n v="38.1"/>
    <n v="22.1"/>
    <x v="2"/>
    <m/>
    <m/>
    <s v="Federal"/>
    <m/>
    <m/>
    <m/>
    <s v="Federal"/>
    <s v="PAV"/>
    <s v="Euclides da Cunha"/>
  </r>
  <r>
    <x v="0"/>
    <s v="235BBA0194"/>
    <n v="0"/>
    <x v="202"/>
    <s v="0194"/>
    <n v="-37.993416099673098"/>
    <n v="-10.115038520311399"/>
    <n v="-38.320849769700999"/>
    <n v="-10.091031309847001"/>
    <s v="235"/>
    <s v="BA"/>
    <s v="Eixo Principal"/>
    <s v="-"/>
    <s v="235BBA0194"/>
    <s v="ENTR BA-386 (P/ PEDRO ALEXANDRE)"/>
    <s v="ENTR BR-110"/>
    <n v="38.1"/>
    <n v="75.7"/>
    <n v="37.6"/>
    <x v="2"/>
    <m/>
    <m/>
    <s v="Federal"/>
    <m/>
    <m/>
    <m/>
    <s v="Federal"/>
    <s v="PAV"/>
    <s v="Euclides da Cunha"/>
  </r>
  <r>
    <x v="0"/>
    <s v="235BBA0210"/>
    <n v="0"/>
    <x v="202"/>
    <s v="0210"/>
    <n v="-38.320849769700999"/>
    <n v="-10.091031309847001"/>
    <n v="-38.901362029933601"/>
    <n v="-9.8753997099286099"/>
    <s v="235"/>
    <s v="BA"/>
    <s v="Eixo Principal"/>
    <s v="-"/>
    <s v="235BBA0210"/>
    <s v="ENTR BR-110"/>
    <s v="CANCHÉ (ACESSO I)"/>
    <n v="75.7"/>
    <n v="153"/>
    <n v="77.3"/>
    <x v="5"/>
    <s v="EOP"/>
    <m/>
    <s v="Federal"/>
    <m/>
    <m/>
    <m/>
    <s v="Federal"/>
    <s v="N_PAV"/>
    <s v="Euclides da Cunha"/>
  </r>
  <r>
    <x v="0"/>
    <s v="235BBA0220"/>
    <n v="0"/>
    <x v="202"/>
    <s v="0220"/>
    <n v="-38.901362029933601"/>
    <n v="-9.8753997099286099"/>
    <n v="-39.014886710053503"/>
    <n v="-9.8839597602346796"/>
    <s v="235"/>
    <s v="BA"/>
    <s v="Eixo Principal"/>
    <s v="-"/>
    <s v="235BBA0220"/>
    <s v="CANCHÉ (ACESSO I)"/>
    <s v="CANUDOS (ACESSO NORTE)"/>
    <n v="153"/>
    <n v="166.7"/>
    <n v="13.7"/>
    <x v="2"/>
    <m/>
    <m/>
    <s v="Federal"/>
    <m/>
    <m/>
    <m/>
    <s v="Federal"/>
    <s v="PAV"/>
    <s v="Euclides da Cunha"/>
  </r>
  <r>
    <x v="0"/>
    <s v="235BBA0230"/>
    <n v="0"/>
    <x v="202"/>
    <s v="0230"/>
    <n v="-39.014886710053503"/>
    <n v="-9.8839597602346796"/>
    <n v="-39.163037959933803"/>
    <n v="-9.9644249896215307"/>
    <s v="235"/>
    <s v="BA"/>
    <s v="Eixo Principal"/>
    <s v="-"/>
    <s v="235BBA0230"/>
    <s v="CANUDOS (ACESSO NORTE)"/>
    <s v="ENTR BR-116 (BENDENGÓ)"/>
    <n v="166.7"/>
    <n v="188"/>
    <n v="21.3"/>
    <x v="2"/>
    <m/>
    <m/>
    <s v="Federal"/>
    <m/>
    <m/>
    <m/>
    <s v="Federal"/>
    <s v="PAV"/>
    <s v="Euclides da Cunha"/>
  </r>
  <r>
    <x v="0"/>
    <s v="235BBA0240"/>
    <n v="0"/>
    <x v="202"/>
    <s v="0240"/>
    <n v="-39.163037959933803"/>
    <n v="-9.9644249896215307"/>
    <n v="-39.470286700071"/>
    <n v="-9.8445439399508192"/>
    <s v="235"/>
    <s v="BA"/>
    <s v="Eixo Principal"/>
    <s v="-"/>
    <s v="235BBA0240"/>
    <s v="ENTR BR-116 (BENDENGÓ)"/>
    <s v="UAUÁ (ACESSO I)"/>
    <n v="188"/>
    <n v="225.8"/>
    <n v="37.799999999999997"/>
    <x v="2"/>
    <m/>
    <m/>
    <s v="Federal"/>
    <m/>
    <m/>
    <m/>
    <s v="Federal"/>
    <s v="PAV"/>
    <s v="Euclides da Cunha"/>
  </r>
  <r>
    <x v="0"/>
    <s v="235BBA0250"/>
    <n v="0"/>
    <x v="202"/>
    <s v="0250"/>
    <n v="-39.470286700071"/>
    <n v="-9.8445439399508192"/>
    <n v="-39.813186399832396"/>
    <n v="-9.6221303798131395"/>
    <s v="235"/>
    <s v="BA"/>
    <s v="Eixo Principal"/>
    <s v="-"/>
    <s v="235BBA0250"/>
    <s v="UAUÁ (ACESSO I)"/>
    <s v="ENTR BA-120 (P/POÇO DE FORA)"/>
    <n v="225.8"/>
    <n v="267.8"/>
    <n v="42"/>
    <x v="2"/>
    <m/>
    <m/>
    <s v="Federal"/>
    <m/>
    <m/>
    <m/>
    <s v="Federal"/>
    <s v="PAV"/>
    <s v="Senhor do Bonfim"/>
  </r>
  <r>
    <x v="0"/>
    <s v="235BBA0254"/>
    <n v="0"/>
    <x v="202"/>
    <s v="0254"/>
    <n v="-39.813186399832396"/>
    <n v="-9.6221303798131395"/>
    <n v="-39.889422890154201"/>
    <n v="-9.5794572195749694"/>
    <s v="235"/>
    <s v="BA"/>
    <s v="Eixo Principal"/>
    <s v="-"/>
    <s v="235BBA0254"/>
    <s v="ENTR BA-120 (P/POÇO DE FORA)"/>
    <s v="PINHÕES (INÍCIO PONTE)"/>
    <n v="267.8"/>
    <n v="276.8"/>
    <n v="9"/>
    <x v="2"/>
    <m/>
    <m/>
    <s v="Federal"/>
    <m/>
    <m/>
    <m/>
    <s v="Federal"/>
    <s v="PAV"/>
    <s v="Senhor do Bonfim"/>
  </r>
  <r>
    <x v="0"/>
    <s v="235BBA0260"/>
    <n v="0"/>
    <x v="202"/>
    <s v="0260"/>
    <n v="-39.889422890154201"/>
    <n v="-9.5794572195749694"/>
    <n v="-40.492775049828602"/>
    <n v="-9.4433415498725708"/>
    <s v="235"/>
    <s v="BA"/>
    <s v="Eixo Principal"/>
    <s v="-"/>
    <s v="235BBA0260"/>
    <s v="PINHÕES (INÍCIO PONTE)"/>
    <s v="ENTR BR-122(A)/407(A)/423 (MERCADO DO PRODUTOR/JUAZEIRO)"/>
    <n v="276.8"/>
    <n v="347.8"/>
    <n v="71"/>
    <x v="2"/>
    <m/>
    <m/>
    <s v="Federal"/>
    <m/>
    <m/>
    <m/>
    <s v="Federal"/>
    <s v="PAV"/>
    <s v="Senhor do Bonfim"/>
  </r>
  <r>
    <x v="0"/>
    <s v="235BBA0262"/>
    <n v="0"/>
    <x v="202"/>
    <s v="0262"/>
    <n v="-40.492775049828602"/>
    <n v="-9.4433415498725708"/>
    <n v="-40.505673230035399"/>
    <n v="-9.4249740500123291"/>
    <s v="235"/>
    <s v="BA"/>
    <s v="Eixo Principal"/>
    <s v="-"/>
    <s v="235BBA0262"/>
    <s v="ENTR BR-122(A)/407(A)/423 (MERCADO DO PRODUTOR/JUAZEIRO)"/>
    <s v="ENTR BR-122(B)/407(B) (JUAZEIRO)"/>
    <n v="347.8"/>
    <n v="350.4"/>
    <n v="2.6"/>
    <x v="2"/>
    <m/>
    <m/>
    <s v="Federal"/>
    <m/>
    <m/>
    <m/>
    <s v="Federal"/>
    <s v="PAV"/>
    <m/>
  </r>
  <r>
    <x v="0"/>
    <s v="235BBA0267"/>
    <n v="0"/>
    <x v="202"/>
    <s v="0267"/>
    <n v="-40.505673230035399"/>
    <n v="-9.4249740500123291"/>
    <n v="-40.505335540003102"/>
    <n v="-9.4095459896556601"/>
    <s v="235"/>
    <s v="BA"/>
    <s v="Eixo Principal"/>
    <s v="Coinc"/>
    <s v="235BBA0267"/>
    <s v="ENTR BR-122(B)/407(B) (JUAZEIRO)"/>
    <s v="ENTR BR-122(C)/407(C) (DIV BA/PE) (INÍCIO PONTE S/RIO S FRANCISCO - JUAZEIRO)"/>
    <n v="350.4"/>
    <n v="352.2"/>
    <n v="1.8"/>
    <x v="2"/>
    <m/>
    <s v="122BBA0381;407BBA0280"/>
    <s v="Federal"/>
    <m/>
    <m/>
    <m/>
    <s v="Federal"/>
    <s v="PAV"/>
    <s v="Senhor do Bonfim"/>
  </r>
  <r>
    <x v="0"/>
    <s v="235BBA0300"/>
    <n v="0"/>
    <x v="202"/>
    <s v="0300"/>
    <n v="-40.728993670121703"/>
    <n v="-9.3225207302474402"/>
    <n v="-40.973219620089303"/>
    <n v="-9.1692135303800892"/>
    <s v="235"/>
    <s v="BA"/>
    <s v="Eixo Principal"/>
    <s v="-"/>
    <s v="235BBA0300"/>
    <s v="DIV PE/BA"/>
    <s v="CASA NOVA"/>
    <n v="352.2"/>
    <n v="389.2"/>
    <n v="37"/>
    <x v="2"/>
    <m/>
    <m/>
    <s v="Federal"/>
    <m/>
    <m/>
    <m/>
    <s v="Federal"/>
    <s v="PAV"/>
    <s v="Senhor do Bonfim"/>
  </r>
  <r>
    <x v="0"/>
    <s v="235BBA0310"/>
    <n v="0"/>
    <x v="202"/>
    <s v="0310"/>
    <n v="-40.973219620089303"/>
    <n v="-9.1692135303800892"/>
    <n v="-41.624913310201002"/>
    <n v="-9.3034183196996292"/>
    <s v="235"/>
    <s v="BA"/>
    <s v="Eixo Principal"/>
    <s v="-"/>
    <s v="235BBA0310"/>
    <s v="CASA NOVA"/>
    <s v="ENTR BA-722 (P/ PAU-A-PIQUE)"/>
    <n v="389.2"/>
    <n v="465.9"/>
    <n v="76.7"/>
    <x v="2"/>
    <m/>
    <m/>
    <s v="Federal"/>
    <m/>
    <m/>
    <m/>
    <s v="Federal"/>
    <s v="PAV"/>
    <s v="Senhor do Bonfim"/>
  </r>
  <r>
    <x v="0"/>
    <s v="235BBA0320"/>
    <n v="0"/>
    <x v="202"/>
    <s v="0320"/>
    <n v="-41.624913310201002"/>
    <n v="-9.3034183196996292"/>
    <n v="-41.872108149771201"/>
    <n v="-9.4322890797771404"/>
    <s v="235"/>
    <s v="BA"/>
    <s v="Eixo Principal"/>
    <s v="-"/>
    <s v="235BBA0320"/>
    <s v="ENTR BA-722 (P/ PAU-A-PIQUE)"/>
    <s v="ENTR BA-723 (P/ BEM-BOM)"/>
    <n v="465.9"/>
    <n v="499.6"/>
    <n v="33.700000000000003"/>
    <x v="2"/>
    <m/>
    <m/>
    <s v="Federal"/>
    <m/>
    <m/>
    <m/>
    <s v="Federal"/>
    <s v="PAV"/>
    <s v="Senhor do Bonfim"/>
  </r>
  <r>
    <x v="0"/>
    <s v="235BBA0322"/>
    <n v="0"/>
    <x v="202"/>
    <s v="0322"/>
    <n v="-41.872108149771201"/>
    <n v="-9.4322890797771404"/>
    <n v="-42.086052789704397"/>
    <n v="-9.6256697498590107"/>
    <s v="235"/>
    <s v="BA"/>
    <s v="Eixo Principal"/>
    <s v="-"/>
    <s v="235BBA0322"/>
    <s v="ENTR BA-723 (P/ BEM-BOM)"/>
    <s v="ENTR BR-324(A) (REMANSO)"/>
    <n v="499.6"/>
    <n v="531.79999999999995"/>
    <n v="32.200000000000003"/>
    <x v="2"/>
    <m/>
    <m/>
    <s v="Federal"/>
    <m/>
    <m/>
    <m/>
    <s v="Federal"/>
    <s v="PAV"/>
    <s v="Senhor do Bonfim"/>
  </r>
  <r>
    <x v="0"/>
    <s v="235BBA0325"/>
    <n v="0"/>
    <x v="202"/>
    <s v="0325"/>
    <n v="-42.086052789704397"/>
    <n v="-9.6256697498590107"/>
    <n v="-42.095884959822897"/>
    <n v="-9.6096924096769296"/>
    <s v="235"/>
    <s v="BA"/>
    <s v="Eixo Principal"/>
    <s v="-"/>
    <s v="235BBA0325"/>
    <s v="ENTR BR-324(A) (REMANSO)"/>
    <s v="ENTR BR-324(B)"/>
    <n v="531.79999999999995"/>
    <n v="533.6"/>
    <n v="1.8"/>
    <x v="2"/>
    <m/>
    <s v="324BBA0155"/>
    <s v="Federal"/>
    <m/>
    <m/>
    <m/>
    <s v="Federal"/>
    <s v="PAV"/>
    <s v="Senhor do Bonfim"/>
  </r>
  <r>
    <x v="0"/>
    <s v="235BBA0330"/>
    <n v="0"/>
    <x v="202"/>
    <s v="0330"/>
    <n v="-42.095884959822897"/>
    <n v="-9.6096924096769296"/>
    <n v="-42.219936199995502"/>
    <n v="-9.6500488398820004"/>
    <s v="235"/>
    <s v="BA"/>
    <s v="Eixo Principal"/>
    <s v="-"/>
    <s v="235BBA0330"/>
    <s v="ENTR BR-324(B)"/>
    <s v="ENTR BA-161"/>
    <n v="533.6"/>
    <n v="548.79999999999995"/>
    <n v="15.2"/>
    <x v="2"/>
    <m/>
    <m/>
    <s v="Federal"/>
    <m/>
    <m/>
    <m/>
    <s v="Federal"/>
    <s v="PAV"/>
    <s v="Senhor do Bonfim"/>
  </r>
  <r>
    <x v="0"/>
    <s v="235BBA0340"/>
    <n v="0"/>
    <x v="202"/>
    <s v="0340"/>
    <n v="-42.219936199995502"/>
    <n v="-9.6500488398820004"/>
    <n v="-42.752064720110603"/>
    <n v="-9.6248182699471201"/>
    <s v="235"/>
    <s v="BA"/>
    <s v="Eixo Principal"/>
    <s v="-"/>
    <s v="235BBA0340"/>
    <s v="ENTR BA-161"/>
    <s v="DISTRITO DE ANGICO"/>
    <n v="548.79999999999995"/>
    <n v="608.79999999999995"/>
    <n v="60"/>
    <x v="5"/>
    <m/>
    <m/>
    <s v="Federal"/>
    <m/>
    <m/>
    <m/>
    <s v="Federal"/>
    <s v="N_PAV"/>
    <s v="Senhor do Bonfim"/>
  </r>
  <r>
    <x v="0"/>
    <s v="235BBA0345"/>
    <n v="0"/>
    <x v="202"/>
    <s v="0345"/>
    <n v="-42.752064720110603"/>
    <n v="-9.6248182699471201"/>
    <n v="-43.0068360502434"/>
    <n v="-9.5166221997546891"/>
    <s v="235"/>
    <s v="BA"/>
    <s v="Eixo Principal"/>
    <s v="-"/>
    <s v="235BBA0345"/>
    <s v="DISTRITO DE ANGICO"/>
    <s v="ENTR BR-020 (CAMPO ALEGRE DE LOURDES)"/>
    <n v="608.79999999999995"/>
    <n v="643.4"/>
    <n v="34.6"/>
    <x v="5"/>
    <m/>
    <m/>
    <s v="Federal"/>
    <m/>
    <m/>
    <m/>
    <s v="Federal"/>
    <s v="N_PAV"/>
    <s v="Senhor do Bonfim"/>
  </r>
  <r>
    <x v="0"/>
    <s v="235BBA0350"/>
    <n v="0"/>
    <x v="202"/>
    <s v="0350"/>
    <n v="-43.0068360502434"/>
    <n v="-9.5166221997546891"/>
    <n v="-43.0841936102468"/>
    <n v="-9.3900782996737409"/>
    <s v="235"/>
    <s v="BA"/>
    <s v="Eixo Principal"/>
    <s v="-"/>
    <s v="235BBA0350"/>
    <s v="ENTR BR-020 (CAMPO ALEGRE DE LOURDES)"/>
    <s v="DIV BA/PI"/>
    <n v="643.4"/>
    <n v="658.4"/>
    <n v="15"/>
    <x v="5"/>
    <m/>
    <m/>
    <s v="Federal"/>
    <m/>
    <m/>
    <m/>
    <s v="Federal"/>
    <s v="N_PAV"/>
    <s v="Senhor do Bonfim"/>
  </r>
  <r>
    <x v="0"/>
    <s v="235BMA0450"/>
    <n v="0"/>
    <x v="203"/>
    <s v="0450"/>
    <n v="-45.925813850328801"/>
    <n v="-9.1121383499048498"/>
    <n v="-46.7163520518057"/>
    <n v="-9.1370995369140307"/>
    <s v="235"/>
    <s v="MA"/>
    <s v="Eixo Principal"/>
    <s v="-"/>
    <s v="235BMA0450"/>
    <s v="DIV PI/MA (ALTO PARNAÍBA)"/>
    <s v="RIO DAS BALSAS"/>
    <n v="0"/>
    <n v="92"/>
    <n v="92"/>
    <x v="1"/>
    <m/>
    <m/>
    <s v="Federal"/>
    <m/>
    <m/>
    <m/>
    <s v="Federal"/>
    <s v="PLA"/>
    <s v="Barão de Grajaú"/>
  </r>
  <r>
    <x v="0"/>
    <s v="235BMA0455"/>
    <n v="0"/>
    <x v="203"/>
    <s v="0455"/>
    <n v="-46.7163520518057"/>
    <n v="-9.1370995369140307"/>
    <n v="-46.875126799661999"/>
    <n v="-9.1445562602631298"/>
    <s v="235"/>
    <s v="MA"/>
    <s v="Eixo Principal"/>
    <s v="-"/>
    <s v="235BMA0455"/>
    <s v="RIO DAS BALSAS"/>
    <s v="DIV MA/TO"/>
    <n v="92"/>
    <n v="110.5"/>
    <n v="18.5"/>
    <x v="1"/>
    <m/>
    <m/>
    <s v="Federal"/>
    <m/>
    <m/>
    <m/>
    <s v="Federal"/>
    <s v="PLA"/>
    <s v="Barão de Grajaú"/>
  </r>
  <r>
    <x v="0"/>
    <s v="235BPA0550"/>
    <n v="0"/>
    <x v="204"/>
    <s v="0550"/>
    <n v="-49.572627849895198"/>
    <n v="-8.8148965703203999"/>
    <n v="-49.5821521901713"/>
    <n v="-8.8106202796021709"/>
    <s v="235"/>
    <s v="PA"/>
    <s v="Eixo Principal"/>
    <s v="-"/>
    <s v="235BPA0550"/>
    <s v="DIV TO/PA (INÍCIO TRAVESSIA RIO ARAGUAIA)"/>
    <s v="FIM TRAVESSIA RIO ARAGUAIA"/>
    <n v="0"/>
    <n v="0.6"/>
    <n v="0.6"/>
    <x v="4"/>
    <m/>
    <m/>
    <s v="Federal"/>
    <m/>
    <m/>
    <m/>
    <s v="Federal"/>
    <s v="N_PAV"/>
    <s v="Redenção"/>
  </r>
  <r>
    <x v="0"/>
    <s v="235BPA0570"/>
    <n v="0"/>
    <x v="204"/>
    <s v="0570"/>
    <n v="-49.5821521901713"/>
    <n v="-8.8106202796021709"/>
    <n v="-49.734733799924797"/>
    <n v="-8.8478596398104994"/>
    <s v="235"/>
    <s v="PA"/>
    <s v="Eixo Principal"/>
    <s v="-"/>
    <s v="235BPA0570"/>
    <s v="FIM TRAVESSIA RIO ARAGUAIA"/>
    <s v="ENTR PA-327/463 (P/SANTA MARIA DAS BARREIRAS)"/>
    <n v="0.6"/>
    <n v="20.8"/>
    <n v="20.2"/>
    <x v="1"/>
    <m/>
    <m/>
    <s v="Estadual"/>
    <m/>
    <s v="PAT-235"/>
    <s v="PAV"/>
    <s v="Estadual"/>
    <s v="PLA"/>
    <s v="Redenção"/>
  </r>
  <r>
    <x v="0"/>
    <s v="235BPA0590"/>
    <n v="0"/>
    <x v="204"/>
    <s v="0590"/>
    <n v="-49.734733799924797"/>
    <n v="-8.8478596398104994"/>
    <n v="-50.469606580179502"/>
    <n v="-8.7787866596765394"/>
    <s v="235"/>
    <s v="PA"/>
    <s v="Eixo Principal"/>
    <s v="-"/>
    <s v="235BPA0590"/>
    <s v="ENTR PA-327/463 (P/SANTA MARIA DAS BARREIRAS)"/>
    <s v="ENTR BR-158 (CASA DE TÁBUA)"/>
    <n v="20.8"/>
    <n v="101.8"/>
    <n v="81"/>
    <x v="1"/>
    <m/>
    <m/>
    <s v="Federal"/>
    <m/>
    <m/>
    <m/>
    <s v="Federal"/>
    <s v="PLA"/>
    <s v="Redenção"/>
  </r>
  <r>
    <x v="0"/>
    <s v="235BPA0610"/>
    <n v="0"/>
    <x v="204"/>
    <s v="0610"/>
    <n v="-50.469606580179502"/>
    <n v="-8.7787866596765394"/>
    <n v="-50.966750090444201"/>
    <n v="-8.7407107851745405"/>
    <s v="235"/>
    <s v="PA"/>
    <s v="Eixo Principal"/>
    <s v="-"/>
    <s v="235BPA0610"/>
    <s v="ENTR BR-158 (CASA DE TÁBUA)"/>
    <s v="RIO CAMPO ALEGRE"/>
    <n v="101.8"/>
    <n v="159.80000000000001"/>
    <n v="58"/>
    <x v="1"/>
    <m/>
    <m/>
    <s v="Federal"/>
    <m/>
    <m/>
    <m/>
    <s v="Federal"/>
    <s v="PLA"/>
    <s v="Redenção"/>
  </r>
  <r>
    <x v="0"/>
    <s v="235BPA0630"/>
    <n v="0"/>
    <x v="204"/>
    <s v="0630"/>
    <n v="-50.966750090444201"/>
    <n v="-8.7407107851745405"/>
    <n v="-51.587515230243604"/>
    <n v="-8.8322086600015801"/>
    <s v="235"/>
    <s v="PA"/>
    <s v="Eixo Principal"/>
    <s v="-"/>
    <s v="235BPA0630"/>
    <s v="RIO CAMPO ALEGRE"/>
    <s v="RIO FRESCO"/>
    <n v="159.80000000000001"/>
    <n v="227.8"/>
    <n v="68"/>
    <x v="1"/>
    <m/>
    <m/>
    <s v="Federal"/>
    <m/>
    <m/>
    <m/>
    <s v="Federal"/>
    <s v="PLA"/>
    <s v="Redenção"/>
  </r>
  <r>
    <x v="0"/>
    <s v="235BPA0650"/>
    <n v="0"/>
    <x v="204"/>
    <s v="0650"/>
    <n v="-51.587515230243604"/>
    <n v="-8.8322086600015801"/>
    <n v="-52.107794579855899"/>
    <n v="-8.9093763299536004"/>
    <s v="235"/>
    <s v="PA"/>
    <s v="Eixo Principal"/>
    <s v="-"/>
    <s v="235BPA0650"/>
    <s v="RIO FRESCO"/>
    <s v="INÍCIO TRAVESSIA RIO XINGU"/>
    <n v="227.8"/>
    <n v="284.8"/>
    <n v="57"/>
    <x v="1"/>
    <m/>
    <m/>
    <s v="Federal"/>
    <m/>
    <m/>
    <m/>
    <s v="Federal"/>
    <s v="PLA"/>
    <s v="Redenção"/>
  </r>
  <r>
    <x v="0"/>
    <s v="235BPA0670"/>
    <n v="0"/>
    <x v="204"/>
    <s v="0670"/>
    <n v="-52.107794579855899"/>
    <n v="-8.9093763299536004"/>
    <n v="-52.138095299958003"/>
    <n v="-8.9138204296690393"/>
    <s v="235"/>
    <s v="PA"/>
    <s v="Eixo Principal"/>
    <s v="-"/>
    <s v="235BPA0670"/>
    <s v="INÍCIO TRAVESSIA RIO XINGU"/>
    <s v="FIM TRAVESSIA RIO XINGU"/>
    <n v="284.8"/>
    <n v="286"/>
    <n v="1.2"/>
    <x v="4"/>
    <m/>
    <m/>
    <s v="Federal"/>
    <m/>
    <m/>
    <m/>
    <s v="Federal"/>
    <s v="N_PAV"/>
    <s v="Redenção"/>
  </r>
  <r>
    <x v="0"/>
    <s v="235BPA0690"/>
    <n v="0"/>
    <x v="204"/>
    <s v="0690"/>
    <n v="-52.138095299958003"/>
    <n v="-8.9138204296690393"/>
    <n v="-53.044786236195797"/>
    <n v="-9.0507231149797391"/>
    <s v="235"/>
    <s v="PA"/>
    <s v="Eixo Principal"/>
    <s v="-"/>
    <s v="235BPA0690"/>
    <s v="FIM TRAVESSIA RIO XINGU"/>
    <s v="RIO PEPITA"/>
    <n v="286"/>
    <n v="376"/>
    <n v="90"/>
    <x v="1"/>
    <m/>
    <m/>
    <s v="Federal"/>
    <m/>
    <m/>
    <m/>
    <s v="Federal"/>
    <s v="PLA"/>
    <s v="Itaituba"/>
  </r>
  <r>
    <x v="0"/>
    <s v="235BPA0710"/>
    <n v="0"/>
    <x v="204"/>
    <s v="0710"/>
    <n v="-53.044786236195797"/>
    <n v="-9.0507231149797391"/>
    <n v="-53.730227540068803"/>
    <n v="-9.1515953600377795"/>
    <s v="235"/>
    <s v="PA"/>
    <s v="Eixo Principal"/>
    <s v="-"/>
    <s v="235BPA0710"/>
    <s v="RIO PEPITA"/>
    <s v="ENTR PA-167"/>
    <n v="376"/>
    <n v="444"/>
    <n v="68"/>
    <x v="1"/>
    <m/>
    <m/>
    <s v="Federal"/>
    <m/>
    <m/>
    <m/>
    <s v="Federal"/>
    <s v="PLA"/>
    <s v="Itaituba"/>
  </r>
  <r>
    <x v="0"/>
    <s v="235BPA0730"/>
    <n v="0"/>
    <x v="204"/>
    <s v="0730"/>
    <n v="-53.730227540068803"/>
    <n v="-9.1515953600377795"/>
    <n v="-54.379686966180401"/>
    <n v="-9.2473249309007794"/>
    <s v="235"/>
    <s v="PA"/>
    <s v="Eixo Principal"/>
    <s v="-"/>
    <s v="235BPA0730"/>
    <s v="ENTR PA-167"/>
    <s v="RIO IPIRANGA"/>
    <n v="444"/>
    <n v="534"/>
    <n v="90"/>
    <x v="1"/>
    <m/>
    <m/>
    <s v="Federal"/>
    <m/>
    <m/>
    <m/>
    <s v="Federal"/>
    <s v="PLA"/>
    <s v="Itaituba"/>
  </r>
  <r>
    <x v="0"/>
    <s v="235BPA0750"/>
    <n v="0"/>
    <x v="204"/>
    <s v="0750"/>
    <n v="-54.379686966180401"/>
    <n v="-9.2473249309007794"/>
    <n v="-54.858175410266902"/>
    <n v="-9.3728712696932899"/>
    <s v="235"/>
    <s v="PA"/>
    <s v="Eixo Principal"/>
    <s v="-"/>
    <s v="235BPA0750"/>
    <s v="RIO IPIRANGA"/>
    <s v="ENTR BR-163 (CACHIMBO)"/>
    <n v="534"/>
    <n v="602"/>
    <n v="68"/>
    <x v="1"/>
    <m/>
    <m/>
    <s v="Federal"/>
    <m/>
    <m/>
    <m/>
    <s v="Federal"/>
    <s v="PLA"/>
    <s v="Itaituba"/>
  </r>
  <r>
    <x v="0"/>
    <s v="235BPE0270"/>
    <n v="0"/>
    <x v="205"/>
    <s v="0270"/>
    <n v="-40.505335540003102"/>
    <n v="-9.4095459896556601"/>
    <n v="-40.503592699743201"/>
    <n v="-9.4021686000008309"/>
    <s v="235"/>
    <s v="PE"/>
    <s v="Eixo Principal"/>
    <s v="Coinc"/>
    <s v="235BPE0270"/>
    <s v="ENTR BR-122(A)/407(A)/428(A) (DIV BA/PE) (INÍCIO PONTE S/RIO S FRANCISCO)"/>
    <s v="FIM PONTE S/RIO SÃO FRANCISCO (PETROLINA)"/>
    <n v="0"/>
    <n v="0.8"/>
    <n v="0.8"/>
    <x v="2"/>
    <m/>
    <s v="407BPE0270;122BPE0370;428BPE0070"/>
    <s v="Federal"/>
    <m/>
    <m/>
    <m/>
    <s v="Federal"/>
    <s v="PAV"/>
    <s v="Petrolina"/>
  </r>
  <r>
    <x v="0"/>
    <s v="235BPE0275"/>
    <n v="0"/>
    <x v="205"/>
    <s v="0275"/>
    <n v="-40.503592699743201"/>
    <n v="-9.4021686000008309"/>
    <n v="-40.525928649687302"/>
    <n v="-9.3873367496911992"/>
    <s v="235"/>
    <s v="PE"/>
    <s v="Eixo Principal"/>
    <s v="Coinc"/>
    <s v="235BPE0275"/>
    <s v="FIM PONTE S/RIO SÃO FRANCISCO (PETROLINA)"/>
    <s v="ENTR BR-122(B)/428(B) (PETROLINA)"/>
    <n v="0.8"/>
    <n v="3.8"/>
    <n v="3"/>
    <x v="2"/>
    <m/>
    <s v="122BPE0365;407BPE0260;428BPE0065"/>
    <s v="Federal"/>
    <m/>
    <m/>
    <m/>
    <s v="Federal"/>
    <s v="PAV"/>
    <s v="Petrolina"/>
  </r>
  <r>
    <x v="0"/>
    <s v="235BPE0280"/>
    <n v="0"/>
    <x v="205"/>
    <s v="0280"/>
    <n v="-40.525928649687302"/>
    <n v="-9.3873367496911992"/>
    <n v="-40.538520269894398"/>
    <n v="-9.3739130101771995"/>
    <s v="235"/>
    <s v="PE"/>
    <s v="Eixo Principal"/>
    <s v="-"/>
    <s v="235BPE0280"/>
    <s v="ENTR BR-122(B)/428(B) (PETROLINA)"/>
    <s v="ENTR BR-407(B)"/>
    <n v="3.8"/>
    <n v="5.5"/>
    <n v="1.7"/>
    <x v="2"/>
    <m/>
    <s v="407BPE0255"/>
    <s v="Federal"/>
    <m/>
    <m/>
    <m/>
    <s v="Federal"/>
    <s v="PAV"/>
    <s v="Petrolina"/>
  </r>
  <r>
    <x v="0"/>
    <s v="235BPE0290"/>
    <n v="0"/>
    <x v="205"/>
    <s v="0290"/>
    <n v="-40.538520269894398"/>
    <n v="-9.3739130101771995"/>
    <n v="-40.728993670121703"/>
    <n v="-9.3225207302474402"/>
    <s v="235"/>
    <s v="PE"/>
    <s v="Eixo Principal"/>
    <s v="-"/>
    <s v="235BPE0290"/>
    <s v="ENTR BR-407(B)"/>
    <s v="DIV PE/BA"/>
    <n v="5.5"/>
    <n v="27.5"/>
    <n v="22"/>
    <x v="1"/>
    <m/>
    <m/>
    <s v="Estadual"/>
    <m/>
    <s v="PE-647"/>
    <s v="PAV"/>
    <s v="Estadual"/>
    <s v="PLA"/>
    <s v="Petrolina"/>
  </r>
  <r>
    <x v="0"/>
    <s v="235BPI0370"/>
    <n v="0"/>
    <x v="206"/>
    <s v="0370"/>
    <n v="-43.0841936102468"/>
    <n v="-9.3900782996737409"/>
    <n v="-43.330378420327797"/>
    <n v="-9.2855115101480106"/>
    <s v="235"/>
    <s v="PI"/>
    <s v="Eixo Principal"/>
    <s v="-"/>
    <s v="235BPI0370"/>
    <s v="DIV BA/PI"/>
    <s v="ENTR PI-144/251/256 (ACESSO A CARACOL)"/>
    <n v="0"/>
    <n v="19.8"/>
    <n v="19.8"/>
    <x v="1"/>
    <m/>
    <m/>
    <s v="Federal"/>
    <m/>
    <m/>
    <m/>
    <s v="Federal"/>
    <s v="PLA"/>
    <s v="Floriano"/>
  </r>
  <r>
    <x v="0"/>
    <s v="235BPI0390"/>
    <n v="0"/>
    <x v="206"/>
    <s v="0390"/>
    <n v="-43.330378420327797"/>
    <n v="-9.2855115101480106"/>
    <n v="-43.696224930036401"/>
    <n v="-9.3842690398842503"/>
    <s v="235"/>
    <s v="PI"/>
    <s v="Eixo Principal"/>
    <s v="-"/>
    <s v="235BPI0390"/>
    <s v="ENTR PI-144/251/256 (ACESSO A CARACOL)"/>
    <s v="ACESSSO A GUARIBAS"/>
    <n v="19.8"/>
    <n v="67.099999999999994"/>
    <n v="47.3"/>
    <x v="1"/>
    <m/>
    <m/>
    <s v="Federal"/>
    <m/>
    <m/>
    <m/>
    <s v="Federal"/>
    <s v="PLA"/>
    <s v="Floriano"/>
  </r>
  <r>
    <x v="0"/>
    <s v="235BPI0400"/>
    <n v="0"/>
    <x v="206"/>
    <s v="0400"/>
    <n v="-43.696224930036401"/>
    <n v="-9.3842690398842503"/>
    <n v="-44.360655290209401"/>
    <n v="-9.0784687100628503"/>
    <s v="235"/>
    <s v="PI"/>
    <s v="Eixo Principal"/>
    <s v="-"/>
    <s v="235BPI0400"/>
    <s v="ACESSSO A GUARIBAS"/>
    <s v="ENTR BR-135(A)/330(A) (BOM JESUS)"/>
    <n v="67.099999999999994"/>
    <n v="150.69999999999999"/>
    <n v="83.6"/>
    <x v="1"/>
    <m/>
    <m/>
    <s v="Federal"/>
    <m/>
    <m/>
    <m/>
    <s v="Federal"/>
    <s v="PLA"/>
    <s v="Floriano"/>
  </r>
  <r>
    <x v="0"/>
    <s v="235BPI0410"/>
    <n v="0"/>
    <x v="206"/>
    <s v="0410"/>
    <n v="-44.360655290209401"/>
    <n v="-9.0784687100628503"/>
    <n v="-44.602009409906302"/>
    <n v="-9.4712710500189097"/>
    <s v="235"/>
    <s v="PI"/>
    <s v="Eixo Principal"/>
    <s v="Coinc"/>
    <s v="235BPI0410"/>
    <s v="ENTR BR-135(A)/330(A) (BOM JESUS)"/>
    <s v="ENTR BR-330(B)/PI-257 (P/REDENÇÃO DO GURGÉIA)"/>
    <n v="150.69999999999999"/>
    <n v="206"/>
    <n v="55.3"/>
    <x v="2"/>
    <m/>
    <s v="135BPI0450;330BPI0070"/>
    <s v="Federal"/>
    <m/>
    <m/>
    <m/>
    <s v="Federal"/>
    <s v="PAV"/>
    <s v="Floriano"/>
  </r>
  <r>
    <x v="0"/>
    <s v="235BPI0412"/>
    <n v="0"/>
    <x v="206"/>
    <s v="0412"/>
    <n v="-44.602009409906302"/>
    <n v="-9.4712710500189097"/>
    <n v="-45.304642760155197"/>
    <n v="-9.7490576995531306"/>
    <s v="235"/>
    <s v="PI"/>
    <s v="Eixo Principal"/>
    <s v="Coinc"/>
    <s v="235BPI0412"/>
    <s v="ENTR BR-330(B)/PI-257 (P/REDENÇÃO DO GURGÉIA)"/>
    <s v="MONTE ALEGRE DO PIAUÍ"/>
    <n v="206"/>
    <n v="302.3"/>
    <n v="96.3"/>
    <x v="2"/>
    <m/>
    <s v="135BPI0470"/>
    <s v="Federal"/>
    <m/>
    <m/>
    <m/>
    <s v="Federal"/>
    <s v="PAV"/>
    <s v="Floriano"/>
  </r>
  <r>
    <x v="0"/>
    <s v="235BPI0415"/>
    <n v="0"/>
    <x v="206"/>
    <s v="0415"/>
    <n v="-45.304642760155197"/>
    <n v="-9.7490576995531306"/>
    <n v="-45.319018360109098"/>
    <n v="-9.7679984803455593"/>
    <s v="235"/>
    <s v="PI"/>
    <s v="Eixo Principal"/>
    <s v="Coinc"/>
    <s v="235BPI0415"/>
    <s v="MONTE ALEGRE DO PIAUÍ"/>
    <s v="ENTR BR-135(B)"/>
    <n v="302.3"/>
    <n v="305.10000000000002"/>
    <n v="2.8"/>
    <x v="2"/>
    <m/>
    <s v="135BPI0475"/>
    <s v="Federal"/>
    <m/>
    <m/>
    <m/>
    <s v="Federal"/>
    <s v="PAV"/>
    <s v="Floriano"/>
  </r>
  <r>
    <x v="0"/>
    <s v="235BPI0417"/>
    <n v="0"/>
    <x v="206"/>
    <s v="0417"/>
    <n v="-45.319018360109098"/>
    <n v="-9.7679984803455593"/>
    <n v="-45.419474850383999"/>
    <n v="-9.7322287103866003"/>
    <s v="235"/>
    <s v="PI"/>
    <s v="Eixo Principal"/>
    <s v="-"/>
    <s v="235BPI0417"/>
    <s v="ENTR BR-135(B)"/>
    <s v="ACESSO BOQUEIRÃO"/>
    <n v="305.10000000000002"/>
    <n v="318.10000000000002"/>
    <n v="13"/>
    <x v="2"/>
    <m/>
    <m/>
    <s v="Federal"/>
    <m/>
    <m/>
    <m/>
    <s v="Federal"/>
    <s v="PAV"/>
    <s v="Floriano"/>
  </r>
  <r>
    <x v="0"/>
    <s v="235BPI0419"/>
    <n v="0"/>
    <x v="206"/>
    <s v="0419"/>
    <n v="-45.419474850383999"/>
    <n v="-9.7322287103866003"/>
    <n v="-45.644627849795299"/>
    <n v="-9.2157696700342004"/>
    <s v="235"/>
    <s v="PI"/>
    <s v="Eixo Principal"/>
    <s v="-"/>
    <s v="235BPI0419"/>
    <s v="ACESSO BOQUEIRÃO"/>
    <s v="MATAS"/>
    <n v="318.10000000000002"/>
    <n v="395.6"/>
    <n v="77.5"/>
    <x v="2"/>
    <m/>
    <m/>
    <s v="Federal"/>
    <m/>
    <m/>
    <m/>
    <s v="Federal"/>
    <s v="PAV"/>
    <s v="Floriano"/>
  </r>
  <r>
    <x v="0"/>
    <s v="235BPI0420"/>
    <n v="0"/>
    <x v="206"/>
    <s v="0420"/>
    <n v="-45.644627849795299"/>
    <n v="-9.2157696700342004"/>
    <n v="-45.921592509986198"/>
    <n v="-9.1225593196568298"/>
    <s v="235"/>
    <s v="PI"/>
    <s v="Eixo Principal"/>
    <s v="-"/>
    <s v="235BPI0420"/>
    <s v="MATAS"/>
    <s v="ENTR PI-254(B) (SANTA FILOMENA)"/>
    <n v="395.6"/>
    <n v="432.3"/>
    <n v="36.700000000000003"/>
    <x v="2"/>
    <m/>
    <m/>
    <s v="Federal"/>
    <m/>
    <m/>
    <m/>
    <s v="Federal"/>
    <s v="PAV"/>
    <s v="Floriano"/>
  </r>
  <r>
    <x v="0"/>
    <s v="235BPI0430"/>
    <n v="0"/>
    <x v="206"/>
    <s v="0430"/>
    <n v="-45.921592509986198"/>
    <n v="-9.1225593196568298"/>
    <n v="-45.925813850328801"/>
    <n v="-9.1121383499048498"/>
    <s v="235"/>
    <s v="PI"/>
    <s v="Eixo Principal"/>
    <s v="-"/>
    <s v="235BPI0430"/>
    <s v="ENTR PI-254(B) (SANTA FILOMENA)"/>
    <s v="DIV PI/MA (ALTO PARNAIBA)"/>
    <n v="432.3"/>
    <n v="435.3"/>
    <n v="3"/>
    <x v="2"/>
    <m/>
    <m/>
    <s v="Federal"/>
    <m/>
    <m/>
    <m/>
    <s v="Federal"/>
    <s v="PAV"/>
    <s v="Floriano"/>
  </r>
  <r>
    <x v="0"/>
    <s v="235BSE0005"/>
    <n v="0"/>
    <x v="207"/>
    <s v="0005"/>
    <n v="-37.075472280321399"/>
    <n v="-10.909976949876199"/>
    <n v="-37.090904380432697"/>
    <n v="-10.907912559716801"/>
    <s v="235"/>
    <s v="SE"/>
    <s v="Eixo Principal"/>
    <s v="-"/>
    <s v="235BSE0005"/>
    <s v="LARGO LEITE NETO (ARACAJU)"/>
    <s v="ENTR BR-349(A) (ARACAJU) *TRECHO MUNICIPAL*"/>
    <n v="0"/>
    <n v="1.7"/>
    <n v="1.7"/>
    <x v="0"/>
    <m/>
    <m/>
    <s v="Convênio de Administração"/>
    <m/>
    <m/>
    <m/>
    <s v="Federal"/>
    <s v="PAV"/>
    <s v="Nossa Senhora do Socorro"/>
  </r>
  <r>
    <x v="0"/>
    <s v="235BSE0010"/>
    <n v="0"/>
    <x v="207"/>
    <s v="0010"/>
    <n v="-37.090904380432697"/>
    <n v="-10.907912559716801"/>
    <n v="-37.1318142300426"/>
    <n v="-10.9029715998594"/>
    <s v="235"/>
    <s v="SE"/>
    <s v="Eixo Principal"/>
    <s v="-"/>
    <s v="235BSE0010"/>
    <s v="ENTR BR-349(A) (ARACAJU)"/>
    <s v="ENTR BR-101(A)/349(B)"/>
    <n v="1.7"/>
    <n v="6.2"/>
    <n v="4.5"/>
    <x v="0"/>
    <m/>
    <s v="349BSE0010"/>
    <s v="Federal"/>
    <m/>
    <m/>
    <m/>
    <s v="Federal"/>
    <s v="PAV"/>
    <s v="Nossa Senhora do Socorro"/>
  </r>
  <r>
    <x v="0"/>
    <s v="235BSE0030"/>
    <n v="0"/>
    <x v="207"/>
    <s v="0030"/>
    <n v="-37.1318142300426"/>
    <n v="-10.9029715998594"/>
    <n v="-37.1331043102156"/>
    <n v="-10.8842450798464"/>
    <s v="235"/>
    <s v="SE"/>
    <s v="Eixo Principal"/>
    <s v="Coinc"/>
    <s v="235BSE0030"/>
    <s v="ENTR BR-101(A)/349(B)"/>
    <s v="ENTR BR-101(B)"/>
    <n v="6.2"/>
    <n v="8.3000000000000007"/>
    <n v="2.1"/>
    <x v="0"/>
    <m/>
    <s v="101BSE1210"/>
    <s v="Federal"/>
    <m/>
    <m/>
    <m/>
    <s v="Federal"/>
    <s v="PAV"/>
    <s v="Nossa Senhora do Socorro"/>
  </r>
  <r>
    <x v="0"/>
    <s v="235BSE0050"/>
    <n v="0"/>
    <x v="207"/>
    <s v="0050"/>
    <n v="-37.1331043102156"/>
    <n v="-10.8842450798464"/>
    <n v="-37.267718550070903"/>
    <n v="-10.8025170296371"/>
    <s v="235"/>
    <s v="SE"/>
    <s v="Eixo Principal"/>
    <s v="-"/>
    <s v="235BSE0050"/>
    <s v="ENTR BR-101(B)"/>
    <s v="ENTR SE-160 (P/ LARANJEIRAS)"/>
    <n v="8.3000000000000007"/>
    <n v="26.3"/>
    <n v="18"/>
    <x v="2"/>
    <m/>
    <m/>
    <s v="Federal"/>
    <m/>
    <m/>
    <m/>
    <s v="Federal"/>
    <s v="PAV"/>
    <s v="Nossa Senhora do Socorro"/>
  </r>
  <r>
    <x v="0"/>
    <s v="235BSE0060"/>
    <n v="0"/>
    <x v="207"/>
    <s v="0060"/>
    <n v="-37.267718550070903"/>
    <n v="-10.8025170296371"/>
    <n v="-37.393825959700202"/>
    <n v="-10.756485379996199"/>
    <s v="235"/>
    <s v="SE"/>
    <s v="Eixo Principal"/>
    <s v="-"/>
    <s v="235BSE0060"/>
    <s v="ENTR SE-160 (P/ LARANJEIRAS)"/>
    <s v="ACESSO À BR-101"/>
    <n v="26.3"/>
    <n v="43.8"/>
    <n v="17.5"/>
    <x v="2"/>
    <m/>
    <m/>
    <s v="Federal"/>
    <m/>
    <m/>
    <m/>
    <s v="Federal"/>
    <s v="PAV"/>
    <s v="Nossa Senhora do Socorro"/>
  </r>
  <r>
    <x v="0"/>
    <s v="235BSE0065"/>
    <n v="0"/>
    <x v="207"/>
    <s v="0065"/>
    <n v="-37.393825959700202"/>
    <n v="-10.756485379996199"/>
    <n v="-37.436165180078902"/>
    <n v="-10.695628310198201"/>
    <s v="235"/>
    <s v="SE"/>
    <s v="Eixo Principal"/>
    <s v="-"/>
    <s v="235BSE0065"/>
    <s v="ACESSO À BR-101"/>
    <s v="ENTR SE-170(A) (P/ LAGARTO)"/>
    <n v="43.8"/>
    <n v="51.7"/>
    <n v="7.9"/>
    <x v="2"/>
    <m/>
    <m/>
    <s v="Federal"/>
    <m/>
    <m/>
    <m/>
    <s v="Federal"/>
    <s v="PAV"/>
    <s v="Nossa Senhora do Socorro"/>
  </r>
  <r>
    <x v="0"/>
    <s v="235BSE0070"/>
    <n v="0"/>
    <x v="207"/>
    <s v="0070"/>
    <n v="-37.436165180078902"/>
    <n v="-10.695628310198201"/>
    <n v="-37.440247100323397"/>
    <n v="-10.685560909808"/>
    <s v="235"/>
    <s v="SE"/>
    <s v="Eixo Principal"/>
    <s v="-"/>
    <s v="235BSE0070"/>
    <s v="ENTR SE-170(A) (P/ LAGARTO)"/>
    <s v="ENTR SE-170(B) (ITABAIANA) (P/ MOITA BONITA)"/>
    <n v="51.7"/>
    <n v="52.9"/>
    <n v="1.2"/>
    <x v="2"/>
    <m/>
    <m/>
    <s v="Federal"/>
    <m/>
    <m/>
    <m/>
    <s v="Federal"/>
    <s v="PAV"/>
    <s v="Nossa Senhora do Socorro"/>
  </r>
  <r>
    <x v="0"/>
    <s v="235BSE0090"/>
    <n v="0"/>
    <x v="207"/>
    <s v="0090"/>
    <n v="-37.440247100323397"/>
    <n v="-10.685560909808"/>
    <n v="-37.478981880209503"/>
    <n v="-10.5983337202249"/>
    <s v="235"/>
    <s v="SE"/>
    <s v="Eixo Principal"/>
    <s v="-"/>
    <s v="235BSE0090"/>
    <s v="ENTR SE-170(B) (ITABAIANA) (P/ MOITA BONITA)"/>
    <s v="ENTR SE-175 (P/RIBEIRÓPOLIS)"/>
    <n v="52.9"/>
    <n v="63.7"/>
    <n v="10.8"/>
    <x v="2"/>
    <m/>
    <m/>
    <s v="Federal"/>
    <m/>
    <m/>
    <m/>
    <s v="Federal"/>
    <s v="PAV"/>
    <s v="Nossa Senhora do Socorro"/>
  </r>
  <r>
    <x v="0"/>
    <s v="235BSE0110"/>
    <n v="0"/>
    <x v="207"/>
    <s v="0110"/>
    <n v="-37.478981880209503"/>
    <n v="-10.5983337202249"/>
    <n v="-37.629202620304603"/>
    <n v="-10.5544590900149"/>
    <s v="235"/>
    <s v="SE"/>
    <s v="Eixo Principal"/>
    <s v="-"/>
    <s v="235BSE0110"/>
    <s v="ENTR SE-175 (P/RIBEIRÓPOLIS)"/>
    <s v="ENTR SE-453 (MOCAMBO)"/>
    <n v="63.7"/>
    <n v="83.5"/>
    <n v="19.8"/>
    <x v="2"/>
    <m/>
    <m/>
    <s v="Federal"/>
    <m/>
    <m/>
    <m/>
    <s v="Federal"/>
    <s v="PAV"/>
    <s v="Nossa Senhora do Socorro"/>
  </r>
  <r>
    <x v="0"/>
    <s v="235BSE0130"/>
    <n v="0"/>
    <x v="207"/>
    <s v="0130"/>
    <n v="-37.629202620304603"/>
    <n v="-10.5544590900149"/>
    <n v="-37.641623780313097"/>
    <n v="-10.543564010270799"/>
    <s v="235"/>
    <s v="SE"/>
    <s v="Eixo Principal"/>
    <s v="-"/>
    <s v="235BSE0130"/>
    <s v="ENTR SE-453 (MOCAMBO)"/>
    <s v="ENTR SE-331 (P/ PINHÃO)"/>
    <n v="83.5"/>
    <n v="85.6"/>
    <n v="2.1"/>
    <x v="2"/>
    <m/>
    <m/>
    <s v="Federal"/>
    <m/>
    <m/>
    <m/>
    <s v="Federal"/>
    <s v="PAV"/>
    <s v="Nossa Senhora do Socorro"/>
  </r>
  <r>
    <x v="0"/>
    <s v="235BSE0150"/>
    <n v="0"/>
    <x v="207"/>
    <s v="0150"/>
    <n v="-37.641623780313097"/>
    <n v="-10.543564010270799"/>
    <n v="-37.7066631203067"/>
    <n v="-10.3484561202536"/>
    <s v="235"/>
    <s v="SE"/>
    <s v="Eixo Principal"/>
    <s v="-"/>
    <s v="235BSE0150"/>
    <s v="ENTR SE-331 (P/ PINHÃO)"/>
    <s v="ENTR SE-179 (CARIRA)"/>
    <n v="85.6"/>
    <n v="108.7"/>
    <n v="23.1"/>
    <x v="2"/>
    <m/>
    <m/>
    <s v="Federal"/>
    <m/>
    <m/>
    <m/>
    <s v="Federal"/>
    <s v="PAV"/>
    <s v="Nossa Senhora do Socorro"/>
  </r>
  <r>
    <x v="0"/>
    <s v="235BSE0170"/>
    <n v="0"/>
    <x v="207"/>
    <s v="0170"/>
    <n v="-37.7066631203067"/>
    <n v="-10.3484561202536"/>
    <n v="-37.740552739717103"/>
    <n v="-10.318297580269"/>
    <s v="235"/>
    <s v="SE"/>
    <s v="Eixo Principal"/>
    <s v="-"/>
    <s v="235BSE0170"/>
    <s v="ENTR SE-179 (CARIRA)"/>
    <s v="DIV SE/BA"/>
    <n v="108.7"/>
    <n v="114.8"/>
    <n v="6.1"/>
    <x v="2"/>
    <m/>
    <m/>
    <s v="Federal"/>
    <m/>
    <m/>
    <m/>
    <s v="Federal"/>
    <s v="PAV"/>
    <s v="Nossa Senhora do Socorro"/>
  </r>
  <r>
    <x v="0"/>
    <s v="235BTO0460"/>
    <n v="0"/>
    <x v="208"/>
    <s v="0460"/>
    <n v="-46.875126799661999"/>
    <n v="-9.1445562602631298"/>
    <n v="-47.097662600148801"/>
    <n v="-9.1489474600571707"/>
    <s v="235"/>
    <s v="TO"/>
    <s v="Eixo Principal"/>
    <s v="-"/>
    <s v="235BTO0460"/>
    <s v="DIV TO/MA"/>
    <s v="ENTR TO-020"/>
    <n v="0"/>
    <n v="29.4"/>
    <n v="29.4"/>
    <x v="1"/>
    <m/>
    <m/>
    <s v="Federal"/>
    <m/>
    <m/>
    <m/>
    <s v="Federal"/>
    <s v="PLA"/>
    <s v="Paraíso de Tocantins"/>
  </r>
  <r>
    <x v="0"/>
    <s v="235BTO0465"/>
    <n v="0"/>
    <x v="208"/>
    <s v="0465"/>
    <n v="-47.097662600148801"/>
    <n v="-9.1489474600571707"/>
    <n v="-47.514825499597002"/>
    <n v="-9.1502612499566496"/>
    <s v="235"/>
    <s v="TO"/>
    <s v="Eixo Principal"/>
    <s v="-"/>
    <s v="235BTO0465"/>
    <s v="ENTR TO-020"/>
    <s v="INÍCIO DA PAVIMENTAÇÃO"/>
    <n v="29.4"/>
    <n v="78.2"/>
    <n v="48.8"/>
    <x v="1"/>
    <m/>
    <m/>
    <s v="Federal"/>
    <m/>
    <m/>
    <m/>
    <s v="Federal"/>
    <s v="PLA"/>
    <s v="Paraíso de Tocantins"/>
  </r>
  <r>
    <x v="0"/>
    <s v="235BTO0467"/>
    <n v="0"/>
    <x v="208"/>
    <s v="0467"/>
    <n v="-47.514825499597002"/>
    <n v="-9.1502612499566496"/>
    <n v="-47.7031987202447"/>
    <n v="-9.0966239195581604"/>
    <s v="235"/>
    <s v="TO"/>
    <s v="Eixo Principal"/>
    <s v="-"/>
    <s v="235BTO0467"/>
    <s v="INÍCIO DA PAVIMENTAÇÃO"/>
    <s v="ENTR BR-010"/>
    <n v="78.2"/>
    <n v="101.5"/>
    <n v="23.3"/>
    <x v="3"/>
    <m/>
    <m/>
    <s v="Federal"/>
    <m/>
    <m/>
    <m/>
    <s v="Federal"/>
    <s v="N_PAV"/>
    <s v="Paraíso de Tocantins"/>
  </r>
  <r>
    <x v="0"/>
    <s v="235BTO0470"/>
    <n v="0"/>
    <x v="208"/>
    <s v="0470"/>
    <n v="-47.7031987202447"/>
    <n v="-9.0966239195581604"/>
    <n v="-48.145044759707801"/>
    <n v="-8.9748696099445002"/>
    <s v="235"/>
    <s v="TO"/>
    <s v="Eixo Principal"/>
    <s v="-"/>
    <s v="235BTO0470"/>
    <s v="ENTR BR-010"/>
    <s v="ENTR TO-010(A)"/>
    <n v="101.5"/>
    <n v="158.80000000000001"/>
    <n v="57.3"/>
    <x v="5"/>
    <m/>
    <m/>
    <s v="Federal"/>
    <m/>
    <m/>
    <m/>
    <s v="Federal"/>
    <s v="N_PAV"/>
    <s v="Paraíso de Tocantins"/>
  </r>
  <r>
    <x v="0"/>
    <s v="235BTO0475"/>
    <n v="0"/>
    <x v="208"/>
    <s v="0475"/>
    <n v="-48.145044759707801"/>
    <n v="-8.9748696099445002"/>
    <n v="-48.155628280120901"/>
    <n v="-8.9837190899639801"/>
    <s v="235"/>
    <s v="TO"/>
    <s v="Eixo Principal"/>
    <s v="-"/>
    <s v="235BTO0475"/>
    <s v="ENTR TO-010(A)"/>
    <s v="INÍCIO PONTE SOBRE O RIO SONO"/>
    <n v="158.80000000000001"/>
    <n v="160.4"/>
    <n v="1.6"/>
    <x v="1"/>
    <m/>
    <m/>
    <s v="Estadual"/>
    <m/>
    <s v="TO-010"/>
    <s v="PAV"/>
    <s v="Estadual"/>
    <s v="PLA"/>
    <s v="Paraíso de Tocantins"/>
  </r>
  <r>
    <x v="0"/>
    <s v="235BTO0480"/>
    <n v="0"/>
    <x v="208"/>
    <s v="0480"/>
    <n v="-48.155628280120901"/>
    <n v="-8.9837190899639801"/>
    <n v="-48.1567971901381"/>
    <n v="-8.9862861795634696"/>
    <s v="235"/>
    <s v="TO"/>
    <s v="Eixo Principal"/>
    <s v="-"/>
    <s v="235BTO0480"/>
    <s v="INÍCIO PONTE SOBRE O RIO SONO"/>
    <s v="FIM PONTE SOBRE O RIO SONO"/>
    <n v="160.4"/>
    <n v="160.69999999999999"/>
    <n v="0.3"/>
    <x v="1"/>
    <m/>
    <m/>
    <s v="Estadual"/>
    <m/>
    <s v="TO-010"/>
    <s v="PAV"/>
    <s v="Estadual"/>
    <s v="PLA"/>
    <s v="Paraíso de Tocantins"/>
  </r>
  <r>
    <x v="0"/>
    <s v="235BTO0485"/>
    <n v="0"/>
    <x v="208"/>
    <s v="0485"/>
    <n v="-48.1567971901381"/>
    <n v="-8.9862861795634696"/>
    <n v="-48.167247160328102"/>
    <n v="-8.9956472901902202"/>
    <s v="235"/>
    <s v="TO"/>
    <s v="Eixo Principal"/>
    <s v="-"/>
    <s v="235BTO0485"/>
    <s v="FIM PONTE SOBRE O RIO SONO"/>
    <s v="ENTR TO-010(B) (PEDRO AFONSO)"/>
    <n v="160.69999999999999"/>
    <n v="162.6"/>
    <n v="1.9"/>
    <x v="1"/>
    <m/>
    <m/>
    <s v="Estadual"/>
    <m/>
    <s v="TO-010"/>
    <s v="PAV"/>
    <s v="Estadual"/>
    <s v="PLA"/>
    <s v="Paraíso de Tocantins"/>
  </r>
  <r>
    <x v="0"/>
    <s v="235BTO0490"/>
    <n v="0"/>
    <x v="208"/>
    <s v="0490"/>
    <n v="-48.167247160328102"/>
    <n v="-8.9956472901902202"/>
    <n v="-48.176083170302"/>
    <n v="-8.9943860800535091"/>
    <s v="235"/>
    <s v="TO"/>
    <s v="Eixo Principal"/>
    <s v="-"/>
    <s v="235BTO0490"/>
    <s v="ENTR TO-010(B) (PEDRO AFONSO)"/>
    <s v="INÍCIO PONTE SOBRE O RIO TOCANTINS"/>
    <n v="162.6"/>
    <n v="163.6"/>
    <n v="1"/>
    <x v="2"/>
    <m/>
    <m/>
    <s v="Federal"/>
    <m/>
    <m/>
    <m/>
    <s v="Federal"/>
    <s v="PAV"/>
    <s v="Paraíso de Tocantins"/>
  </r>
  <r>
    <x v="0"/>
    <s v="235BTO0495"/>
    <n v="0"/>
    <x v="208"/>
    <s v="0495"/>
    <n v="-48.176083170302"/>
    <n v="-8.9943860800535091"/>
    <n v="-48.1854831199499"/>
    <n v="-8.9924375603450795"/>
    <s v="235"/>
    <s v="TO"/>
    <s v="Eixo Principal"/>
    <s v="-"/>
    <s v="235BTO0495"/>
    <s v="INÍCIO PONTE SOBRE O RIO TOCANTINS"/>
    <s v="FIM PONTE SOBRE O RIO TOCANTINS"/>
    <n v="163.6"/>
    <n v="164.6"/>
    <n v="1"/>
    <x v="2"/>
    <m/>
    <m/>
    <s v="Federal"/>
    <m/>
    <m/>
    <m/>
    <s v="Federal"/>
    <s v="PAV"/>
    <s v="Paraíso de Tocantins"/>
  </r>
  <r>
    <x v="0"/>
    <s v="235BTO0500"/>
    <n v="0"/>
    <x v="208"/>
    <s v="0500"/>
    <n v="-48.1854831199499"/>
    <n v="-8.9924375603450795"/>
    <n v="-48.196838690353196"/>
    <n v="-8.9793072102594902"/>
    <s v="235"/>
    <s v="TO"/>
    <s v="Eixo Principal"/>
    <s v="-"/>
    <s v="235BTO0500"/>
    <s v="FIM PONTE SOBRE O RIO TOCANTINS"/>
    <s v="ENTR P/ ANTIGO PORTO DE BALSAS (TUPIRAMA)"/>
    <n v="164.6"/>
    <n v="166.7"/>
    <n v="2.1"/>
    <x v="2"/>
    <m/>
    <m/>
    <s v="Federal"/>
    <m/>
    <m/>
    <m/>
    <s v="Federal"/>
    <s v="PAV"/>
    <s v="Paraíso de Tocantins"/>
  </r>
  <r>
    <x v="0"/>
    <s v="235BTO0510"/>
    <n v="0"/>
    <x v="208"/>
    <s v="0510"/>
    <n v="-48.196838690353196"/>
    <n v="-8.9793072102594902"/>
    <n v="-48.500395190085797"/>
    <n v="-8.9514371597970204"/>
    <s v="235"/>
    <s v="TO"/>
    <s v="Eixo Principal"/>
    <s v="-"/>
    <s v="235BTO0510"/>
    <s v="ENTR P/ ANTIGO PORTO DE BALSAS (TUPIRAMA)"/>
    <s v="ENTR BR-153/TO-336(B)"/>
    <n v="166.7"/>
    <n v="205.7"/>
    <n v="39"/>
    <x v="2"/>
    <m/>
    <m/>
    <s v="Federal"/>
    <m/>
    <m/>
    <m/>
    <s v="Federal"/>
    <s v="PAV"/>
    <s v="Paraíso de Tocantins"/>
  </r>
  <r>
    <x v="0"/>
    <s v="235BTO0515"/>
    <n v="0"/>
    <x v="208"/>
    <s v="0515"/>
    <n v="-48.500395190085797"/>
    <n v="-8.9514371597970204"/>
    <n v="-48.991191059619602"/>
    <n v="-8.9182552097101304"/>
    <s v="235"/>
    <s v="TO"/>
    <s v="Eixo Principal"/>
    <s v="-"/>
    <s v="235BTO0515"/>
    <s v="ENTR BR-153/TO-336(B)"/>
    <s v="ENTR TO-164/438(A) (P/GOIANORTE)"/>
    <n v="205.7"/>
    <n v="260.2"/>
    <n v="54.5"/>
    <x v="1"/>
    <m/>
    <m/>
    <s v="Federal"/>
    <m/>
    <m/>
    <m/>
    <s v="Federal"/>
    <s v="PLA"/>
    <s v="Paraíso de Tocantins"/>
  </r>
  <r>
    <x v="0"/>
    <s v="235BTO0520"/>
    <n v="0"/>
    <x v="208"/>
    <s v="0520"/>
    <n v="-48.991191059619602"/>
    <n v="-8.9182552097101304"/>
    <n v="-49.4092990503108"/>
    <n v="-8.8035934600700898"/>
    <s v="235"/>
    <s v="TO"/>
    <s v="Eixo Principal"/>
    <s v="-"/>
    <s v="235BTO0520"/>
    <s v="ENTR TO-164/438(A) (P/GOIANORTE)"/>
    <s v="ENTR TO-239(A)/438(B)"/>
    <n v="260.2"/>
    <n v="317.10000000000002"/>
    <n v="56.9"/>
    <x v="1"/>
    <m/>
    <m/>
    <m/>
    <s v="MP082/2006"/>
    <s v="TO-438"/>
    <s v="LEN"/>
    <m/>
    <s v="PLA"/>
    <s v="Paraíso de Tocantins"/>
  </r>
  <r>
    <x v="0"/>
    <s v="235BTO0525"/>
    <n v="0"/>
    <x v="208"/>
    <s v="0525"/>
    <n v="-49.4092990503108"/>
    <n v="-8.8035934600700898"/>
    <n v="-49.558086830442797"/>
    <n v="-8.8145272502323397"/>
    <s v="235"/>
    <s v="TO"/>
    <s v="Eixo Principal"/>
    <s v="-"/>
    <s v="235BTO0525"/>
    <s v="ENTR TO-239(A)/438(B)"/>
    <s v="ENTR TO-239(B) (ARAGUACEMA)"/>
    <n v="317.10000000000002"/>
    <n v="334.5"/>
    <n v="17.399999999999999"/>
    <x v="1"/>
    <m/>
    <m/>
    <m/>
    <s v="MP082/2006"/>
    <s v="TO-239/436"/>
    <s v="PAV"/>
    <m/>
    <s v="PLA"/>
    <s v="Paraíso de Tocantins"/>
  </r>
  <r>
    <x v="0"/>
    <s v="235BTO0530"/>
    <n v="0"/>
    <x v="208"/>
    <s v="0530"/>
    <n v="-49.558086830442797"/>
    <n v="-8.8145272502323397"/>
    <n v="-49.572627849895198"/>
    <n v="-8.8148965703203999"/>
    <s v="235"/>
    <s v="TO"/>
    <s v="Eixo Principal"/>
    <s v="-"/>
    <s v="235BTO0530"/>
    <s v="ENTR TO-239(B) (ARAGUACEMA)"/>
    <s v="DIV TO/PA (INÍCIO TRAVESSIA RIO ARAGUAIA)"/>
    <n v="334.5"/>
    <n v="337.1"/>
    <n v="2.6"/>
    <x v="1"/>
    <m/>
    <m/>
    <s v="Estadual"/>
    <m/>
    <s v="TOT-235"/>
    <s v="PAV"/>
    <s v="Estadual"/>
    <s v="PLA"/>
    <s v="Paraíso de Tocantins"/>
  </r>
  <r>
    <x v="0"/>
    <s v="242ATO1005"/>
    <n v="0"/>
    <x v="209"/>
    <s v="1005"/>
    <n v="-46.408410500044504"/>
    <n v="-12.3847400897832"/>
    <n v="-46.424276610277197"/>
    <n v="-12.398010010153801"/>
    <s v="242"/>
    <s v="TO"/>
    <s v="Acesso"/>
    <s v="-"/>
    <s v="242ATO1005"/>
    <s v="ENTR BR-242 (KM 11,4)"/>
    <s v="TAGUATINGA (ACESSO)"/>
    <n v="0"/>
    <n v="2.8"/>
    <n v="2.8"/>
    <x v="0"/>
    <m/>
    <m/>
    <s v="Federal"/>
    <m/>
    <m/>
    <m/>
    <s v="Federal"/>
    <s v="PAV"/>
    <s v="Gurupi"/>
  </r>
  <r>
    <x v="0"/>
    <s v="242BBA0005"/>
    <n v="0"/>
    <x v="210"/>
    <s v="0005"/>
    <n v="-38.853342830007499"/>
    <n v="-12.859869149641399"/>
    <n v="-38.828425289795199"/>
    <n v="-12.8701352903113"/>
    <s v="242"/>
    <s v="BA"/>
    <s v="Eixo Principal"/>
    <s v="-"/>
    <s v="242BBA0005"/>
    <s v="ENTR BA-420(A) (SÃO ROQUE DO PARAGUAÇU)"/>
    <s v="ENTR BA-534(A)"/>
    <n v="0"/>
    <n v="4.8"/>
    <n v="4.8"/>
    <x v="1"/>
    <m/>
    <m/>
    <s v="Federal"/>
    <m/>
    <m/>
    <m/>
    <s v="Federal"/>
    <s v="PLA"/>
    <s v="Feira de Santana"/>
  </r>
  <r>
    <x v="0"/>
    <s v="242BBA0010"/>
    <n v="0"/>
    <x v="210"/>
    <s v="0010"/>
    <n v="-38.828425289795199"/>
    <n v="-12.8701352903113"/>
    <n v="-38.831533419631498"/>
    <n v="-13.0285357700097"/>
    <s v="242"/>
    <s v="BA"/>
    <s v="Eixo Principal"/>
    <s v="-"/>
    <s v="242BBA0010"/>
    <s v="ENTR BA-534(A)"/>
    <s v="ENTR BR-420(A)/BA-534(B) (P/SALINAS DA MARGARIDA)"/>
    <n v="4.8"/>
    <n v="31.3"/>
    <n v="26.5"/>
    <x v="1"/>
    <m/>
    <m/>
    <s v="Estadual"/>
    <m/>
    <s v="BAT-534"/>
    <s v="IMP"/>
    <s v="Estadual"/>
    <s v="PLA"/>
    <s v="Feira de Santana"/>
  </r>
  <r>
    <x v="0"/>
    <s v="242BBA0015"/>
    <n v="0"/>
    <x v="210"/>
    <s v="0015"/>
    <n v="-38.831533419631498"/>
    <n v="-13.0285357700097"/>
    <n v="-38.945350480140497"/>
    <n v="-12.9731599502714"/>
    <s v="242"/>
    <s v="BA"/>
    <s v="Eixo Principal"/>
    <s v="-"/>
    <s v="242BBA0015"/>
    <s v="ENTR BR-420(A)/BA-534(B)(P/SALINAS DA MARGARIDA)"/>
    <s v="ENTR BA-420(B) (P/SÃO ROQUE DO PARAGUAÇU)"/>
    <n v="31.3"/>
    <n v="45.2"/>
    <n v="13.9"/>
    <x v="1"/>
    <m/>
    <s v="420BBA0145"/>
    <s v="Estadual"/>
    <m/>
    <s v="BAT-001"/>
    <s v="IMP"/>
    <s v="Estadual"/>
    <s v="PLA"/>
    <s v="Cruz das Almas"/>
  </r>
  <r>
    <x v="0"/>
    <s v="242BBA0025"/>
    <n v="0"/>
    <x v="210"/>
    <s v="0025"/>
    <n v="-38.945350480140497"/>
    <n v="-12.9731599502714"/>
    <n v="-39.018513770294199"/>
    <n v="-13.0328944197416"/>
    <s v="242"/>
    <s v="BA"/>
    <s v="Eixo Principal"/>
    <s v="-"/>
    <s v="242BBA0025"/>
    <s v="ENTR BA-420(B) (P/SÃO ROQUE DO PARAGUAÇU)"/>
    <s v="ENTR BA-001(B)/046(A)(NAZARÉ)"/>
    <n v="45.2"/>
    <n v="57.2"/>
    <n v="12"/>
    <x v="1"/>
    <m/>
    <s v="420BBA0155"/>
    <s v="Estadual"/>
    <m/>
    <s v="BA-001"/>
    <s v="PAV"/>
    <s v="Estadual"/>
    <s v="PLA"/>
    <s v="Cruz das Almas"/>
  </r>
  <r>
    <x v="0"/>
    <s v="242BBA0035"/>
    <n v="0"/>
    <x v="210"/>
    <s v="0035"/>
    <n v="-39.227282470109799"/>
    <n v="-12.973112520026699"/>
    <n v="-39.018513770294199"/>
    <n v="-13.0328944197416"/>
    <s v="242"/>
    <s v="BA"/>
    <s v="Eixo Principal"/>
    <s v="-"/>
    <s v="242BBA0035"/>
    <s v="ENTR BA-001(B)/046(A)(NAZARÉ)"/>
    <s v="INÍCIO DA TRAVESSIA URBANA DE SANTO ANTÔNIO DE JESUS"/>
    <n v="57.2"/>
    <n v="84.1"/>
    <n v="26.9"/>
    <x v="1"/>
    <m/>
    <s v="420BBA0165"/>
    <s v="Estadual"/>
    <m/>
    <s v="BA-001"/>
    <s v="PAV"/>
    <s v="Estadual"/>
    <s v="PLA"/>
    <s v="Cruz das Almas"/>
  </r>
  <r>
    <x v="0"/>
    <s v="242BBA0055"/>
    <n v="0"/>
    <x v="210"/>
    <s v="0055"/>
    <n v="-39.227282470109799"/>
    <n v="-12.973112520026699"/>
    <n v="-39.254125830242799"/>
    <n v="-12.950921240422799"/>
    <s v="242"/>
    <s v="BA"/>
    <s v="Eixo Principal"/>
    <s v="-"/>
    <s v="242BBA0055"/>
    <s v="INÍCIO DA TRAVESSIA URBANA DE SANTO ANTÔNIO DE JESUS"/>
    <s v="ENTR BR-101/420(B)(FIM DA TRAVESSIA URBANA DE SANTO ANTÔNIO DE JESUS"/>
    <n v="84.1"/>
    <n v="88"/>
    <n v="3.9"/>
    <x v="1"/>
    <m/>
    <s v="420BBA0175"/>
    <s v="Estadual"/>
    <m/>
    <s v="BA-046"/>
    <s v="PAV"/>
    <s v="Estadual"/>
    <s v="PLA"/>
    <s v="Cruz das Almas"/>
  </r>
  <r>
    <x v="0"/>
    <s v="242BBA0060"/>
    <n v="0"/>
    <x v="210"/>
    <s v="0060"/>
    <n v="-39.254125830242799"/>
    <n v="-12.950921240422799"/>
    <n v="-39.426283429936198"/>
    <n v="-12.763455350284101"/>
    <s v="242"/>
    <s v="BA"/>
    <s v="Eixo Principal"/>
    <s v="-"/>
    <s v="242BBA0060"/>
    <s v="ENTR BR-101/420(B)(FIM DA TRAVESSIA URBANA DE SANTO ANTÔNIO DE JESUS)"/>
    <s v="ENTR BA-120/493 (CASTRO ALVES)"/>
    <n v="88"/>
    <n v="116"/>
    <n v="28"/>
    <x v="1"/>
    <m/>
    <m/>
    <s v="Federal"/>
    <m/>
    <m/>
    <m/>
    <s v="Federal"/>
    <s v="PLA"/>
    <s v="Feira de Santana"/>
  </r>
  <r>
    <x v="0"/>
    <s v="242BBA0065"/>
    <n v="0"/>
    <x v="210"/>
    <s v="0065"/>
    <n v="-39.426283429936198"/>
    <n v="-12.763455350284101"/>
    <n v="-39.528333189724798"/>
    <n v="-12.5925293001869"/>
    <s v="242"/>
    <s v="BA"/>
    <s v="Eixo Principal"/>
    <s v="-"/>
    <s v="242BBA0065"/>
    <s v="ENTR BA-120(A)/493 (CASTRO ALVES)"/>
    <s v="ENTR BR-116(A)"/>
    <n v="116"/>
    <n v="138.30000000000001"/>
    <n v="22.3"/>
    <x v="1"/>
    <m/>
    <m/>
    <s v="Estadual"/>
    <m/>
    <s v="BA-120"/>
    <s v="IMP"/>
    <s v="Estadual"/>
    <s v="PLA"/>
    <s v="Feira de Santana"/>
  </r>
  <r>
    <x v="0"/>
    <s v="242BBA0070"/>
    <n v="0"/>
    <x v="210"/>
    <s v="0070"/>
    <n v="-39.521045719684103"/>
    <n v="-12.5833342997381"/>
    <n v="-39.528333189724798"/>
    <n v="-12.5925293001869"/>
    <s v="242"/>
    <s v="BA"/>
    <s v="Eixo Principal"/>
    <s v="Coinc"/>
    <s v="242BBA0070"/>
    <s v="ENTR BR-116(A)"/>
    <s v="ENTR BR-116(B) (P/PARAGUAÇU)"/>
    <n v="138.30000000000001"/>
    <n v="139.6"/>
    <n v="1.3"/>
    <x v="2"/>
    <m/>
    <s v="116BBA0770"/>
    <s v="Concessão Federal"/>
    <m/>
    <m/>
    <m/>
    <s v="Federal"/>
    <s v="PAV"/>
    <s v="Jequié"/>
  </r>
  <r>
    <x v="0"/>
    <s v="242BBA0090"/>
    <n v="0"/>
    <x v="210"/>
    <s v="0090"/>
    <n v="-39.521045719684103"/>
    <n v="-12.5833342997381"/>
    <n v="-40.2813841301734"/>
    <n v="-12.519074310431"/>
    <s v="242"/>
    <s v="BA"/>
    <s v="Eixo Principal"/>
    <s v="-"/>
    <s v="242BBA0090"/>
    <s v="ENTR BR-116(B) (P/PARAGUAÇU)"/>
    <s v="ENTR BA-233 (ITABERABA) (P/ IBIRÁ)"/>
    <n v="139.6"/>
    <n v="226.5"/>
    <n v="86.9"/>
    <x v="2"/>
    <m/>
    <m/>
    <s v="Federal"/>
    <m/>
    <m/>
    <m/>
    <s v="Federal"/>
    <s v="PAV"/>
    <s v="Feira de Santana"/>
  </r>
  <r>
    <x v="0"/>
    <s v="242BBA0110"/>
    <n v="0"/>
    <x v="210"/>
    <s v="0110"/>
    <n v="-40.2813841301734"/>
    <n v="-12.519074310431"/>
    <n v="-40.478618799917598"/>
    <n v="-12.508652329841"/>
    <s v="242"/>
    <s v="BA"/>
    <s v="Eixo Principal"/>
    <s v="-"/>
    <s v="242BBA0110"/>
    <s v="ENTR BA-233 (ITABERABA) (P/ IBIRÁ)"/>
    <s v="ENTR BA-130(A) (P/ BOA VISTA DO TUPI)"/>
    <n v="226.5"/>
    <n v="251.4"/>
    <n v="24.9"/>
    <x v="2"/>
    <m/>
    <m/>
    <s v="Federal"/>
    <m/>
    <m/>
    <m/>
    <s v="Federal"/>
    <s v="PAV"/>
    <s v="Feira de Santana"/>
  </r>
  <r>
    <x v="0"/>
    <s v="242BBA0112"/>
    <n v="0"/>
    <x v="210"/>
    <s v="0112"/>
    <n v="-40.478618799917598"/>
    <n v="-12.508652329841"/>
    <n v="-40.619481639965599"/>
    <n v="-12.451691730189101"/>
    <s v="242"/>
    <s v="BA"/>
    <s v="Eixo Principal"/>
    <s v="-"/>
    <s v="242BBA0112"/>
    <s v="ENTR BA-130(A) (P/ BOA VISTA DO TUPI)"/>
    <s v="ENTR BR-407(A)/BA-130(B) (P/ RUY BARBOSA)"/>
    <n v="251.4"/>
    <n v="270.10000000000002"/>
    <n v="18.7"/>
    <x v="2"/>
    <m/>
    <m/>
    <s v="Federal"/>
    <m/>
    <m/>
    <m/>
    <s v="Federal"/>
    <s v="PAV"/>
    <s v="Feira de Santana"/>
  </r>
  <r>
    <x v="0"/>
    <s v="242BBA0114"/>
    <n v="0"/>
    <x v="210"/>
    <s v="0114"/>
    <n v="-40.619481639965599"/>
    <n v="-12.451691730189101"/>
    <n v="-40.875650940138698"/>
    <n v="-12.445041529642801"/>
    <s v="242"/>
    <s v="BA"/>
    <s v="Eixo Principal"/>
    <s v="-"/>
    <s v="242BBA0114"/>
    <s v="ENTR BR-407(A)/BA-130(B) (P/ RUY BARBOSA)"/>
    <s v="ENTR BA-131 (P/ LAJEDINHO)"/>
    <n v="270.10000000000002"/>
    <n v="299.2"/>
    <n v="29.1"/>
    <x v="2"/>
    <m/>
    <s v="407BBA0430"/>
    <s v="Federal"/>
    <m/>
    <m/>
    <m/>
    <s v="Federal"/>
    <s v="PAV"/>
    <s v="Feira de Santana"/>
  </r>
  <r>
    <x v="0"/>
    <s v="242BBA0130"/>
    <n v="0"/>
    <x v="210"/>
    <s v="0130"/>
    <n v="-40.875650940138698"/>
    <n v="-12.445041529642801"/>
    <n v="-40.895656520032297"/>
    <n v="-12.461609600302699"/>
    <s v="242"/>
    <s v="BA"/>
    <s v="Eixo Principal"/>
    <s v="-"/>
    <s v="242BBA0130"/>
    <s v="ENTR BA-131 (P/ LAJEDINHO)"/>
    <s v="ENTR BR-407(B) (P/ IBIQUERA)"/>
    <n v="299.2"/>
    <n v="302.10000000000002"/>
    <n v="2.9"/>
    <x v="2"/>
    <m/>
    <s v="407BBA0432"/>
    <s v="Federal"/>
    <m/>
    <m/>
    <m/>
    <s v="Federal"/>
    <s v="PAV"/>
    <s v="Feira de Santana"/>
  </r>
  <r>
    <x v="0"/>
    <s v="242BBA0132"/>
    <n v="0"/>
    <x v="210"/>
    <s v="0132"/>
    <n v="-40.895656520032297"/>
    <n v="-12.461609600302699"/>
    <n v="-41.068167459760303"/>
    <n v="-12.4701254597221"/>
    <s v="242"/>
    <s v="BA"/>
    <s v="Eixo Principal"/>
    <s v="-"/>
    <s v="242BBA0132"/>
    <s v="ENTR BR-407(B) (P/ IBIQUERA)"/>
    <s v="ENTR BA-142(A) (P/ ANDARAÍ)"/>
    <n v="302.10000000000002"/>
    <n v="321.7"/>
    <n v="19.600000000000001"/>
    <x v="2"/>
    <m/>
    <m/>
    <s v="Federal"/>
    <m/>
    <m/>
    <m/>
    <s v="Federal"/>
    <s v="PAV"/>
    <s v="Feira de Santana"/>
  </r>
  <r>
    <x v="0"/>
    <s v="242BBA0134"/>
    <n v="0"/>
    <x v="210"/>
    <s v="0134"/>
    <n v="-41.068167459760303"/>
    <n v="-12.4701254597221"/>
    <n v="-41.09755847964"/>
    <n v="-12.4710895401501"/>
    <s v="242"/>
    <s v="BA"/>
    <s v="Eixo Principal"/>
    <s v="-"/>
    <s v="242BBA0134"/>
    <s v="ENTR BA-142(A) (P/ ANDARAÍ)"/>
    <s v="ENTR BA-142(B) (P/ WAGNER)"/>
    <n v="321.7"/>
    <n v="325.2"/>
    <n v="3.5"/>
    <x v="2"/>
    <m/>
    <m/>
    <s v="Federal"/>
    <m/>
    <m/>
    <m/>
    <s v="Federal"/>
    <s v="PAV"/>
    <s v="Feira de Santana"/>
  </r>
  <r>
    <x v="0"/>
    <s v="242BBA0136"/>
    <n v="0"/>
    <x v="210"/>
    <s v="0136"/>
    <n v="-41.09755847964"/>
    <n v="-12.4710895401501"/>
    <n v="-41.359371760398403"/>
    <n v="-12.477875989785"/>
    <s v="242"/>
    <s v="BA"/>
    <s v="Eixo Principal"/>
    <s v="-"/>
    <s v="242BBA0136"/>
    <s v="ENTR BA-142(B) (P/ WAGNER)"/>
    <s v="ENTR BA-144 (P/LENÇÓIS)"/>
    <n v="325.2"/>
    <n v="357.1"/>
    <n v="31.9"/>
    <x v="2"/>
    <m/>
    <m/>
    <s v="Federal"/>
    <m/>
    <m/>
    <m/>
    <s v="Federal"/>
    <s v="PAV"/>
    <s v="Feira de Santana"/>
  </r>
  <r>
    <x v="0"/>
    <s v="242BBA0138"/>
    <n v="0"/>
    <x v="210"/>
    <s v="0138"/>
    <n v="-41.359371760398403"/>
    <n v="-12.477875989785"/>
    <n v="-41.591946139802403"/>
    <n v="-12.4513251602278"/>
    <s v="242"/>
    <s v="BA"/>
    <s v="Eixo Principal"/>
    <s v="-"/>
    <s v="242BBA0138"/>
    <s v="ENTR BA-144 (P/LENÇÓIS)"/>
    <s v="ENTR BA-849 (P/PALMEIRAS)"/>
    <n v="357.1"/>
    <n v="389.6"/>
    <n v="32.5"/>
    <x v="2"/>
    <m/>
    <m/>
    <s v="Federal"/>
    <m/>
    <m/>
    <m/>
    <s v="Federal"/>
    <s v="PAV"/>
    <s v="Feira de Santana"/>
  </r>
  <r>
    <x v="0"/>
    <s v="242BBA0150"/>
    <n v="0"/>
    <x v="210"/>
    <s v="0150"/>
    <n v="-41.591946139802403"/>
    <n v="-12.4513251602278"/>
    <n v="-41.641700589710403"/>
    <n v="-12.457641160111301"/>
    <s v="242"/>
    <s v="BA"/>
    <s v="Eixo Principal"/>
    <s v="-"/>
    <s v="242BBA0150"/>
    <s v="ENTR BA-849 (P/PALMEIRAS)"/>
    <s v="ENTR BR-122(A)/330(A)/349(A)/BA-122(A)"/>
    <n v="389.6"/>
    <n v="395.1"/>
    <n v="5.5"/>
    <x v="2"/>
    <m/>
    <m/>
    <s v="Federal"/>
    <m/>
    <m/>
    <m/>
    <s v="Federal"/>
    <s v="PAV"/>
    <s v="Feira de Santana"/>
  </r>
  <r>
    <x v="0"/>
    <s v="242BBA0160"/>
    <n v="0"/>
    <x v="210"/>
    <s v="0160"/>
    <n v="-41.641700589710403"/>
    <n v="-12.457641160111301"/>
    <n v="-41.769303730182898"/>
    <n v="-12.427284119966099"/>
    <s v="242"/>
    <s v="BA"/>
    <s v="Eixo Principal"/>
    <s v="Coinc"/>
    <s v="242BBA0160"/>
    <s v="ENTR BR-122(A)/330(A)/349(A)/BA-122(A)"/>
    <s v="ENTR BR-330(B) (SEABRA)"/>
    <n v="395.1"/>
    <n v="415.1"/>
    <n v="20"/>
    <x v="2"/>
    <m/>
    <s v="122BBA0460;349BBA0365;330BBA0165"/>
    <s v="Federal"/>
    <m/>
    <m/>
    <m/>
    <s v="Federal"/>
    <s v="PAV"/>
    <s v="Feira de Santana"/>
  </r>
  <r>
    <x v="0"/>
    <s v="242BBA0170"/>
    <n v="0"/>
    <x v="210"/>
    <s v="0170"/>
    <n v="-41.769303730182898"/>
    <n v="-12.427284119966099"/>
    <n v="-41.917687020439502"/>
    <n v="-12.3923661204"/>
    <s v="242"/>
    <s v="BA"/>
    <s v="Eixo Principal"/>
    <s v="Coinc"/>
    <s v="242BBA0170"/>
    <s v="ENTR BR-330(B) (SEABRA)"/>
    <s v="ENTR BA-148(A) (P/BONINAL)"/>
    <n v="415.1"/>
    <n v="433.5"/>
    <n v="18.399999999999999"/>
    <x v="2"/>
    <m/>
    <s v="349BBA0370;122BBA0465"/>
    <s v="Federal"/>
    <m/>
    <m/>
    <m/>
    <s v="Federal"/>
    <s v="PAV"/>
    <s v="Feira de Santana"/>
  </r>
  <r>
    <x v="0"/>
    <s v="242BBA0200"/>
    <n v="0"/>
    <x v="210"/>
    <s v="0200"/>
    <n v="-41.917687020439502"/>
    <n v="-12.3923661204"/>
    <n v="-42.110152859666599"/>
    <n v="-12.4245208495574"/>
    <s v="242"/>
    <s v="BA"/>
    <s v="Eixo Principal"/>
    <s v="Coinc"/>
    <s v="242BBA0200"/>
    <s v="ENTR BA-148(A) (P/BONINAL)"/>
    <s v="ENTR BA-148(B) (P/BARRA DO MENDES)"/>
    <n v="433.5"/>
    <n v="455.7"/>
    <n v="22.2"/>
    <x v="2"/>
    <m/>
    <s v="122BBA0470;349BBA0380"/>
    <s v="Federal"/>
    <m/>
    <m/>
    <m/>
    <s v="Federal"/>
    <s v="PAV"/>
    <s v="Feira de Santana"/>
  </r>
  <r>
    <x v="0"/>
    <s v="242BBA0205"/>
    <n v="0"/>
    <x v="210"/>
    <s v="0205"/>
    <n v="-42.110152859666599"/>
    <n v="-12.4245208495574"/>
    <n v="-42.205404309561096"/>
    <n v="-12.456066559623901"/>
    <s v="242"/>
    <s v="BA"/>
    <s v="Eixo Principal"/>
    <s v="Coinc"/>
    <s v="242BBA0205"/>
    <s v="ENTR BA-148(B) (P/BARRA DO MENDES)"/>
    <s v="ENTR BR-122(B)/349(B)/BA-152 (P/IBITIARA)"/>
    <n v="455.7"/>
    <n v="468.6"/>
    <n v="12.9"/>
    <x v="2"/>
    <m/>
    <s v="349BBA0390;122BBA0480"/>
    <s v="Federal"/>
    <m/>
    <m/>
    <m/>
    <s v="Federal"/>
    <s v="PAV"/>
    <s v="Feira de Santana"/>
  </r>
  <r>
    <x v="0"/>
    <s v="242BBA0210"/>
    <n v="0"/>
    <x v="210"/>
    <s v="0210"/>
    <n v="-42.205404309561096"/>
    <n v="-12.456066559623901"/>
    <n v="-42.581502270413402"/>
    <n v="-12.319529099787999"/>
    <s v="242"/>
    <s v="BA"/>
    <s v="Eixo Principal"/>
    <s v="-"/>
    <s v="242BBA0210"/>
    <s v="ENTR BR-122(B)/349(B)/BA-152 (P/IBITIARA)"/>
    <s v="ENTR BA-156(A) (BROTAS DE MACAÚBAS)"/>
    <n v="468.6"/>
    <n v="516.4"/>
    <n v="47.8"/>
    <x v="2"/>
    <m/>
    <m/>
    <s v="Federal"/>
    <m/>
    <m/>
    <m/>
    <s v="Federal"/>
    <s v="PAV"/>
    <s v="Feira de Santana"/>
  </r>
  <r>
    <x v="0"/>
    <s v="242BBA0215"/>
    <n v="0"/>
    <x v="210"/>
    <s v="0215"/>
    <n v="-42.581502270413402"/>
    <n v="-12.319529099787999"/>
    <n v="-42.767775469762"/>
    <n v="-12.245235360023701"/>
    <s v="242"/>
    <s v="BA"/>
    <s v="Eixo Principal"/>
    <s v="-"/>
    <s v="242BBA0215"/>
    <s v="ENTR BA-156(A) (BROTAS DE MACAÚBAS)"/>
    <s v="ENTR BA-156(B) (P/OLIVEIRA DOS BREJINHOS)"/>
    <n v="516.4"/>
    <n v="538.5"/>
    <n v="22.1"/>
    <x v="2"/>
    <m/>
    <m/>
    <s v="Federal"/>
    <m/>
    <m/>
    <m/>
    <s v="Federal"/>
    <s v="PAV"/>
    <s v="Feira de Santana"/>
  </r>
  <r>
    <x v="0"/>
    <s v="242BBA0220"/>
    <n v="0"/>
    <x v="210"/>
    <s v="0220"/>
    <n v="-42.767775469762"/>
    <n v="-12.245235360023701"/>
    <n v="-43.084346539960698"/>
    <n v="-12.049062839977999"/>
    <s v="242"/>
    <s v="BA"/>
    <s v="Eixo Principal"/>
    <s v="-"/>
    <s v="242BBA0220"/>
    <s v="ENTR BA-156(B) (P/OLIVEIRA DOS BREJINHOS)"/>
    <s v="ENTR BA-160(A) (P/MORPARÁ)"/>
    <n v="538.5"/>
    <n v="583.9"/>
    <n v="45.4"/>
    <x v="2"/>
    <m/>
    <m/>
    <s v="Federal"/>
    <m/>
    <m/>
    <m/>
    <s v="Federal"/>
    <s v="PAV"/>
    <s v="Barreiras"/>
  </r>
  <r>
    <x v="0"/>
    <s v="242BBA0225"/>
    <n v="0"/>
    <x v="210"/>
    <s v="0225"/>
    <n v="-43.084346539960698"/>
    <n v="-12.049062839977999"/>
    <n v="-43.215959230434102"/>
    <n v="-12.177088140205401"/>
    <s v="242"/>
    <s v="BA"/>
    <s v="Eixo Principal"/>
    <s v="-"/>
    <s v="242BBA0225"/>
    <s v="ENTR BA-160(A) (P/MORPARÁ)"/>
    <s v="ENTR BA-160(B) (IBOTIRAMA)"/>
    <n v="583.9"/>
    <n v="606.70000000000005"/>
    <n v="22.8"/>
    <x v="2"/>
    <m/>
    <m/>
    <s v="Federal"/>
    <m/>
    <m/>
    <m/>
    <s v="Federal"/>
    <s v="PAV"/>
    <s v="Barreiras"/>
  </r>
  <r>
    <x v="0"/>
    <s v="242BBA0230"/>
    <n v="0"/>
    <x v="210"/>
    <s v="0230"/>
    <n v="-43.215959230434102"/>
    <n v="-12.177088140205401"/>
    <n v="-43.338159180201899"/>
    <n v="-12.131742509608999"/>
    <s v="242"/>
    <s v="BA"/>
    <s v="Eixo Principal"/>
    <s v="-"/>
    <s v="242BBA0230"/>
    <s v="ENTR BA-160(B) (IBOTIRAMA)"/>
    <s v="ENTR BA-161(A)"/>
    <n v="606.70000000000005"/>
    <n v="621.70000000000005"/>
    <n v="15"/>
    <x v="2"/>
    <m/>
    <m/>
    <s v="Federal"/>
    <m/>
    <m/>
    <m/>
    <s v="Federal"/>
    <s v="PAV"/>
    <s v="Barreiras"/>
  </r>
  <r>
    <x v="0"/>
    <s v="242BBA0240"/>
    <n v="0"/>
    <x v="210"/>
    <s v="0240"/>
    <n v="-43.338159180201899"/>
    <n v="-12.131742509608999"/>
    <n v="-43.491164410209301"/>
    <n v="-12.2218528195519"/>
    <s v="242"/>
    <s v="BA"/>
    <s v="Eixo Principal"/>
    <s v="-"/>
    <s v="242BBA0240"/>
    <s v="ENTR BA-161(A)"/>
    <s v="ENTR BA-161(B)"/>
    <n v="621.70000000000005"/>
    <n v="644.29999999999995"/>
    <n v="22.6"/>
    <x v="2"/>
    <m/>
    <m/>
    <s v="Federal"/>
    <m/>
    <m/>
    <m/>
    <s v="Federal"/>
    <s v="PAV"/>
    <s v="Barreiras"/>
  </r>
  <r>
    <x v="0"/>
    <s v="242BBA0250"/>
    <n v="0"/>
    <x v="210"/>
    <s v="0250"/>
    <n v="-43.491164410209301"/>
    <n v="-12.2218528195519"/>
    <n v="-43.676698179777098"/>
    <n v="-12.1990315702507"/>
    <s v="242"/>
    <s v="BA"/>
    <s v="Eixo Principal"/>
    <s v="-"/>
    <s v="242BBA0250"/>
    <s v="ENTR BA-161(B)"/>
    <s v="ENTR BA-172"/>
    <n v="644.29999999999995"/>
    <n v="664.7"/>
    <n v="20.399999999999999"/>
    <x v="2"/>
    <m/>
    <m/>
    <s v="Federal"/>
    <m/>
    <m/>
    <m/>
    <s v="Federal"/>
    <s v="PAV"/>
    <s v="Barreiras"/>
  </r>
  <r>
    <x v="0"/>
    <s v="242BBA0252"/>
    <n v="0"/>
    <x v="210"/>
    <s v="0252"/>
    <n v="-43.676698179777098"/>
    <n v="-12.1990315702507"/>
    <n v="-44.069382890208097"/>
    <n v="-12.2227904599117"/>
    <s v="242"/>
    <s v="BA"/>
    <s v="Eixo Principal"/>
    <s v="-"/>
    <s v="242BBA0252"/>
    <s v="ENTR BA-172"/>
    <s v="ENTR BA-839"/>
    <n v="664.7"/>
    <n v="709.2"/>
    <n v="44.5"/>
    <x v="2"/>
    <m/>
    <m/>
    <s v="Federal"/>
    <m/>
    <m/>
    <m/>
    <s v="Federal"/>
    <s v="PAV"/>
    <s v="Barreiras"/>
  </r>
  <r>
    <x v="0"/>
    <s v="242BBA0260"/>
    <n v="0"/>
    <x v="210"/>
    <s v="0260"/>
    <n v="-44.069382890208097"/>
    <n v="-12.2227904599117"/>
    <n v="-44.377524110349299"/>
    <n v="-12.232646630237699"/>
    <s v="242"/>
    <s v="BA"/>
    <s v="Eixo Principal"/>
    <s v="-"/>
    <s v="242BBA0260"/>
    <s v="ENTR BA-839"/>
    <s v="ENTR BA-449 (CRISTÓPOLIS)"/>
    <n v="709.2"/>
    <n v="743"/>
    <n v="33.799999999999997"/>
    <x v="2"/>
    <m/>
    <m/>
    <s v="Federal"/>
    <m/>
    <m/>
    <m/>
    <s v="Federal"/>
    <s v="PAV"/>
    <s v="Barreiras"/>
  </r>
  <r>
    <x v="0"/>
    <s v="242BBA0270"/>
    <n v="0"/>
    <x v="210"/>
    <s v="0270"/>
    <n v="-44.377524110349299"/>
    <n v="-12.232646630237699"/>
    <n v="-44.419536730235798"/>
    <n v="-12.2333268297693"/>
    <s v="242"/>
    <s v="BA"/>
    <s v="Eixo Principal"/>
    <s v="-"/>
    <s v="242BBA0270"/>
    <s v="ENTR BA-449 (CRISTÓPOLIS)"/>
    <s v="ENTR BR-430(A)"/>
    <n v="743"/>
    <n v="747.6"/>
    <n v="4.5999999999999996"/>
    <x v="2"/>
    <m/>
    <m/>
    <s v="Federal"/>
    <m/>
    <m/>
    <m/>
    <s v="Federal"/>
    <s v="PAV"/>
    <s v="Barreiras"/>
  </r>
  <r>
    <x v="0"/>
    <s v="242BBA0290"/>
    <n v="0"/>
    <x v="210"/>
    <s v="0290"/>
    <n v="-44.419536730235798"/>
    <n v="-12.2333268297693"/>
    <n v="-44.633483050102598"/>
    <n v="-12.1598678398289"/>
    <s v="242"/>
    <s v="BA"/>
    <s v="Eixo Principal"/>
    <s v="-"/>
    <s v="242BBA0290"/>
    <s v="ENTR BR-430(A)"/>
    <s v="ENTR BA-464 (P/BAIANÓPOLIS)"/>
    <n v="747.6"/>
    <n v="772.7"/>
    <n v="25.1"/>
    <x v="2"/>
    <m/>
    <s v="430BBA0030"/>
    <s v="Federal"/>
    <m/>
    <m/>
    <m/>
    <s v="Federal"/>
    <s v="PAV"/>
    <s v="Barreiras"/>
  </r>
  <r>
    <x v="0"/>
    <s v="242BBA0300"/>
    <n v="0"/>
    <x v="210"/>
    <s v="0300"/>
    <n v="-44.633483050102598"/>
    <n v="-12.1598678398289"/>
    <n v="-44.947220899724599"/>
    <n v="-12.140811640045101"/>
    <s v="242"/>
    <s v="BA"/>
    <s v="Eixo Principal"/>
    <s v="-"/>
    <s v="242BBA0300"/>
    <s v="ENTR BA-464 (P/BAIANÓPOLIS)"/>
    <s v="ENTR BA-447 (P/ANGICAL)"/>
    <n v="772.7"/>
    <n v="810.3"/>
    <n v="37.6"/>
    <x v="2"/>
    <m/>
    <s v="430BBA0020"/>
    <s v="Federal"/>
    <m/>
    <m/>
    <m/>
    <s v="Federal"/>
    <s v="PAV"/>
    <s v="Barreiras"/>
  </r>
  <r>
    <x v="0"/>
    <s v="242BBA0310"/>
    <n v="0"/>
    <x v="210"/>
    <s v="0310"/>
    <n v="-44.947220899724599"/>
    <n v="-12.140811640045101"/>
    <n v="-45.002045339720603"/>
    <n v="-12.1487293603716"/>
    <s v="242"/>
    <s v="BA"/>
    <s v="Eixo Principal"/>
    <s v="-"/>
    <s v="242BBA0310"/>
    <s v="ENTR BA-447 (P/ANGICAL)"/>
    <s v="ENTR BR-135(A)/430(B)/BA-455 (BARREIRAS)"/>
    <n v="810.3"/>
    <n v="816.5"/>
    <n v="6.2"/>
    <x v="2"/>
    <m/>
    <s v="430BBA0010"/>
    <s v="Federal"/>
    <m/>
    <m/>
    <m/>
    <s v="Federal"/>
    <s v="PAV"/>
    <s v="Barreiras"/>
  </r>
  <r>
    <x v="0"/>
    <s v="242BBA0320"/>
    <n v="0"/>
    <x v="210"/>
    <s v="0320"/>
    <n v="-45.002045339720603"/>
    <n v="-12.1487293603716"/>
    <n v="-45.016794230269397"/>
    <n v="-12.129366509756499"/>
    <s v="242"/>
    <s v="BA"/>
    <s v="Eixo Principal"/>
    <s v="Coinc"/>
    <s v="242BBA0320"/>
    <s v="ENTR BR-135(A)/430(B)/BA-455 (BARREIRAS)"/>
    <s v="ENTR BR-020(A)/135(B)/BA-020 *TRECHO URBANO*"/>
    <n v="816.5"/>
    <n v="819.3"/>
    <n v="2.8"/>
    <x v="2"/>
    <m/>
    <s v="135BBA0580"/>
    <s v="Federal"/>
    <m/>
    <m/>
    <m/>
    <s v="Federal"/>
    <s v="PAV"/>
    <s v="Barreiras"/>
  </r>
  <r>
    <x v="0"/>
    <s v="242BBA0330"/>
    <n v="0"/>
    <x v="210"/>
    <s v="0330"/>
    <n v="-45.016794230269397"/>
    <n v="-12.129366509756499"/>
    <n v="-45.752598620030199"/>
    <n v="-12.085579870114801"/>
    <s v="242"/>
    <s v="BA"/>
    <s v="Eixo Principal"/>
    <s v="Coinc"/>
    <s v="242BBA0330"/>
    <s v="ENTR BR-020(A)/135(B)/BA-020"/>
    <s v="INÍCIO DUPLICAÇÃO"/>
    <n v="819.3"/>
    <n v="902.2"/>
    <n v="82.9"/>
    <x v="2"/>
    <m/>
    <s v="020BBA0255"/>
    <s v="Federal"/>
    <m/>
    <m/>
    <m/>
    <s v="Federal"/>
    <s v="PAV"/>
    <s v="Barreiras"/>
  </r>
  <r>
    <x v="0"/>
    <s v="242BBA0335"/>
    <n v="0"/>
    <x v="210"/>
    <s v="0335"/>
    <n v="-45.752598620030199"/>
    <n v="-12.085579870114801"/>
    <n v="-45.8035331900046"/>
    <n v="-12.092231690340199"/>
    <s v="242"/>
    <s v="BA"/>
    <s v="Eixo Principal"/>
    <s v="Coinc"/>
    <s v="242BBA0335"/>
    <s v="INÍCIO DUPLICAÇÃO"/>
    <s v="ENTR BR-020(B) (LUIS EDUARDO MAGALHÃES)"/>
    <n v="902.2"/>
    <n v="907.9"/>
    <n v="5.7"/>
    <x v="0"/>
    <m/>
    <s v="020BBA0250"/>
    <s v="Federal"/>
    <m/>
    <m/>
    <m/>
    <s v="Federal"/>
    <s v="PAV"/>
    <s v="Barreiras"/>
  </r>
  <r>
    <x v="0"/>
    <s v="242BBA0340"/>
    <n v="0"/>
    <x v="210"/>
    <s v="0340"/>
    <n v="-45.8035331900046"/>
    <n v="-12.092231690340199"/>
    <n v="-45.970871080036197"/>
    <n v="-12.114345100346"/>
    <s v="242"/>
    <s v="BA"/>
    <s v="Eixo Principal"/>
    <s v="-"/>
    <s v="242BBA0340"/>
    <s v="ENTR BR-020(B) (LUIS EDUARDO MAGALHÃES)"/>
    <s v="ENTR BA-460 (P/ TOCANTINS)"/>
    <n v="907.9"/>
    <n v="926.9"/>
    <n v="19"/>
    <x v="2"/>
    <m/>
    <m/>
    <s v="Federal"/>
    <m/>
    <m/>
    <m/>
    <s v="Federal"/>
    <s v="PAV"/>
    <s v="Barreiras"/>
  </r>
  <r>
    <x v="0"/>
    <s v="242BBA0350"/>
    <n v="0"/>
    <x v="210"/>
    <s v="0350"/>
    <n v="-45.970871080036197"/>
    <n v="-12.114345100346"/>
    <n v="-46.328034270265299"/>
    <n v="-12.328275729741099"/>
    <s v="242"/>
    <s v="BA"/>
    <s v="Eixo Principal"/>
    <s v="-"/>
    <s v="242BBA0350"/>
    <s v="ENTR BA-460 (P/ TOCANTINS)"/>
    <s v="DIV BA/TO"/>
    <n v="926.9"/>
    <n v="975.9"/>
    <n v="49"/>
    <x v="2"/>
    <m/>
    <m/>
    <s v="Federal"/>
    <m/>
    <m/>
    <m/>
    <s v="Federal"/>
    <s v="PAV"/>
    <s v="Barreiras"/>
  </r>
  <r>
    <x v="0"/>
    <s v="242BMT0540"/>
    <n v="0"/>
    <x v="211"/>
    <s v="0540"/>
    <n v="-50.658198460190697"/>
    <n v="-11.6151593196468"/>
    <n v="-50.9872557896229"/>
    <n v="-11.571977889567901"/>
    <s v="242"/>
    <s v="MT"/>
    <s v="Eixo Principal"/>
    <s v="-"/>
    <s v="242BMT0540"/>
    <s v="ENTR MT-100(A) (DIV TO/MT) (SÃO FÉLIX DO ARAGUAIA)"/>
    <s v="ENTR MT-100(B) (P/LUCIARA)"/>
    <n v="0"/>
    <n v="37.5"/>
    <n v="37.5"/>
    <x v="5"/>
    <m/>
    <m/>
    <s v="Federal"/>
    <m/>
    <m/>
    <m/>
    <s v="Federal"/>
    <s v="N_PAV"/>
    <s v="Água Boa"/>
  </r>
  <r>
    <x v="0"/>
    <s v="242BMT0543"/>
    <n v="0"/>
    <x v="211"/>
    <s v="0543"/>
    <n v="-50.9872557896229"/>
    <n v="-11.571977889567901"/>
    <n v="-51.377109859632199"/>
    <n v="-11.671919070108901"/>
    <s v="242"/>
    <s v="MT"/>
    <s v="Eixo Principal"/>
    <s v="-"/>
    <s v="242BMT0543"/>
    <s v="ENTR MT-100(B) (P/LUCIARA)"/>
    <s v="ENTR MT-433 (ALTO BOA VISTA)"/>
    <n v="37.5"/>
    <n v="89"/>
    <n v="51.5"/>
    <x v="5"/>
    <m/>
    <m/>
    <s v="Federal"/>
    <m/>
    <m/>
    <m/>
    <s v="Federal"/>
    <s v="N_PAV"/>
    <s v="Água Boa"/>
  </r>
  <r>
    <x v="0"/>
    <s v="242BMT0550"/>
    <n v="0"/>
    <x v="211"/>
    <s v="0550"/>
    <n v="-51.377109859632199"/>
    <n v="-11.671919070108901"/>
    <n v="-51.624828469758"/>
    <n v="-11.703523169558499"/>
    <s v="242"/>
    <s v="MT"/>
    <s v="Eixo Principal"/>
    <s v="-"/>
    <s v="242BMT0550"/>
    <s v="ENTR MT-433 (ALTO BOA VISTA)"/>
    <s v="ENTR BR-158(A)/MT-424"/>
    <n v="89"/>
    <n v="119"/>
    <n v="30"/>
    <x v="2"/>
    <m/>
    <m/>
    <s v="Federal"/>
    <m/>
    <m/>
    <m/>
    <s v="Federal"/>
    <s v="PAV"/>
    <s v="Água Boa"/>
  </r>
  <r>
    <x v="0"/>
    <s v="242BMT0555"/>
    <n v="0"/>
    <x v="211"/>
    <s v="0555"/>
    <n v="-51.624828469758"/>
    <n v="-11.703523169558499"/>
    <n v="-51.730258180370598"/>
    <n v="-12.1161591201472"/>
    <s v="242"/>
    <s v="MT"/>
    <s v="Eixo Principal"/>
    <s v="Coinc"/>
    <s v="242BMT0555"/>
    <s v="ENTR BR-158(A)/MT-424"/>
    <s v="ENTR MT-322(A)"/>
    <n v="119"/>
    <n v="173.1"/>
    <n v="54.1"/>
    <x v="5"/>
    <m/>
    <s v="158BMT0210"/>
    <s v="Federal"/>
    <m/>
    <m/>
    <m/>
    <s v="Federal"/>
    <s v="N_PAV"/>
    <s v="Água Boa"/>
  </r>
  <r>
    <x v="0"/>
    <s v="242BMT0560"/>
    <n v="0"/>
    <x v="211"/>
    <s v="0560"/>
    <n v="-51.730258180370598"/>
    <n v="-12.1161591201472"/>
    <n v="-51.699453249967398"/>
    <n v="-12.1628315601283"/>
    <s v="242"/>
    <s v="MT"/>
    <s v="Eixo Principal"/>
    <s v="Coinc"/>
    <s v="242BMT0560"/>
    <s v="ENTR MT-322(A)"/>
    <s v="ENTR MT-322(B)/433 (ALÔ BRASIL)"/>
    <n v="173.1"/>
    <n v="179.6"/>
    <n v="6.5"/>
    <x v="2"/>
    <m/>
    <s v="158BMT0215"/>
    <s v="Federal"/>
    <m/>
    <m/>
    <m/>
    <s v="Federal"/>
    <s v="PAV"/>
    <s v="Água Boa"/>
  </r>
  <r>
    <x v="0"/>
    <s v="242BMT0565"/>
    <n v="0"/>
    <x v="211"/>
    <s v="0565"/>
    <n v="-51.699453249967398"/>
    <n v="-12.1628315601283"/>
    <n v="-51.784956580381802"/>
    <n v="-12.7363057404175"/>
    <s v="242"/>
    <s v="MT"/>
    <s v="Eixo Principal"/>
    <s v="Coinc"/>
    <s v="242BMT0565"/>
    <s v="ENTR MT-322(B)/433 (ALÔ BRASIL)"/>
    <s v="ENTR BR-158(B)/MT-243(A)"/>
    <n v="179.6"/>
    <n v="244.6"/>
    <n v="65"/>
    <x v="2"/>
    <m/>
    <s v="158BMT0220"/>
    <s v="Federal"/>
    <m/>
    <m/>
    <m/>
    <s v="Federal"/>
    <s v="PAV"/>
    <s v="Água Boa"/>
  </r>
  <r>
    <x v="0"/>
    <s v="242BMT0570"/>
    <n v="0"/>
    <x v="211"/>
    <s v="0570"/>
    <n v="-51.784956580381802"/>
    <n v="-12.7363057404175"/>
    <n v="-52.183155199752598"/>
    <n v="-12.6017112298893"/>
    <s v="242"/>
    <s v="MT"/>
    <s v="Eixo Principal"/>
    <s v="-"/>
    <s v="242BMT0570"/>
    <s v="ENTR BR-158(B)/MT-243(A)"/>
    <s v="ENTR MT-243(B) (QUERÊNCIA)"/>
    <n v="244.6"/>
    <n v="299.8"/>
    <n v="55.2"/>
    <x v="1"/>
    <m/>
    <m/>
    <s v="Estadual"/>
    <m/>
    <s v="MT-243"/>
    <s v="PAV"/>
    <s v="Estadual"/>
    <s v="PLA"/>
    <s v="Água Boa"/>
  </r>
  <r>
    <x v="0"/>
    <s v="242BMT0575"/>
    <n v="0"/>
    <x v="211"/>
    <s v="0575"/>
    <n v="-52.183155199752598"/>
    <n v="-12.6017112298893"/>
    <n v="-52.2062615899004"/>
    <n v="-12.9531555197114"/>
    <s v="242"/>
    <s v="MT"/>
    <s v="Eixo Principal"/>
    <s v="-"/>
    <s v="242BMT0575"/>
    <s v="ENTR MT-243(B) (QUERÊNCIA)"/>
    <s v="ENTR MT-109"/>
    <n v="299.8"/>
    <n v="341.5"/>
    <n v="41.7"/>
    <x v="1"/>
    <m/>
    <m/>
    <s v="Estadual"/>
    <m/>
    <s v="MT-109"/>
    <s v="IMP"/>
    <s v="Estadual"/>
    <s v="PLA"/>
    <s v="Água Boa"/>
  </r>
  <r>
    <x v="0"/>
    <s v="242BMT0580"/>
    <n v="0"/>
    <x v="211"/>
    <s v="0580"/>
    <n v="-52.2062615899004"/>
    <n v="-12.9531555197114"/>
    <n v="-52.777189609612698"/>
    <n v="-13.0158112695743"/>
    <s v="242"/>
    <s v="MT"/>
    <s v="Eixo Principal"/>
    <s v="-"/>
    <s v="242BMT0580"/>
    <s v="ENTR MT-109"/>
    <s v="RIO SETE DE SETEMBRO"/>
    <n v="341.5"/>
    <n v="402.3"/>
    <n v="60.8"/>
    <x v="1"/>
    <m/>
    <m/>
    <s v="Federal"/>
    <m/>
    <m/>
    <m/>
    <s v="Federal"/>
    <s v="PLA"/>
    <s v="Água Boa"/>
  </r>
  <r>
    <x v="0"/>
    <s v="242BMT0585"/>
    <n v="0"/>
    <x v="211"/>
    <s v="0585"/>
    <n v="-52.777189609612698"/>
    <n v="-13.0158112695743"/>
    <n v="-53.209736630341098"/>
    <n v="-13.072920750192299"/>
    <s v="242"/>
    <s v="MT"/>
    <s v="Eixo Principal"/>
    <s v="-"/>
    <s v="242BMT0585"/>
    <s v="RIO SETE DE SETEMBRO"/>
    <s v="ACESSO P/GAÚCHA DO NORTE"/>
    <n v="402.3"/>
    <n v="464.6"/>
    <n v="62.3"/>
    <x v="1"/>
    <m/>
    <m/>
    <s v="Federal"/>
    <m/>
    <m/>
    <m/>
    <s v="Federal"/>
    <s v="PLA"/>
    <s v="Sorriso"/>
  </r>
  <r>
    <x v="0"/>
    <s v="242BMT0590"/>
    <n v="0"/>
    <x v="211"/>
    <s v="0590"/>
    <n v="-53.209736630341098"/>
    <n v="-13.072920750192299"/>
    <n v="-53.424608900280397"/>
    <n v="-13.0639302798584"/>
    <s v="242"/>
    <s v="MT"/>
    <s v="Eixo Principal"/>
    <s v="-"/>
    <s v="242BMT0590"/>
    <s v="ACESSO P/GAÚCHA DO NORTE"/>
    <s v="RIO CURISERVO"/>
    <n v="464.6"/>
    <n v="495.8"/>
    <n v="31.2"/>
    <x v="1"/>
    <m/>
    <m/>
    <s v="Federal"/>
    <m/>
    <m/>
    <m/>
    <s v="Federal"/>
    <s v="PLA"/>
    <s v="Sorriso"/>
  </r>
  <r>
    <x v="0"/>
    <s v="242BMT0595"/>
    <n v="0"/>
    <x v="211"/>
    <s v="0595"/>
    <n v="-53.424608900280397"/>
    <n v="-13.0639302798584"/>
    <n v="-54.1927893738305"/>
    <n v="-12.931596295332699"/>
    <s v="242"/>
    <s v="MT"/>
    <s v="Eixo Principal"/>
    <s v="-"/>
    <s v="242BMT0595"/>
    <s v="RIO CURISERVO"/>
    <s v="ENTR MT-130 (P/VILA POSTINHO SANTIAGO DO NORTE)"/>
    <n v="495.8"/>
    <n v="582.6"/>
    <n v="86.8"/>
    <x v="1"/>
    <m/>
    <m/>
    <s v="Federal"/>
    <m/>
    <m/>
    <m/>
    <s v="Federal"/>
    <s v="PLA"/>
    <s v="Sorriso"/>
  </r>
  <r>
    <x v="0"/>
    <s v="242BMT0600"/>
    <n v="0"/>
    <x v="211"/>
    <s v="0600"/>
    <n v="-54.1927893738305"/>
    <n v="-12.931596295332699"/>
    <n v="-54.345172090419602"/>
    <n v="-12.735837779989399"/>
    <s v="242"/>
    <s v="MT"/>
    <s v="Eixo Principal"/>
    <s v="-"/>
    <s v="242BMT0600"/>
    <s v="ENTR MT-130 (P/VILA POSTINHO SANTIAGO DO NORTE)"/>
    <s v="RIO RONURO"/>
    <n v="582.6"/>
    <n v="617.79999999999995"/>
    <n v="35.200000000000003"/>
    <x v="5"/>
    <s v="EOP"/>
    <m/>
    <s v="Federal"/>
    <m/>
    <m/>
    <m/>
    <s v="Federal"/>
    <s v="N_PAV"/>
    <s v="Sorriso"/>
  </r>
  <r>
    <x v="0"/>
    <s v="242BMT0605"/>
    <n v="0"/>
    <x v="211"/>
    <s v="0605"/>
    <n v="-54.345172090419602"/>
    <n v="-12.735837779989399"/>
    <n v="-54.688091351334698"/>
    <n v="-12.785215992224201"/>
    <s v="242"/>
    <s v="MT"/>
    <s v="Eixo Principal"/>
    <s v="-"/>
    <s v="242BMT0605"/>
    <s v="RIO RONURO"/>
    <s v="ENTR MT-324 (ACESSO P/VILA ÁGUA LIMPA)"/>
    <n v="617.79999999999995"/>
    <n v="656.7"/>
    <n v="38.9"/>
    <x v="5"/>
    <s v="EOP"/>
    <m/>
    <s v="Federal"/>
    <m/>
    <m/>
    <m/>
    <s v="Federal"/>
    <s v="N_PAV"/>
    <s v="Sorriso"/>
  </r>
  <r>
    <x v="0"/>
    <s v="242BMT0610"/>
    <n v="0"/>
    <x v="211"/>
    <s v="0610"/>
    <n v="-54.688091351334698"/>
    <n v="-12.785215992224201"/>
    <n v="-54.863909376116702"/>
    <n v="-12.9112982001517"/>
    <s v="242"/>
    <s v="MT"/>
    <s v="Eixo Principal"/>
    <s v="-"/>
    <s v="242BMT0610"/>
    <s v="ENTR MT-324 (ACESSO P/VILA ÁGUA LIMPA)"/>
    <s v="RIO BONITO"/>
    <n v="656.7"/>
    <n v="685.4"/>
    <n v="28.7"/>
    <x v="5"/>
    <s v="EOP"/>
    <m/>
    <s v="Federal"/>
    <m/>
    <m/>
    <m/>
    <s v="Federal"/>
    <s v="N_PAV"/>
    <s v="Sorriso"/>
  </r>
  <r>
    <x v="0"/>
    <s v="242BMT0615"/>
    <n v="0"/>
    <x v="211"/>
    <s v="0615"/>
    <n v="-54.863909376116702"/>
    <n v="-12.9112982001517"/>
    <n v="-55.247995109986199"/>
    <n v="-13.0415809803778"/>
    <s v="242"/>
    <s v="MT"/>
    <s v="Eixo Principal"/>
    <s v="-"/>
    <s v="242BMT0615"/>
    <s v="RIO BONITO"/>
    <s v="NOVA UBIRATÃ"/>
    <n v="685.4"/>
    <n v="733.7"/>
    <n v="48.3"/>
    <x v="5"/>
    <s v="EOP"/>
    <m/>
    <s v="Federal"/>
    <m/>
    <m/>
    <m/>
    <s v="Federal"/>
    <s v="N_PAV"/>
    <s v="Sorriso"/>
  </r>
  <r>
    <x v="0"/>
    <s v="242BMT0620"/>
    <n v="0"/>
    <x v="211"/>
    <s v="0620"/>
    <n v="-55.247995109986199"/>
    <n v="-13.0415809803778"/>
    <n v="-55.378756569659899"/>
    <n v="-13.050351509814201"/>
    <s v="242"/>
    <s v="MT"/>
    <s v="Eixo Principal"/>
    <s v="-"/>
    <s v="242BMT0620"/>
    <s v="NOVA UBIRATÃ"/>
    <s v="ENTR MT-140(B)/242(A)"/>
    <n v="733.7"/>
    <n v="747.2"/>
    <n v="13.5"/>
    <x v="1"/>
    <m/>
    <m/>
    <s v="Estadual"/>
    <m/>
    <s v="MT-140"/>
    <s v="PAV"/>
    <s v="Estadual"/>
    <s v="PLA"/>
    <s v="Sorriso"/>
  </r>
  <r>
    <x v="0"/>
    <s v="242BMT0625"/>
    <n v="0"/>
    <x v="211"/>
    <s v="0625"/>
    <n v="-55.378756569659899"/>
    <n v="-13.050351509814201"/>
    <n v="-55.474628030159401"/>
    <n v="-12.9122796698708"/>
    <s v="242"/>
    <s v="MT"/>
    <s v="Eixo Principal"/>
    <s v="-"/>
    <s v="242BMT0625"/>
    <s v="ENTR MT-140(B)/242(A)"/>
    <s v="ENTR MT-490"/>
    <n v="747.2"/>
    <n v="766.7"/>
    <n v="19.5"/>
    <x v="1"/>
    <m/>
    <m/>
    <s v="Estadual"/>
    <m/>
    <s v="MTT-242"/>
    <s v="PAV"/>
    <s v="Estadual"/>
    <s v="PLA"/>
    <s v="Sorriso"/>
  </r>
  <r>
    <x v="0"/>
    <s v="242BMT0645"/>
    <n v="0"/>
    <x v="211"/>
    <s v="0645"/>
    <n v="-55.474628030159401"/>
    <n v="-12.9122796698708"/>
    <n v="-55.722614239855197"/>
    <n v="-12.565320839585"/>
    <s v="242"/>
    <s v="MT"/>
    <s v="Eixo Principal"/>
    <s v="-"/>
    <s v="242BMT0645"/>
    <s v="ENTR MT-490"/>
    <s v="ENTR BR-163/MT-242(B) (SORRISO)"/>
    <n v="766.7"/>
    <n v="821.2"/>
    <n v="54.5"/>
    <x v="1"/>
    <m/>
    <m/>
    <s v="Estadual"/>
    <m/>
    <s v="MTT-242"/>
    <s v="PAV"/>
    <s v="Estadual"/>
    <s v="PLA"/>
    <s v="Sorriso"/>
  </r>
  <r>
    <x v="0"/>
    <s v="242BTO0370"/>
    <n v="0"/>
    <x v="212"/>
    <s v="0370"/>
    <n v="-46.328034270265299"/>
    <n v="-12.328275729741099"/>
    <n v="-46.408410500044504"/>
    <n v="-12.3847400897832"/>
    <s v="242"/>
    <s v="TO"/>
    <s v="Eixo Principal"/>
    <s v="-"/>
    <s v="242BTO0370"/>
    <s v="DIV BA/TO"/>
    <s v="ENTR TO-110 (ACESSO A TAGUATINGA)"/>
    <n v="0"/>
    <n v="11.4"/>
    <n v="11.4"/>
    <x v="2"/>
    <m/>
    <m/>
    <s v="Federal"/>
    <m/>
    <m/>
    <m/>
    <s v="Federal"/>
    <s v="PAV"/>
    <s v="Gurupi"/>
  </r>
  <r>
    <x v="0"/>
    <s v="242BTO0375"/>
    <n v="0"/>
    <x v="212"/>
    <s v="0375"/>
    <n v="-46.408410500044504"/>
    <n v="-12.3847400897832"/>
    <n v="-46.895219489687598"/>
    <n v="-12.451144380308801"/>
    <s v="242"/>
    <s v="TO"/>
    <s v="Eixo Principal"/>
    <s v="-"/>
    <s v="242BTO0375"/>
    <s v="ENTR TO-110 (ACESSO A TAGUATINGA)"/>
    <s v="RIO PALMAS"/>
    <n v="11.4"/>
    <n v="71.099999999999994"/>
    <n v="59.7"/>
    <x v="3"/>
    <s v="EOI"/>
    <m/>
    <s v="Federal"/>
    <m/>
    <m/>
    <m/>
    <s v="Federal"/>
    <s v="N_PAV"/>
    <s v="Gurupi"/>
  </r>
  <r>
    <x v="0"/>
    <s v="242BTO0380"/>
    <n v="0"/>
    <x v="212"/>
    <s v="0380"/>
    <n v="-46.895219489687598"/>
    <n v="-12.451144380308801"/>
    <n v="-47.2037855603553"/>
    <n v="-12.4997019998473"/>
    <s v="242"/>
    <s v="TO"/>
    <s v="Eixo Principal"/>
    <s v="-"/>
    <s v="242BTO0380"/>
    <s v="RIO PALMAS"/>
    <s v="ENTR TO-050 (P/CONCEIÇÃO DO TOCANTINS)"/>
    <n v="71.099999999999994"/>
    <n v="105.5"/>
    <n v="34.4"/>
    <x v="5"/>
    <s v="EOP"/>
    <m/>
    <s v="Federal"/>
    <m/>
    <m/>
    <m/>
    <s v="Federal"/>
    <s v="N_PAV"/>
    <s v="Gurupi"/>
  </r>
  <r>
    <x v="0"/>
    <s v="242BTO0385"/>
    <n v="0"/>
    <x v="212"/>
    <s v="0385"/>
    <n v="-47.2037855603553"/>
    <n v="-12.4997019998473"/>
    <n v="-47.420624340041201"/>
    <n v="-12.5812137801917"/>
    <s v="242"/>
    <s v="TO"/>
    <s v="Eixo Principal"/>
    <s v="-"/>
    <s v="242BTO0385"/>
    <s v="ENTR TO-050 (P/CONCEIÇÃO DO TOCANTINS)"/>
    <s v="INÍCIO DA PAVIMENTAÇÃO"/>
    <n v="105.5"/>
    <n v="125.5"/>
    <n v="20"/>
    <x v="5"/>
    <s v="EOP"/>
    <m/>
    <s v="Federal"/>
    <m/>
    <m/>
    <m/>
    <s v="Federal"/>
    <s v="N_PAV"/>
    <s v="Gurupi"/>
  </r>
  <r>
    <x v="0"/>
    <s v="242BTO0390"/>
    <n v="0"/>
    <x v="212"/>
    <s v="0390"/>
    <n v="-47.420624340041201"/>
    <n v="-12.5812137801917"/>
    <n v="-47.463983200064597"/>
    <n v="-12.6119959199756"/>
    <s v="242"/>
    <s v="TO"/>
    <s v="Eixo Principal"/>
    <s v="-"/>
    <s v="242BTO0390"/>
    <s v="INÍCIO DA PAVIMENTAÇÃO"/>
    <s v="ENTR TO-296(A) (P/ARRAIAS)"/>
    <n v="125.5"/>
    <n v="136.5"/>
    <n v="11"/>
    <x v="2"/>
    <m/>
    <m/>
    <s v="Federal"/>
    <m/>
    <m/>
    <m/>
    <s v="Federal"/>
    <s v="PAV"/>
    <s v="Gurupi"/>
  </r>
  <r>
    <x v="0"/>
    <s v="242BTO0395"/>
    <n v="0"/>
    <x v="212"/>
    <s v="0395"/>
    <n v="-47.463983200064597"/>
    <n v="-12.6119959199756"/>
    <n v="-47.862553789825398"/>
    <n v="-12.624262080030899"/>
    <s v="242"/>
    <s v="TO"/>
    <s v="Eixo Principal"/>
    <s v="-"/>
    <s v="242BTO0395"/>
    <s v="ENTR TO-296(A) (P/ARRAIAS)"/>
    <s v="ENTR BR-010(A)/130(B)/387(A) (PARANÃ)"/>
    <n v="136.5"/>
    <n v="184.6"/>
    <n v="48.1"/>
    <x v="2"/>
    <m/>
    <m/>
    <s v="Federal"/>
    <m/>
    <m/>
    <m/>
    <s v="Federal"/>
    <s v="PAV"/>
    <s v="Gurupi"/>
  </r>
  <r>
    <x v="0"/>
    <s v="242BTO0400"/>
    <n v="0"/>
    <x v="212"/>
    <s v="0400"/>
    <n v="-47.862553789825398"/>
    <n v="-12.624262080030899"/>
    <n v="-47.8700224930435"/>
    <n v="-12.620802377327699"/>
    <s v="242"/>
    <s v="TO"/>
    <s v="Eixo Principal"/>
    <s v="Coinc"/>
    <s v="242BTO0400"/>
    <s v="ENTR BR-010(A)/130(B)/387(A) (PARANÃ)"/>
    <s v="ACESSO A PARANÃ"/>
    <n v="184.6"/>
    <n v="185.5"/>
    <n v="0.9"/>
    <x v="2"/>
    <m/>
    <s v="010BTO0190"/>
    <s v="Federal"/>
    <m/>
    <m/>
    <m/>
    <s v="Federal"/>
    <s v="PAV"/>
    <s v="Gurupi"/>
  </r>
  <r>
    <x v="0"/>
    <s v="242BTO0410"/>
    <n v="0"/>
    <x v="212"/>
    <s v="0410"/>
    <n v="-47.8700224930435"/>
    <n v="-12.620802377327699"/>
    <n v="-47.8553409895949"/>
    <n v="-12.5898868797756"/>
    <s v="242"/>
    <s v="TO"/>
    <s v="Eixo Principal"/>
    <s v="Coinc"/>
    <s v="242BTO0410"/>
    <s v="ACESSO A PARANÃ"/>
    <s v="ENTR BR-010(B)/TO-387(B)"/>
    <n v="185.5"/>
    <n v="189.3"/>
    <n v="3.8"/>
    <x v="2"/>
    <m/>
    <s v="010BTO0195"/>
    <s v="Federal"/>
    <m/>
    <m/>
    <m/>
    <s v="Federal"/>
    <s v="PAV"/>
    <s v="Gurupi"/>
  </r>
  <r>
    <x v="0"/>
    <s v="242BTO0420"/>
    <n v="0"/>
    <x v="212"/>
    <s v="0420"/>
    <n v="-47.8553409895949"/>
    <n v="-12.5898868797756"/>
    <n v="-48.023669410015202"/>
    <n v="-12.381131040265201"/>
    <s v="242"/>
    <s v="TO"/>
    <s v="Eixo Principal"/>
    <s v="-"/>
    <s v="242BTO0420"/>
    <s v="ENTR BR-010(B)/TO-387(B)"/>
    <s v="INÍCIO DA PAVIMENTAÇÃO"/>
    <n v="189.3"/>
    <n v="219.4"/>
    <n v="30.1"/>
    <x v="5"/>
    <s v="EOP"/>
    <m/>
    <s v="Federal"/>
    <m/>
    <m/>
    <m/>
    <s v="Federal"/>
    <s v="N_PAV"/>
    <s v="Gurupi"/>
  </r>
  <r>
    <x v="0"/>
    <s v="242BTO0430"/>
    <n v="0"/>
    <x v="212"/>
    <s v="0430"/>
    <n v="-48.023669410015202"/>
    <n v="-12.381131040265201"/>
    <n v="-48.443963030269501"/>
    <n v="-12.1523080101065"/>
    <s v="242"/>
    <s v="TO"/>
    <s v="Eixo Principal"/>
    <s v="-"/>
    <s v="242BTO0430"/>
    <s v="INÍCIO DA PAVIMENTAÇÃO"/>
    <s v="ENTR TO-280(A)"/>
    <n v="219.4"/>
    <n v="276.39999999999998"/>
    <n v="57"/>
    <x v="2"/>
    <m/>
    <m/>
    <s v="Federal"/>
    <m/>
    <m/>
    <m/>
    <s v="Federal"/>
    <s v="PAV"/>
    <s v="Gurupi"/>
  </r>
  <r>
    <x v="0"/>
    <s v="242BTO0435"/>
    <n v="0"/>
    <x v="212"/>
    <s v="0435"/>
    <n v="-48.443963030269501"/>
    <n v="-12.1523080101065"/>
    <n v="-48.541896370021298"/>
    <n v="-12.164251180447501"/>
    <s v="242"/>
    <s v="TO"/>
    <s v="Eixo Principal"/>
    <s v="-"/>
    <s v="242BTO0435"/>
    <s v="ENTR TO-280(A)"/>
    <s v="ENTR TO-373(A)"/>
    <n v="276.39999999999998"/>
    <n v="295.2"/>
    <n v="18.8"/>
    <x v="2"/>
    <m/>
    <m/>
    <s v="Federal"/>
    <m/>
    <m/>
    <m/>
    <s v="Federal"/>
    <s v="PAV"/>
    <s v="Gurupi"/>
  </r>
  <r>
    <x v="0"/>
    <s v="242BTO0440"/>
    <n v="0"/>
    <x v="212"/>
    <s v="0440"/>
    <n v="-48.541896370021298"/>
    <n v="-12.164251180447501"/>
    <n v="-48.549572089979897"/>
    <n v="-12.040519589906999"/>
    <s v="242"/>
    <s v="TO"/>
    <s v="Eixo Principal"/>
    <s v="-"/>
    <s v="242BTO0440"/>
    <s v="ENTR TO-373(A)"/>
    <s v="ENTR TO-373(B) (PEIXE)"/>
    <n v="295.2"/>
    <n v="309.8"/>
    <n v="14.6"/>
    <x v="2"/>
    <m/>
    <m/>
    <s v="Federal"/>
    <m/>
    <m/>
    <m/>
    <s v="Federal"/>
    <s v="PAV"/>
    <s v="Gurupi"/>
  </r>
  <r>
    <x v="0"/>
    <s v="242BTO0445"/>
    <n v="0"/>
    <x v="212"/>
    <s v="0445"/>
    <n v="-48.549572089979897"/>
    <n v="-12.040519589906999"/>
    <n v="-48.837536320344803"/>
    <n v="-11.8777170502016"/>
    <s v="242"/>
    <s v="TO"/>
    <s v="Eixo Principal"/>
    <s v="-"/>
    <s v="242BTO0445"/>
    <s v="ENTR TO-373(B) (PEIXE)"/>
    <s v="ENTR TO-460"/>
    <n v="309.8"/>
    <n v="347.6"/>
    <n v="37.799999999999997"/>
    <x v="2"/>
    <m/>
    <m/>
    <s v="Federal"/>
    <m/>
    <m/>
    <m/>
    <s v="Federal"/>
    <s v="PAV"/>
    <s v="Gurupi"/>
  </r>
  <r>
    <x v="0"/>
    <s v="242BTO0450"/>
    <n v="0"/>
    <x v="212"/>
    <s v="0450"/>
    <n v="-48.837536320344803"/>
    <n v="-11.8777170502016"/>
    <n v="-49.052143040269002"/>
    <n v="-11.736217459568"/>
    <s v="242"/>
    <s v="TO"/>
    <s v="Eixo Principal"/>
    <s v="-"/>
    <s v="242BTO0450"/>
    <s v="ENTR TO-460"/>
    <s v="GURUPI (IN TRAV URB - R DELFINO AGUIAR) *TRECHO URBANO*"/>
    <n v="347.6"/>
    <n v="378.6"/>
    <n v="31"/>
    <x v="2"/>
    <m/>
    <m/>
    <s v="Federal"/>
    <m/>
    <m/>
    <m/>
    <s v="Federal"/>
    <s v="PAV"/>
    <s v="Gurupi"/>
  </r>
  <r>
    <x v="0"/>
    <s v="242BTO0455"/>
    <n v="0"/>
    <x v="212"/>
    <s v="0455"/>
    <n v="-49.052143040269002"/>
    <n v="-11.736217459568"/>
    <n v="-49.061404390000497"/>
    <n v="-11.7244998104178"/>
    <s v="242"/>
    <s v="TO"/>
    <s v="Eixo Principal"/>
    <s v="-"/>
    <s v="242BTO0455"/>
    <s v="GURUPI (IN TRAV URB - R DELFINO AGUIAR)"/>
    <s v="GURUPI (AV GOIÁS) *TRECHO URBANO*"/>
    <n v="378.6"/>
    <n v="380.2"/>
    <n v="1.6"/>
    <x v="2"/>
    <m/>
    <m/>
    <s v="Federal"/>
    <m/>
    <m/>
    <m/>
    <s v="Federal"/>
    <s v="PAV"/>
    <s v="Gurupi"/>
  </r>
  <r>
    <x v="0"/>
    <s v="242BTO0460"/>
    <n v="0"/>
    <x v="212"/>
    <s v="0460"/>
    <n v="-49.061404390000497"/>
    <n v="-11.7244998104178"/>
    <n v="-49.082201340019701"/>
    <n v="-11.7415784999477"/>
    <s v="242"/>
    <s v="TO"/>
    <s v="Eixo Principal"/>
    <s v="-"/>
    <s v="242BTO0460"/>
    <s v="GURUPI (AV GOIÁS)"/>
    <s v="ENTR BR-153(A) (GURUPI) *TRECHO URBANO*"/>
    <n v="380.2"/>
    <n v="383.1"/>
    <n v="2.9"/>
    <x v="0"/>
    <m/>
    <m/>
    <s v="Federal"/>
    <m/>
    <m/>
    <m/>
    <s v="Federal"/>
    <s v="PAV"/>
    <s v="Gurupi"/>
  </r>
  <r>
    <x v="0"/>
    <s v="242BTO0465"/>
    <n v="0"/>
    <x v="212"/>
    <s v="0465"/>
    <n v="-49.082201340019701"/>
    <n v="-11.7415784999477"/>
    <n v="-49.083520370268801"/>
    <n v="-11.7438100497939"/>
    <s v="242"/>
    <s v="TO"/>
    <s v="Eixo Principal"/>
    <s v="Coinc"/>
    <s v="242BTO0465"/>
    <s v="ENTR BR-153(A) (GURUPI)"/>
    <s v="FIM PISTA DUPLA *TRECHO URBANO*"/>
    <n v="383.1"/>
    <n v="383.4"/>
    <n v="0.3"/>
    <x v="0"/>
    <m/>
    <s v="153BTO0280"/>
    <s v="Federal"/>
    <m/>
    <m/>
    <m/>
    <s v="Federal"/>
    <s v="PAV"/>
    <s v="Gurupi"/>
  </r>
  <r>
    <x v="0"/>
    <s v="242BTO0470"/>
    <n v="0"/>
    <x v="212"/>
    <s v="0470"/>
    <n v="-49.083520370268801"/>
    <n v="-11.7438100497939"/>
    <n v="-49.199847009631704"/>
    <n v="-11.9617271696731"/>
    <s v="242"/>
    <s v="TO"/>
    <s v="Eixo Principal"/>
    <s v="Coinc"/>
    <s v="242BTO0470"/>
    <s v="FIM PISTA DUPLA"/>
    <s v="ENTR BR-153(B)"/>
    <n v="383.4"/>
    <n v="410.8"/>
    <n v="27.4"/>
    <x v="2"/>
    <m/>
    <s v="153BTO0290"/>
    <s v="Federal"/>
    <m/>
    <m/>
    <m/>
    <s v="Federal"/>
    <s v="PAV"/>
    <s v="Gurupi"/>
  </r>
  <r>
    <x v="0"/>
    <s v="242BTO0490"/>
    <n v="0"/>
    <x v="212"/>
    <s v="0490"/>
    <n v="-49.199847009631704"/>
    <n v="-11.9617271696731"/>
    <n v="-49.498490289994798"/>
    <n v="-11.818925250100101"/>
    <s v="242"/>
    <s v="TO"/>
    <s v="Eixo Principal"/>
    <s v="-"/>
    <s v="242BTO0490"/>
    <s v="ENTR BR-153(B)"/>
    <s v="ENTR AV. JOAQUIM BATISTA DE OLIVEIRA (FORMOSO DE ARAGUAIA)"/>
    <n v="410.8"/>
    <n v="449.4"/>
    <n v="38.6"/>
    <x v="2"/>
    <m/>
    <m/>
    <s v="Federal"/>
    <m/>
    <m/>
    <m/>
    <s v="Federal"/>
    <s v="PAV"/>
    <s v="Gurupi"/>
  </r>
  <r>
    <x v="0"/>
    <s v="242BTO0500"/>
    <n v="0"/>
    <x v="212"/>
    <s v="0500"/>
    <n v="-49.498490289994798"/>
    <n v="-11.818925250100101"/>
    <n v="-49.533804609994696"/>
    <n v="-11.8093012298677"/>
    <s v="242"/>
    <s v="TO"/>
    <s v="Eixo Principal"/>
    <s v="-"/>
    <s v="242BTO0500"/>
    <s v="ENTR AV. JOAQUIM BATISTA DE OLIVEIRA (FORMOSO DE ARAGUAIA)"/>
    <s v="ENTR TO-070 (FORMOSO DO ARAGUAIA)"/>
    <n v="449.4"/>
    <n v="453.6"/>
    <n v="4.2"/>
    <x v="0"/>
    <m/>
    <m/>
    <s v="Federal"/>
    <m/>
    <m/>
    <m/>
    <s v="Federal"/>
    <s v="PAV"/>
    <s v="Gurupi"/>
  </r>
  <r>
    <x v="0"/>
    <s v="242BTO0510"/>
    <n v="0"/>
    <x v="212"/>
    <s v="0510"/>
    <n v="-49.533804609994696"/>
    <n v="-11.8093012298677"/>
    <n v="-49.775067530342099"/>
    <n v="-11.789159360416001"/>
    <s v="242"/>
    <s v="TO"/>
    <s v="Eixo Principal"/>
    <s v="-"/>
    <s v="242BTO0510"/>
    <s v="ENTR TO-070 (FORMOSO DO ARAGUAIA)"/>
    <s v="ENTR TO-181(A)"/>
    <n v="453.6"/>
    <n v="480.3"/>
    <n v="26.7"/>
    <x v="2"/>
    <m/>
    <m/>
    <s v="Federal"/>
    <m/>
    <m/>
    <m/>
    <s v="Federal"/>
    <s v="PAV"/>
    <s v="Gurupi"/>
  </r>
  <r>
    <x v="0"/>
    <s v="242BTO0512"/>
    <n v="0"/>
    <x v="212"/>
    <s v="0512"/>
    <n v="-49.775067530342099"/>
    <n v="-11.789159360416001"/>
    <n v="-49.887725389914699"/>
    <n v="-11.7792327201138"/>
    <s v="242"/>
    <s v="TO"/>
    <s v="Eixo Principal"/>
    <s v="-"/>
    <s v="242BTO0512"/>
    <s v="ENTR TO-181(A)"/>
    <s v="ENTR TO-181(B)"/>
    <n v="480.3"/>
    <n v="493.4"/>
    <n v="13.1"/>
    <x v="2"/>
    <m/>
    <m/>
    <s v="Federal"/>
    <m/>
    <m/>
    <m/>
    <s v="Federal"/>
    <s v="PAV"/>
    <s v="Gurupi"/>
  </r>
  <r>
    <x v="0"/>
    <s v="242BTO0520"/>
    <n v="0"/>
    <x v="212"/>
    <s v="0520"/>
    <n v="-49.887725389914699"/>
    <n v="-11.7792327201138"/>
    <n v="-49.931420160212099"/>
    <n v="-11.784372920273899"/>
    <s v="242"/>
    <s v="TO"/>
    <s v="Eixo Principal"/>
    <s v="-"/>
    <s v="242BTO0520"/>
    <s v="ENTR TO-181(B)"/>
    <s v="PORTO PIAUÍ (RIO JAVAÉS)"/>
    <n v="493.4"/>
    <n v="498.8"/>
    <n v="5.4"/>
    <x v="5"/>
    <m/>
    <m/>
    <s v="Federal"/>
    <m/>
    <m/>
    <m/>
    <s v="Federal"/>
    <s v="N_PAV"/>
    <s v="Gurupi"/>
  </r>
  <r>
    <x v="0"/>
    <s v="242BTO0530"/>
    <n v="0"/>
    <x v="212"/>
    <s v="0530"/>
    <n v="-49.931420160212099"/>
    <n v="-11.784372920273899"/>
    <n v="-50.658198460190697"/>
    <n v="-11.6151593196468"/>
    <s v="242"/>
    <s v="TO"/>
    <s v="Eixo Principal"/>
    <s v="-"/>
    <s v="242BTO0530"/>
    <s v="PORTO PIAUÍ (RIO JAVAÉS)"/>
    <s v="DIV TO/MT (SÃO FÉLIX DO ARAGUAIA)"/>
    <n v="498.8"/>
    <n v="582.9"/>
    <n v="84.1"/>
    <x v="1"/>
    <m/>
    <m/>
    <s v="Federal"/>
    <m/>
    <m/>
    <m/>
    <s v="Federal"/>
    <s v="PLA"/>
    <s v="Gurupi"/>
  </r>
  <r>
    <x v="0"/>
    <s v="242CBA1005"/>
    <n v="0"/>
    <x v="213"/>
    <s v="1005"/>
    <n v="-44.947220899724599"/>
    <n v="-12.140811640045101"/>
    <n v="-44.952820270339103"/>
    <n v="-12.117865129571999"/>
    <s v="242"/>
    <s v="BA"/>
    <s v="Contorno"/>
    <s v="-"/>
    <s v="242CBA1005"/>
    <s v="ENTR BR-242 (LESTE)"/>
    <s v="ENTR BA-447 (CONTORNO DE BARREIRAS)"/>
    <n v="0"/>
    <n v="2.4"/>
    <n v="2.4"/>
    <x v="2"/>
    <m/>
    <m/>
    <s v="Federal"/>
    <m/>
    <m/>
    <m/>
    <s v="Federal"/>
    <s v="PAV"/>
    <s v="Barreiras"/>
  </r>
  <r>
    <x v="0"/>
    <s v="242CBA1010"/>
    <n v="0"/>
    <x v="213"/>
    <s v="1010"/>
    <n v="-44.952820270339103"/>
    <n v="-12.117865129571999"/>
    <n v="-44.9773127100135"/>
    <n v="-12.100610959827801"/>
    <s v="242"/>
    <s v="BA"/>
    <s v="Contorno"/>
    <s v="-"/>
    <s v="242CBA1010"/>
    <s v="ENTR BA-447 (CONTORNO DE BARREIRAS)"/>
    <s v="ENTR BR-020/135 (CONTORNO DE BARREIRAS)"/>
    <n v="2.4"/>
    <n v="6.5"/>
    <n v="4.0999999999999996"/>
    <x v="2"/>
    <m/>
    <m/>
    <s v="Federal"/>
    <m/>
    <m/>
    <m/>
    <s v="Federal"/>
    <s v="PAV"/>
    <s v="Barreiras"/>
  </r>
  <r>
    <x v="0"/>
    <s v="242CBA1015"/>
    <n v="0"/>
    <x v="213"/>
    <s v="1015"/>
    <n v="-44.9773127100135"/>
    <n v="-12.100610959827801"/>
    <n v="-45.032824789632201"/>
    <n v="-12.123322730159799"/>
    <s v="242"/>
    <s v="BA"/>
    <s v="Contorno"/>
    <s v="-"/>
    <s v="242CBA1015"/>
    <s v="ENTR BR-020/135 (CONTORNO DE BARREIRAS)"/>
    <s v="ENTR BR-020/242 (CONTORNO DE BARREIRAS)"/>
    <n v="6.5"/>
    <n v="11.5"/>
    <n v="5"/>
    <x v="1"/>
    <m/>
    <m/>
    <s v="Federal"/>
    <m/>
    <m/>
    <m/>
    <s v="Federal"/>
    <s v="PLA"/>
    <s v="Barreiras"/>
  </r>
  <r>
    <x v="0"/>
    <s v="251BBA0010"/>
    <n v="0"/>
    <x v="214"/>
    <s v="0010"/>
    <n v="-39.032273060353397"/>
    <n v="-14.836537460035601"/>
    <n v="-39.307801510431297"/>
    <n v="-14.9592687904223"/>
    <s v="251"/>
    <s v="BA"/>
    <s v="Eixo Principal"/>
    <s v="-"/>
    <s v="251BBA0010"/>
    <s v="ENTR BR-415 (ILHÉUS)"/>
    <s v="ENTR BR-101(A) (BUERAREMA)"/>
    <n v="0"/>
    <n v="48.6"/>
    <n v="48.6"/>
    <x v="1"/>
    <m/>
    <m/>
    <s v="Estadual"/>
    <m/>
    <s v="BAT-251"/>
    <s v="IMP"/>
    <s v="Estadual"/>
    <s v="PLA"/>
    <s v="Itabuna"/>
  </r>
  <r>
    <x v="0"/>
    <s v="251BBA0030"/>
    <n v="0"/>
    <x v="214"/>
    <s v="0030"/>
    <n v="-39.307801510431297"/>
    <n v="-14.9592687904223"/>
    <n v="-39.338893349748197"/>
    <n v="-15.0795238798231"/>
    <s v="251"/>
    <s v="BA"/>
    <s v="Eixo Principal"/>
    <s v="Coinc"/>
    <s v="251BBA0030"/>
    <s v="ENTR BR-101(A) (BUERAREMA)"/>
    <s v="SÃO JOSÉ"/>
    <n v="48.6"/>
    <n v="64.400000000000006"/>
    <n v="15.8"/>
    <x v="2"/>
    <m/>
    <s v="101BBA1832"/>
    <s v="Federal"/>
    <m/>
    <m/>
    <m/>
    <s v="Federal"/>
    <s v="PAV"/>
    <s v="Itabuna"/>
  </r>
  <r>
    <x v="0"/>
    <s v="251BBA0032"/>
    <n v="0"/>
    <x v="214"/>
    <s v="0032"/>
    <n v="-39.338893349748197"/>
    <n v="-15.0795238798231"/>
    <n v="-39.4427435900445"/>
    <n v="-15.195892549901201"/>
    <s v="251"/>
    <s v="BA"/>
    <s v="Eixo Principal"/>
    <s v="Coinc"/>
    <s v="251BBA0032"/>
    <s v="SÃO JOSÉ"/>
    <s v="ENTR BA-671 (ITATINGUI)"/>
    <n v="64.400000000000006"/>
    <n v="83.4"/>
    <n v="19"/>
    <x v="2"/>
    <m/>
    <s v="101BBA1834"/>
    <s v="Federal"/>
    <m/>
    <m/>
    <m/>
    <s v="Federal"/>
    <s v="PAV"/>
    <s v="Itabuna"/>
  </r>
  <r>
    <x v="0"/>
    <s v="251BBA0034"/>
    <n v="0"/>
    <x v="214"/>
    <s v="0034"/>
    <n v="-39.4427435900445"/>
    <n v="-15.195892549901201"/>
    <n v="-39.4528033497946"/>
    <n v="-15.2554054300165"/>
    <s v="251"/>
    <s v="BA"/>
    <s v="Eixo Principal"/>
    <s v="Coinc"/>
    <s v="251BBA0034"/>
    <s v="ENTR BA-671 (ITATINGUI)"/>
    <s v="ENTR BA-676/975 (P/ARATACA)"/>
    <n v="83.4"/>
    <n v="90.5"/>
    <n v="7.1"/>
    <x v="2"/>
    <m/>
    <s v="101BBA1836"/>
    <s v="Federal"/>
    <m/>
    <m/>
    <m/>
    <s v="Federal"/>
    <s v="PAV"/>
    <s v="Itabuna"/>
  </r>
  <r>
    <x v="0"/>
    <s v="251BBA0036"/>
    <n v="0"/>
    <x v="214"/>
    <s v="0036"/>
    <n v="-39.4528033497946"/>
    <n v="-15.2554054300165"/>
    <n v="-39.483771480169601"/>
    <n v="-15.3864184003888"/>
    <s v="251"/>
    <s v="BA"/>
    <s v="Eixo Principal"/>
    <s v="Coinc"/>
    <s v="251BBA0036"/>
    <s v="ENTR BA-676/975 (P/ARATACA)"/>
    <s v="ENTR BR-101(B)"/>
    <n v="90.5"/>
    <n v="107.8"/>
    <n v="17.3"/>
    <x v="2"/>
    <m/>
    <s v="101BBA1850"/>
    <s v="Federal"/>
    <m/>
    <m/>
    <m/>
    <s v="Federal"/>
    <s v="PAV"/>
    <s v="Itabuna"/>
  </r>
  <r>
    <x v="0"/>
    <s v="251BBA0050"/>
    <n v="0"/>
    <x v="214"/>
    <s v="0050"/>
    <n v="-39.483771480169601"/>
    <n v="-15.3864184003888"/>
    <n v="-39.497594649973003"/>
    <n v="-15.4229346103439"/>
    <s v="251"/>
    <s v="BA"/>
    <s v="Eixo Principal"/>
    <s v="-"/>
    <s v="251BBA0050"/>
    <s v="ENTR BR-101(B)"/>
    <s v="ENTR BA-270(A) (CAMACAN)"/>
    <n v="107.8"/>
    <n v="113.5"/>
    <n v="5.7"/>
    <x v="1"/>
    <m/>
    <m/>
    <s v="Estadual"/>
    <m/>
    <s v="BAT-251"/>
    <s v="PAV"/>
    <s v="Estadual"/>
    <s v="PLA"/>
    <s v="Itabuna"/>
  </r>
  <r>
    <x v="0"/>
    <s v="251BBA0070"/>
    <n v="0"/>
    <x v="214"/>
    <s v="0070"/>
    <n v="-39.497594649973003"/>
    <n v="-15.4229346103439"/>
    <n v="-39.644779449711699"/>
    <n v="-15.473284710021201"/>
    <s v="251"/>
    <s v="BA"/>
    <s v="Eixo Principal"/>
    <s v="-"/>
    <s v="251BBA0070"/>
    <s v="ENTR BA-270(A) (CAMACAN)"/>
    <s v="ENTR BA-270(B)/667 (PAU BRASIL)"/>
    <n v="113.5"/>
    <n v="134.6"/>
    <n v="21.1"/>
    <x v="1"/>
    <m/>
    <m/>
    <s v="Estadual"/>
    <m/>
    <s v="BA-270"/>
    <s v="PAV"/>
    <s v="Estadual"/>
    <s v="PLA"/>
    <s v="Itabuna"/>
  </r>
  <r>
    <x v="0"/>
    <s v="251BBA0090"/>
    <n v="0"/>
    <x v="214"/>
    <s v="0090"/>
    <n v="-39.644779449711699"/>
    <n v="-15.473284710021201"/>
    <n v="-39.731026899871402"/>
    <n v="-15.5514307398367"/>
    <s v="251"/>
    <s v="BA"/>
    <s v="Eixo Principal"/>
    <s v="-"/>
    <s v="251BBA0090"/>
    <s v="ENTR BA-270(B)/667 (PAU BRASIL)"/>
    <s v="RIO PARDO"/>
    <n v="134.6"/>
    <n v="151.6"/>
    <n v="17"/>
    <x v="1"/>
    <m/>
    <m/>
    <s v="Estadual"/>
    <m/>
    <s v="BAT-251"/>
    <s v="IMP"/>
    <s v="Estadual"/>
    <s v="PLA"/>
    <s v="Itabuna"/>
  </r>
  <r>
    <x v="0"/>
    <s v="251BBA0100"/>
    <n v="0"/>
    <x v="214"/>
    <s v="0100"/>
    <n v="-39.731026899871402"/>
    <n v="-15.5514307398367"/>
    <n v="-39.872534269640703"/>
    <n v="-15.5963063802352"/>
    <s v="251"/>
    <s v="BA"/>
    <s v="Eixo Principal"/>
    <s v="-"/>
    <s v="251BBA0100"/>
    <s v="RIO PARDO"/>
    <s v="ENTR BA-270(A) (POTIRAGUÁ)"/>
    <n v="151.6"/>
    <n v="178.8"/>
    <n v="27.2"/>
    <x v="1"/>
    <m/>
    <m/>
    <m/>
    <s v="MP082/2005"/>
    <s v="BAT-251"/>
    <s v="LEN"/>
    <m/>
    <s v="PLA"/>
    <s v="Itabuna"/>
  </r>
  <r>
    <x v="0"/>
    <s v="251BBA0110"/>
    <n v="0"/>
    <x v="214"/>
    <s v="0110"/>
    <n v="-39.872534269640703"/>
    <n v="-15.5963063802352"/>
    <n v="-40.057926580347299"/>
    <n v="-15.6529316496758"/>
    <s v="251"/>
    <s v="BA"/>
    <s v="Eixo Principal"/>
    <s v="-"/>
    <s v="251BBA0110"/>
    <s v="ENTR BA-270(A) (POTIRAGUÁ)"/>
    <s v="ENTR BA-270(B) (ITARANTIM)"/>
    <n v="178.8"/>
    <n v="206.2"/>
    <n v="27.4"/>
    <x v="1"/>
    <m/>
    <m/>
    <s v="Estadual"/>
    <m/>
    <s v="BA-270"/>
    <s v="PAV"/>
    <s v="Estadual"/>
    <s v="PLA"/>
    <s v="Itabuna"/>
  </r>
  <r>
    <x v="0"/>
    <s v="251BBA0130"/>
    <n v="0"/>
    <x v="214"/>
    <s v="0130"/>
    <n v="-40.057926580347299"/>
    <n v="-15.6529316496758"/>
    <n v="-40.198898359771398"/>
    <n v="-15.857389710067"/>
    <s v="251"/>
    <s v="BA"/>
    <s v="Eixo Principal"/>
    <s v="-"/>
    <s v="251BBA0130"/>
    <s v="ENTR BA-270(B) (ITARANTIM)"/>
    <s v="ENTR BA-130 (DIV BA/MG)"/>
    <n v="206.2"/>
    <n v="247.2"/>
    <n v="41"/>
    <x v="1"/>
    <m/>
    <m/>
    <s v="Estadual"/>
    <m/>
    <s v="BA-636"/>
    <s v="IMP"/>
    <s v="Estadual"/>
    <s v="PLA"/>
    <s v="Itabuna"/>
  </r>
  <r>
    <x v="0"/>
    <s v="251BDF0490"/>
    <n v="0"/>
    <x v="215"/>
    <s v="0490"/>
    <n v="-47.537620659565697"/>
    <n v="-16.049624070094598"/>
    <n v="-47.556040689725897"/>
    <n v="-16.0005198695962"/>
    <s v="251"/>
    <s v="DF"/>
    <s v="Eixo Principal"/>
    <s v="-"/>
    <s v="251BDF0490"/>
    <s v="ENTR DF-295 (DIV GO/DF)"/>
    <s v="ENTR DF-285"/>
    <n v="0"/>
    <n v="6"/>
    <n v="6"/>
    <x v="2"/>
    <m/>
    <m/>
    <s v="Federal"/>
    <m/>
    <m/>
    <m/>
    <s v="Federal"/>
    <s v="PAV"/>
    <s v="Brasília"/>
  </r>
  <r>
    <x v="0"/>
    <s v="251BDF0510"/>
    <n v="0"/>
    <x v="215"/>
    <s v="0510"/>
    <n v="-47.556040689725897"/>
    <n v="-16.0005198695962"/>
    <n v="-47.562910529897003"/>
    <n v="-15.9989735599817"/>
    <s v="251"/>
    <s v="DF"/>
    <s v="Eixo Principal"/>
    <s v="-"/>
    <s v="251BDF0510"/>
    <s v="ENTR DF-285"/>
    <s v="ENTR DF-125(A)"/>
    <n v="6"/>
    <n v="6.8"/>
    <n v="0.8"/>
    <x v="2"/>
    <m/>
    <m/>
    <s v="Federal"/>
    <m/>
    <m/>
    <m/>
    <s v="Federal"/>
    <s v="PAV"/>
    <s v="Brasília"/>
  </r>
  <r>
    <x v="0"/>
    <s v="251BDF0515"/>
    <n v="0"/>
    <x v="215"/>
    <s v="0515"/>
    <n v="-47.562910529897003"/>
    <n v="-15.9989735599817"/>
    <n v="-47.574326229871502"/>
    <n v="-15.9906012503473"/>
    <s v="251"/>
    <s v="DF"/>
    <s v="Eixo Principal"/>
    <s v="-"/>
    <s v="251BDF0515"/>
    <s v="ENTR DF-125(A)"/>
    <s v="ENTR DF-125(B)"/>
    <n v="6.8"/>
    <n v="8"/>
    <n v="1.2"/>
    <x v="2"/>
    <m/>
    <m/>
    <s v="Federal"/>
    <m/>
    <m/>
    <m/>
    <s v="Federal"/>
    <s v="PAV"/>
    <s v="Brasília"/>
  </r>
  <r>
    <x v="0"/>
    <s v="251BDF0520"/>
    <n v="0"/>
    <x v="215"/>
    <s v="0520"/>
    <n v="-47.574326229871502"/>
    <n v="-15.9906012503473"/>
    <n v="-47.587604250435703"/>
    <n v="-15.9698830503624"/>
    <s v="251"/>
    <s v="DF"/>
    <s v="Eixo Principal"/>
    <s v="-"/>
    <s v="251BDF0520"/>
    <s v="ENTR DF-125(B)"/>
    <s v="ENTR DF-130(A)"/>
    <n v="8"/>
    <n v="10.5"/>
    <n v="2.5"/>
    <x v="2"/>
    <m/>
    <m/>
    <s v="Federal"/>
    <m/>
    <m/>
    <m/>
    <s v="Federal"/>
    <s v="PAV"/>
    <s v="Brasília"/>
  </r>
  <r>
    <x v="0"/>
    <s v="251BDF0525"/>
    <n v="0"/>
    <x v="215"/>
    <s v="0525"/>
    <n v="-47.587604250435703"/>
    <n v="-15.9698830503624"/>
    <n v="-47.603556069656797"/>
    <n v="-15.9438628801677"/>
    <s v="251"/>
    <s v="DF"/>
    <s v="Eixo Principal"/>
    <s v="-"/>
    <s v="251BDF0525"/>
    <s v="ENTR DF-130(A)"/>
    <s v="ENTR DF-130(B)"/>
    <n v="10.5"/>
    <n v="13.9"/>
    <n v="3.4"/>
    <x v="2"/>
    <m/>
    <m/>
    <s v="Federal"/>
    <m/>
    <m/>
    <m/>
    <s v="Federal"/>
    <s v="PAV"/>
    <s v="Brasília"/>
  </r>
  <r>
    <x v="0"/>
    <s v="251BDF0530"/>
    <n v="0"/>
    <x v="215"/>
    <s v="0530"/>
    <n v="-47.603556069656797"/>
    <n v="-15.9438628801677"/>
    <n v="-47.749960470099502"/>
    <n v="-15.9377149500848"/>
    <s v="251"/>
    <s v="DF"/>
    <s v="Eixo Principal"/>
    <s v="-"/>
    <s v="251BDF0530"/>
    <s v="ENTR DF-130(B)"/>
    <s v="ENTR DF-473"/>
    <n v="13.9"/>
    <n v="31.9"/>
    <n v="18"/>
    <x v="2"/>
    <m/>
    <m/>
    <s v="Federal"/>
    <m/>
    <m/>
    <m/>
    <s v="Federal"/>
    <s v="PAV"/>
    <s v="Brasília"/>
  </r>
  <r>
    <x v="0"/>
    <s v="251BDF0532"/>
    <n v="0"/>
    <x v="215"/>
    <s v="0532"/>
    <n v="-47.749960470099502"/>
    <n v="-15.9377149500848"/>
    <n v="-47.760122329881497"/>
    <n v="-15.9384353403186"/>
    <s v="251"/>
    <s v="DF"/>
    <s v="Eixo Principal"/>
    <s v="-"/>
    <s v="251BDF0532"/>
    <s v="ENTR DF-473"/>
    <s v="ENTR DF-135"/>
    <n v="31.9"/>
    <n v="32.9"/>
    <n v="1"/>
    <x v="2"/>
    <m/>
    <m/>
    <s v="Federal"/>
    <m/>
    <m/>
    <m/>
    <s v="Federal"/>
    <s v="PAV"/>
    <s v="Brasília"/>
  </r>
  <r>
    <x v="0"/>
    <s v="251BDF0550"/>
    <n v="0"/>
    <x v="215"/>
    <s v="0550"/>
    <n v="-47.760122329881497"/>
    <n v="-15.9384353403186"/>
    <n v="-47.826258449767501"/>
    <n v="-15.938449119731001"/>
    <s v="251"/>
    <s v="DF"/>
    <s v="Eixo Principal"/>
    <s v="-"/>
    <s v="251BDF0550"/>
    <s v="ENTR DF-135"/>
    <s v="ENTR DF-140"/>
    <n v="32.9"/>
    <n v="42.1"/>
    <n v="9.1999999999999993"/>
    <x v="2"/>
    <m/>
    <m/>
    <s v="Federal"/>
    <m/>
    <m/>
    <m/>
    <s v="Federal"/>
    <s v="PAV"/>
    <s v="Brasília"/>
  </r>
  <r>
    <x v="0"/>
    <s v="251BDF0552"/>
    <n v="0"/>
    <x v="215"/>
    <s v="0552"/>
    <n v="-47.826258449767501"/>
    <n v="-15.938449119731001"/>
    <n v="-47.859948280288798"/>
    <n v="-15.9499449304141"/>
    <s v="251"/>
    <s v="DF"/>
    <s v="Eixo Principal"/>
    <s v="-"/>
    <s v="251BDF0552"/>
    <s v="ENTR DF-140"/>
    <s v="ENTR DF-001(A) (EPCT)"/>
    <n v="42.1"/>
    <n v="45.6"/>
    <n v="3.5"/>
    <x v="2"/>
    <m/>
    <m/>
    <s v="Federal"/>
    <m/>
    <m/>
    <m/>
    <s v="Federal"/>
    <s v="PAV"/>
    <s v="Brasília"/>
  </r>
  <r>
    <x v="0"/>
    <s v="251BDF0560"/>
    <n v="0"/>
    <x v="215"/>
    <s v="0560"/>
    <n v="-47.859948280288798"/>
    <n v="-15.9499449304141"/>
    <n v="-47.990321370434799"/>
    <n v="-15.9768665999135"/>
    <s v="251"/>
    <s v="DF"/>
    <s v="Eixo Principal"/>
    <s v="-"/>
    <s v="251BDF0560"/>
    <s v="ENTR DF-001(A) (EPCT)"/>
    <s v="ENTR BR-040/050/450 (CENTRO RODOVIÁRIO DNIT (BRASÍLIA)"/>
    <n v="45.6"/>
    <n v="60.8"/>
    <n v="15.2"/>
    <x v="1"/>
    <m/>
    <m/>
    <s v="Distrital"/>
    <m/>
    <s v="DF-001"/>
    <s v="PAV"/>
    <s v="Distrital"/>
    <s v="PLA"/>
    <s v="Brasília"/>
  </r>
  <r>
    <x v="0"/>
    <s v="251BDF0570"/>
    <n v="0"/>
    <x v="215"/>
    <s v="0570"/>
    <n v="-47.990321370434799"/>
    <n v="-15.9768665999135"/>
    <n v="-47.984590740170397"/>
    <n v="-16.0010292096302"/>
    <s v="251"/>
    <s v="DF"/>
    <s v="Eixo Principal"/>
    <s v="Coinc"/>
    <s v="251BDF0570"/>
    <s v="ENTR BR-040/050/450 (CENTRO RODOVIÁRIO DNIT (BRASÍLIA)"/>
    <s v="P/ SANTA MARIA"/>
    <n v="60.8"/>
    <n v="63"/>
    <n v="2.2000000000000002"/>
    <x v="0"/>
    <m/>
    <s v="050BDF0010;040BDF0010"/>
    <s v="Concessão Federal"/>
    <m/>
    <m/>
    <m/>
    <s v="Federal"/>
    <s v="PAV"/>
    <s v="Brasília"/>
  </r>
  <r>
    <x v="0"/>
    <s v="251BDF0572"/>
    <n v="0"/>
    <x v="215"/>
    <s v="0572"/>
    <n v="-47.984590740170397"/>
    <n v="-16.0010292096302"/>
    <n v="-47.981285579665702"/>
    <n v="-16.017383380138799"/>
    <s v="251"/>
    <s v="DF"/>
    <s v="Eixo Principal"/>
    <s v="Coinc"/>
    <s v="251BDF0572"/>
    <s v="P/ SANTA MARIA"/>
    <s v="ENTR VICINAL - 371"/>
    <n v="63"/>
    <n v="65.8"/>
    <n v="2.8"/>
    <x v="0"/>
    <m/>
    <s v="050BDF0012;040BDF0012"/>
    <s v="Concessão Federal"/>
    <m/>
    <m/>
    <m/>
    <s v="Federal"/>
    <s v="PAV"/>
    <s v="Brasília"/>
  </r>
  <r>
    <x v="0"/>
    <s v="251BDF0574"/>
    <n v="0"/>
    <x v="215"/>
    <s v="0574"/>
    <n v="-47.981285579665702"/>
    <n v="-16.017383380138799"/>
    <n v="-47.979316889962398"/>
    <n v="-16.0268953403476"/>
    <s v="251"/>
    <s v="DF"/>
    <s v="Eixo Principal"/>
    <s v="Coinc"/>
    <s v="251BDF0574"/>
    <s v="ENTR VICINAL-371"/>
    <s v="ENTR DR-495"/>
    <n v="65.8"/>
    <n v="66.400000000000006"/>
    <n v="0.6"/>
    <x v="0"/>
    <m/>
    <s v="040BDF0015;050BDF0015"/>
    <s v="Concessão Federal"/>
    <m/>
    <m/>
    <m/>
    <s v="Federal"/>
    <s v="PAV"/>
    <s v="Brasília"/>
  </r>
  <r>
    <x v="0"/>
    <s v="251BDF0582"/>
    <n v="0"/>
    <x v="215"/>
    <s v="0582"/>
    <n v="-47.979316889962398"/>
    <n v="-16.0268953403476"/>
    <n v="-47.981426810099101"/>
    <n v="-16.0492052800995"/>
    <s v="251"/>
    <s v="DF"/>
    <s v="Eixo Principal"/>
    <s v="Coinc"/>
    <s v="251BDF0582"/>
    <s v="ENTR DF-495"/>
    <s v="ENTR DF-290"/>
    <n v="66.400000000000006"/>
    <n v="69"/>
    <n v="2.6"/>
    <x v="0"/>
    <m/>
    <s v="040BDF0017;050BDF0017"/>
    <s v="Concessão Federal"/>
    <m/>
    <m/>
    <m/>
    <s v="Federal"/>
    <s v="PAV"/>
    <s v="Brasília"/>
  </r>
  <r>
    <x v="0"/>
    <s v="251BDF0590"/>
    <n v="0"/>
    <x v="215"/>
    <s v="0590"/>
    <n v="-47.981426810099101"/>
    <n v="-16.0492052800995"/>
    <n v="-48.0303707900798"/>
    <n v="-16.049077640220901"/>
    <s v="251"/>
    <s v="DF"/>
    <s v="Eixo Principal"/>
    <s v="-"/>
    <s v="251BDF0590"/>
    <s v="ENTR DF-290"/>
    <s v="ENTR AV ALAGADOS (SANTA MARIA)"/>
    <n v="69"/>
    <n v="74.7"/>
    <n v="5.7"/>
    <x v="1"/>
    <m/>
    <m/>
    <s v="Distrital"/>
    <m/>
    <s v="DF-290"/>
    <s v="DUP"/>
    <s v="Distrital"/>
    <s v="PLA"/>
    <s v="Brasília"/>
  </r>
  <r>
    <x v="0"/>
    <s v="251BDF0610"/>
    <n v="0"/>
    <x v="215"/>
    <s v="0610"/>
    <n v="-48.0303707900798"/>
    <n v="-16.049077640220901"/>
    <n v="-48.055203579981097"/>
    <n v="-16.038266719933102"/>
    <s v="251"/>
    <s v="DF"/>
    <s v="Eixo Principal"/>
    <s v="-"/>
    <s v="251BDF0610"/>
    <s v="ENTR AV ALAGADOS (SANTA MARIA)"/>
    <s v="ACESSO AO GAMA"/>
    <n v="74.7"/>
    <n v="77.900000000000006"/>
    <n v="3.2"/>
    <x v="1"/>
    <m/>
    <m/>
    <s v="Distrital"/>
    <m/>
    <s v="DF-290"/>
    <s v="DUP"/>
    <s v="Distrital"/>
    <s v="PLA"/>
    <s v="Brasília"/>
  </r>
  <r>
    <x v="0"/>
    <s v="251BDF0620"/>
    <n v="0"/>
    <x v="215"/>
    <s v="0620"/>
    <n v="-48.055203579981097"/>
    <n v="-16.038266719933102"/>
    <n v="-48.121196609635703"/>
    <n v="-16.008503789917899"/>
    <s v="251"/>
    <s v="DF"/>
    <s v="Eixo Principal"/>
    <s v="-"/>
    <s v="251BDF0620"/>
    <s v="ACESSO AO GAMA"/>
    <s v="ENTR DF-180 (A)"/>
    <n v="77.900000000000006"/>
    <n v="86.3"/>
    <n v="8.4"/>
    <x v="1"/>
    <m/>
    <m/>
    <s v="Distrital"/>
    <m/>
    <s v="DF-290"/>
    <s v="PAV"/>
    <s v="Distrital"/>
    <s v="PLA"/>
    <s v="Brasília"/>
  </r>
  <r>
    <x v="0"/>
    <s v="251BDF0630"/>
    <n v="0"/>
    <x v="215"/>
    <s v="0630"/>
    <n v="-48.121196609635703"/>
    <n v="-16.008503789917899"/>
    <n v="-48.144710929565598"/>
    <n v="-15.907968519931201"/>
    <s v="251"/>
    <s v="DF"/>
    <s v="Eixo Principal"/>
    <s v="-"/>
    <s v="251BDF0630"/>
    <s v="ENTR DF-180 (A)"/>
    <s v="ENTR BR-060"/>
    <n v="86.3"/>
    <n v="98.8"/>
    <n v="12.5"/>
    <x v="1"/>
    <m/>
    <m/>
    <s v="Distrital"/>
    <m/>
    <s v="DF-180"/>
    <s v="PAV"/>
    <s v="Distrital"/>
    <s v="PLA"/>
    <s v="Brasília"/>
  </r>
  <r>
    <x v="0"/>
    <s v="251BDF0650"/>
    <n v="0"/>
    <x v="215"/>
    <s v="0650"/>
    <n v="-48.144710929565598"/>
    <n v="-15.907968519931201"/>
    <n v="-48.217738119918202"/>
    <n v="-15.8283102396258"/>
    <s v="251"/>
    <s v="DF"/>
    <s v="Eixo Principal"/>
    <s v="-"/>
    <s v="251BDF0650"/>
    <s v="ENTR BR-060"/>
    <s v="ENTR DF-190"/>
    <n v="98.8"/>
    <n v="111.2"/>
    <n v="12.4"/>
    <x v="1"/>
    <m/>
    <m/>
    <s v="Distrital"/>
    <m/>
    <s v="DF-180"/>
    <s v="PAV"/>
    <s v="Distrital"/>
    <s v="PLA"/>
    <s v="Brasília"/>
  </r>
  <r>
    <x v="0"/>
    <s v="251BDF0670"/>
    <n v="0"/>
    <x v="215"/>
    <s v="0670"/>
    <n v="-48.217738119918202"/>
    <n v="-15.8283102396258"/>
    <n v="-48.196478850018799"/>
    <n v="-15.7953247500371"/>
    <s v="251"/>
    <s v="DF"/>
    <s v="Eixo Principal"/>
    <s v="-"/>
    <s v="251BDF0670"/>
    <s v="ENTR DF-190"/>
    <s v="ENTR BR-070 (A)"/>
    <n v="111.2"/>
    <n v="115.5"/>
    <n v="4.3"/>
    <x v="1"/>
    <m/>
    <m/>
    <s v="Distrital"/>
    <m/>
    <s v="DF-180"/>
    <s v="PAV"/>
    <s v="Distrital"/>
    <s v="PLA"/>
    <s v="Brasília"/>
  </r>
  <r>
    <x v="0"/>
    <s v="251BDF0680"/>
    <n v="0"/>
    <x v="215"/>
    <s v="0680"/>
    <n v="-48.196478850018799"/>
    <n v="-15.7953247500371"/>
    <n v="-48.1722644600367"/>
    <n v="-15.7959649297376"/>
    <s v="251"/>
    <s v="DF"/>
    <s v="Eixo Principal"/>
    <s v="Coinc"/>
    <s v="251BDF0680"/>
    <s v="ENTR BR-070 (A)"/>
    <s v="ENTR BR-070 (B)"/>
    <n v="115.5"/>
    <n v="118.1"/>
    <n v="2.6"/>
    <x v="0"/>
    <m/>
    <s v="070BDF0030"/>
    <s v="Federal"/>
    <m/>
    <m/>
    <m/>
    <s v="Federal"/>
    <s v="PAV"/>
    <s v="Brasília"/>
  </r>
  <r>
    <x v="0"/>
    <s v="251BDF0690"/>
    <n v="0"/>
    <x v="215"/>
    <s v="0690"/>
    <n v="-48.1722644600367"/>
    <n v="-15.7959649297376"/>
    <n v="-48.167884019731602"/>
    <n v="-15.7307695699596"/>
    <s v="251"/>
    <s v="DF"/>
    <s v="Eixo Principal"/>
    <s v="-"/>
    <s v="251BDF0690"/>
    <s v="ENTR BR-070(B)"/>
    <s v="ENTR BR-080/DF-240/445"/>
    <n v="118.1"/>
    <n v="125.7"/>
    <n v="7.6"/>
    <x v="1"/>
    <m/>
    <m/>
    <s v="Distrital"/>
    <m/>
    <s v="DF-180"/>
    <s v="PAV"/>
    <s v="Distrital"/>
    <s v="PLA"/>
    <s v="Brasília"/>
  </r>
  <r>
    <x v="0"/>
    <s v="251BDF0710"/>
    <n v="0"/>
    <x v="215"/>
    <s v="0710"/>
    <n v="-48.167884019731602"/>
    <n v="-15.7307695699596"/>
    <n v="-48.1987498099557"/>
    <n v="-15.7122719103203"/>
    <s v="251"/>
    <s v="DF"/>
    <s v="Eixo Principal"/>
    <s v="Coinc"/>
    <s v="251BDF0710"/>
    <s v="ENTR BR-080/DF-240/445"/>
    <s v="ENTR DF-435"/>
    <n v="125.7"/>
    <n v="130.4"/>
    <n v="4.7"/>
    <x v="2"/>
    <m/>
    <s v="080BDF0030"/>
    <s v="Federal"/>
    <m/>
    <m/>
    <m/>
    <s v="Federal"/>
    <s v="PAV"/>
    <s v="Brasília"/>
  </r>
  <r>
    <x v="0"/>
    <s v="251BDF0712"/>
    <n v="0"/>
    <x v="215"/>
    <s v="0712"/>
    <n v="-48.1987498099557"/>
    <n v="-15.7122719103203"/>
    <n v="-48.205832810136002"/>
    <n v="-15.6877861301257"/>
    <s v="251"/>
    <s v="DF"/>
    <s v="Eixo Principal"/>
    <s v="Coinc"/>
    <s v="251BDF0712"/>
    <s v="ENTR DF-435"/>
    <s v="ENTR VICINAL-541 BRAZLÂNDIA"/>
    <n v="130.4"/>
    <n v="133.19999999999999"/>
    <n v="2.8"/>
    <x v="2"/>
    <m/>
    <s v="080BDF0032"/>
    <s v="Federal"/>
    <m/>
    <m/>
    <m/>
    <s v="Federal"/>
    <s v="PAV"/>
    <s v="Brasília"/>
  </r>
  <r>
    <x v="0"/>
    <s v="251BDF0716"/>
    <n v="0"/>
    <x v="215"/>
    <s v="0716"/>
    <n v="-48.205832810136002"/>
    <n v="-15.6877861301257"/>
    <n v="-48.204694690207702"/>
    <n v="-15.676269170086"/>
    <s v="251"/>
    <s v="DF"/>
    <s v="Eixo Principal"/>
    <s v="Coinc"/>
    <s v="251BDF0716"/>
    <s v="ENTR VICINAL-541 BRAZLÂNDIA"/>
    <s v="FIM TRECHO DUPLICAÇÃO"/>
    <n v="133.19999999999999"/>
    <n v="136.6"/>
    <n v="3.4"/>
    <x v="0"/>
    <m/>
    <s v="080BDF0040"/>
    <s v="Federal"/>
    <m/>
    <m/>
    <m/>
    <s v="Federal"/>
    <s v="PAV"/>
    <s v="Brasília"/>
  </r>
  <r>
    <x v="0"/>
    <s v="251BDF0720"/>
    <n v="0"/>
    <x v="215"/>
    <s v="0720"/>
    <n v="-48.204694690207702"/>
    <n v="-15.676269170086"/>
    <n v="-48.201758410022499"/>
    <n v="-15.6480720397927"/>
    <s v="251"/>
    <s v="DF"/>
    <s v="Eixo Principal"/>
    <s v="Coinc"/>
    <s v="251BDF0720"/>
    <s v="FIM TRECHO DUPLICAÇÃO"/>
    <s v="ENTR DF-415"/>
    <n v="136.6"/>
    <n v="138.6"/>
    <n v="2"/>
    <x v="2"/>
    <m/>
    <s v="080BDF0050"/>
    <s v="Federal"/>
    <m/>
    <m/>
    <m/>
    <s v="Federal"/>
    <s v="PAV"/>
    <s v="Brasília"/>
  </r>
  <r>
    <x v="0"/>
    <s v="251BDF0730"/>
    <n v="0"/>
    <x v="215"/>
    <s v="0730"/>
    <n v="-48.201758410022499"/>
    <n v="-15.6480720397927"/>
    <n v="-48.1984291297005"/>
    <n v="-15.6164001503466"/>
    <s v="251"/>
    <s v="DF"/>
    <s v="Eixo Principal"/>
    <s v="Coinc"/>
    <s v="251BDF0730"/>
    <s v="ENTR DF-415"/>
    <s v="ENTR DF-220"/>
    <n v="138.6"/>
    <n v="141.19999999999999"/>
    <n v="2.6"/>
    <x v="2"/>
    <m/>
    <s v="080BDF0051"/>
    <s v="Federal"/>
    <m/>
    <m/>
    <m/>
    <s v="Federal"/>
    <s v="PAV"/>
    <s v="Brasília"/>
  </r>
  <r>
    <x v="0"/>
    <s v="251BDF0732"/>
    <n v="0"/>
    <x v="215"/>
    <s v="0732"/>
    <n v="-48.1984291297005"/>
    <n v="-15.6164001503466"/>
    <n v="-48.186252400028103"/>
    <n v="-15.585328079926899"/>
    <s v="251"/>
    <s v="DF"/>
    <s v="Eixo Principal"/>
    <s v="Coinc"/>
    <s v="251BDF0732"/>
    <s v="ENTR DF-220"/>
    <s v="ENTR VICINAL-511"/>
    <n v="141.19999999999999"/>
    <n v="146"/>
    <n v="4.8"/>
    <x v="2"/>
    <m/>
    <s v="080BDF0052"/>
    <s v="Federal"/>
    <m/>
    <m/>
    <m/>
    <s v="Federal"/>
    <s v="PAV"/>
    <s v="Brasília"/>
  </r>
  <r>
    <x v="0"/>
    <s v="251BDF0750"/>
    <n v="0"/>
    <x v="215"/>
    <s v="0750"/>
    <n v="-48.186252400028103"/>
    <n v="-15.585328079926899"/>
    <n v="-48.190920000157803"/>
    <n v="-15.5264825498297"/>
    <s v="251"/>
    <s v="DF"/>
    <s v="Eixo Principal"/>
    <s v="Coinc"/>
    <s v="251BDF0750"/>
    <s v="ENTR VICINAL-511"/>
    <s v="ENTR DF-206"/>
    <n v="146"/>
    <n v="153.5"/>
    <n v="7.5"/>
    <x v="2"/>
    <m/>
    <s v="080BDF0070"/>
    <s v="Federal"/>
    <m/>
    <m/>
    <m/>
    <s v="Federal"/>
    <s v="PAV"/>
    <s v="Brasília"/>
  </r>
  <r>
    <x v="0"/>
    <s v="251BDF0752"/>
    <n v="0"/>
    <x v="215"/>
    <s v="0752"/>
    <n v="-48.190920000157803"/>
    <n v="-15.5264825498297"/>
    <n v="-48.196555279802197"/>
    <n v="-15.5101427702725"/>
    <s v="251"/>
    <s v="DF"/>
    <s v="Eixo Principal"/>
    <s v="Coinc"/>
    <s v="251BDF0752"/>
    <s v="ENTR DF-206"/>
    <s v="ENTR DF-180(B) (DIV DF/GO)"/>
    <n v="153.5"/>
    <n v="156.30000000000001"/>
    <n v="2.8"/>
    <x v="2"/>
    <m/>
    <s v="080BDF0072"/>
    <s v="Federal"/>
    <m/>
    <m/>
    <m/>
    <s v="Federal"/>
    <s v="PAV"/>
    <s v="Brasília"/>
  </r>
  <r>
    <x v="0"/>
    <s v="251BGO0470"/>
    <n v="0"/>
    <x v="216"/>
    <s v="0470"/>
    <n v="-47.327431280029401"/>
    <n v="-16.2494509097316"/>
    <n v="-47.433353839807801"/>
    <n v="-16.204854130213899"/>
    <s v="251"/>
    <s v="GO"/>
    <s v="Eixo Principal"/>
    <s v="-"/>
    <s v="251BGO0470"/>
    <s v="DIV MG/GO"/>
    <s v="ENTR GO-010(A)"/>
    <n v="0"/>
    <n v="12"/>
    <n v="12"/>
    <x v="2"/>
    <m/>
    <m/>
    <s v="Federal"/>
    <m/>
    <m/>
    <m/>
    <s v="Federal"/>
    <s v="PAV"/>
    <s v="Brasília"/>
  </r>
  <r>
    <x v="0"/>
    <s v="251BGO0480"/>
    <n v="0"/>
    <x v="216"/>
    <s v="0480"/>
    <n v="-47.433353839807801"/>
    <n v="-16.204854130213899"/>
    <n v="-47.4504262799488"/>
    <n v="-16.198692950419201"/>
    <s v="251"/>
    <s v="GO"/>
    <s v="Eixo Principal"/>
    <s v="-"/>
    <s v="251BGO0480"/>
    <s v="ENTR GO-010(A)"/>
    <s v="ENTR GO-010(B)"/>
    <n v="12"/>
    <n v="14"/>
    <n v="2"/>
    <x v="2"/>
    <m/>
    <m/>
    <s v="Federal"/>
    <m/>
    <m/>
    <m/>
    <s v="Federal"/>
    <s v="PAV"/>
    <s v="Brasília"/>
  </r>
  <r>
    <x v="0"/>
    <s v="251BGO0485"/>
    <n v="0"/>
    <x v="216"/>
    <s v="0485"/>
    <n v="-47.4504262799488"/>
    <n v="-16.198692950419201"/>
    <n v="-47.537620659565697"/>
    <n v="-16.049624070094598"/>
    <s v="251"/>
    <s v="GO"/>
    <s v="Eixo Principal"/>
    <s v="-"/>
    <s v="251BGO0485"/>
    <s v="ENTR GO-010(B)"/>
    <s v="ENTR GO-080(A) (DIV GO/DF)"/>
    <n v="14"/>
    <n v="34"/>
    <n v="20"/>
    <x v="2"/>
    <m/>
    <m/>
    <s v="Federal"/>
    <m/>
    <m/>
    <m/>
    <s v="Federal"/>
    <s v="PAV"/>
    <s v="Brasília"/>
  </r>
  <r>
    <x v="0"/>
    <s v="251BGO0770"/>
    <n v="0"/>
    <x v="216"/>
    <s v="0770"/>
    <n v="-48.196555279802197"/>
    <n v="-15.5101427702725"/>
    <n v="-48.219227130127898"/>
    <n v="-15.5009680099656"/>
    <s v="251"/>
    <s v="GO"/>
    <s v="Eixo Principal"/>
    <s v="Coinc"/>
    <s v="251BGO0770"/>
    <s v="ENTR GO-080(A) (DIV DF/GO)"/>
    <s v="ENTR BR-080(B)"/>
    <n v="34"/>
    <n v="36.1"/>
    <n v="2.1"/>
    <x v="2"/>
    <m/>
    <s v="080BGO0090"/>
    <m/>
    <s v="MP082/2003"/>
    <m/>
    <m/>
    <m/>
    <s v="PAV"/>
    <s v="Brasília"/>
  </r>
  <r>
    <x v="0"/>
    <s v="251BGO0780"/>
    <n v="0"/>
    <x v="216"/>
    <s v="0780"/>
    <n v="-48.219227130127898"/>
    <n v="-15.5009680099656"/>
    <n v="-48.518085659625399"/>
    <n v="-15.457749939707901"/>
    <s v="251"/>
    <s v="GO"/>
    <s v="Eixo Principal"/>
    <s v="-"/>
    <s v="251BGO0780"/>
    <s v="ENTR BR-080(B)"/>
    <s v="ENTR GO-435(A)"/>
    <n v="36.1"/>
    <n v="75.099999999999994"/>
    <n v="39"/>
    <x v="3"/>
    <m/>
    <m/>
    <s v="Federal"/>
    <m/>
    <m/>
    <m/>
    <s v="Federal"/>
    <s v="N_PAV"/>
    <s v="Brasília"/>
  </r>
  <r>
    <x v="0"/>
    <s v="251BGO0790"/>
    <n v="0"/>
    <x v="216"/>
    <s v="0790"/>
    <n v="-48.518085659625399"/>
    <n v="-15.457749939707901"/>
    <n v="-48.628646769632603"/>
    <n v="-15.5809741201594"/>
    <s v="251"/>
    <s v="GO"/>
    <s v="Eixo Principal"/>
    <s v="-"/>
    <s v="251BGO0790"/>
    <s v="ENTR GO-435(A)"/>
    <s v="ENTR BR-414(A)/GO-435(B)"/>
    <n v="75.099999999999994"/>
    <n v="93"/>
    <n v="17.899999999999999"/>
    <x v="1"/>
    <m/>
    <m/>
    <s v="Estadual"/>
    <m/>
    <s v="GO-435"/>
    <s v="LEN"/>
    <s v="Estadual"/>
    <s v="PLA"/>
    <s v="Brasília"/>
  </r>
  <r>
    <x v="0"/>
    <s v="251BGO0792"/>
    <n v="0"/>
    <x v="216"/>
    <s v="0792"/>
    <n v="-48.628646769632603"/>
    <n v="-15.5809741201594"/>
    <n v="-48.618589580144899"/>
    <n v="-15.486740770270201"/>
    <s v="251"/>
    <s v="GO"/>
    <s v="Eixo Principal"/>
    <s v="-"/>
    <s v="251BGO0792"/>
    <s v="ENTR BR-414(A)/GO-435(B)"/>
    <s v="ENTR BR-414(B)"/>
    <n v="93"/>
    <n v="103.5"/>
    <n v="10.5"/>
    <x v="2"/>
    <m/>
    <s v="414BGO0112"/>
    <m/>
    <s v="MP082/2004"/>
    <m/>
    <m/>
    <m/>
    <s v="PAV"/>
    <s v="Anápolis"/>
  </r>
  <r>
    <x v="0"/>
    <s v="251BGO0810"/>
    <n v="0"/>
    <x v="216"/>
    <s v="0810"/>
    <n v="-48.618589580144899"/>
    <n v="-15.486740770270201"/>
    <n v="-48.885494430223702"/>
    <n v="-15.4608546799994"/>
    <s v="251"/>
    <s v="GO"/>
    <s v="Eixo Principal"/>
    <s v="-"/>
    <s v="251BGO0810"/>
    <s v="ENTR BR-414(B)"/>
    <s v="ENTR GO-473 (VILA PROPÍCIO)"/>
    <n v="103.5"/>
    <n v="137.5"/>
    <n v="34"/>
    <x v="1"/>
    <m/>
    <m/>
    <m/>
    <s v="MP082/2004"/>
    <s v="GO-435"/>
    <m/>
    <m/>
    <s v="PLA"/>
    <s v="Uruaçu"/>
  </r>
  <r>
    <x v="0"/>
    <s v="251BGO0811"/>
    <n v="0"/>
    <x v="216"/>
    <s v="0811"/>
    <n v="-48.885494430223702"/>
    <n v="-15.4608546799994"/>
    <n v="-48.891323520064297"/>
    <n v="-15.444062170033"/>
    <s v="251"/>
    <s v="GO"/>
    <s v="Eixo Principal"/>
    <s v="-"/>
    <s v="251BGO0811"/>
    <s v="ENTR GO-473 (VILA PROPÍCIO)"/>
    <s v="ENTR GO-230(A)"/>
    <n v="137.5"/>
    <n v="139.5"/>
    <n v="2"/>
    <x v="1"/>
    <m/>
    <m/>
    <m/>
    <s v="MP082/2004"/>
    <s v="GO-230"/>
    <s v="PAV"/>
    <m/>
    <s v="PLA"/>
    <s v="Uruaçu"/>
  </r>
  <r>
    <x v="0"/>
    <s v="251BGO0820"/>
    <n v="0"/>
    <x v="216"/>
    <s v="0820"/>
    <n v="-48.891323520064297"/>
    <n v="-15.444062170033"/>
    <n v="-49.108236840057998"/>
    <n v="-15.326257410351101"/>
    <s v="251"/>
    <s v="GO"/>
    <s v="Eixo Principal"/>
    <s v="-"/>
    <s v="251BGO0820"/>
    <s v="ENTR GO-230(A)"/>
    <s v="GOIANÉSIA"/>
    <n v="139.5"/>
    <n v="166.7"/>
    <n v="27.2"/>
    <x v="1"/>
    <m/>
    <m/>
    <s v="Estadual"/>
    <m/>
    <s v="GO-230"/>
    <s v="PAV"/>
    <s v="Estadual"/>
    <s v="PLA"/>
    <s v="Uruaçu"/>
  </r>
  <r>
    <x v="0"/>
    <s v="251BGO0830"/>
    <n v="0"/>
    <x v="216"/>
    <s v="0830"/>
    <n v="-49.108236840057998"/>
    <n v="-15.326257410351101"/>
    <n v="-49.129467319960703"/>
    <n v="-15.326566230347201"/>
    <s v="251"/>
    <s v="GO"/>
    <s v="Eixo Principal"/>
    <s v="-"/>
    <s v="251BGO0830"/>
    <s v="GOIANÉSIA"/>
    <s v="ENTR GO-080/338 (GOIANÉSIA)"/>
    <n v="166.7"/>
    <n v="174.1"/>
    <n v="7.4"/>
    <x v="1"/>
    <m/>
    <m/>
    <s v="Estadual"/>
    <m/>
    <s v="GO-230"/>
    <s v="DUP"/>
    <s v="Estadual"/>
    <s v="PLA"/>
    <s v="Uruaçu"/>
  </r>
  <r>
    <x v="0"/>
    <s v="251BGO0835"/>
    <n v="0"/>
    <x v="216"/>
    <s v="0835"/>
    <n v="-49.129467319960703"/>
    <n v="-15.326566230347201"/>
    <n v="-49.199644233194697"/>
    <n v="-15.329698372082101"/>
    <s v="251"/>
    <s v="GO"/>
    <s v="Eixo Principal"/>
    <s v="-"/>
    <s v="251BGO0835"/>
    <s v="ENTR GO-080/338 (GOIANÉSIA)"/>
    <s v="FIM DA PAVIMENTAÇÃO"/>
    <n v="174.1"/>
    <n v="181.4"/>
    <n v="7.3"/>
    <x v="1"/>
    <m/>
    <m/>
    <s v="Estadual"/>
    <m/>
    <s v="GO-230"/>
    <s v="PAV"/>
    <s v="Estadual"/>
    <s v="PLA"/>
    <s v="Uruaçu"/>
  </r>
  <r>
    <x v="0"/>
    <s v="251BGO0840"/>
    <n v="0"/>
    <x v="216"/>
    <s v="0840"/>
    <n v="-49.199644233194697"/>
    <n v="-15.329698372082101"/>
    <n v="-49.3753928797775"/>
    <n v="-15.359234820430499"/>
    <s v="251"/>
    <s v="GO"/>
    <s v="Eixo Principal"/>
    <s v="-"/>
    <s v="251BGO0840"/>
    <s v="FIM DA PAVIMENTAÇÃO"/>
    <s v="ENTR GO-230(B)/480(A)"/>
    <n v="181.4"/>
    <n v="202.8"/>
    <n v="21.4"/>
    <x v="1"/>
    <m/>
    <m/>
    <s v="Estadual"/>
    <m/>
    <s v="GO-230"/>
    <s v="EOP"/>
    <s v="Estadual"/>
    <s v="PLA"/>
    <s v="Uruaçu"/>
  </r>
  <r>
    <x v="0"/>
    <s v="251BGO0845"/>
    <n v="0"/>
    <x v="216"/>
    <s v="0845"/>
    <n v="-49.3753928797775"/>
    <n v="-15.359234820430499"/>
    <n v="-49.425206040126596"/>
    <n v="-15.307357140419599"/>
    <s v="251"/>
    <s v="GO"/>
    <s v="Eixo Principal"/>
    <s v="-"/>
    <s v="251BGO0845"/>
    <s v="ENTR GO-230(B)/480(A)"/>
    <s v="ENTR GO-483 (SANTA ISABEL)"/>
    <n v="202.8"/>
    <n v="211.3"/>
    <n v="8.5"/>
    <x v="1"/>
    <m/>
    <m/>
    <s v="Estadual"/>
    <m/>
    <s v="GO-480"/>
    <s v="LEN"/>
    <s v="Estadual"/>
    <s v="PLA"/>
    <s v="Uruaçu"/>
  </r>
  <r>
    <x v="0"/>
    <s v="251BGO0850"/>
    <n v="0"/>
    <x v="216"/>
    <s v="0850"/>
    <n v="-49.425206040126596"/>
    <n v="-15.307357140419599"/>
    <n v="-49.572026609940004"/>
    <n v="-15.3199633602208"/>
    <s v="251"/>
    <s v="GO"/>
    <s v="Eixo Principal"/>
    <s v="-"/>
    <s v="251BGO0850"/>
    <s v="ENTR GO-483 (SANTA ISABEL)"/>
    <s v="ENTR BR-153/GO-480(B) (RIALMA)"/>
    <n v="211.3"/>
    <n v="230.8"/>
    <n v="19.5"/>
    <x v="1"/>
    <m/>
    <m/>
    <s v="Estadual"/>
    <m/>
    <s v="GO-480"/>
    <s v="PAV"/>
    <s v="Estadual"/>
    <s v="PLA"/>
    <s v="Uruaçu"/>
  </r>
  <r>
    <x v="0"/>
    <s v="251BGO0860"/>
    <n v="0"/>
    <x v="216"/>
    <s v="0860"/>
    <n v="-49.572026609940004"/>
    <n v="-15.3199633602208"/>
    <n v="-49.591663639565198"/>
    <n v="-15.3111553200619"/>
    <s v="251"/>
    <s v="GO"/>
    <s v="Eixo Principal"/>
    <s v="-"/>
    <s v="251BGO0860"/>
    <s v="ENTR BR-153/GO-480(B) (RIALMA)"/>
    <s v="ENTR GO-154(A) (CERES)"/>
    <n v="230.8"/>
    <n v="235.9"/>
    <n v="5.0999999999999996"/>
    <x v="1"/>
    <m/>
    <m/>
    <s v="Estadual"/>
    <m/>
    <s v="GOT-251"/>
    <s v="PAV"/>
    <s v="Estadual"/>
    <s v="PLA"/>
    <s v="Uruaçu"/>
  </r>
  <r>
    <x v="0"/>
    <s v="251BGO0865"/>
    <n v="0"/>
    <x v="216"/>
    <s v="0865"/>
    <n v="-49.591663639565198"/>
    <n v="-15.3111553200619"/>
    <n v="-49.586277890312303"/>
    <n v="-15.3072945503031"/>
    <s v="251"/>
    <s v="GO"/>
    <s v="Eixo Principal"/>
    <s v="-"/>
    <s v="251BGO0865"/>
    <s v="ENTR GO-154(A) (CERES)"/>
    <s v="FIM DO PERÍMETRO URB CERES"/>
    <n v="235.9"/>
    <n v="237.2"/>
    <n v="1.3"/>
    <x v="1"/>
    <m/>
    <m/>
    <s v="Estadual"/>
    <m/>
    <s v="GO-154"/>
    <s v="PAV"/>
    <s v="Estadual"/>
    <s v="PLA"/>
    <s v="Uruaçu"/>
  </r>
  <r>
    <x v="0"/>
    <s v="251BGO0870"/>
    <n v="0"/>
    <x v="216"/>
    <s v="0870"/>
    <n v="-49.586277890312303"/>
    <n v="-15.3072945503031"/>
    <n v="-49.624228800418699"/>
    <n v="-15.192577120038001"/>
    <s v="251"/>
    <s v="GO"/>
    <s v="Eixo Principal"/>
    <s v="-"/>
    <s v="251BGO0870"/>
    <s v="FIM DO PERÍMETRO URB CERES"/>
    <s v="ENTR GO-154(B)/434(A)"/>
    <n v="237.2"/>
    <n v="256.39999999999998"/>
    <n v="19.2"/>
    <x v="1"/>
    <m/>
    <m/>
    <s v="Estadual"/>
    <m/>
    <s v="GO-154"/>
    <s v="LEN"/>
    <s v="Estadual"/>
    <s v="PLA"/>
    <s v="Uruaçu"/>
  </r>
  <r>
    <x v="0"/>
    <s v="251BGO0880"/>
    <n v="0"/>
    <x v="216"/>
    <s v="0880"/>
    <n v="-49.624228800418699"/>
    <n v="-15.192577120038001"/>
    <n v="-49.799789989616201"/>
    <n v="-15.155455789553001"/>
    <s v="251"/>
    <s v="GO"/>
    <s v="Eixo Principal"/>
    <s v="-"/>
    <s v="251BGO0880"/>
    <s v="ENTR GO-154(B)/434(A)"/>
    <s v="ENTR GO-334 (RUBIATABA)"/>
    <n v="256.39999999999998"/>
    <n v="276.10000000000002"/>
    <n v="19.7"/>
    <x v="1"/>
    <m/>
    <m/>
    <s v="Estadual"/>
    <m/>
    <s v="GO-434"/>
    <s v="PAV"/>
    <s v="Estadual"/>
    <s v="PLA"/>
    <s v="Uruaçu"/>
  </r>
  <r>
    <x v="0"/>
    <s v="251BGO0890"/>
    <n v="0"/>
    <x v="216"/>
    <s v="0890"/>
    <n v="-49.799789989616201"/>
    <n v="-15.155455789553001"/>
    <n v="-49.809076880093897"/>
    <n v="-15.163027199845301"/>
    <s v="251"/>
    <s v="GO"/>
    <s v="Eixo Principal"/>
    <s v="-"/>
    <s v="251BGO0890"/>
    <s v="ENTR GO-334 (RUBIATABA)"/>
    <s v="FIM PISTA DUPLA"/>
    <n v="276.10000000000002"/>
    <n v="277.60000000000002"/>
    <n v="1.5"/>
    <x v="1"/>
    <m/>
    <m/>
    <s v="Estadual"/>
    <m/>
    <s v="GO-434"/>
    <s v="DUP"/>
    <s v="Estadual"/>
    <s v="PLA"/>
    <s v="Uruaçu"/>
  </r>
  <r>
    <x v="0"/>
    <s v="251BGO0895"/>
    <n v="0"/>
    <x v="216"/>
    <s v="0895"/>
    <n v="-49.809076880093897"/>
    <n v="-15.163027199845301"/>
    <n v="-49.817750330413297"/>
    <n v="-15.1588590696902"/>
    <s v="251"/>
    <s v="GO"/>
    <s v="Eixo Principal"/>
    <s v="-"/>
    <s v="251BGO0895"/>
    <s v="FIM PISTA DUPLA"/>
    <s v="FIM DA PAVIMENTAÇÃO"/>
    <n v="277.60000000000002"/>
    <n v="278.89999999999998"/>
    <n v="1.3"/>
    <x v="1"/>
    <m/>
    <m/>
    <s v="Estadual"/>
    <m/>
    <s v="GO-434"/>
    <s v="PAV"/>
    <s v="Estadual"/>
    <s v="PLA"/>
    <s v="Uruaçu"/>
  </r>
  <r>
    <x v="0"/>
    <s v="251BGO0900"/>
    <n v="0"/>
    <x v="216"/>
    <s v="0900"/>
    <n v="-49.817750330413297"/>
    <n v="-15.1588590696902"/>
    <n v="-50.003272159682297"/>
    <n v="-15.2169580599664"/>
    <s v="251"/>
    <s v="GO"/>
    <s v="Eixo Principal"/>
    <s v="-"/>
    <s v="251BGO0900"/>
    <s v="FIM DA PAVIMENTAÇÃO"/>
    <s v="ENTR GO-156(A)/434(B) (VALDELÂNDIA)"/>
    <n v="278.89999999999998"/>
    <n v="303.89999999999998"/>
    <n v="25"/>
    <x v="1"/>
    <m/>
    <m/>
    <s v="Estadual"/>
    <m/>
    <s v="GO-434"/>
    <s v="LEN"/>
    <s v="Estadual"/>
    <s v="PLA"/>
    <s v="Uruaçu"/>
  </r>
  <r>
    <x v="0"/>
    <s v="251BGO0910"/>
    <n v="0"/>
    <x v="216"/>
    <s v="0910"/>
    <n v="-50.003272159682297"/>
    <n v="-15.2169580599664"/>
    <n v="-50.0454154501628"/>
    <n v="-15.271923910260201"/>
    <s v="251"/>
    <s v="GO"/>
    <s v="Eixo Principal"/>
    <s v="-"/>
    <s v="251BGO0910"/>
    <s v="ENTR GO-156(A)/434(B) (VALDELÂNDIA)"/>
    <s v="ENTR GO-156(B)"/>
    <n v="303.89999999999998"/>
    <n v="312.3"/>
    <n v="8.4"/>
    <x v="1"/>
    <m/>
    <m/>
    <s v="Estadual"/>
    <m/>
    <s v="GO-156"/>
    <s v="LEN"/>
    <s v="Estadual"/>
    <s v="PLA"/>
    <s v="Uruaçu"/>
  </r>
  <r>
    <x v="0"/>
    <s v="251BGO0920"/>
    <n v="0"/>
    <x v="216"/>
    <s v="0920"/>
    <n v="-50.0454154501628"/>
    <n v="-15.271923910260201"/>
    <n v="-50.4899774997617"/>
    <n v="-15.263136690305901"/>
    <s v="251"/>
    <s v="GO"/>
    <s v="Eixo Principal"/>
    <s v="-"/>
    <s v="251BGO0920"/>
    <s v="ENTR GO-156(B)"/>
    <s v="ENTR GO-164(A)"/>
    <n v="312.3"/>
    <n v="374.6"/>
    <n v="62.3"/>
    <x v="1"/>
    <m/>
    <m/>
    <s v="Estadual"/>
    <m/>
    <s v="GOT-251"/>
    <s v="LEN"/>
    <s v="Estadual"/>
    <s v="PLA"/>
    <s v="Uruaçu"/>
  </r>
  <r>
    <x v="0"/>
    <s v="251BGO0922"/>
    <n v="0"/>
    <x v="216"/>
    <s v="0922"/>
    <n v="-50.4899774997617"/>
    <n v="-15.263136690305901"/>
    <n v="-50.506575679723802"/>
    <n v="-15.246458100161099"/>
    <s v="251"/>
    <s v="GO"/>
    <s v="Eixo Principal"/>
    <s v="-"/>
    <s v="251BGO0922"/>
    <s v="ENTR GO-164(A)"/>
    <s v="ENTR GO-449 (P/MATRINCHÃ)"/>
    <n v="374.6"/>
    <n v="377.2"/>
    <n v="2.6"/>
    <x v="1"/>
    <m/>
    <m/>
    <s v="Estadual"/>
    <m/>
    <s v="GO-164"/>
    <s v="PAV"/>
    <s v="Estadual"/>
    <s v="PLA"/>
    <s v="Uruaçu"/>
  </r>
  <r>
    <x v="0"/>
    <s v="251BGO0924"/>
    <n v="0"/>
    <x v="216"/>
    <s v="0924"/>
    <n v="-50.506575679723802"/>
    <n v="-15.246458100161099"/>
    <n v="-50.6152424200016"/>
    <n v="-15.099813269566701"/>
    <s v="251"/>
    <s v="GO"/>
    <s v="Eixo Principal"/>
    <s v="-"/>
    <s v="251BGO0924"/>
    <s v="ENTR GO-449 (P/MATRINCHÃ)"/>
    <s v="ENTR GO-164(B)/530(A) (ARAGUAPAZ)"/>
    <n v="377.2"/>
    <n v="397.4"/>
    <n v="20.2"/>
    <x v="1"/>
    <m/>
    <m/>
    <s v="Estadual"/>
    <m/>
    <s v="GO-164"/>
    <s v="PAV"/>
    <s v="Estadual"/>
    <s v="PLA"/>
    <s v="Uruaçu"/>
  </r>
  <r>
    <x v="0"/>
    <s v="251BGO0926"/>
    <n v="0"/>
    <x v="216"/>
    <s v="0926"/>
    <n v="-50.6152424200016"/>
    <n v="-15.099813269566701"/>
    <n v="-51.0197554699389"/>
    <n v="-14.960317790233701"/>
    <s v="251"/>
    <s v="GO"/>
    <s v="Eixo Principal"/>
    <s v="-"/>
    <s v="251BGO0926"/>
    <s v="ENTR GO-164(B)/530(A) (ARAGUAPAZ)"/>
    <s v="ENTR GO-070"/>
    <n v="397.4"/>
    <n v="445.4"/>
    <n v="48"/>
    <x v="1"/>
    <m/>
    <m/>
    <m/>
    <s v="MP082/2003"/>
    <s v="GOT-530"/>
    <s v="PAV"/>
    <m/>
    <s v="PLA"/>
    <s v="Uruaçu"/>
  </r>
  <r>
    <x v="0"/>
    <s v="251BGO0930"/>
    <n v="0"/>
    <x v="216"/>
    <s v="0930"/>
    <n v="-51.0197554699389"/>
    <n v="-14.960317790233701"/>
    <n v="-51.084768740385002"/>
    <n v="-14.918807420126299"/>
    <s v="251"/>
    <s v="GO"/>
    <s v="Eixo Principal"/>
    <s v="-"/>
    <s v="251BGO0930"/>
    <s v="ENTR GO-070"/>
    <s v="RIO ARAGUAIA (ARUANÃ) (DIV GO/MT)"/>
    <n v="445.4"/>
    <n v="453.4"/>
    <n v="8"/>
    <x v="1"/>
    <m/>
    <m/>
    <m/>
    <s v="MP082/2003"/>
    <s v="GOT-173"/>
    <s v="PAV"/>
    <m/>
    <s v="PLA"/>
    <s v="Uruaçu"/>
  </r>
  <r>
    <x v="0"/>
    <s v="251BMG0150"/>
    <n v="0"/>
    <x v="217"/>
    <s v="0150"/>
    <n v="-40.198898359771398"/>
    <n v="-15.857389710067"/>
    <n v="-40.560378009837201"/>
    <n v="-15.885360339807701"/>
    <s v="251"/>
    <s v="MG"/>
    <s v="Eixo Principal"/>
    <s v="-"/>
    <s v="251BMG0150"/>
    <s v="DIV BA/MG"/>
    <s v="ENTR MG-508 (BANDEIRA)"/>
    <n v="0"/>
    <n v="61.8"/>
    <n v="61.8"/>
    <x v="1"/>
    <m/>
    <m/>
    <s v="Federal"/>
    <m/>
    <m/>
    <m/>
    <s v="Federal"/>
    <s v="PLA"/>
    <s v="Teófilo Otoni"/>
  </r>
  <r>
    <x v="0"/>
    <s v="251BMG0170"/>
    <n v="0"/>
    <x v="217"/>
    <s v="0170"/>
    <n v="-40.560378009837201"/>
    <n v="-15.885360339807701"/>
    <n v="-40.891405609980801"/>
    <n v="-15.9808269498038"/>
    <s v="251"/>
    <s v="MG"/>
    <s v="Eixo Principal"/>
    <s v="-"/>
    <s v="251BMG0170"/>
    <s v="ENTR MG-508 (BANDEIRA)"/>
    <s v="ENTR MG-406 (PEDRA GRANDE)"/>
    <n v="61.8"/>
    <n v="104.8"/>
    <n v="43"/>
    <x v="1"/>
    <m/>
    <m/>
    <s v="Federal"/>
    <m/>
    <m/>
    <m/>
    <s v="Federal"/>
    <s v="PLA"/>
    <s v="Teófilo Otoni"/>
  </r>
  <r>
    <x v="0"/>
    <s v="251BMG0190"/>
    <n v="0"/>
    <x v="217"/>
    <s v="0190"/>
    <n v="-40.891405609980801"/>
    <n v="-15.9808269498038"/>
    <n v="-41.218918899687402"/>
    <n v="-16.0772484302707"/>
    <s v="251"/>
    <s v="MG"/>
    <s v="Eixo Principal"/>
    <s v="-"/>
    <s v="251BMG0190"/>
    <s v="ENTR MG-406 (PEDRA GRANDE)"/>
    <s v="ENTR MG-105"/>
    <n v="104.8"/>
    <n v="151.5"/>
    <n v="46.7"/>
    <x v="1"/>
    <m/>
    <m/>
    <s v="Estadual"/>
    <m/>
    <s v="MGT-251"/>
    <s v="IMP"/>
    <s v="Estadual"/>
    <s v="PLA"/>
    <s v="Teófilo Otoni"/>
  </r>
  <r>
    <x v="0"/>
    <s v="251BMG0200"/>
    <n v="0"/>
    <x v="217"/>
    <s v="0200"/>
    <n v="-41.218918899687402"/>
    <n v="-16.0772484302707"/>
    <n v="-41.268626559667901"/>
    <n v="-16.011450360145901"/>
    <s v="251"/>
    <s v="MG"/>
    <s v="Eixo Principal"/>
    <s v="-"/>
    <s v="251BMG0200"/>
    <s v="ENTR MG-105"/>
    <s v="ACESSO PEDRA AZUL"/>
    <n v="151.5"/>
    <n v="161.30000000000001"/>
    <n v="9.8000000000000007"/>
    <x v="1"/>
    <m/>
    <m/>
    <s v="Estadual"/>
    <m/>
    <s v="MGT-251"/>
    <s v="IMP"/>
    <s v="Estadual"/>
    <s v="PLA"/>
    <s v="Teófilo Otoni"/>
  </r>
  <r>
    <x v="0"/>
    <s v="251BMG0210"/>
    <n v="0"/>
    <x v="217"/>
    <s v="0210"/>
    <n v="-41.268626559667901"/>
    <n v="-16.011450360145901"/>
    <n v="-41.407287930393601"/>
    <n v="-15.9864557201553"/>
    <s v="251"/>
    <s v="MG"/>
    <s v="Eixo Principal"/>
    <s v="-"/>
    <s v="251BMG0210"/>
    <s v="ACESSO PEDRA AZUL"/>
    <s v="ENTR BR-116(A)"/>
    <n v="161.30000000000001"/>
    <n v="178.4"/>
    <n v="17.100000000000001"/>
    <x v="1"/>
    <m/>
    <m/>
    <s v="Estadual"/>
    <m/>
    <s v="MGT-251"/>
    <s v="PAV"/>
    <s v="Estadual"/>
    <s v="PLA"/>
    <s v="Teófilo Otoni"/>
  </r>
  <r>
    <x v="0"/>
    <s v="251BMG0215"/>
    <n v="0"/>
    <x v="217"/>
    <s v="0215"/>
    <n v="-41.407287930393601"/>
    <n v="-15.9864557201553"/>
    <n v="-41.430857590105603"/>
    <n v="-15.8731384299945"/>
    <s v="251"/>
    <s v="MG"/>
    <s v="Eixo Principal"/>
    <s v="Coinc"/>
    <s v="251BMG0215"/>
    <s v="ENTR BR-116(A)"/>
    <s v="ENTR BR-116(B)"/>
    <n v="178.4"/>
    <n v="193.7"/>
    <n v="15.3"/>
    <x v="2"/>
    <m/>
    <s v="116BMG1015"/>
    <s v="Federal"/>
    <m/>
    <m/>
    <m/>
    <s v="Federal"/>
    <s v="PAV"/>
    <s v="Teófilo Otoni"/>
  </r>
  <r>
    <x v="0"/>
    <s v="251BMG0220"/>
    <n v="0"/>
    <x v="217"/>
    <s v="0220"/>
    <n v="-41.430857590105603"/>
    <n v="-15.8731384299945"/>
    <n v="-41.835789000162201"/>
    <n v="-15.979604999571"/>
    <s v="251"/>
    <s v="MG"/>
    <s v="Eixo Principal"/>
    <s v="-"/>
    <s v="251BMG0220"/>
    <s v="ENTR BR-116(B)"/>
    <s v="ACESSO CURRAL DE DENTRO"/>
    <n v="193.7"/>
    <n v="246.4"/>
    <n v="52.7"/>
    <x v="2"/>
    <m/>
    <m/>
    <s v="Federal"/>
    <m/>
    <m/>
    <m/>
    <s v="Federal"/>
    <s v="PAV"/>
    <s v="Montes Claros"/>
  </r>
  <r>
    <x v="0"/>
    <s v="251BMG0230"/>
    <n v="0"/>
    <x v="217"/>
    <s v="0230"/>
    <n v="-41.835789000162201"/>
    <n v="-15.979604999571"/>
    <n v="-42.302886880325197"/>
    <n v="-16.1429281999763"/>
    <s v="251"/>
    <s v="MG"/>
    <s v="Eixo Principal"/>
    <s v="-"/>
    <s v="251BMG0230"/>
    <s v="ACESSO CURRAL DE DENTRO"/>
    <s v="ENTR BR-342/MG-404 (SALINAS)"/>
    <n v="246.4"/>
    <n v="310.60000000000002"/>
    <n v="64.2"/>
    <x v="2"/>
    <m/>
    <m/>
    <s v="Federal"/>
    <m/>
    <m/>
    <m/>
    <s v="Federal"/>
    <s v="PAV"/>
    <s v="Montes Claros"/>
  </r>
  <r>
    <x v="0"/>
    <s v="251BMG0240"/>
    <n v="0"/>
    <x v="217"/>
    <s v="0240"/>
    <n v="-42.302886880325197"/>
    <n v="-16.1429281999763"/>
    <n v="-42.523168340346601"/>
    <n v="-16.257330249691201"/>
    <s v="251"/>
    <s v="MG"/>
    <s v="Eixo Principal"/>
    <s v="-"/>
    <s v="251BMG0240"/>
    <s v="ENTR BR-342/MG-404 (SALINAS)"/>
    <s v="INÍCIO PONTE S/ RIO VACARIA"/>
    <n v="310.60000000000002"/>
    <n v="346.2"/>
    <n v="35.6"/>
    <x v="2"/>
    <m/>
    <m/>
    <s v="Federal"/>
    <m/>
    <m/>
    <m/>
    <s v="Federal"/>
    <s v="PAV"/>
    <s v="Montes Claros"/>
  </r>
  <r>
    <x v="0"/>
    <s v="251BMG0250"/>
    <n v="0"/>
    <x v="217"/>
    <s v="0250"/>
    <n v="-42.523168340346601"/>
    <n v="-16.257330249691201"/>
    <n v="-43.189501340414402"/>
    <n v="-16.386936880032899"/>
    <s v="251"/>
    <s v="MG"/>
    <s v="Eixo Principal"/>
    <s v="-"/>
    <s v="251BMG0250"/>
    <s v="INÍCIO PONTE S/ RIO VACARIA"/>
    <s v="ENTR MG-307 (P/GRÃO MONGOL)"/>
    <n v="346.2"/>
    <n v="434.4"/>
    <n v="88.2"/>
    <x v="2"/>
    <m/>
    <m/>
    <s v="Federal"/>
    <m/>
    <m/>
    <m/>
    <s v="Federal"/>
    <s v="PAV"/>
    <s v="Montes Claros"/>
  </r>
  <r>
    <x v="0"/>
    <s v="251BMG0270"/>
    <n v="0"/>
    <x v="217"/>
    <s v="0270"/>
    <n v="-43.189501340414402"/>
    <n v="-16.386936880032899"/>
    <n v="-43.4996995403014"/>
    <n v="-16.474379350226702"/>
    <s v="251"/>
    <s v="MG"/>
    <s v="Eixo Principal"/>
    <s v="-"/>
    <s v="251BMG0270"/>
    <s v="ENTR MG-307 (P/GRÃO MONGOL)"/>
    <s v="ENTR AV J. K. (FRANCISCO SÁ)"/>
    <n v="434.4"/>
    <n v="478.2"/>
    <n v="43.8"/>
    <x v="2"/>
    <m/>
    <m/>
    <s v="Federal"/>
    <m/>
    <m/>
    <m/>
    <s v="Federal"/>
    <s v="PAV"/>
    <s v="Montes Claros"/>
  </r>
  <r>
    <x v="0"/>
    <s v="251BMG0280"/>
    <n v="0"/>
    <x v="217"/>
    <s v="0280"/>
    <n v="-43.4996995403014"/>
    <n v="-16.474379350226702"/>
    <n v="-43.657663349683702"/>
    <n v="-16.607798370398399"/>
    <s v="251"/>
    <s v="MG"/>
    <s v="Eixo Principal"/>
    <s v="-"/>
    <s v="251BMG0280"/>
    <s v="ENTR AV J. K. (FRANCISCO SÁ)"/>
    <s v="ENTR BR-122(A) (P/CANACI)"/>
    <n v="478.2"/>
    <n v="501.1"/>
    <n v="22.9"/>
    <x v="2"/>
    <m/>
    <m/>
    <s v="Federal"/>
    <m/>
    <m/>
    <m/>
    <s v="Federal"/>
    <s v="PAV"/>
    <s v="Montes Claros"/>
  </r>
  <r>
    <x v="0"/>
    <s v="251BMG0290"/>
    <n v="0"/>
    <x v="217"/>
    <s v="0290"/>
    <n v="-43.657663349683702"/>
    <n v="-16.607798370398399"/>
    <n v="-43.799485070279701"/>
    <n v="-16.676575889965299"/>
    <s v="251"/>
    <s v="MG"/>
    <s v="Eixo Principal"/>
    <s v="Coinc"/>
    <s v="251BMG0290"/>
    <s v="ENTR BR-122(A) (P/CANACI)"/>
    <s v="ENTR BR-122(B) (INÍCIO DO PERÍMETRO URBANO MONTES CLAROS)"/>
    <n v="501.1"/>
    <n v="520.1"/>
    <n v="19"/>
    <x v="2"/>
    <m/>
    <s v="122BMG0670"/>
    <s v="Federal"/>
    <m/>
    <m/>
    <m/>
    <s v="Federal"/>
    <s v="PAV"/>
    <s v="Montes Claros"/>
  </r>
  <r>
    <x v="0"/>
    <s v="251BMG0300"/>
    <n v="0"/>
    <x v="217"/>
    <s v="0300"/>
    <n v="-43.799485070279701"/>
    <n v="-16.676575889965299"/>
    <n v="-43.817857639618303"/>
    <n v="-16.695175879862902"/>
    <s v="251"/>
    <s v="MG"/>
    <s v="Eixo Principal"/>
    <s v="-"/>
    <s v="251BMG0300"/>
    <s v="ENTR BR-122(B) (INÍCIO DO PERÍMETRO URBANO MONTES CLAROS)"/>
    <s v="FIM DO TRECHO SOB ATUAÇÃO DO DNIT"/>
    <n v="520.1"/>
    <n v="523"/>
    <n v="2.9"/>
    <x v="2"/>
    <m/>
    <m/>
    <s v="Federal"/>
    <m/>
    <m/>
    <m/>
    <s v="Federal"/>
    <s v="PAV"/>
    <s v="Montes Claros"/>
  </r>
  <r>
    <x v="0"/>
    <s v="251BMG0305"/>
    <n v="0"/>
    <x v="217"/>
    <s v="0305"/>
    <n v="-43.817857639618303"/>
    <n v="-16.695175879862902"/>
    <n v="-43.863247679636601"/>
    <n v="-16.716175170147899"/>
    <s v="251"/>
    <s v="MG"/>
    <s v="Eixo Principal"/>
    <s v="-"/>
    <s v="251BMG0305"/>
    <s v="FIM DO TRECHO SOB ATUAÇÃO DO DNIT"/>
    <s v="ENTR BR-135 (MONTES CLAROS)"/>
    <n v="523"/>
    <n v="529.20000000000005"/>
    <n v="6.2"/>
    <x v="2"/>
    <m/>
    <m/>
    <s v="Federal"/>
    <m/>
    <m/>
    <m/>
    <s v="Federal"/>
    <s v="PAV"/>
    <s v="Montes Claros"/>
  </r>
  <r>
    <x v="0"/>
    <s v="251BMG0310"/>
    <n v="0"/>
    <x v="217"/>
    <s v="0310"/>
    <n v="-43.863247679636601"/>
    <n v="-16.716175170147899"/>
    <n v="-43.883846689772803"/>
    <n v="-16.764067779704199"/>
    <s v="251"/>
    <s v="MG"/>
    <s v="Eixo Principal"/>
    <s v="-"/>
    <s v="251BMG0310"/>
    <s v="ENTR BR-135 (MONTES CLAROS)"/>
    <s v="ENTR BR-365(A)"/>
    <n v="529.20000000000005"/>
    <n v="535.79999999999995"/>
    <n v="6.6"/>
    <x v="2"/>
    <m/>
    <m/>
    <s v="Federal"/>
    <m/>
    <m/>
    <m/>
    <s v="Federal"/>
    <s v="PAV"/>
    <s v="Montes Claros"/>
  </r>
  <r>
    <x v="0"/>
    <s v="251BMG0330"/>
    <n v="0"/>
    <x v="217"/>
    <s v="0330"/>
    <n v="-43.883846689772803"/>
    <n v="-16.764067779704199"/>
    <n v="-43.923591230250999"/>
    <n v="-16.8261165897088"/>
    <s v="251"/>
    <s v="MG"/>
    <s v="Eixo Principal"/>
    <s v="-"/>
    <s v="251BMG0330"/>
    <s v="ENTR BR-365(A)"/>
    <s v="ENTR BR-365(B)"/>
    <n v="535.79999999999995"/>
    <n v="544.1"/>
    <n v="8.3000000000000007"/>
    <x v="2"/>
    <m/>
    <s v="365BMG0010"/>
    <s v="Federal"/>
    <m/>
    <m/>
    <m/>
    <s v="Federal"/>
    <s v="PAV"/>
    <s v="Montes Claros"/>
  </r>
  <r>
    <x v="0"/>
    <s v="251BMG0340"/>
    <n v="0"/>
    <x v="217"/>
    <s v="0340"/>
    <n v="-43.923591230250999"/>
    <n v="-16.8261165897088"/>
    <n v="-44.364084440244604"/>
    <n v="-16.687868880144599"/>
    <s v="251"/>
    <s v="MG"/>
    <s v="Eixo Principal"/>
    <s v="-"/>
    <s v="251BMG0340"/>
    <s v="ENTR BR-365(B)"/>
    <s v="ACESSO CORAÇÃO DE JESUS"/>
    <n v="544.1"/>
    <n v="606.1"/>
    <n v="62"/>
    <x v="1"/>
    <m/>
    <m/>
    <s v="Estadual"/>
    <m/>
    <s v="MG-654"/>
    <s v="PAV"/>
    <s v="Estadual"/>
    <s v="PLA"/>
    <s v="Montes Claros"/>
  </r>
  <r>
    <x v="0"/>
    <s v="251BMG0350"/>
    <n v="0"/>
    <x v="217"/>
    <s v="0350"/>
    <n v="-44.364084440244604"/>
    <n v="-16.687868880144599"/>
    <n v="-44.9148281703837"/>
    <n v="-16.8592045003873"/>
    <s v="251"/>
    <s v="MG"/>
    <s v="Eixo Principal"/>
    <s v="-"/>
    <s v="251BMG0350"/>
    <s v="ACESSO CORAÇÃO DE JESUS"/>
    <s v="IBIAÍ (INÍCIO TRAV RIO S FRANCISCO)"/>
    <n v="606.1"/>
    <n v="670.5"/>
    <n v="64.400000000000006"/>
    <x v="1"/>
    <m/>
    <m/>
    <s v="Estadual"/>
    <m/>
    <s v="MGT-251"/>
    <s v="IMP"/>
    <s v="Estadual"/>
    <s v="PLA"/>
    <s v="Montes Claros"/>
  </r>
  <r>
    <x v="0"/>
    <s v="251BMG0355"/>
    <n v="0"/>
    <x v="217"/>
    <s v="0355"/>
    <n v="-44.9148281703837"/>
    <n v="-16.8592045003873"/>
    <n v="-44.921527080010698"/>
    <n v="-16.8569089296033"/>
    <s v="251"/>
    <s v="MG"/>
    <s v="Eixo Principal"/>
    <s v="-"/>
    <s v="251BMG0355"/>
    <s v="IBIAÍ (INÍCIO TRAV RIO S FRANCISCO)"/>
    <s v="FIM TRAV RIO S FRANCISCO"/>
    <n v="670.5"/>
    <n v="671.2"/>
    <n v="0.7"/>
    <x v="4"/>
    <m/>
    <m/>
    <s v="Federal"/>
    <m/>
    <m/>
    <m/>
    <s v="Federal"/>
    <s v="N_PAV"/>
    <s v="Patos de Minas"/>
  </r>
  <r>
    <x v="0"/>
    <s v="251BMG0360"/>
    <n v="0"/>
    <x v="217"/>
    <s v="0360"/>
    <n v="-44.921527080010698"/>
    <n v="-16.8569089296033"/>
    <n v="-45.121153190067602"/>
    <n v="-16.788501210362501"/>
    <s v="251"/>
    <s v="MG"/>
    <s v="Eixo Principal"/>
    <s v="-"/>
    <s v="251BMG0360"/>
    <s v="FIM TRAV RIO S FRANCISCO"/>
    <s v="ENTR MG-161"/>
    <n v="671.2"/>
    <n v="693.9"/>
    <n v="22.7"/>
    <x v="1"/>
    <m/>
    <m/>
    <s v="Federal"/>
    <m/>
    <m/>
    <m/>
    <s v="Federal"/>
    <s v="PLA"/>
    <s v="Patos de Minas"/>
  </r>
  <r>
    <x v="0"/>
    <s v="251BMG0370"/>
    <n v="0"/>
    <x v="217"/>
    <s v="0370"/>
    <n v="-45.121153190067602"/>
    <n v="-16.788501210362501"/>
    <n v="-45.413947810442998"/>
    <n v="-16.691245109574002"/>
    <s v="251"/>
    <s v="MG"/>
    <s v="Eixo Principal"/>
    <s v="-"/>
    <s v="251BMG0370"/>
    <s v="ENTR MG-161"/>
    <s v="SANTA FÉ DE MINAS"/>
    <n v="693.9"/>
    <n v="723.9"/>
    <n v="30"/>
    <x v="1"/>
    <m/>
    <m/>
    <s v="Federal"/>
    <m/>
    <m/>
    <m/>
    <s v="Federal"/>
    <s v="PLA"/>
    <s v="Patos de Minas"/>
  </r>
  <r>
    <x v="0"/>
    <s v="251BMG0380"/>
    <n v="0"/>
    <x v="217"/>
    <s v="0380"/>
    <n v="-45.413947810442998"/>
    <n v="-16.691245109574002"/>
    <n v="-46.131899760065799"/>
    <n v="-16.7666215998069"/>
    <s v="251"/>
    <s v="MG"/>
    <s v="Eixo Principal"/>
    <s v="-"/>
    <s v="251BMG0380"/>
    <s v="SANTA FÉ DE MINAS"/>
    <s v="ENTR MG-181 (BOQUEIRÃO)"/>
    <n v="723.9"/>
    <n v="795.9"/>
    <n v="72"/>
    <x v="1"/>
    <m/>
    <m/>
    <s v="Federal"/>
    <m/>
    <m/>
    <m/>
    <s v="Federal"/>
    <s v="PLA"/>
    <s v="Patos de Minas"/>
  </r>
  <r>
    <x v="0"/>
    <s v="251BMG0420"/>
    <n v="0"/>
    <x v="217"/>
    <s v="0420"/>
    <n v="-46.131899760065799"/>
    <n v="-16.7666215998069"/>
    <n v="-46.843647310275102"/>
    <n v="-16.5934910496721"/>
    <s v="251"/>
    <s v="MG"/>
    <s v="Eixo Principal"/>
    <s v="-"/>
    <s v="251BMG0420"/>
    <s v="ENTR MG-181 (BOQUEIRÃO)"/>
    <s v="ENTR MG-188(A) (CANGALHA)"/>
    <n v="795.9"/>
    <n v="878.2"/>
    <n v="82.3"/>
    <x v="1"/>
    <m/>
    <m/>
    <s v="Estadual"/>
    <m/>
    <s v="MG-215"/>
    <s v="PAV"/>
    <s v="Estadual"/>
    <s v="PLA"/>
    <s v="Patos de Minas"/>
  </r>
  <r>
    <x v="0"/>
    <s v="251BMG0430"/>
    <n v="0"/>
    <x v="217"/>
    <s v="0430"/>
    <n v="-46.843647310275102"/>
    <n v="-16.5934910496721"/>
    <n v="-46.897302569557802"/>
    <n v="-16.399273719606398"/>
    <s v="251"/>
    <s v="MG"/>
    <s v="Eixo Principal"/>
    <s v="-"/>
    <s v="251BMG0430"/>
    <s v="ENTR MG-188(A) (CANGALHA)"/>
    <s v="INÍCIO PERÍMETRO URBANO DE UNAÍ"/>
    <n v="878.2"/>
    <n v="900.9"/>
    <n v="22.7"/>
    <x v="2"/>
    <m/>
    <m/>
    <s v="Federal"/>
    <m/>
    <m/>
    <m/>
    <s v="Federal"/>
    <s v="PAV"/>
    <s v="Patos de Minas"/>
  </r>
  <r>
    <x v="0"/>
    <s v="251BMG0435"/>
    <n v="0"/>
    <x v="217"/>
    <s v="0435"/>
    <n v="-46.897302569557802"/>
    <n v="-16.399273719606398"/>
    <n v="-46.908303059738301"/>
    <n v="-16.358373720270901"/>
    <s v="251"/>
    <s v="MG"/>
    <s v="Eixo Principal"/>
    <s v="-"/>
    <s v="251BMG0435"/>
    <s v="INÍCIO PERÍMETRO URBANO DE UNAÍ"/>
    <s v="ENTR MG-188(B) (UNAÍ)"/>
    <n v="900.9"/>
    <n v="905.8"/>
    <n v="4.9000000000000004"/>
    <x v="0"/>
    <m/>
    <m/>
    <s v="Federal"/>
    <m/>
    <m/>
    <m/>
    <s v="Federal"/>
    <s v="PAV"/>
    <s v="Patos de Minas"/>
  </r>
  <r>
    <x v="0"/>
    <s v="251BMG0440"/>
    <n v="0"/>
    <x v="217"/>
    <s v="0440"/>
    <n v="-46.908303059738301"/>
    <n v="-16.358373720270901"/>
    <n v="-46.9289546298522"/>
    <n v="-16.338806430372401"/>
    <s v="251"/>
    <s v="MG"/>
    <s v="Eixo Principal"/>
    <s v="-"/>
    <s v="251BMG0440"/>
    <s v="ENTR MG-188(B) (UNAÍ)"/>
    <s v="FINAL DO PERÍMETRO URBANO DE UNAÍ"/>
    <n v="905.8"/>
    <n v="908.8"/>
    <n v="3"/>
    <x v="0"/>
    <m/>
    <m/>
    <s v="Federal"/>
    <m/>
    <m/>
    <m/>
    <s v="Federal"/>
    <s v="PAV"/>
    <s v="Patos de Minas"/>
  </r>
  <r>
    <x v="0"/>
    <s v="251BMG0450"/>
    <n v="0"/>
    <x v="217"/>
    <s v="0450"/>
    <n v="-46.9289546298522"/>
    <n v="-16.338806430372401"/>
    <n v="-47.327431280029401"/>
    <n v="-16.2494509097316"/>
    <s v="251"/>
    <s v="MG"/>
    <s v="Eixo Principal"/>
    <s v="-"/>
    <s v="251BMG0450"/>
    <s v="FINAL DO PERÍMETRO URBANO DE UNAÍ"/>
    <s v="DIV MG/GO"/>
    <n v="908.8"/>
    <n v="970.1"/>
    <n v="61.3"/>
    <x v="2"/>
    <m/>
    <m/>
    <s v="Federal"/>
    <m/>
    <m/>
    <m/>
    <s v="Federal"/>
    <s v="PAV"/>
    <s v="Patos de Minas"/>
  </r>
  <r>
    <x v="0"/>
    <s v="251BMT0950"/>
    <n v="0"/>
    <x v="218"/>
    <s v="0950"/>
    <n v="-51.084768740385002"/>
    <n v="-14.918807420126299"/>
    <n v="-51.264115200356102"/>
    <n v="-14.867996700287399"/>
    <s v="251"/>
    <s v="MT"/>
    <s v="Eixo Principal"/>
    <s v="-"/>
    <s v="251BMT0950"/>
    <s v="RIO ARAGUAIA (ARUANÃ) (DIV GO/MT)"/>
    <s v="ENTR MT-100"/>
    <n v="0"/>
    <n v="20"/>
    <n v="20"/>
    <x v="1"/>
    <m/>
    <m/>
    <s v="Federal"/>
    <m/>
    <m/>
    <m/>
    <s v="Federal"/>
    <s v="PLA"/>
    <s v="Água Boa"/>
  </r>
  <r>
    <x v="0"/>
    <s v="251BMT0952"/>
    <n v="0"/>
    <x v="218"/>
    <s v="0952"/>
    <n v="-51.264115200356102"/>
    <n v="-14.867996700287399"/>
    <n v="-51.901838939615303"/>
    <n v="-14.7582597496876"/>
    <s v="251"/>
    <s v="MT"/>
    <s v="Eixo Principal"/>
    <s v="-"/>
    <s v="251BMT0952"/>
    <s v="ENTR MT-100"/>
    <s v="RIBEIRÃO PINDAÍBA"/>
    <n v="20"/>
    <n v="90"/>
    <n v="70"/>
    <x v="1"/>
    <m/>
    <m/>
    <s v="Federal"/>
    <m/>
    <m/>
    <m/>
    <s v="Federal"/>
    <s v="PLA"/>
    <s v="Água Boa"/>
  </r>
  <r>
    <x v="0"/>
    <s v="251BMT0960"/>
    <n v="0"/>
    <x v="218"/>
    <s v="0960"/>
    <n v="-51.901838939615303"/>
    <n v="-14.7582597496876"/>
    <n v="-52.358968909587396"/>
    <n v="-14.6775010202558"/>
    <s v="251"/>
    <s v="MT"/>
    <s v="Eixo Principal"/>
    <s v="-"/>
    <s v="251BMT0960"/>
    <s v="RIBEIRÃO PINDAÍBA"/>
    <s v="ENTR BR-158(A)/MT-107 (NOVA XAVANTINA)"/>
    <n v="90"/>
    <n v="140"/>
    <n v="50"/>
    <x v="1"/>
    <m/>
    <m/>
    <s v="Federal"/>
    <m/>
    <m/>
    <m/>
    <s v="Federal"/>
    <s v="PLA"/>
    <s v="Água Boa"/>
  </r>
  <r>
    <x v="0"/>
    <s v="251BMT0970"/>
    <n v="0"/>
    <x v="218"/>
    <s v="0970"/>
    <n v="-52.358968909587396"/>
    <n v="-14.6775010202558"/>
    <n v="-52.356802240431001"/>
    <n v="-14.6450777796158"/>
    <s v="251"/>
    <s v="MT"/>
    <s v="Eixo Principal"/>
    <s v="Coinc"/>
    <s v="251BMT0970"/>
    <s v="ENTR BR-158(A)/MT-107 (NOVA XAVANTINA)"/>
    <s v="INÍCIO TRECHO URBANO (NOVA XAVANTINA)"/>
    <n v="140"/>
    <n v="143.69999999999999"/>
    <n v="3.7"/>
    <x v="2"/>
    <m/>
    <s v="158BMT0266"/>
    <s v="Federal"/>
    <m/>
    <m/>
    <m/>
    <s v="Federal"/>
    <s v="PAV"/>
    <s v="Água Boa"/>
  </r>
  <r>
    <x v="0"/>
    <s v="251BMT0975"/>
    <n v="0"/>
    <x v="218"/>
    <s v="0975"/>
    <n v="-52.356802240431001"/>
    <n v="-14.6450777796158"/>
    <n v="-52.35888445965"/>
    <n v="-14.6062345495847"/>
    <s v="251"/>
    <s v="MT"/>
    <s v="Eixo Principal"/>
    <s v="Coinc"/>
    <s v="251BMT0975"/>
    <s v="INÍCIO TRECHO URBANO (NOVA XAVANTINA)"/>
    <s v="ENTR BR-158(B)/MT-251(A)"/>
    <n v="143.69999999999999"/>
    <n v="148"/>
    <n v="4.3"/>
    <x v="2"/>
    <m/>
    <s v="158BMT0265"/>
    <s v="Federal"/>
    <m/>
    <m/>
    <m/>
    <s v="Federal"/>
    <s v="PAV"/>
    <s v="Água Boa"/>
  </r>
  <r>
    <x v="0"/>
    <s v="251BMT0980"/>
    <n v="0"/>
    <x v="218"/>
    <s v="0980"/>
    <n v="-52.35888445965"/>
    <n v="-14.6062345495847"/>
    <n v="-52.790012899675503"/>
    <n v="-14.6259637003644"/>
    <s v="251"/>
    <s v="MT"/>
    <s v="Eixo Principal"/>
    <s v="-"/>
    <s v="251BMT0980"/>
    <s v="ENTR BR-158(B)/MT-251(A)"/>
    <s v="ENTR BR-251(B)/MT-110"/>
    <n v="148"/>
    <n v="204.4"/>
    <n v="56.4"/>
    <x v="1"/>
    <m/>
    <m/>
    <s v="Estadual"/>
    <m/>
    <s v="MTT-251"/>
    <s v="LEN"/>
    <s v="Estadual"/>
    <s v="PLA"/>
    <s v="Cuiabá"/>
  </r>
  <r>
    <x v="0"/>
    <s v="251BMT0985"/>
    <n v="0"/>
    <x v="218"/>
    <s v="0985"/>
    <n v="-52.790012899675503"/>
    <n v="-14.6259637003644"/>
    <n v="-53.754600469735799"/>
    <n v="-14.6835221998895"/>
    <s v="251"/>
    <s v="MT"/>
    <s v="Eixo Principal"/>
    <s v="-"/>
    <s v="251BMT0985"/>
    <s v="ENTR BR-251(B)/MT-110"/>
    <s v="CÓRREGO MIMOSO"/>
    <n v="204.4"/>
    <n v="308.39999999999998"/>
    <n v="104"/>
    <x v="1"/>
    <m/>
    <m/>
    <s v="Federal"/>
    <m/>
    <m/>
    <m/>
    <s v="Federal"/>
    <s v="PLA"/>
    <s v="Cuiabá"/>
  </r>
  <r>
    <x v="0"/>
    <s v="251BMT0990"/>
    <n v="0"/>
    <x v="218"/>
    <s v="0990"/>
    <n v="-53.754600469735799"/>
    <n v="-14.6835221998895"/>
    <n v="-54.100918009658301"/>
    <n v="-14.7874782400286"/>
    <s v="251"/>
    <s v="MT"/>
    <s v="Eixo Principal"/>
    <s v="-"/>
    <s v="251BMT0990"/>
    <s v="CÓRREGO MIMOSO"/>
    <s v="ENTR MT-130"/>
    <n v="308.39999999999998"/>
    <n v="358.4"/>
    <n v="50"/>
    <x v="1"/>
    <m/>
    <m/>
    <s v="Federal"/>
    <m/>
    <m/>
    <m/>
    <s v="Federal"/>
    <s v="PLA"/>
    <s v="Cuiabá"/>
  </r>
  <r>
    <x v="0"/>
    <s v="251BMT1000"/>
    <n v="0"/>
    <x v="218"/>
    <s v="1000"/>
    <n v="-54.100918009658301"/>
    <n v="-14.7874782400286"/>
    <n v="-54.524911500165501"/>
    <n v="-14.8732168699625"/>
    <s v="251"/>
    <s v="MT"/>
    <s v="Eixo Principal"/>
    <s v="-"/>
    <s v="251BMT1000"/>
    <s v="ENTR MT-130"/>
    <s v="ENTR MT-338"/>
    <n v="358.4"/>
    <n v="421.5"/>
    <n v="63.1"/>
    <x v="1"/>
    <m/>
    <m/>
    <s v="Estadual"/>
    <m/>
    <s v="MTT-251"/>
    <s v="LEN"/>
    <s v="Estadual"/>
    <s v="PLA"/>
    <s v="Cuiabá"/>
  </r>
  <r>
    <x v="0"/>
    <s v="251BMT1002"/>
    <n v="0"/>
    <x v="218"/>
    <s v="1002"/>
    <n v="-54.524911500165501"/>
    <n v="-14.8732168699625"/>
    <n v="-54.7079470870883"/>
    <n v="-14.9570726837573"/>
    <s v="251"/>
    <s v="MT"/>
    <s v="Eixo Principal"/>
    <s v="-"/>
    <s v="251BMT1002"/>
    <s v="ENTR MT-338"/>
    <s v="BAR RANCHARIA"/>
    <n v="421.5"/>
    <n v="436.4"/>
    <n v="14.9"/>
    <x v="1"/>
    <m/>
    <m/>
    <s v="Estadual"/>
    <m/>
    <s v="MTT-251"/>
    <s v="LEN"/>
    <s v="Estadual"/>
    <s v="PLA"/>
    <s v="Cuiabá"/>
  </r>
  <r>
    <x v="0"/>
    <s v="251BMT1004"/>
    <n v="0"/>
    <x v="218"/>
    <s v="1004"/>
    <n v="-54.7079470870883"/>
    <n v="-14.9570726837573"/>
    <n v="-54.9345823401028"/>
    <n v="-15.109690400391599"/>
    <s v="251"/>
    <s v="MT"/>
    <s v="Eixo Principal"/>
    <s v="-"/>
    <s v="251BMT1004"/>
    <s v="BAR RANCHARIA"/>
    <s v="ENTR MT-244"/>
    <n v="436.4"/>
    <n v="456.9"/>
    <n v="20.5"/>
    <x v="1"/>
    <m/>
    <m/>
    <s v="Estadual"/>
    <m/>
    <s v="MTT-251"/>
    <s v="LEN"/>
    <s v="Estadual"/>
    <s v="PLA"/>
    <s v="Cuiabá"/>
  </r>
  <r>
    <x v="0"/>
    <s v="251BMT1010"/>
    <n v="0"/>
    <x v="218"/>
    <s v="1010"/>
    <n v="-54.9345823401028"/>
    <n v="-15.109690400391599"/>
    <n v="-55.148314329942302"/>
    <n v="-15.276239020214501"/>
    <s v="251"/>
    <s v="MT"/>
    <s v="Eixo Principal"/>
    <s v="-"/>
    <s v="251BMT1010"/>
    <s v="ENTR MT-244"/>
    <s v="ENTR MT-140(A)"/>
    <n v="456.9"/>
    <n v="503.7"/>
    <n v="46.8"/>
    <x v="1"/>
    <m/>
    <m/>
    <s v="Estadual"/>
    <m/>
    <s v="MTT-251"/>
    <s v="LEN"/>
    <s v="Estadual"/>
    <s v="PLA"/>
    <s v="Cuiabá"/>
  </r>
  <r>
    <x v="0"/>
    <s v="251BMT1012"/>
    <n v="0"/>
    <x v="218"/>
    <s v="1012"/>
    <n v="-55.148314329942302"/>
    <n v="-15.276239020214501"/>
    <n v="-55.1965373297339"/>
    <n v="-15.373814560193701"/>
    <s v="251"/>
    <s v="MT"/>
    <s v="Eixo Principal"/>
    <s v="-"/>
    <s v="251BMT1012"/>
    <s v="ENTR MT-140(A)"/>
    <s v="ENTR MT-404"/>
    <n v="503.7"/>
    <n v="517.79999999999995"/>
    <n v="14.1"/>
    <x v="1"/>
    <m/>
    <m/>
    <s v="Estadual"/>
    <m/>
    <s v="MT-140"/>
    <s v="PAV"/>
    <s v="Estadual"/>
    <s v="PLA"/>
    <s v="Cuiabá"/>
  </r>
  <r>
    <x v="0"/>
    <s v="251BMT1030"/>
    <n v="0"/>
    <x v="218"/>
    <s v="1030"/>
    <n v="-55.1965373297339"/>
    <n v="-15.373814560193701"/>
    <n v="-55.270154850365898"/>
    <n v="-15.4909812697697"/>
    <s v="251"/>
    <s v="MT"/>
    <s v="Eixo Principal"/>
    <s v="-"/>
    <s v="251BMT1030"/>
    <s v="ENTR MT-404"/>
    <s v="ENTR MT-140(B)"/>
    <n v="517.79999999999995"/>
    <n v="530.79999999999995"/>
    <n v="13"/>
    <x v="1"/>
    <m/>
    <m/>
    <s v="Estadual"/>
    <m/>
    <s v="MT-140"/>
    <s v="PAV"/>
    <s v="Estadual"/>
    <s v="PLA"/>
    <s v="Cuiabá"/>
  </r>
  <r>
    <x v="0"/>
    <s v="251BMT1032"/>
    <n v="0"/>
    <x v="218"/>
    <s v="1032"/>
    <n v="-55.270154850365898"/>
    <n v="-15.4909812697697"/>
    <n v="-55.345126550349903"/>
    <n v="-15.4855274499318"/>
    <s v="251"/>
    <s v="MT"/>
    <s v="Eixo Principal"/>
    <s v="-"/>
    <s v="251BMT1032"/>
    <s v="ENTR MT-140(B)"/>
    <s v="ENTR MT-403"/>
    <n v="530.79999999999995"/>
    <n v="543.79999999999995"/>
    <n v="13"/>
    <x v="1"/>
    <m/>
    <m/>
    <s v="Estadual"/>
    <m/>
    <s v="MTT-251"/>
    <s v="PAV"/>
    <s v="Estadual"/>
    <s v="PLA"/>
    <s v="Cuiabá"/>
  </r>
  <r>
    <x v="0"/>
    <s v="251BMT1034"/>
    <n v="0"/>
    <x v="218"/>
    <s v="1034"/>
    <n v="-55.345126550349903"/>
    <n v="-15.4855274499318"/>
    <n v="-55.572506260355503"/>
    <n v="-15.479106640359101"/>
    <s v="251"/>
    <s v="MT"/>
    <s v="Eixo Principal"/>
    <s v="-"/>
    <s v="251BMT1034"/>
    <s v="ENTR MT-403"/>
    <s v="ENTR MT-404"/>
    <n v="543.79999999999995"/>
    <n v="568.79999999999995"/>
    <n v="25"/>
    <x v="1"/>
    <m/>
    <m/>
    <s v="Estadual"/>
    <m/>
    <s v="MTT-251"/>
    <s v="PAV"/>
    <s v="Estadual"/>
    <s v="PLA"/>
    <s v="Cuiabá"/>
  </r>
  <r>
    <x v="0"/>
    <s v="251BMT1036"/>
    <n v="0"/>
    <x v="218"/>
    <s v="1036"/>
    <n v="-55.572506260355503"/>
    <n v="-15.479106640359101"/>
    <n v="-55.750058140270902"/>
    <n v="-15.469078929748701"/>
    <s v="251"/>
    <s v="MT"/>
    <s v="Eixo Principal"/>
    <s v="-"/>
    <s v="251BMT1036"/>
    <s v="ENTR MT-404"/>
    <s v="AV. RIO DA CASCA (INÍCIO DUPLICAÇÃO)"/>
    <n v="568.79999999999995"/>
    <n v="588.79999999999995"/>
    <n v="20"/>
    <x v="1"/>
    <m/>
    <m/>
    <s v="Estadual"/>
    <m/>
    <s v="MTT-251"/>
    <s v="PAV"/>
    <s v="Estadual"/>
    <s v="PLA"/>
    <s v="Cuiabá"/>
  </r>
  <r>
    <x v="0"/>
    <s v="251BMT1045"/>
    <n v="0"/>
    <x v="218"/>
    <s v="1045"/>
    <n v="-55.750058140270902"/>
    <n v="-15.469078929748701"/>
    <n v="-55.752761510435299"/>
    <n v="-15.4583745098756"/>
    <s v="251"/>
    <s v="MT"/>
    <s v="Eixo Principal"/>
    <s v="-"/>
    <s v="251BMT1045"/>
    <s v="AV. RIO DA CASCA (INÍCIO DUPLICAÇÃO)"/>
    <s v="CHAPADA DOS GUIMARÃES"/>
    <n v="588.79999999999995"/>
    <n v="590.79999999999995"/>
    <n v="2"/>
    <x v="1"/>
    <m/>
    <m/>
    <s v="Estadual"/>
    <m/>
    <s v="MTT-251"/>
    <s v="DUP"/>
    <s v="Estadual"/>
    <s v="PLA"/>
    <s v="Cuiabá"/>
  </r>
  <r>
    <x v="0"/>
    <s v="251BMT1050"/>
    <n v="0"/>
    <x v="218"/>
    <s v="1050"/>
    <n v="-55.752761510435299"/>
    <n v="-15.4583745098756"/>
    <n v="-55.779520999794201"/>
    <n v="-15.4353201697899"/>
    <s v="251"/>
    <s v="MT"/>
    <s v="Eixo Principal"/>
    <s v="-"/>
    <s v="251BMT1050"/>
    <s v="CHAPADA DOS GUIMARÃES"/>
    <s v="ENTR MT-020(A) (BURITI)"/>
    <n v="590.79999999999995"/>
    <n v="599.6"/>
    <n v="8.8000000000000007"/>
    <x v="1"/>
    <m/>
    <m/>
    <s v="Estadual"/>
    <m/>
    <s v="MTT-251"/>
    <s v="PAV"/>
    <s v="Estadual"/>
    <s v="PLA"/>
    <s v="Cuiabá"/>
  </r>
  <r>
    <x v="0"/>
    <s v="251BMT1052"/>
    <n v="0"/>
    <x v="218"/>
    <s v="1052"/>
    <n v="-55.779520999794201"/>
    <n v="-15.4353201697899"/>
    <n v="-56.020321139808601"/>
    <n v="-15.429857589655899"/>
    <s v="251"/>
    <s v="MT"/>
    <s v="Eixo Principal"/>
    <s v="-"/>
    <s v="251BMT1052"/>
    <s v="ENTR MT-020(A) (BURITI)"/>
    <s v="ENTR MT-351(A)"/>
    <n v="599.6"/>
    <n v="634.6"/>
    <n v="35"/>
    <x v="1"/>
    <m/>
    <m/>
    <s v="Estadual"/>
    <m/>
    <s v="MT-020"/>
    <s v="PAV"/>
    <s v="Estadual"/>
    <s v="PLA"/>
    <s v="Cuiabá"/>
  </r>
  <r>
    <x v="0"/>
    <s v="251BMT1060"/>
    <n v="0"/>
    <x v="218"/>
    <s v="1060"/>
    <n v="-56.020321139808601"/>
    <n v="-15.429857589655899"/>
    <n v="-56.056804816788798"/>
    <n v="-15.4704844999596"/>
    <s v="251"/>
    <s v="MT"/>
    <s v="Eixo Principal"/>
    <s v="-"/>
    <s v="251BMT1060"/>
    <s v="ENTR MT-351(A)"/>
    <s v="INÍCIO DA DUPLICAÇÃO"/>
    <n v="634.6"/>
    <n v="641.4"/>
    <n v="6.8"/>
    <x v="1"/>
    <m/>
    <m/>
    <s v="Estadual"/>
    <m/>
    <s v="MT-020"/>
    <s v="EOD"/>
    <s v="Estadual"/>
    <s v="PLA"/>
    <s v="Cuiabá"/>
  </r>
  <r>
    <x v="0"/>
    <s v="251BMT1065"/>
    <n v="0"/>
    <x v="218"/>
    <s v="1065"/>
    <n v="-56.056804816788798"/>
    <n v="-15.4704844999596"/>
    <n v="-56.088918089897902"/>
    <n v="-15.562347260317701"/>
    <s v="251"/>
    <s v="MT"/>
    <s v="Eixo Principal"/>
    <s v="-"/>
    <s v="251BMT1065"/>
    <s v="INÍCIO DA DUPLICAÇÃO"/>
    <s v="ENTR MT-010"/>
    <n v="641.4"/>
    <n v="653.6"/>
    <n v="12.2"/>
    <x v="1"/>
    <m/>
    <m/>
    <s v="Estadual"/>
    <m/>
    <s v="MT-020"/>
    <s v="DUP"/>
    <s v="Estadual"/>
    <s v="PLA"/>
    <s v="Cuiabá"/>
  </r>
  <r>
    <x v="0"/>
    <s v="251BMT1070"/>
    <n v="0"/>
    <x v="218"/>
    <s v="1070"/>
    <n v="-56.088918089897902"/>
    <n v="-15.562347260317701"/>
    <n v="-56.0908383699947"/>
    <n v="-15.582323569976699"/>
    <s v="251"/>
    <s v="MT"/>
    <s v="Eixo Principal"/>
    <s v="-"/>
    <s v="251BMT1070"/>
    <s v="ENTR MT-010"/>
    <s v="ENTR BR-163/364/MT-351/MT-364 (CUIABÁ)"/>
    <n v="653.6"/>
    <n v="656.3"/>
    <n v="2.7"/>
    <x v="1"/>
    <m/>
    <m/>
    <s v="Estadual"/>
    <m/>
    <s v="MT-020"/>
    <s v="DUP"/>
    <s v="Estadual"/>
    <s v="PLA"/>
    <s v="Cuiabá"/>
  </r>
  <r>
    <x v="0"/>
    <s v="251NMG1005"/>
    <n v="0"/>
    <x v="219"/>
    <s v="1005"/>
    <n v="-43.799485070279701"/>
    <n v="-16.676575889965299"/>
    <n v="-43.841509939831802"/>
    <n v="-16.768631050382599"/>
    <s v="251"/>
    <s v="MG"/>
    <s v="Anel"/>
    <s v="Coinc"/>
    <s v="251NMG1005"/>
    <s v="ENTR BR-251"/>
    <s v="ENTR BR-135 (CONTORNO LESTE DE MONTES CLAROS)"/>
    <n v="0"/>
    <n v="22"/>
    <n v="22"/>
    <x v="1"/>
    <m/>
    <s v="135CMG6010"/>
    <s v="Estadual"/>
    <m/>
    <s v="MG653"/>
    <s v="PAV"/>
    <s v="Estadual"/>
    <s v="PLA"/>
    <s v="Montes Claros"/>
  </r>
  <r>
    <x v="0"/>
    <s v="251NMG1010"/>
    <n v="0"/>
    <x v="219"/>
    <s v="1010"/>
    <n v="-43.841509939831802"/>
    <n v="-16.768631050382599"/>
    <n v="-43.883846689772803"/>
    <n v="-16.764067779704199"/>
    <s v="251"/>
    <s v="MG"/>
    <s v="Anel"/>
    <s v="-"/>
    <s v="251NMG1010"/>
    <s v="ENTR BR-135 (CONTORNO LESTE DE MONTES CLAROS)"/>
    <s v="ENTR BR-251/365 (CONTORNO SUL DE MONTES CLAROS)"/>
    <n v="22"/>
    <n v="27"/>
    <n v="5"/>
    <x v="1"/>
    <m/>
    <m/>
    <s v="Federal"/>
    <m/>
    <m/>
    <m/>
    <s v="Federal"/>
    <s v="PLA"/>
    <s v="Montes Claros"/>
  </r>
  <r>
    <x v="0"/>
    <s v="251NMG1015"/>
    <n v="0"/>
    <x v="219"/>
    <s v="1015"/>
    <n v="-43.883846689772803"/>
    <n v="-16.764067779704199"/>
    <n v="-43.878533419581601"/>
    <n v="-16.679744379599398"/>
    <s v="251"/>
    <s v="MG"/>
    <s v="Anel"/>
    <s v="-"/>
    <s v="251NMG1015"/>
    <s v="ENTR BR-251/365 (CONTORNO SUL DE MONTES CLAROS)"/>
    <s v="ENTR BR-135 (CONTORNO OESTE DE MONTES CLAROS)"/>
    <n v="27"/>
    <n v="37"/>
    <n v="10"/>
    <x v="1"/>
    <m/>
    <m/>
    <s v="Federal"/>
    <m/>
    <m/>
    <m/>
    <s v="Federal"/>
    <s v="PLA"/>
    <s v="Montes Claros"/>
  </r>
  <r>
    <x v="0"/>
    <s v="251NMG1020"/>
    <n v="0"/>
    <x v="219"/>
    <s v="1020"/>
    <n v="-43.878533419581601"/>
    <n v="-16.679744379599398"/>
    <n v="-43.799485070279701"/>
    <n v="-16.676575889965299"/>
    <s v="251"/>
    <s v="MG"/>
    <s v="Anel"/>
    <s v="Coinc"/>
    <s v="251NMG1020"/>
    <s v="ENTR BR-135 (CONTORNO OESTE DE MONTES CLAROS)"/>
    <s v="ENTR BR-251 (CONTORNO NORTE DE MONTES CLAROS)"/>
    <n v="37"/>
    <n v="45.6"/>
    <n v="8.6"/>
    <x v="1"/>
    <m/>
    <s v="135CMG6005"/>
    <s v="Federal"/>
    <m/>
    <m/>
    <m/>
    <s v="Federal"/>
    <s v="PLA"/>
    <s v="Montes Claros"/>
  </r>
  <r>
    <x v="0"/>
    <s v="259AES1005"/>
    <n v="0"/>
    <x v="220"/>
    <s v="1005"/>
    <n v="-40.613352680181997"/>
    <n v="-19.504224680024802"/>
    <n v="-40.631348279799198"/>
    <n v="-19.526845779808799"/>
    <s v="259"/>
    <s v="ES"/>
    <s v="Acesso"/>
    <s v="-"/>
    <s v="259AES1005"/>
    <s v="ENTR BR-484"/>
    <s v="ENTR ES-080 (TRAVESSIA DE COLATINA)  *TRECHO URBANO*"/>
    <n v="0"/>
    <n v="3.7"/>
    <n v="3.7"/>
    <x v="1"/>
    <m/>
    <m/>
    <s v="Estadual"/>
    <m/>
    <s v="ES-248"/>
    <s v="PAV"/>
    <s v="Estadual"/>
    <s v="PLA"/>
    <s v="Colatina"/>
  </r>
  <r>
    <x v="0"/>
    <s v="259AMG1005"/>
    <n v="0"/>
    <x v="221"/>
    <s v="1005"/>
    <n v="-41.868950159721997"/>
    <n v="-18.842496359919"/>
    <n v="-41.9350854801107"/>
    <n v="-18.8457874199534"/>
    <s v="259"/>
    <s v="MG"/>
    <s v="Acesso"/>
    <s v="-"/>
    <s v="259AMG1005"/>
    <s v="ENTR BR-259"/>
    <s v="GOV. VALADARES (ACESSO)"/>
    <n v="0"/>
    <n v="7.7"/>
    <n v="7.7"/>
    <x v="2"/>
    <m/>
    <m/>
    <s v="Convênio de Administração"/>
    <m/>
    <m/>
    <m/>
    <s v="Federal"/>
    <s v="PAV"/>
    <s v="Governador Valadares"/>
  </r>
  <r>
    <x v="0"/>
    <s v="259BES0010"/>
    <n v="0"/>
    <x v="222"/>
    <s v="0010"/>
    <n v="-40.376911000142499"/>
    <n v="-19.7466483103711"/>
    <n v="-40.601230540257099"/>
    <n v="-19.518301769810702"/>
    <s v="259"/>
    <s v="ES"/>
    <s v="Eixo Principal"/>
    <s v="-"/>
    <s v="259BES0010"/>
    <s v="ENTR BR-101 (JOÃO NEIVA)"/>
    <s v="ENTR BR-484 (P/PONTE SOBRE RIO DOCE)"/>
    <n v="0"/>
    <n v="49.1"/>
    <n v="49.1"/>
    <x v="2"/>
    <m/>
    <m/>
    <s v="Federal"/>
    <m/>
    <m/>
    <m/>
    <s v="Federal"/>
    <s v="PAV"/>
    <s v="Colatina"/>
  </r>
  <r>
    <x v="0"/>
    <s v="259BES0030"/>
    <n v="0"/>
    <x v="222"/>
    <s v="0030"/>
    <n v="-40.601230540257099"/>
    <n v="-19.518301769810702"/>
    <n v="-40.605121639651799"/>
    <n v="-19.511594900284301"/>
    <s v="259"/>
    <s v="ES"/>
    <s v="Eixo Principal"/>
    <s v="-"/>
    <s v="259BES0030"/>
    <s v="ENTR BR-484 (P/PONTE SOBRE RIO DOCE)"/>
    <s v="ENTR ES-248 (P/MARILÂNDIA)"/>
    <n v="49.1"/>
    <n v="49.8"/>
    <n v="0.7"/>
    <x v="2"/>
    <m/>
    <m/>
    <s v="Federal"/>
    <m/>
    <m/>
    <m/>
    <s v="Federal"/>
    <s v="PAV"/>
    <s v="Colatina"/>
  </r>
  <r>
    <x v="0"/>
    <s v="259BES0060"/>
    <n v="0"/>
    <x v="222"/>
    <s v="0060"/>
    <n v="-40.605121639651799"/>
    <n v="-19.511594900284301"/>
    <n v="-40.629913919591601"/>
    <n v="-19.499139469810601"/>
    <s v="259"/>
    <s v="ES"/>
    <s v="Eixo Principal"/>
    <s v="-"/>
    <s v="259BES0060"/>
    <s v="ENTR ES-248 (P/MARILÂNDIA)"/>
    <s v="ENTR ES-080 (A) (P/NOVA VENÉCIA)"/>
    <n v="49.8"/>
    <n v="53.1"/>
    <n v="3.3"/>
    <x v="2"/>
    <m/>
    <m/>
    <s v="Federal"/>
    <m/>
    <m/>
    <m/>
    <s v="Federal"/>
    <s v="PAV"/>
    <s v="Colatina"/>
  </r>
  <r>
    <x v="0"/>
    <s v="259BES0070"/>
    <n v="0"/>
    <x v="222"/>
    <s v="0070"/>
    <n v="-40.629913919591601"/>
    <n v="-19.499139469810601"/>
    <n v="-40.6580521397943"/>
    <n v="-19.513560659996401"/>
    <s v="259"/>
    <s v="ES"/>
    <s v="Eixo Principal"/>
    <s v="-"/>
    <s v="259BES0070"/>
    <s v="ENTR ES-080 (A) (P/NOVA VENÉCIA)"/>
    <s v="ENTR ES-080 (B) (P/COLATINA)"/>
    <n v="53.1"/>
    <n v="57.7"/>
    <n v="4.5999999999999996"/>
    <x v="2"/>
    <m/>
    <m/>
    <s v="Federal"/>
    <m/>
    <m/>
    <m/>
    <s v="Federal"/>
    <s v="PAV"/>
    <s v="Colatina"/>
  </r>
  <r>
    <x v="0"/>
    <s v="259BES0075"/>
    <n v="0"/>
    <x v="222"/>
    <s v="0075"/>
    <n v="-40.6580521397943"/>
    <n v="-19.513560659996401"/>
    <n v="-40.860878609659999"/>
    <n v="-19.511851090155599"/>
    <s v="259"/>
    <s v="ES"/>
    <s v="Eixo Principal"/>
    <s v="-"/>
    <s v="259BES0075"/>
    <s v="ENTR ES-080 (B) (P/COLATINA)"/>
    <s v="ENTR ES-164 (P/PANCAS)"/>
    <n v="57.7"/>
    <n v="83.1"/>
    <n v="25.4"/>
    <x v="2"/>
    <m/>
    <m/>
    <s v="Federal"/>
    <m/>
    <m/>
    <m/>
    <s v="Federal"/>
    <s v="PAV"/>
    <s v="Colatina"/>
  </r>
  <r>
    <x v="0"/>
    <s v="259BES0080"/>
    <n v="0"/>
    <x v="222"/>
    <s v="0080"/>
    <n v="-40.860878609659999"/>
    <n v="-19.511851090155599"/>
    <n v="-41.003192950094501"/>
    <n v="-19.520630180238498"/>
    <s v="259"/>
    <s v="ES"/>
    <s v="Eixo Principal"/>
    <s v="-"/>
    <s v="259BES0080"/>
    <s v="ENTR ES-164 (P/PANCAS)"/>
    <s v="ENTR ES-446 (P/ITAGUAÇÚ)"/>
    <n v="83.1"/>
    <n v="101.1"/>
    <n v="18"/>
    <x v="2"/>
    <m/>
    <m/>
    <s v="Federal"/>
    <m/>
    <m/>
    <m/>
    <s v="Federal"/>
    <s v="PAV"/>
    <s v="Colatina"/>
  </r>
  <r>
    <x v="0"/>
    <s v="259BES0085"/>
    <n v="0"/>
    <x v="222"/>
    <s v="0085"/>
    <n v="-41.003192950094501"/>
    <n v="-19.520630180238498"/>
    <n v="-41.014840630190797"/>
    <n v="-19.521291299753599"/>
    <s v="259"/>
    <s v="ES"/>
    <s v="Eixo Principal"/>
    <s v="-"/>
    <s v="259BES0085"/>
    <s v="ENTR ES-446 (P/ITAGUAÇÚ)"/>
    <s v="ENTR ES-165 (P/AFONSO CLÁUDIO)"/>
    <n v="101.1"/>
    <n v="102.3"/>
    <n v="1.2"/>
    <x v="2"/>
    <m/>
    <m/>
    <s v="Federal"/>
    <m/>
    <m/>
    <m/>
    <s v="Federal"/>
    <s v="PAV"/>
    <s v="Colatina"/>
  </r>
  <r>
    <x v="0"/>
    <s v="259BES0095"/>
    <n v="0"/>
    <x v="222"/>
    <s v="0095"/>
    <n v="-41.014840630190797"/>
    <n v="-19.521291299753599"/>
    <n v="-41.041867899883599"/>
    <n v="-19.499765499578"/>
    <s v="259"/>
    <s v="ES"/>
    <s v="Eixo Principal"/>
    <s v="-"/>
    <s v="259BES0095"/>
    <s v="ENTR ES-165 (P/AFONSO CLÁUDIO)"/>
    <s v="DIV ES/MG"/>
    <n v="102.3"/>
    <n v="106.3"/>
    <n v="4"/>
    <x v="2"/>
    <m/>
    <m/>
    <s v="Federal"/>
    <m/>
    <m/>
    <m/>
    <s v="Federal"/>
    <s v="PAV"/>
    <s v="Colatina"/>
  </r>
  <r>
    <x v="0"/>
    <s v="259BMG0100"/>
    <n v="0"/>
    <x v="223"/>
    <s v="0100"/>
    <n v="-41.041867899883599"/>
    <n v="-19.499765499578"/>
    <n v="-41.0948609002103"/>
    <n v="-19.486486669624"/>
    <s v="259"/>
    <s v="MG"/>
    <s v="Eixo Principal"/>
    <s v="-"/>
    <s v="259BMG0100"/>
    <s v="DIV ES/MG"/>
    <s v="ENTR BR-474 (AIMORÉS)"/>
    <n v="0"/>
    <n v="6.2"/>
    <n v="6.2"/>
    <x v="2"/>
    <m/>
    <m/>
    <s v="Federal"/>
    <m/>
    <m/>
    <m/>
    <s v="Federal"/>
    <s v="PAV"/>
    <s v="Governador Valadares"/>
  </r>
  <r>
    <x v="0"/>
    <s v="259BMG0110"/>
    <n v="0"/>
    <x v="223"/>
    <s v="0110"/>
    <n v="-41.0948609002103"/>
    <n v="-19.486486669624"/>
    <n v="-41.214934750138497"/>
    <n v="-19.286780060351401"/>
    <s v="259"/>
    <s v="MG"/>
    <s v="Eixo Principal"/>
    <s v="-"/>
    <s v="259BMG0110"/>
    <s v="ENTR BR-474 (AIMORÉS)"/>
    <s v="ENTR MG-422 (P/ CALIXTO)"/>
    <n v="6.2"/>
    <n v="43.1"/>
    <n v="36.9"/>
    <x v="2"/>
    <m/>
    <m/>
    <s v="Federal"/>
    <m/>
    <m/>
    <m/>
    <s v="Federal"/>
    <s v="PAV"/>
    <s v="Governador Valadares"/>
  </r>
  <r>
    <x v="0"/>
    <s v="259BMG0130"/>
    <n v="0"/>
    <x v="223"/>
    <s v="0130"/>
    <n v="-41.214934750138497"/>
    <n v="-19.286780060351401"/>
    <n v="-41.4704439002657"/>
    <n v="-19.138671420349699"/>
    <s v="259"/>
    <s v="MG"/>
    <s v="Eixo Principal"/>
    <s v="-"/>
    <s v="259BMG0130"/>
    <s v="ENTR MG-422 (P/ CALIXTO)"/>
    <s v="ENTR BR-458 (P/ CONSELHEIRO PENA)"/>
    <n v="43.1"/>
    <n v="85"/>
    <n v="41.9"/>
    <x v="2"/>
    <m/>
    <m/>
    <s v="Federal"/>
    <m/>
    <m/>
    <m/>
    <s v="Federal"/>
    <s v="PAV"/>
    <s v="Governador Valadares"/>
  </r>
  <r>
    <x v="0"/>
    <s v="259BMG0150"/>
    <n v="0"/>
    <x v="223"/>
    <s v="0150"/>
    <n v="-41.4704439002657"/>
    <n v="-19.138671420349699"/>
    <n v="-41.685446749967397"/>
    <n v="-18.8239121899955"/>
    <s v="259"/>
    <s v="MG"/>
    <s v="Eixo Principal"/>
    <s v="-"/>
    <s v="259BMG0150"/>
    <s v="ENTR BR-458 (P/ CONSELHEIRO PENA)"/>
    <s v="ENTR BR-381(A) (SÃO VÍTOR)"/>
    <n v="85"/>
    <n v="132.6"/>
    <n v="47.6"/>
    <x v="2"/>
    <m/>
    <m/>
    <s v="Federal"/>
    <m/>
    <m/>
    <m/>
    <s v="Federal"/>
    <s v="PAV"/>
    <s v="Governador Valadares"/>
  </r>
  <r>
    <x v="0"/>
    <s v="259BMG0160"/>
    <n v="0"/>
    <x v="223"/>
    <s v="0160"/>
    <n v="-41.685446749967397"/>
    <n v="-18.8239121899955"/>
    <n v="-41.868950159721997"/>
    <n v="-18.842496359919"/>
    <s v="259"/>
    <s v="MG"/>
    <s v="Eixo Principal"/>
    <s v="-"/>
    <s v="259BMG0160"/>
    <s v="ENTR BR-381(A) (SÃO VÍTOR)"/>
    <s v="ACESSO A GOV. VALADARES"/>
    <n v="132.6"/>
    <n v="156.6"/>
    <n v="24"/>
    <x v="2"/>
    <m/>
    <s v="381BMG0140"/>
    <s v="Federal"/>
    <m/>
    <m/>
    <m/>
    <s v="Federal"/>
    <s v="PAV"/>
    <s v="Governador Valadares"/>
  </r>
  <r>
    <x v="0"/>
    <s v="259BMG0170"/>
    <n v="0"/>
    <x v="223"/>
    <s v="0170"/>
    <n v="-41.868950159721997"/>
    <n v="-18.842496359919"/>
    <n v="-41.963312869893002"/>
    <n v="-18.836188380189501"/>
    <s v="259"/>
    <s v="MG"/>
    <s v="Eixo Principal"/>
    <s v="-"/>
    <s v="259BMG0170"/>
    <s v="ACESSO A GOV. VALADARES"/>
    <s v="ENTR BR-381(B) (ENTR AV MINAS GERAIS - GOV VALADARES)"/>
    <n v="156.6"/>
    <n v="168.7"/>
    <n v="12.1"/>
    <x v="2"/>
    <m/>
    <s v="381BMG0150"/>
    <s v="Federal"/>
    <m/>
    <m/>
    <m/>
    <s v="Federal"/>
    <s v="PAV"/>
    <s v="Governador Valadares"/>
  </r>
  <r>
    <x v="0"/>
    <s v="259BMG0180"/>
    <n v="0"/>
    <x v="223"/>
    <s v="0180"/>
    <n v="-41.963312869893002"/>
    <n v="-18.836188380189501"/>
    <n v="-41.9859542700734"/>
    <n v="-18.822432039906602"/>
    <s v="259"/>
    <s v="MG"/>
    <s v="Eixo Principal"/>
    <s v="-"/>
    <s v="259BMG0180"/>
    <s v="ENTR BR-381(B) (ENTR AV MINAS GERAIS - GOV VALADARES)"/>
    <s v="ENTR BR-116/451"/>
    <n v="168.7"/>
    <n v="171.9"/>
    <n v="3.2"/>
    <x v="3"/>
    <m/>
    <m/>
    <s v="Federal"/>
    <m/>
    <m/>
    <m/>
    <s v="Federal"/>
    <s v="N_PAV"/>
    <s v="Governador Valadares"/>
  </r>
  <r>
    <x v="0"/>
    <s v="259BMG0190"/>
    <n v="0"/>
    <x v="223"/>
    <s v="0190"/>
    <n v="-41.9859542700734"/>
    <n v="-18.822432039906602"/>
    <n v="-42.242836989835098"/>
    <n v="-18.7192415899273"/>
    <s v="259"/>
    <s v="MG"/>
    <s v="Eixo Principal"/>
    <s v="-"/>
    <s v="259BMG0190"/>
    <s v="ENTR BR-116/451"/>
    <s v="ENTR MG-314 (CONCEIÇÃO DE TRONQUEIROS)"/>
    <n v="171.9"/>
    <n v="212.4"/>
    <n v="40.5"/>
    <x v="1"/>
    <m/>
    <m/>
    <s v="Estadual"/>
    <m/>
    <s v="MGT-259"/>
    <s v="PAV"/>
    <s v="Estadual"/>
    <s v="PLA"/>
    <s v="Governador Valadares"/>
  </r>
  <r>
    <x v="0"/>
    <s v="259BMG0210"/>
    <n v="0"/>
    <x v="223"/>
    <s v="0210"/>
    <n v="-42.242836989835098"/>
    <n v="-18.7192415899273"/>
    <n v="-42.438685959889"/>
    <n v="-18.828758409872599"/>
    <s v="259"/>
    <s v="MG"/>
    <s v="Eixo Principal"/>
    <s v="-"/>
    <s v="259BMG0210"/>
    <s v="ENTR MG-314 (CONCEIÇÃO DE TRONQUEIROS)"/>
    <s v="SANTA EFIGÊNIA DE MINAS"/>
    <n v="212.4"/>
    <n v="243"/>
    <n v="30.6"/>
    <x v="1"/>
    <m/>
    <m/>
    <s v="Estadual"/>
    <m/>
    <s v="MGT-259"/>
    <s v="PAV"/>
    <s v="Estadual"/>
    <s v="PLA"/>
    <s v="Governador Valadares"/>
  </r>
  <r>
    <x v="0"/>
    <s v="259BMG0212"/>
    <n v="0"/>
    <x v="223"/>
    <s v="0212"/>
    <n v="-42.438685959889"/>
    <n v="-18.828758409872599"/>
    <n v="-42.478143679587099"/>
    <n v="-18.8237396595575"/>
    <s v="259"/>
    <s v="MG"/>
    <s v="Eixo Principal"/>
    <s v="-"/>
    <s v="259BMG0212"/>
    <s v="SANTA EFIGÊNIA DE MINAS"/>
    <s v="GONZAGA"/>
    <n v="243"/>
    <n v="249.2"/>
    <n v="6.2"/>
    <x v="1"/>
    <m/>
    <m/>
    <s v="Estadual"/>
    <m/>
    <s v="MGT-259"/>
    <s v="PAV"/>
    <s v="Estadual"/>
    <s v="PLA"/>
    <s v="Governador Valadares"/>
  </r>
  <r>
    <x v="0"/>
    <s v="259BMG0215"/>
    <n v="0"/>
    <x v="223"/>
    <s v="0215"/>
    <n v="-42.478143679587099"/>
    <n v="-18.8237396595575"/>
    <n v="-42.6210961600597"/>
    <n v="-18.7995114200159"/>
    <s v="259"/>
    <s v="MG"/>
    <s v="Eixo Principal"/>
    <s v="-"/>
    <s v="259BMG0215"/>
    <s v="GONZAGA"/>
    <s v="DIVINOLÂNDIA DE MINAS"/>
    <n v="249.2"/>
    <n v="267.39999999999998"/>
    <n v="18.2"/>
    <x v="1"/>
    <m/>
    <m/>
    <s v="Estadual"/>
    <m/>
    <s v="MGT-259"/>
    <s v="IMP"/>
    <s v="Estadual"/>
    <s v="PLA"/>
    <s v="Governador Valadares"/>
  </r>
  <r>
    <x v="0"/>
    <s v="259BMG0220"/>
    <n v="0"/>
    <x v="223"/>
    <s v="0220"/>
    <n v="-42.6210961600597"/>
    <n v="-18.7995114200159"/>
    <n v="-42.701245019641803"/>
    <n v="-18.8309441896225"/>
    <s v="259"/>
    <s v="MG"/>
    <s v="Eixo Principal"/>
    <s v="-"/>
    <s v="259BMG0220"/>
    <s v="DIVINOLÂNDIA DE MINAS"/>
    <s v="VIRGINÓPOLIS"/>
    <n v="267.39999999999998"/>
    <n v="279.5"/>
    <n v="12.1"/>
    <x v="1"/>
    <m/>
    <m/>
    <s v="Estadual"/>
    <m/>
    <s v="MGT-259"/>
    <s v="PAV"/>
    <s v="Estadual"/>
    <s v="PLA"/>
    <s v="Governador Valadares"/>
  </r>
  <r>
    <x v="0"/>
    <s v="259BMG0225"/>
    <n v="0"/>
    <x v="223"/>
    <s v="0225"/>
    <n v="-42.701245019641803"/>
    <n v="-18.8309441896225"/>
    <n v="-42.931249400139599"/>
    <n v="-18.770378840111299"/>
    <s v="259"/>
    <s v="MG"/>
    <s v="Eixo Principal"/>
    <s v="-"/>
    <s v="259BMG0225"/>
    <s v="VIRGINÓPOLIS"/>
    <s v="ENTR BR-120(A) (GUANHÃES) (P/S J EVANGELISTA)"/>
    <n v="279.5"/>
    <n v="311.7"/>
    <n v="32.200000000000003"/>
    <x v="1"/>
    <m/>
    <m/>
    <s v="Estadual"/>
    <m/>
    <s v="MGT-259"/>
    <s v="PAV"/>
    <s v="Estadual"/>
    <s v="PLA"/>
    <s v="Governador Valadares"/>
  </r>
  <r>
    <x v="0"/>
    <s v="259BMG0230"/>
    <n v="0"/>
    <x v="223"/>
    <s v="0230"/>
    <n v="-42.931249400139599"/>
    <n v="-18.770378840111299"/>
    <n v="-42.931709059825202"/>
    <n v="-18.770904480357402"/>
    <s v="259"/>
    <s v="MG"/>
    <s v="Eixo Principal"/>
    <s v="Coinc"/>
    <s v="259BMG0230"/>
    <s v="ENTR BR-120(A) (GUANHÃES) (P/S J EVANGELISTA)"/>
    <s v="ENTR BR-120(B) (GUANHÃES) (P/ SRA DO PORTO)"/>
    <n v="311.7"/>
    <n v="311.8"/>
    <n v="0.1"/>
    <x v="1"/>
    <m/>
    <s v="120BMG0140"/>
    <s v="Estadual"/>
    <m/>
    <s v="MGT-120"/>
    <s v="PAV"/>
    <s v="Estadual"/>
    <s v="PLA"/>
    <s v="Contagem"/>
  </r>
  <r>
    <x v="0"/>
    <s v="259BMG0235"/>
    <n v="0"/>
    <x v="223"/>
    <s v="0235"/>
    <n v="-42.931709059825202"/>
    <n v="-18.770904480357402"/>
    <n v="-43.0821634698681"/>
    <n v="-18.667856349890499"/>
    <s v="259"/>
    <s v="MG"/>
    <s v="Eixo Principal"/>
    <s v="-"/>
    <s v="259BMG0235"/>
    <s v="ENTR BR-120(B) (GUANHÃES) (P/ SRA DO PORTO)"/>
    <s v="SABINÓPOLIS"/>
    <n v="311.8"/>
    <n v="333.9"/>
    <n v="22.1"/>
    <x v="1"/>
    <m/>
    <m/>
    <s v="Estadual"/>
    <m/>
    <s v="MGT-259"/>
    <s v="PAV"/>
    <s v="Estadual"/>
    <s v="PLA"/>
    <s v="Contagem"/>
  </r>
  <r>
    <x v="0"/>
    <s v="259BMG0250"/>
    <n v="0"/>
    <x v="223"/>
    <s v="0250"/>
    <n v="-43.0821634698681"/>
    <n v="-18.667856349890499"/>
    <n v="-43.352646459766198"/>
    <n v="-18.603663989601301"/>
    <s v="259"/>
    <s v="MG"/>
    <s v="Eixo Principal"/>
    <s v="-"/>
    <s v="259BMG0250"/>
    <s v="SABINÓPOLIS"/>
    <s v="ENTR MG-010(A) (SERRO)"/>
    <n v="333.9"/>
    <n v="372.8"/>
    <n v="38.9"/>
    <x v="1"/>
    <m/>
    <m/>
    <s v="Estadual"/>
    <m/>
    <s v="MG-251"/>
    <s v="PAV"/>
    <s v="Estadual"/>
    <s v="PLA"/>
    <s v="Contagem"/>
  </r>
  <r>
    <x v="0"/>
    <s v="259BMG0260"/>
    <n v="0"/>
    <x v="223"/>
    <s v="0260"/>
    <n v="-43.352646459766198"/>
    <n v="-18.603663989601301"/>
    <n v="-43.388508449805002"/>
    <n v="-18.608319740263699"/>
    <s v="259"/>
    <s v="MG"/>
    <s v="Eixo Principal"/>
    <s v="-"/>
    <s v="259BMG0260"/>
    <s v="ENTR MG-010(A) (SERRO)"/>
    <s v="ENTR MG-010(B) (SERRO)"/>
    <n v="372.8"/>
    <n v="377.6"/>
    <n v="4.8"/>
    <x v="1"/>
    <m/>
    <m/>
    <s v="Estadual"/>
    <m/>
    <s v="MG-010"/>
    <s v="PAV"/>
    <s v="Estadual"/>
    <s v="PLA"/>
    <s v="Contagem"/>
  </r>
  <r>
    <x v="0"/>
    <s v="259BMG0270"/>
    <n v="0"/>
    <x v="223"/>
    <s v="0270"/>
    <n v="-43.388508449805002"/>
    <n v="-18.608319740263699"/>
    <n v="-43.588127879697801"/>
    <n v="-18.576371050283601"/>
    <s v="259"/>
    <s v="MG"/>
    <s v="Eixo Principal"/>
    <s v="-"/>
    <s v="259BMG0270"/>
    <s v="ENTR MG-010(B) (SERRO)"/>
    <s v="TRINTA RÉIS"/>
    <n v="377.6"/>
    <n v="411.4"/>
    <n v="33.799999999999997"/>
    <x v="1"/>
    <m/>
    <m/>
    <s v="Estadual"/>
    <m/>
    <s v="MGT-259"/>
    <s v="PAV"/>
    <s v="Estadual"/>
    <s v="PLA"/>
    <s v="Contagem"/>
  </r>
  <r>
    <x v="0"/>
    <s v="259BMG0271"/>
    <n v="0"/>
    <x v="223"/>
    <s v="0271"/>
    <n v="-43.588127879697801"/>
    <n v="-18.576371050283601"/>
    <n v="-43.657650449808301"/>
    <n v="-18.442245520014598"/>
    <s v="259"/>
    <s v="MG"/>
    <s v="Eixo Principal"/>
    <s v="-"/>
    <s v="259BMG0271"/>
    <s v="TRINTA RÉIS"/>
    <s v="DATAS"/>
    <n v="411.4"/>
    <n v="430.9"/>
    <n v="19.5"/>
    <x v="1"/>
    <m/>
    <m/>
    <s v="Estadual"/>
    <m/>
    <s v="MGT-259"/>
    <s v="PAV"/>
    <s v="Estadual"/>
    <s v="PLA"/>
    <s v="Contagem"/>
  </r>
  <r>
    <x v="0"/>
    <s v="259BMG0290"/>
    <n v="0"/>
    <x v="223"/>
    <s v="0290"/>
    <n v="-43.657650449808301"/>
    <n v="-18.442245520014598"/>
    <n v="-43.6893569002007"/>
    <n v="-18.416367309603601"/>
    <s v="259"/>
    <s v="MG"/>
    <s v="Eixo Principal"/>
    <s v="-"/>
    <s v="259BMG0290"/>
    <s v="DATAS"/>
    <s v="ENTR BR-367(A)"/>
    <n v="430.9"/>
    <n v="437.4"/>
    <n v="6.5"/>
    <x v="1"/>
    <m/>
    <m/>
    <s v="Estadual"/>
    <m/>
    <s v="MGT-259"/>
    <s v="PAV"/>
    <s v="Estadual"/>
    <s v="PLA"/>
    <s v="Contagem"/>
  </r>
  <r>
    <x v="0"/>
    <s v="259BMG0310"/>
    <n v="0"/>
    <x v="223"/>
    <s v="0310"/>
    <n v="-43.6893569002007"/>
    <n v="-18.416367309603601"/>
    <n v="-43.741095660136502"/>
    <n v="-18.450082429960101"/>
    <s v="259"/>
    <s v="MG"/>
    <s v="Eixo Principal"/>
    <s v="-"/>
    <s v="259BMG0310"/>
    <s v="ENTR BR-367(A)"/>
    <s v="ENTR BR-367(B) (GOUVEIA)"/>
    <n v="437.4"/>
    <n v="444.9"/>
    <n v="7.5"/>
    <x v="1"/>
    <m/>
    <s v="367BMG0350"/>
    <s v="Estadual"/>
    <m/>
    <s v="MGT-259"/>
    <s v="PAV"/>
    <s v="Estadual"/>
    <s v="PLA"/>
    <s v="Contagem"/>
  </r>
  <r>
    <x v="0"/>
    <s v="259BMG0330"/>
    <n v="0"/>
    <x v="223"/>
    <s v="0330"/>
    <n v="-43.741095660136502"/>
    <n v="-18.450082429960101"/>
    <n v="-44.313338619981202"/>
    <n v="-18.695040949679999"/>
    <s v="259"/>
    <s v="MG"/>
    <s v="Eixo Principal"/>
    <s v="-"/>
    <s v="259BMG0330"/>
    <s v="ENTR BR-367(B) (GOUVEIA)"/>
    <s v="ACESSO NOSSA SENHORA DA GLÓRIA"/>
    <n v="444.9"/>
    <n v="522.6"/>
    <n v="77.7"/>
    <x v="1"/>
    <m/>
    <m/>
    <s v="Estadual"/>
    <m/>
    <s v="MGT-259"/>
    <s v="PAV"/>
    <s v="Estadual"/>
    <s v="PLA"/>
    <s v="Contagem"/>
  </r>
  <r>
    <x v="0"/>
    <s v="259BMG0345"/>
    <n v="0"/>
    <x v="223"/>
    <s v="0345"/>
    <n v="-44.313338619981202"/>
    <n v="-18.695040949679999"/>
    <n v="-44.420077620285802"/>
    <n v="-18.747422400223499"/>
    <s v="259"/>
    <s v="MG"/>
    <s v="Eixo Principal"/>
    <s v="-"/>
    <s v="259BMG0345"/>
    <s v="ACESSO NOSSA SENHORA DA GLÓRIA"/>
    <s v="ENTR BR-135(A) (CURVELO)"/>
    <n v="522.6"/>
    <n v="535.9"/>
    <n v="13.3"/>
    <x v="1"/>
    <m/>
    <m/>
    <s v="Estadual"/>
    <m/>
    <s v="MGT-259"/>
    <s v="PAV"/>
    <s v="Estadual"/>
    <s v="PLA"/>
    <s v="Bom Despacho"/>
  </r>
  <r>
    <x v="0"/>
    <s v="259BMG0350"/>
    <n v="0"/>
    <x v="223"/>
    <s v="0350"/>
    <n v="-44.420077620285802"/>
    <n v="-18.747422400223499"/>
    <n v="-44.418105050008002"/>
    <n v="-18.753042660290401"/>
    <s v="259"/>
    <s v="MG"/>
    <s v="Eixo Principal"/>
    <s v="Coinc"/>
    <s v="259BMG0350"/>
    <s v="ENTR BR-135(A) (CURVELO)"/>
    <s v="ENTR BR-135(B)"/>
    <n v="535.9"/>
    <n v="536.6"/>
    <n v="0.7"/>
    <x v="1"/>
    <m/>
    <s v="135BMG0830"/>
    <s v="Estadual"/>
    <m/>
    <s v="MG-135"/>
    <s v="PAV"/>
    <s v="Estadual"/>
    <s v="PLA"/>
    <s v="Bom Despacho"/>
  </r>
  <r>
    <x v="0"/>
    <s v="259BMG0370"/>
    <n v="0"/>
    <x v="223"/>
    <s v="0370"/>
    <n v="-44.418105050008002"/>
    <n v="-18.753042660290401"/>
    <n v="-44.847814070262999"/>
    <n v="-18.754014439814501"/>
    <s v="259"/>
    <s v="MG"/>
    <s v="Eixo Principal"/>
    <s v="-"/>
    <s v="259BMG0370"/>
    <s v="ENTR BR-135(B)"/>
    <s v="ENTR BR-040 (FELIXLÂNDIA)"/>
    <n v="536.6"/>
    <n v="580.1"/>
    <n v="43.5"/>
    <x v="1"/>
    <m/>
    <m/>
    <s v="Estadual"/>
    <m/>
    <s v="MGT-259"/>
    <s v="PAV"/>
    <s v="Estadual"/>
    <s v="PLA"/>
    <s v="Bom Despacho"/>
  </r>
  <r>
    <x v="0"/>
    <s v="262AMG1005"/>
    <n v="0"/>
    <x v="224"/>
    <s v="1005"/>
    <n v="-44.857221489679901"/>
    <n v="-19.8983318904043"/>
    <n v="-44.854336729856101"/>
    <n v="-19.878788599813898"/>
    <s v="262"/>
    <s v="MG"/>
    <s v="Acesso"/>
    <s v="-"/>
    <s v="262AMG1005"/>
    <s v="ENTR BR-262 (KM 429)"/>
    <s v="QUILOMBO DO GAIA"/>
    <n v="0"/>
    <n v="2.5"/>
    <n v="2.5"/>
    <x v="1"/>
    <m/>
    <m/>
    <s v="Federal"/>
    <m/>
    <m/>
    <m/>
    <s v="Federal"/>
    <s v="PLA"/>
    <s v="Bom Despacho"/>
  </r>
  <r>
    <x v="0"/>
    <s v="262BES0010"/>
    <n v="0"/>
    <x v="225"/>
    <s v="0010"/>
    <n v="-40.3532097201523"/>
    <n v="-20.320745710046399"/>
    <n v="-40.354785360256102"/>
    <n v="-20.332505819787599"/>
    <s v="262"/>
    <s v="ES"/>
    <s v="Eixo Principal"/>
    <s v="-"/>
    <s v="262BES0010"/>
    <s v="INÍCIO 2A PONTE SOBRE RIO SANTA MARIA (VITÓRIA)"/>
    <s v="ENTR ES-060 (SÃO TORQUATO)"/>
    <n v="0"/>
    <n v="1.3"/>
    <n v="1.3"/>
    <x v="0"/>
    <m/>
    <m/>
    <s v="Federal"/>
    <m/>
    <m/>
    <m/>
    <s v="Federal"/>
    <s v="PAV"/>
    <s v="Santa Isabel"/>
  </r>
  <r>
    <x v="0"/>
    <s v="262BES0020"/>
    <n v="0"/>
    <x v="225"/>
    <s v="0020"/>
    <n v="-40.354785360256102"/>
    <n v="-20.332505819787599"/>
    <n v="-40.376264429859503"/>
    <n v="-20.335847359667799"/>
    <s v="262"/>
    <s v="ES"/>
    <s v="Eixo Principal"/>
    <s v="-"/>
    <s v="262BES0020"/>
    <s v="ENTR ES-060 (SÃO TORQUATO)"/>
    <s v="ENTR ES-080 (CAMPO GRANDE)"/>
    <n v="1.3"/>
    <n v="3.7"/>
    <n v="2.4"/>
    <x v="0"/>
    <m/>
    <m/>
    <s v="Federal"/>
    <m/>
    <m/>
    <m/>
    <s v="Federal"/>
    <s v="PAV"/>
    <s v="Santa Isabel"/>
  </r>
  <r>
    <x v="0"/>
    <s v="262BES0030"/>
    <n v="0"/>
    <x v="225"/>
    <s v="0030"/>
    <n v="-40.376264429859503"/>
    <n v="-20.335847359667799"/>
    <n v="-40.398772660230001"/>
    <n v="-20.342166080000499"/>
    <s v="262"/>
    <s v="ES"/>
    <s v="Eixo Principal"/>
    <s v="-"/>
    <s v="262BES0030"/>
    <s v="ENTR ES-080 (CAMPO GRANDE)"/>
    <s v="ENTR BR-101(A)/ES-471"/>
    <n v="3.7"/>
    <n v="6.4"/>
    <n v="2.7"/>
    <x v="0"/>
    <m/>
    <m/>
    <s v="Federal"/>
    <m/>
    <m/>
    <m/>
    <s v="Federal"/>
    <s v="PAV"/>
    <s v="Santa Isabel"/>
  </r>
  <r>
    <x v="0"/>
    <s v="262BES0040"/>
    <n v="0"/>
    <x v="225"/>
    <s v="0040"/>
    <n v="-40.398772660230001"/>
    <n v="-20.342166080000499"/>
    <n v="-40.405141380170498"/>
    <n v="-20.3434174704398"/>
    <s v="262"/>
    <s v="ES"/>
    <s v="Eixo Principal"/>
    <s v="-"/>
    <s v="262BES0040"/>
    <s v="ENTR BR-447"/>
    <s v="ENTR BR-101(A) (COMPLEXO RODOVIÁRIO)"/>
    <n v="6.4"/>
    <n v="7.1"/>
    <n v="0.7"/>
    <x v="0"/>
    <m/>
    <s v="101AES2005"/>
    <s v="Concessão Federal"/>
    <m/>
    <m/>
    <m/>
    <s v="Federal"/>
    <s v="PAV"/>
    <s v="Santa Isabel"/>
  </r>
  <r>
    <x v="0"/>
    <s v="262BES0050"/>
    <n v="0"/>
    <x v="225"/>
    <s v="0050"/>
    <n v="-40.405141380170498"/>
    <n v="-20.3434174704398"/>
    <n v="-40.4627144199345"/>
    <n v="-20.385008579882001"/>
    <s v="262"/>
    <s v="ES"/>
    <s v="Eixo Principal"/>
    <s v="Coinc"/>
    <s v="262BES0050"/>
    <s v="ENTR BR-101(A) (COMPLEXO RODOVIÁRIO)"/>
    <s v="ENTR BR-101(B)"/>
    <n v="7.1"/>
    <n v="15.9"/>
    <n v="8.8000000000000007"/>
    <x v="0"/>
    <m/>
    <s v="101BES2370"/>
    <s v="Concessão Federal"/>
    <m/>
    <m/>
    <m/>
    <s v="Federal"/>
    <s v="PAV"/>
    <s v="Santa Isabel"/>
  </r>
  <r>
    <x v="0"/>
    <s v="262BES0070"/>
    <n v="0"/>
    <x v="225"/>
    <s v="0070"/>
    <n v="-40.4627144199345"/>
    <n v="-20.385008579882001"/>
    <n v="-40.640503280202097"/>
    <n v="-20.383274409985901"/>
    <s v="262"/>
    <s v="ES"/>
    <s v="Eixo Principal"/>
    <s v="-"/>
    <s v="262BES0070"/>
    <s v="ENTR BR-101(B)"/>
    <s v="ENTR ES-465 (P/DOMINGOS MARTINS)"/>
    <n v="15.9"/>
    <n v="40.4"/>
    <n v="24.5"/>
    <x v="2"/>
    <m/>
    <m/>
    <s v="Federal"/>
    <m/>
    <m/>
    <m/>
    <s v="Federal"/>
    <s v="PAV"/>
    <s v="Santa Isabel"/>
  </r>
  <r>
    <x v="0"/>
    <s v="262BES0090"/>
    <n v="0"/>
    <x v="225"/>
    <s v="0090"/>
    <n v="-40.640503280202097"/>
    <n v="-20.383274409985901"/>
    <n v="-40.668184669986402"/>
    <n v="-20.387768369914198"/>
    <s v="262"/>
    <s v="ES"/>
    <s v="Eixo Principal"/>
    <s v="-"/>
    <s v="262BES0090"/>
    <s v="ENTR ES-465 (P/DOMINGOS MARTINS)"/>
    <s v="ENTR ES-376 (P/ MARECHAL FLORIANO)"/>
    <n v="40.4"/>
    <n v="43.7"/>
    <n v="3.3"/>
    <x v="2"/>
    <m/>
    <m/>
    <s v="Federal"/>
    <m/>
    <m/>
    <m/>
    <s v="Federal"/>
    <s v="PAV"/>
    <s v="Santa Isabel"/>
  </r>
  <r>
    <x v="0"/>
    <s v="262BES0100"/>
    <n v="0"/>
    <x v="225"/>
    <s v="0100"/>
    <n v="-40.668184669986402"/>
    <n v="-20.387768369914198"/>
    <n v="-40.759204229591397"/>
    <n v="-20.413200539972799"/>
    <s v="262"/>
    <s v="ES"/>
    <s v="Eixo Principal"/>
    <s v="-"/>
    <s v="262BES0100"/>
    <s v="ENTR ES-376 (P/ MARECHAL FLORIANO)"/>
    <s v="ENTR ES-146/470"/>
    <n v="43.7"/>
    <n v="56.2"/>
    <n v="12.5"/>
    <x v="2"/>
    <m/>
    <m/>
    <s v="Federal"/>
    <m/>
    <m/>
    <m/>
    <s v="Federal"/>
    <s v="PAV"/>
    <s v="Santa Isabel"/>
  </r>
  <r>
    <x v="0"/>
    <s v="262BES0110"/>
    <n v="0"/>
    <x v="225"/>
    <s v="0110"/>
    <n v="-40.759204229591397"/>
    <n v="-20.413200539972799"/>
    <n v="-41.003885869637102"/>
    <n v="-20.393534480231999"/>
    <s v="262"/>
    <s v="ES"/>
    <s v="Eixo Principal"/>
    <s v="-"/>
    <s v="262BES0110"/>
    <s v="ENTR ES-146/470"/>
    <s v="ENTR ES-368 (DOMINGOS MARTINS)"/>
    <n v="56.2"/>
    <n v="87.1"/>
    <n v="30.9"/>
    <x v="2"/>
    <m/>
    <m/>
    <s v="Federal"/>
    <m/>
    <m/>
    <m/>
    <s v="Federal"/>
    <s v="PAV"/>
    <s v="Santa Isabel"/>
  </r>
  <r>
    <x v="0"/>
    <s v="262BES0130"/>
    <n v="0"/>
    <x v="225"/>
    <s v="0130"/>
    <n v="-41.003885869637102"/>
    <n v="-20.393534480231999"/>
    <n v="-41.058648390410802"/>
    <n v="-20.373824709842399"/>
    <s v="262"/>
    <s v="ES"/>
    <s v="Eixo Principal"/>
    <s v="-"/>
    <s v="262BES0130"/>
    <s v="ENTR ES-368 (DOMINGOS MARTINS)"/>
    <s v="ENTR ES-164 (P/VARGEM ALTA)"/>
    <n v="87.1"/>
    <n v="93.8"/>
    <n v="6.7"/>
    <x v="2"/>
    <m/>
    <m/>
    <s v="Federal"/>
    <m/>
    <m/>
    <m/>
    <s v="Federal"/>
    <s v="PAV"/>
    <s v="Santa Isabel"/>
  </r>
  <r>
    <x v="0"/>
    <s v="262BES0150"/>
    <n v="0"/>
    <x v="225"/>
    <s v="0150"/>
    <n v="-41.058648390410802"/>
    <n v="-20.373824709842399"/>
    <n v="-41.062479229832498"/>
    <n v="-20.364867269808499"/>
    <s v="262"/>
    <s v="ES"/>
    <s v="Eixo Principal"/>
    <s v="-"/>
    <s v="262BES0150"/>
    <s v="ENTR ES-164 (P/VARGEM ALTA)"/>
    <s v="ENTR ES-165(A) (P/AFONSO CLÁUDIO)"/>
    <n v="93.8"/>
    <n v="95.1"/>
    <n v="1.3"/>
    <x v="2"/>
    <m/>
    <m/>
    <s v="Federal"/>
    <m/>
    <m/>
    <m/>
    <s v="Federal"/>
    <s v="PAV"/>
    <s v="Santa Isabel"/>
  </r>
  <r>
    <x v="0"/>
    <s v="262BES0155"/>
    <n v="0"/>
    <x v="225"/>
    <s v="0155"/>
    <n v="-41.062479229832498"/>
    <n v="-20.364867269808499"/>
    <n v="-41.129575129588503"/>
    <n v="-20.332633519920901"/>
    <s v="262"/>
    <s v="ES"/>
    <s v="Eixo Principal"/>
    <s v="-"/>
    <s v="262BES0155"/>
    <s v="ENTR ES-165(A) (P/AFONSO CLÁUDIO)"/>
    <s v="ENTR ES-166 (VENDA NOVA)"/>
    <n v="95.1"/>
    <n v="103.7"/>
    <n v="8.6"/>
    <x v="2"/>
    <m/>
    <m/>
    <s v="Federal"/>
    <m/>
    <m/>
    <m/>
    <s v="Federal"/>
    <s v="PAV"/>
    <s v="Santa Isabel"/>
  </r>
  <r>
    <x v="0"/>
    <s v="262BES0170"/>
    <n v="0"/>
    <x v="225"/>
    <s v="0170"/>
    <n v="-41.129575129588503"/>
    <n v="-20.332633519920901"/>
    <n v="-41.225625250305001"/>
    <n v="-20.318455529798801"/>
    <s v="262"/>
    <s v="ES"/>
    <s v="Eixo Principal"/>
    <s v="-"/>
    <s v="262BES0170"/>
    <s v="ENTR ES-166 (VENDA NOVA)"/>
    <s v="ENTR ES-165(B) (P/CONCEIÇÃO DO CASTELO)"/>
    <n v="103.7"/>
    <n v="115.5"/>
    <n v="11.8"/>
    <x v="2"/>
    <m/>
    <m/>
    <s v="Federal"/>
    <m/>
    <m/>
    <m/>
    <s v="Federal"/>
    <s v="PAV"/>
    <s v="Santa Isabel"/>
  </r>
  <r>
    <x v="0"/>
    <s v="262BES0190"/>
    <n v="0"/>
    <x v="225"/>
    <s v="0190"/>
    <n v="-41.225625250305001"/>
    <n v="-20.318455529798801"/>
    <n v="-41.2280256901334"/>
    <n v="-20.294282989768099"/>
    <s v="262"/>
    <s v="ES"/>
    <s v="Eixo Principal"/>
    <s v="-"/>
    <s v="262BES0190"/>
    <s v="ENTR ES-165(B) (P/CONCEIÇÃO DO CASTELO)"/>
    <s v="ENTR BR-484(A)"/>
    <n v="115.5"/>
    <n v="120.5"/>
    <n v="5"/>
    <x v="2"/>
    <m/>
    <m/>
    <s v="Federal"/>
    <m/>
    <m/>
    <m/>
    <s v="Federal"/>
    <s v="PAV"/>
    <s v="Santa Isabel"/>
  </r>
  <r>
    <x v="0"/>
    <s v="262BES0195"/>
    <n v="0"/>
    <x v="225"/>
    <s v="0195"/>
    <n v="-41.2280256901334"/>
    <n v="-20.294282989768099"/>
    <n v="-41.362616980189401"/>
    <n v="-20.232582620291598"/>
    <s v="262"/>
    <s v="ES"/>
    <s v="Eixo Principal"/>
    <s v="-"/>
    <s v="262BES0195"/>
    <s v="ENTR BR-484(A)"/>
    <s v="ENTR BR-484(B)/ES-181"/>
    <n v="120.5"/>
    <n v="139.1"/>
    <n v="18.600000000000001"/>
    <x v="2"/>
    <m/>
    <s v="484BES0090"/>
    <s v="Federal"/>
    <m/>
    <m/>
    <m/>
    <s v="Federal"/>
    <s v="PAV"/>
    <s v="Santa Isabel"/>
  </r>
  <r>
    <x v="0"/>
    <s v="262BES0200"/>
    <n v="0"/>
    <x v="225"/>
    <s v="0200"/>
    <n v="-41.362616980189401"/>
    <n v="-20.232582620291598"/>
    <n v="-41.563635040224803"/>
    <n v="-20.251676560124999"/>
    <s v="262"/>
    <s v="ES"/>
    <s v="Eixo Principal"/>
    <s v="-"/>
    <s v="262BES0200"/>
    <s v="ENTR BR-484(B)/ES-181"/>
    <s v="ENTR ES-185(A) (P/LAJINHA)"/>
    <n v="139.1"/>
    <n v="166.4"/>
    <n v="27.3"/>
    <x v="2"/>
    <m/>
    <m/>
    <s v="Federal"/>
    <m/>
    <m/>
    <m/>
    <s v="Federal"/>
    <s v="PAV"/>
    <s v="Santa Isabel"/>
  </r>
  <r>
    <x v="0"/>
    <s v="262BES0205"/>
    <n v="0"/>
    <x v="225"/>
    <s v="0205"/>
    <n v="-41.563635040224803"/>
    <n v="-20.251676560124999"/>
    <n v="-41.580687689884897"/>
    <n v="-20.264184510106901"/>
    <s v="262"/>
    <s v="ES"/>
    <s v="Eixo Principal"/>
    <s v="-"/>
    <s v="262BES0205"/>
    <s v="ENTR ES-185(A) (P/LAJINHA)"/>
    <s v="ENTR ES-185(B) (P/IÚNA)"/>
    <n v="166.4"/>
    <n v="169.3"/>
    <n v="2.9"/>
    <x v="2"/>
    <m/>
    <m/>
    <s v="Federal"/>
    <m/>
    <m/>
    <m/>
    <s v="Federal"/>
    <s v="PAV"/>
    <s v="Santa Isabel"/>
  </r>
  <r>
    <x v="0"/>
    <s v="262BES0210"/>
    <n v="0"/>
    <x v="225"/>
    <s v="0210"/>
    <n v="-41.580687689884897"/>
    <n v="-20.264184510106901"/>
    <n v="-41.7788374000259"/>
    <n v="-20.277848689665198"/>
    <s v="262"/>
    <s v="ES"/>
    <s v="Eixo Principal"/>
    <s v="-"/>
    <s v="262BES0210"/>
    <s v="ENTR ES-185(B) (P/IÚNA)"/>
    <s v="INÍCIO PONTE S/ RIO JOSÉ PEDRO"/>
    <n v="169.3"/>
    <n v="196.3"/>
    <n v="27"/>
    <x v="2"/>
    <m/>
    <m/>
    <s v="Federal"/>
    <m/>
    <m/>
    <m/>
    <s v="Federal"/>
    <s v="PAV"/>
    <s v="Santa Isabel"/>
  </r>
  <r>
    <x v="0"/>
    <s v="262BES0220"/>
    <n v="0"/>
    <x v="225"/>
    <s v="0220"/>
    <n v="-41.7788374000259"/>
    <n v="-20.277848689665198"/>
    <n v="-41.7790413698633"/>
    <n v="-20.276556430434798"/>
    <s v="262"/>
    <s v="ES"/>
    <s v="Eixo Principal"/>
    <s v="-"/>
    <s v="262BES0220"/>
    <s v="INÍCIO PONTE S/ RIO JOSÉ PEDRO"/>
    <s v="FIM PONTE S/ RIO JOSÉ PEDRO (DIV ES/MG)"/>
    <n v="196.3"/>
    <n v="196.5"/>
    <n v="0.2"/>
    <x v="2"/>
    <m/>
    <m/>
    <s v="Federal"/>
    <m/>
    <m/>
    <m/>
    <s v="Federal"/>
    <s v="PAV"/>
    <s v="Santa Isabel"/>
  </r>
  <r>
    <x v="0"/>
    <s v="262BMG0230"/>
    <n v="0"/>
    <x v="226"/>
    <s v="0230"/>
    <n v="-41.7790413698633"/>
    <n v="-20.276556430434798"/>
    <n v="-41.840404069991699"/>
    <n v="-20.243701079940799"/>
    <s v="262"/>
    <s v="MG"/>
    <s v="Eixo Principal"/>
    <s v="-"/>
    <s v="262BMG0230"/>
    <s v="DIV ES/MG"/>
    <s v="ENTR MG-108(A) (P/MUTUM)"/>
    <n v="0"/>
    <n v="10.199999999999999"/>
    <n v="10.199999999999999"/>
    <x v="2"/>
    <m/>
    <m/>
    <s v="Federal"/>
    <m/>
    <m/>
    <m/>
    <s v="Federal"/>
    <s v="PAV"/>
    <s v="Caratinga"/>
  </r>
  <r>
    <x v="0"/>
    <s v="262BMG0240"/>
    <n v="0"/>
    <x v="226"/>
    <s v="0240"/>
    <n v="-41.840404069991699"/>
    <n v="-20.243701079940799"/>
    <n v="-41.878999189660803"/>
    <n v="-20.261050549942802"/>
    <s v="262"/>
    <s v="MG"/>
    <s v="Eixo Principal"/>
    <s v="-"/>
    <s v="262BMG0240"/>
    <s v="ENTR MG-108(A) (P/MUTUM)"/>
    <s v="ENTR MG-108(B) (MARTIM SOARES)"/>
    <n v="10.199999999999999"/>
    <n v="15.3"/>
    <n v="5.0999999999999996"/>
    <x v="2"/>
    <m/>
    <m/>
    <s v="Federal"/>
    <m/>
    <m/>
    <m/>
    <s v="Federal"/>
    <s v="PAV"/>
    <s v="Caratinga"/>
  </r>
  <r>
    <x v="0"/>
    <s v="262BMG0250"/>
    <n v="0"/>
    <x v="226"/>
    <s v="0250"/>
    <n v="-41.878999189660803"/>
    <n v="-20.261050549942802"/>
    <n v="-41.982023950344903"/>
    <n v="-20.247222010287398"/>
    <s v="262"/>
    <s v="MG"/>
    <s v="Eixo Principal"/>
    <s v="-"/>
    <s v="262BMG0250"/>
    <s v="ENTR MG-108(B) (MARTIM SOARES)"/>
    <s v="ENTR MG-111(A) (REDUTO)"/>
    <n v="15.3"/>
    <n v="29"/>
    <n v="13.7"/>
    <x v="2"/>
    <m/>
    <m/>
    <s v="Federal"/>
    <m/>
    <m/>
    <m/>
    <s v="Federal"/>
    <s v="PAV"/>
    <s v="Caratinga"/>
  </r>
  <r>
    <x v="0"/>
    <s v="262BMG0270"/>
    <n v="0"/>
    <x v="226"/>
    <s v="0270"/>
    <n v="-41.982023950344903"/>
    <n v="-20.247222010287398"/>
    <n v="-42.024961420433101"/>
    <n v="-20.257729269989699"/>
    <s v="262"/>
    <s v="MG"/>
    <s v="Eixo Principal"/>
    <s v="-"/>
    <s v="262BMG0270"/>
    <s v="ENTR MG-111(A) (REDUTO)"/>
    <s v="ENTR MG-111(B) (MANHUAÇU)"/>
    <n v="29"/>
    <n v="34.1"/>
    <n v="5.0999999999999996"/>
    <x v="2"/>
    <m/>
    <m/>
    <s v="Federal"/>
    <m/>
    <m/>
    <m/>
    <s v="Federal"/>
    <s v="PAV"/>
    <s v="Caratinga"/>
  </r>
  <r>
    <x v="0"/>
    <s v="262BMG0290"/>
    <n v="0"/>
    <x v="226"/>
    <s v="0290"/>
    <n v="-42.024961420433101"/>
    <n v="-20.257729269989699"/>
    <n v="-42.143698840029401"/>
    <n v="-20.247452049672201"/>
    <s v="262"/>
    <s v="MG"/>
    <s v="Eixo Principal"/>
    <s v="-"/>
    <s v="262BMG0290"/>
    <s v="ENTR MG-111(B) (MANHUAÇU)"/>
    <s v="ENTR BR-116 (REALEZA)"/>
    <n v="34.1"/>
    <n v="50.8"/>
    <n v="16.7"/>
    <x v="2"/>
    <m/>
    <m/>
    <s v="Federal"/>
    <m/>
    <m/>
    <m/>
    <s v="Federal"/>
    <s v="PAV"/>
    <s v="Caratinga"/>
  </r>
  <r>
    <x v="0"/>
    <s v="262BMG0295"/>
    <n v="0"/>
    <x v="226"/>
    <s v="0295"/>
    <n v="-42.143698840029401"/>
    <n v="-20.247452049672201"/>
    <n v="-42.275107639805597"/>
    <n v="-20.306440830080099"/>
    <s v="262"/>
    <s v="MG"/>
    <s v="Eixo Principal"/>
    <s v="-"/>
    <s v="262BMG0295"/>
    <s v="ENTR BR-116 (REALEZA)"/>
    <s v="ACESSO SANTA MARGARIDA"/>
    <n v="50.8"/>
    <n v="67.8"/>
    <n v="17"/>
    <x v="2"/>
    <m/>
    <m/>
    <s v="Federal"/>
    <m/>
    <m/>
    <m/>
    <s v="Federal"/>
    <s v="PAV"/>
    <s v="Caratinga"/>
  </r>
  <r>
    <x v="0"/>
    <s v="262BMG0300"/>
    <n v="0"/>
    <x v="226"/>
    <s v="0300"/>
    <n v="-42.275107639805597"/>
    <n v="-20.306440830080099"/>
    <n v="-42.317108920140498"/>
    <n v="-20.310719420364901"/>
    <s v="262"/>
    <s v="MG"/>
    <s v="Eixo Principal"/>
    <s v="-"/>
    <s v="262BMG0300"/>
    <s v="ACESSO SANTA MARGARIDA"/>
    <s v="ACESSO MATIPÓ"/>
    <n v="67.8"/>
    <n v="72.2"/>
    <n v="4.4000000000000004"/>
    <x v="2"/>
    <m/>
    <m/>
    <s v="Federal"/>
    <m/>
    <m/>
    <m/>
    <s v="Federal"/>
    <s v="PAV"/>
    <s v="Caratinga"/>
  </r>
  <r>
    <x v="0"/>
    <s v="262BMG0310"/>
    <n v="0"/>
    <x v="226"/>
    <s v="0310"/>
    <n v="-42.317108920140498"/>
    <n v="-20.310719420364901"/>
    <n v="-42.480120209579901"/>
    <n v="-20.295544240374301"/>
    <s v="262"/>
    <s v="MG"/>
    <s v="Eixo Principal"/>
    <s v="-"/>
    <s v="262BMG0310"/>
    <s v="ACESSO MATIPÓ"/>
    <s v="TREVO P/ ABRE CAMPO *TRECHO URBANO*"/>
    <n v="72.2"/>
    <n v="96"/>
    <n v="23.8"/>
    <x v="2"/>
    <m/>
    <m/>
    <s v="Federal"/>
    <m/>
    <m/>
    <m/>
    <s v="Federal"/>
    <s v="PAV"/>
    <s v="Caratinga"/>
  </r>
  <r>
    <x v="0"/>
    <s v="262BMG0320"/>
    <n v="0"/>
    <x v="226"/>
    <s v="0320"/>
    <n v="-42.480120209579901"/>
    <n v="-20.295544240374301"/>
    <n v="-42.623832580309198"/>
    <n v="-20.2313682099748"/>
    <s v="262"/>
    <s v="MG"/>
    <s v="Eixo Principal"/>
    <s v="-"/>
    <s v="262BMG0320"/>
    <s v="TREVO P/ ABRE CAMPO"/>
    <s v="ENTR MG-329(A) (P/ SÃO PEDRO DOS FERROS)"/>
    <n v="96"/>
    <n v="116.4"/>
    <n v="20.399999999999999"/>
    <x v="2"/>
    <m/>
    <m/>
    <s v="Federal"/>
    <m/>
    <m/>
    <m/>
    <s v="Federal"/>
    <s v="PAV"/>
    <s v="Caratinga"/>
  </r>
  <r>
    <x v="0"/>
    <s v="262BMG0330"/>
    <n v="0"/>
    <x v="226"/>
    <s v="0330"/>
    <n v="-42.623832580309198"/>
    <n v="-20.2313682099748"/>
    <n v="-42.660116109570701"/>
    <n v="-20.210789830286298"/>
    <s v="262"/>
    <s v="MG"/>
    <s v="Eixo Principal"/>
    <s v="-"/>
    <s v="262BMG0330"/>
    <s v="ENTR MG-329(A) (P/ SÃO PEDRO DOS FERROS)"/>
    <s v="ENTR MG-329(B) (P/ PONTE NOVA)"/>
    <n v="116.4"/>
    <n v="121.2"/>
    <n v="4.8"/>
    <x v="2"/>
    <m/>
    <m/>
    <s v="Federal"/>
    <m/>
    <m/>
    <m/>
    <s v="Federal"/>
    <s v="PAV"/>
    <s v="Caratinga"/>
  </r>
  <r>
    <x v="0"/>
    <s v="262BMG0350"/>
    <n v="0"/>
    <x v="226"/>
    <s v="0350"/>
    <n v="-42.660116109570701"/>
    <n v="-20.210789830286298"/>
    <n v="-42.7489546099672"/>
    <n v="-20.013375559634301"/>
    <s v="262"/>
    <s v="MG"/>
    <s v="Eixo Principal"/>
    <s v="-"/>
    <s v="262BMG0350"/>
    <s v="ENTR MG-329(B) (P/ PONTE NOVA)"/>
    <s v="ENTR MG-320 (P/SÃO JOSÉ DO GOIABAL)"/>
    <n v="121.2"/>
    <n v="147.69999999999999"/>
    <n v="26.5"/>
    <x v="2"/>
    <m/>
    <m/>
    <s v="Federal"/>
    <m/>
    <m/>
    <m/>
    <s v="Federal"/>
    <s v="PAV"/>
    <s v="Caratinga"/>
  </r>
  <r>
    <x v="0"/>
    <s v="262BMG0370"/>
    <n v="0"/>
    <x v="226"/>
    <s v="0370"/>
    <n v="-42.7489546099672"/>
    <n v="-20.013375559634301"/>
    <n v="-42.936365209786501"/>
    <n v="-19.9445138797117"/>
    <s v="262"/>
    <s v="MG"/>
    <s v="Eixo Principal"/>
    <s v="-"/>
    <s v="262BMG0370"/>
    <s v="ENTR MG-320 (P/SÃO JOSÉ DO GOIABAL)"/>
    <s v="ENTR BR-120 (VARGEM LINDA)"/>
    <n v="147.69999999999999"/>
    <n v="172"/>
    <n v="24.3"/>
    <x v="2"/>
    <m/>
    <m/>
    <s v="Federal"/>
    <m/>
    <m/>
    <m/>
    <s v="Federal"/>
    <s v="PAV"/>
    <s v="Caratinga"/>
  </r>
  <r>
    <x v="0"/>
    <s v="262BMG0390"/>
    <n v="0"/>
    <x v="226"/>
    <s v="0390"/>
    <n v="-42.936365209786501"/>
    <n v="-19.9445138797117"/>
    <n v="-43.0385622596405"/>
    <n v="-19.9013680304102"/>
    <s v="262"/>
    <s v="MG"/>
    <s v="Eixo Principal"/>
    <s v="-"/>
    <s v="262BMG0390"/>
    <s v="ENTR BR-120 (VARGEM LINDA)"/>
    <s v="ACESSO SÃO DOMINGOS DO PRATA"/>
    <n v="172"/>
    <n v="185.1"/>
    <n v="13.1"/>
    <x v="2"/>
    <m/>
    <m/>
    <s v="Federal"/>
    <m/>
    <m/>
    <m/>
    <s v="Federal"/>
    <s v="PAV"/>
    <s v="Caratinga"/>
  </r>
  <r>
    <x v="0"/>
    <s v="262BMG0393"/>
    <n v="0"/>
    <x v="226"/>
    <s v="0393"/>
    <n v="-43.0385622596405"/>
    <n v="-19.9013680304102"/>
    <n v="-43.117249950224902"/>
    <n v="-19.860906000011799"/>
    <s v="262"/>
    <s v="MG"/>
    <s v="Eixo Principal"/>
    <s v="-"/>
    <s v="262BMG0393"/>
    <s v="ACESSO SÃO DOMINGOS DO PRATA"/>
    <s v="ENTR BR-381(A)"/>
    <n v="185.1"/>
    <n v="195.8"/>
    <n v="10.7"/>
    <x v="2"/>
    <m/>
    <m/>
    <s v="Federal"/>
    <m/>
    <m/>
    <m/>
    <s v="Federal"/>
    <s v="PAV"/>
    <s v="Caratinga"/>
  </r>
  <r>
    <x v="0"/>
    <s v="262BMG0405"/>
    <n v="0"/>
    <x v="226"/>
    <s v="0405"/>
    <n v="-43.1172499403324"/>
    <n v="-19.860906000011799"/>
    <n v="-43.121836870375198"/>
    <n v="-19.8630637299071"/>
    <s v="262"/>
    <s v="MG"/>
    <s v="Eixo Principal"/>
    <s v="-"/>
    <s v="262BMG0405"/>
    <s v="ENTR BR-381(A)"/>
    <s v="ENTR BR-381(B) (P/JOÃO MONLEVADE)"/>
    <n v="195.8"/>
    <n v="196.4"/>
    <n v="0.6"/>
    <x v="2"/>
    <m/>
    <s v="381BMG0280"/>
    <s v="Federal"/>
    <m/>
    <m/>
    <m/>
    <s v="Federal"/>
    <s v="PAV"/>
    <s v="Contagem"/>
  </r>
  <r>
    <x v="0"/>
    <s v="262BMG0410"/>
    <n v="0"/>
    <x v="226"/>
    <s v="0410"/>
    <n v="-43.121836870375198"/>
    <n v="-19.8630637299071"/>
    <n v="-43.1714327401288"/>
    <n v="-19.929860030415998"/>
    <s v="262"/>
    <s v="MG"/>
    <s v="Eixo Principal"/>
    <s v="-"/>
    <s v="262BMG0410"/>
    <s v="ENTR BR-381 (P/JOÃO MONLEVADE)"/>
    <s v="ENTR MG-123 (RIO PIRACICABA)"/>
    <n v="196.4"/>
    <n v="208.2"/>
    <n v="11.8"/>
    <x v="1"/>
    <m/>
    <m/>
    <s v="Estadual"/>
    <m/>
    <s v="MG-123"/>
    <s v="PAV"/>
    <s v="Estadual"/>
    <s v="PLA"/>
    <s v="Contagem"/>
  </r>
  <r>
    <x v="0"/>
    <s v="262BMG0430"/>
    <n v="0"/>
    <x v="226"/>
    <s v="0430"/>
    <n v="-43.1714327401288"/>
    <n v="-19.929860030415998"/>
    <n v="-43.4181482896118"/>
    <n v="-19.977089139951801"/>
    <s v="262"/>
    <s v="MG"/>
    <s v="Eixo Principal"/>
    <s v="-"/>
    <s v="262BMG0430"/>
    <s v="ENTR MG-123 (RIO PIRACICABA)"/>
    <s v="ENTR MG-129 (SANTA BÁRBARA)"/>
    <n v="208.2"/>
    <n v="228.2"/>
    <n v="20"/>
    <x v="1"/>
    <m/>
    <m/>
    <s v="Federal"/>
    <m/>
    <m/>
    <m/>
    <s v="Federal"/>
    <s v="PLA"/>
    <s v="Contagem"/>
  </r>
  <r>
    <x v="0"/>
    <s v="262BMG0450"/>
    <n v="0"/>
    <x v="226"/>
    <s v="0450"/>
    <n v="-43.4181482896118"/>
    <n v="-19.977089139951801"/>
    <n v="-43.475108579896897"/>
    <n v="-19.938481470243602"/>
    <s v="262"/>
    <s v="MG"/>
    <s v="Eixo Principal"/>
    <s v="-"/>
    <s v="262BMG0450"/>
    <s v="ENTR MG-129 (SANTA BÁRBARA)"/>
    <s v="ENTR MG-436 (BARÃO DE COCAIS)"/>
    <n v="228.2"/>
    <n v="237.8"/>
    <n v="9.6"/>
    <x v="1"/>
    <m/>
    <m/>
    <s v="Estadual"/>
    <m/>
    <s v="MGT-262"/>
    <s v="PAV"/>
    <s v="Estadual"/>
    <s v="PLA"/>
    <s v="Contagem"/>
  </r>
  <r>
    <x v="0"/>
    <s v="262BMG0460"/>
    <n v="0"/>
    <x v="226"/>
    <s v="0460"/>
    <n v="-43.475108579896897"/>
    <n v="-19.938481470243602"/>
    <n v="-43.488568900234398"/>
    <n v="-19.925394870376898"/>
    <s v="262"/>
    <s v="MG"/>
    <s v="Eixo Principal"/>
    <s v="-"/>
    <s v="262BMG0460"/>
    <s v="ENTR MG-436 (BARÃO DE COCAIS)"/>
    <s v="BARÃO DE COCAIS"/>
    <n v="237.8"/>
    <n v="241"/>
    <n v="3.2"/>
    <x v="1"/>
    <m/>
    <m/>
    <s v="Estadual"/>
    <m/>
    <s v="MGT-262"/>
    <s v="PAV"/>
    <s v="Estadual"/>
    <s v="PLA"/>
    <s v="Contagem"/>
  </r>
  <r>
    <x v="0"/>
    <s v="262BMG0465"/>
    <n v="0"/>
    <x v="226"/>
    <s v="0465"/>
    <n v="-43.488568900234398"/>
    <n v="-19.925394870376898"/>
    <n v="-43.655187490010597"/>
    <n v="-19.910474989928701"/>
    <s v="262"/>
    <s v="MG"/>
    <s v="Eixo Principal"/>
    <s v="-"/>
    <s v="262BMG0465"/>
    <s v="BARÃO DE COCAIS"/>
    <s v="INÍCIO DA PAVIMENTAÇÃO"/>
    <n v="241"/>
    <n v="269.7"/>
    <n v="28.7"/>
    <x v="1"/>
    <m/>
    <m/>
    <s v="Estadual"/>
    <m/>
    <s v="MGT-262"/>
    <s v="LEN"/>
    <s v="Estadual"/>
    <s v="PLA"/>
    <s v="Contagem"/>
  </r>
  <r>
    <x v="0"/>
    <s v="262BMG0470"/>
    <n v="0"/>
    <x v="226"/>
    <s v="0470"/>
    <n v="-43.655187490010597"/>
    <n v="-19.910474989928701"/>
    <n v="-43.670691290370698"/>
    <n v="-19.8858023099286"/>
    <s v="262"/>
    <s v="MG"/>
    <s v="Eixo Principal"/>
    <s v="-"/>
    <s v="262BMG0470"/>
    <s v="INÍCIO DA PAVIMENTAÇÃO"/>
    <s v="ENTR MG-435 (CAETÉ)"/>
    <n v="269.7"/>
    <n v="272.5"/>
    <n v="2.8"/>
    <x v="1"/>
    <m/>
    <m/>
    <s v="Estadual"/>
    <m/>
    <s v="MGT-262"/>
    <s v="PAV"/>
    <s v="Estadual"/>
    <s v="PLA"/>
    <s v="Contagem"/>
  </r>
  <r>
    <x v="0"/>
    <s v="262BMG0490"/>
    <n v="0"/>
    <x v="226"/>
    <s v="0490"/>
    <n v="-43.670691290370698"/>
    <n v="-19.8858023099286"/>
    <n v="-43.814431809879999"/>
    <n v="-19.893467979963201"/>
    <s v="262"/>
    <s v="MG"/>
    <s v="Eixo Principal"/>
    <s v="-"/>
    <s v="262BMG0490"/>
    <s v="ENTR MG-435 (CAETÉ)"/>
    <s v="ENTR MG-437 (SABARÁ)"/>
    <n v="272.5"/>
    <n v="299.89999999999998"/>
    <n v="27.4"/>
    <x v="1"/>
    <m/>
    <m/>
    <s v="Estadual"/>
    <m/>
    <s v="MGT-262"/>
    <s v="PAV"/>
    <s v="Estadual"/>
    <s v="PLA"/>
    <s v="Contagem"/>
  </r>
  <r>
    <x v="0"/>
    <s v="262BMG0510"/>
    <n v="0"/>
    <x v="226"/>
    <s v="0510"/>
    <n v="-43.814431809879999"/>
    <n v="-19.893467979963201"/>
    <n v="-43.873633879799598"/>
    <n v="-19.875252550065099"/>
    <s v="262"/>
    <s v="MG"/>
    <s v="Eixo Principal"/>
    <s v="-"/>
    <s v="262BMG0510"/>
    <s v="ENTR MG-437 (SABARÁ)"/>
    <s v="POSTO DA POLÍCIA MILITAR RODOVIÁRIA"/>
    <n v="299.89999999999998"/>
    <n v="315.3"/>
    <n v="15.4"/>
    <x v="1"/>
    <m/>
    <m/>
    <s v="Estadual"/>
    <m/>
    <s v="MGT-262"/>
    <s v="PAV"/>
    <s v="Estadual"/>
    <s v="PLA"/>
    <s v="Contagem"/>
  </r>
  <r>
    <x v="0"/>
    <s v="262BMG0520"/>
    <n v="0"/>
    <x v="226"/>
    <s v="0520"/>
    <n v="-43.873633879799598"/>
    <n v="-19.875252550065099"/>
    <n v="-43.895823469577401"/>
    <n v="-19.855722799667401"/>
    <s v="262"/>
    <s v="MG"/>
    <s v="Eixo Principal"/>
    <s v="-"/>
    <s v="262BMG0520"/>
    <s v="POSTO DA POLÍCIA MILITAR RODOVIÁRIA"/>
    <s v="ENTR BR-381(B)"/>
    <n v="315.3"/>
    <n v="318.60000000000002"/>
    <n v="3.3"/>
    <x v="2"/>
    <m/>
    <m/>
    <s v="Federal"/>
    <m/>
    <m/>
    <m/>
    <s v="Federal"/>
    <s v="PAV"/>
    <s v="Contagem"/>
  </r>
  <r>
    <x v="0"/>
    <s v="262BMG0530"/>
    <n v="0"/>
    <x v="226"/>
    <s v="0530"/>
    <n v="-43.895823469577401"/>
    <n v="-19.855722799667401"/>
    <n v="-43.9271262403836"/>
    <n v="-19.864818059905399"/>
    <s v="262"/>
    <s v="MG"/>
    <s v="Eixo Principal"/>
    <s v="-"/>
    <s v="262BMG0530"/>
    <s v="ENTR BR-381(B)"/>
    <s v="ENTR MG-020"/>
    <n v="318.60000000000002"/>
    <n v="322.60000000000002"/>
    <n v="4"/>
    <x v="0"/>
    <m/>
    <s v="381BMG0370"/>
    <s v="Federal"/>
    <m/>
    <m/>
    <m/>
    <s v="Federal"/>
    <s v="PAV"/>
    <s v="Contagem"/>
  </r>
  <r>
    <x v="0"/>
    <s v="262BMG0550"/>
    <n v="0"/>
    <x v="226"/>
    <s v="0550"/>
    <n v="-43.9271262403836"/>
    <n v="-19.864818059905399"/>
    <n v="-43.952160390289698"/>
    <n v="-19.8785289295664"/>
    <s v="262"/>
    <s v="MG"/>
    <s v="Eixo Principal"/>
    <s v="-"/>
    <s v="262BMG0550"/>
    <s v="ENTR MG-020"/>
    <s v="AVENIDA PRESIDENTE ANTÔNIO CARLOS"/>
    <n v="322.60000000000002"/>
    <n v="325.8"/>
    <n v="3.2"/>
    <x v="0"/>
    <m/>
    <s v="381BMG0390"/>
    <s v="Federal"/>
    <m/>
    <m/>
    <m/>
    <s v="Federal"/>
    <s v="PAV"/>
    <s v="Contagem"/>
  </r>
  <r>
    <x v="0"/>
    <s v="262BMG0570"/>
    <n v="0"/>
    <x v="226"/>
    <s v="0570"/>
    <n v="-43.952160390289698"/>
    <n v="-19.8785289295664"/>
    <n v="-44.0060609999151"/>
    <n v="-19.926556830433299"/>
    <s v="262"/>
    <s v="MG"/>
    <s v="Eixo Principal"/>
    <s v="-"/>
    <s v="262BMG0570"/>
    <s v="AVENIDA PRESIDENTE ANTÔNIO CARLOS"/>
    <s v="ENTR BR-040(A)/135"/>
    <n v="325.8"/>
    <n v="334"/>
    <n v="8.1999999999999993"/>
    <x v="0"/>
    <m/>
    <s v="381BMG0410"/>
    <s v="Federal"/>
    <m/>
    <m/>
    <m/>
    <s v="Federal"/>
    <s v="PAV"/>
    <s v="Contagem"/>
  </r>
  <r>
    <x v="0"/>
    <s v="262BMG0590"/>
    <n v="0"/>
    <x v="226"/>
    <s v="0590"/>
    <n v="-44.0060609999151"/>
    <n v="-19.926556830433299"/>
    <n v="-44.007964219872797"/>
    <n v="-19.947067109859098"/>
    <s v="262"/>
    <s v="MG"/>
    <s v="Eixo Principal"/>
    <s v="Coinc"/>
    <s v="262BMG0590"/>
    <s v="ENTR BR-040(A)/135"/>
    <s v="ENTR BR-040(B)"/>
    <n v="334"/>
    <n v="336.6"/>
    <n v="2.6"/>
    <x v="0"/>
    <m/>
    <s v="381BMG0430;040BMG0370"/>
    <s v="Concessão Federal"/>
    <m/>
    <m/>
    <m/>
    <s v="Federal"/>
    <s v="PAV"/>
    <s v="Contagem"/>
  </r>
  <r>
    <x v="0"/>
    <s v="262BMG0610"/>
    <n v="0"/>
    <x v="226"/>
    <s v="0610"/>
    <n v="-44.007964219872797"/>
    <n v="-19.947067109859098"/>
    <n v="-44.018643549560103"/>
    <n v="-19.952471090168601"/>
    <s v="262"/>
    <s v="MG"/>
    <s v="Eixo Principal"/>
    <s v="-"/>
    <s v="262BMG0610"/>
    <s v="ENTR BR-040(B)"/>
    <s v="ENTR MG-040 (PARQUE INDUSTRIAL) *TRECHO URBANO*"/>
    <n v="336.6"/>
    <n v="337.8"/>
    <n v="1.2"/>
    <x v="0"/>
    <m/>
    <s v="381BMG0450"/>
    <s v="Federal"/>
    <m/>
    <m/>
    <m/>
    <s v="Federal"/>
    <s v="PAV"/>
    <s v="Contagem"/>
  </r>
  <r>
    <x v="0"/>
    <s v="262BMG0630"/>
    <n v="0"/>
    <x v="226"/>
    <s v="0630"/>
    <n v="-44.018643549560103"/>
    <n v="-19.952471090168601"/>
    <n v="-44.033610659704102"/>
    <n v="-19.959387329961199"/>
    <s v="262"/>
    <s v="MG"/>
    <s v="Eixo Principal"/>
    <s v="-"/>
    <s v="262BMG0630"/>
    <s v="ENTR MG-040 (PARQUE INDUSTRIAL)"/>
    <s v="PRAÇA CEMIG *TRECHO URBANO*"/>
    <n v="337.8"/>
    <n v="339.1"/>
    <n v="1.3"/>
    <x v="0"/>
    <m/>
    <s v="381BMG0460"/>
    <s v="Federal"/>
    <m/>
    <m/>
    <m/>
    <s v="Federal"/>
    <s v="PAV"/>
    <s v="Contagem"/>
  </r>
  <r>
    <x v="2"/>
    <s v="262BMG0640"/>
    <s v="BR-060/153/262/DF/GO/MG (Concebra)"/>
    <x v="226"/>
    <s v="0640"/>
    <n v="-44.033610659704102"/>
    <n v="-19.959387329961199"/>
    <n v="-44.203314149828003"/>
    <n v="-19.9858565298549"/>
    <s v="262"/>
    <s v="MG"/>
    <s v="Eixo Principal"/>
    <s v="-"/>
    <s v="262BMG0640"/>
    <s v="PRAÇA CEMIG"/>
    <s v="ENTR BR-381(C) (BETIM) *TRECHO URBANO*"/>
    <n v="339.1"/>
    <n v="360.1"/>
    <n v="21"/>
    <x v="0"/>
    <m/>
    <s v="381BMG0470"/>
    <s v="Concessão Federal"/>
    <m/>
    <m/>
    <m/>
    <s v="Federal"/>
    <s v="PAV"/>
    <s v="Contagem"/>
  </r>
  <r>
    <x v="2"/>
    <s v="262BMG0650"/>
    <s v="BR-060/153/262/DF/GO/MG (Concebra)"/>
    <x v="226"/>
    <s v="0650"/>
    <n v="-44.203314149828003"/>
    <n v="-19.9858565298549"/>
    <n v="-44.339536829860698"/>
    <n v="-19.959065170321299"/>
    <s v="262"/>
    <s v="MG"/>
    <s v="Eixo Principal"/>
    <s v="-"/>
    <s v="262BMG0650"/>
    <s v="ENTR BR-381(C) (BETIM)"/>
    <s v="ENTR MG-050 (P/MATEUS LEME)"/>
    <n v="360.1"/>
    <n v="376"/>
    <n v="15.9"/>
    <x v="0"/>
    <m/>
    <m/>
    <s v="Concessão Federal"/>
    <m/>
    <m/>
    <m/>
    <s v="Federal"/>
    <s v="PAV"/>
    <s v="Bom Despacho"/>
  </r>
  <r>
    <x v="2"/>
    <s v="262BMG0670"/>
    <s v="BR-060/153/262/DF/GO/MG (Concebra)"/>
    <x v="226"/>
    <s v="0670"/>
    <n v="-44.339536829860698"/>
    <n v="-19.959065170321299"/>
    <n v="-44.400854480249997"/>
    <n v="-19.930453990359201"/>
    <s v="262"/>
    <s v="MG"/>
    <s v="Eixo Principal"/>
    <s v="-"/>
    <s v="262BMG0670"/>
    <s v="ENTR MG-050 (P/MATEUS LEME)"/>
    <s v="ACESSO FLORESTAL"/>
    <n v="376"/>
    <n v="383.7"/>
    <n v="7.7"/>
    <x v="0"/>
    <m/>
    <m/>
    <s v="Concessão Federal"/>
    <m/>
    <m/>
    <m/>
    <s v="Federal"/>
    <s v="PAV"/>
    <s v="Bom Despacho"/>
  </r>
  <r>
    <x v="2"/>
    <s v="262BMG0685"/>
    <s v="BR-060/153/262/DF/GO/MG (Concebra)"/>
    <x v="226"/>
    <s v="0685"/>
    <n v="-44.400854480249997"/>
    <n v="-19.930453990359201"/>
    <n v="-44.605066739738199"/>
    <n v="-19.8840599795843"/>
    <s v="262"/>
    <s v="MG"/>
    <s v="Eixo Principal"/>
    <s v="-"/>
    <s v="262BMG0685"/>
    <s v="ACESSO FLORESTAL"/>
    <s v="ENTR BR-352 (PARÁ DE MINAS)"/>
    <n v="383.7"/>
    <n v="407.5"/>
    <n v="23.8"/>
    <x v="0"/>
    <m/>
    <m/>
    <s v="Concessão Federal"/>
    <m/>
    <m/>
    <m/>
    <s v="Federal"/>
    <s v="PAV"/>
    <s v="Bom Despacho"/>
  </r>
  <r>
    <x v="2"/>
    <s v="262BMG0690"/>
    <s v="BR-060/153/262/DF/GO/MG (Concebra)"/>
    <x v="226"/>
    <s v="0690"/>
    <n v="-44.605066739738199"/>
    <n v="-19.8840599795843"/>
    <n v="-44.614727419934397"/>
    <n v="-19.8835199699705"/>
    <s v="262"/>
    <s v="MG"/>
    <s v="Eixo Principal"/>
    <s v="-"/>
    <s v="262BMG0690"/>
    <s v="ENTR BR-352 (PARÁ DE MINAS)"/>
    <s v="ENTR MG-431"/>
    <n v="407.5"/>
    <n v="408.6"/>
    <n v="1.1000000000000001"/>
    <x v="0"/>
    <m/>
    <m/>
    <s v="Concessão Federal"/>
    <m/>
    <m/>
    <m/>
    <s v="Federal"/>
    <s v="PAV"/>
    <s v="Bom Despacho"/>
  </r>
  <r>
    <x v="2"/>
    <s v="262BMG0710"/>
    <s v="BR-060/153/262/DF/GO/MG (Concebra)"/>
    <x v="226"/>
    <s v="0710"/>
    <n v="-44.614727419934397"/>
    <n v="-19.8835199699705"/>
    <n v="-44.6984312896722"/>
    <n v="-19.898057429906402"/>
    <s v="262"/>
    <s v="MG"/>
    <s v="Eixo Principal"/>
    <s v="-"/>
    <s v="262BMG0710"/>
    <s v="ENTR MG-431"/>
    <s v="ENTR MG-430 (P/IGARATINGA)"/>
    <n v="408.6"/>
    <n v="419.1"/>
    <n v="10.5"/>
    <x v="0"/>
    <m/>
    <m/>
    <s v="Concessão Federal"/>
    <m/>
    <m/>
    <m/>
    <s v="Federal"/>
    <s v="PAV"/>
    <s v="Bom Despacho"/>
  </r>
  <r>
    <x v="2"/>
    <s v="262BMG0730"/>
    <s v="BR-060/153/262/DF/GO/MG (Concebra)"/>
    <x v="226"/>
    <s v="0730"/>
    <n v="-44.6984312896722"/>
    <n v="-19.898057429906402"/>
    <n v="-44.861255639735901"/>
    <n v="-19.897647349845201"/>
    <s v="262"/>
    <s v="MG"/>
    <s v="Eixo Principal"/>
    <s v="-"/>
    <s v="262BMG0730"/>
    <s v="ENTR MG-430 (P/IGARATINGA)"/>
    <s v="ACESSO SÃO GONÇALO  DO PARÁ"/>
    <n v="419.1"/>
    <n v="436.9"/>
    <n v="17.8"/>
    <x v="0"/>
    <m/>
    <m/>
    <s v="Concessão Federal"/>
    <m/>
    <m/>
    <m/>
    <s v="Federal"/>
    <s v="PAV"/>
    <s v="Bom Despacho"/>
  </r>
  <r>
    <x v="2"/>
    <s v="262BMG0740"/>
    <s v="BR-060/153/262/DF/GO/MG (Concebra)"/>
    <x v="226"/>
    <s v="0740"/>
    <n v="-44.861255639735901"/>
    <n v="-19.897647349845201"/>
    <n v="-44.908476720124398"/>
    <n v="-19.881573349630301"/>
    <s v="262"/>
    <s v="MG"/>
    <s v="Eixo Principal"/>
    <s v="-"/>
    <s v="262BMG0740"/>
    <s v="ACESSO SÃO GONÇALO  DO PARÁ"/>
    <s v="ENTR BR-494/MG-423"/>
    <n v="436.9"/>
    <n v="442.4"/>
    <n v="5.5"/>
    <x v="0"/>
    <m/>
    <m/>
    <s v="Concessão Federal"/>
    <m/>
    <m/>
    <m/>
    <s v="Federal"/>
    <s v="PAV"/>
    <s v="Bom Despacho"/>
  </r>
  <r>
    <x v="2"/>
    <s v="262BMG0745"/>
    <s v="BR-060/153/262/DF/GO/MG (Concebra)"/>
    <x v="226"/>
    <s v="0745"/>
    <n v="-44.908476720124398"/>
    <n v="-19.881573349630301"/>
    <n v="-45.005239680366898"/>
    <n v="-19.860709009812901"/>
    <s v="262"/>
    <s v="MG"/>
    <s v="Eixo Principal"/>
    <s v="-"/>
    <s v="262BMG0745"/>
    <s v="ENTR BR-494/MG-423"/>
    <s v="FIM DA TRAVESSIA DE NOVA SERRANA"/>
    <n v="442.4"/>
    <n v="452.6"/>
    <n v="10.199999999999999"/>
    <x v="0"/>
    <m/>
    <m/>
    <s v="Concessão Federal"/>
    <m/>
    <m/>
    <m/>
    <s v="Federal"/>
    <s v="PAV"/>
    <s v="Bom Despacho"/>
  </r>
  <r>
    <x v="2"/>
    <s v="262BMG0750"/>
    <s v="BR-060/153/262/DF/GO/MG (Concebra)"/>
    <x v="226"/>
    <s v="0750"/>
    <n v="-45.005239680366898"/>
    <n v="-19.860709009812901"/>
    <n v="-45.259741089779403"/>
    <n v="-19.7828815000811"/>
    <s v="262"/>
    <s v="MG"/>
    <s v="Eixo Principal"/>
    <s v="-"/>
    <s v="262BMG0750"/>
    <s v="FIM DA TRAVESSIA DE NOVA SERRANA"/>
    <s v="ENTR MG-164 (P/BOM DESPACHO)"/>
    <n v="452.6"/>
    <n v="482.1"/>
    <n v="29.5"/>
    <x v="2"/>
    <m/>
    <m/>
    <s v="Concessão Federal"/>
    <m/>
    <m/>
    <m/>
    <s v="Federal"/>
    <s v="PAV"/>
    <s v="Bom Despacho"/>
  </r>
  <r>
    <x v="2"/>
    <s v="262BMG0770"/>
    <s v="BR-060/153/262/DF/GO/MG (Concebra)"/>
    <x v="226"/>
    <s v="0770"/>
    <n v="-45.259741089779403"/>
    <n v="-19.7828815000811"/>
    <n v="-45.395817950138202"/>
    <n v="-19.785261480332998"/>
    <s v="262"/>
    <s v="MG"/>
    <s v="Eixo Principal"/>
    <s v="-"/>
    <s v="262BMG0770"/>
    <s v="ENTR MG-164 (P/BOM DESPACHO)"/>
    <s v="ENTR MG-170 (P/MOEMA)"/>
    <n v="482.1"/>
    <n v="496.5"/>
    <n v="14.4"/>
    <x v="2"/>
    <m/>
    <m/>
    <s v="Concessão Federal"/>
    <m/>
    <m/>
    <m/>
    <s v="Federal"/>
    <s v="PAV"/>
    <s v="Bom Despacho"/>
  </r>
  <r>
    <x v="2"/>
    <s v="262BMG0790"/>
    <s v="BR-060/153/262/DF/GO/MG (Concebra)"/>
    <x v="226"/>
    <s v="0790"/>
    <n v="-45.395817950138202"/>
    <n v="-19.785261480332998"/>
    <n v="-45.683117319808403"/>
    <n v="-19.7827754601193"/>
    <s v="262"/>
    <s v="MG"/>
    <s v="Eixo Principal"/>
    <s v="-"/>
    <s v="262BMG0790"/>
    <s v="ENTR MG-170 (P/MOEMA)"/>
    <s v="ENTR MG-176 (P/LUZ)"/>
    <n v="496.5"/>
    <n v="527.5"/>
    <n v="31"/>
    <x v="2"/>
    <m/>
    <m/>
    <s v="Concessão Federal"/>
    <m/>
    <m/>
    <m/>
    <s v="Federal"/>
    <s v="PAV"/>
    <s v="Bom Despacho"/>
  </r>
  <r>
    <x v="2"/>
    <s v="262BMG0810"/>
    <s v="BR-060/153/262/DF/GO/MG (Concebra)"/>
    <x v="226"/>
    <s v="0810"/>
    <n v="-45.683117319808403"/>
    <n v="-19.7827754601193"/>
    <n v="-45.853205690090398"/>
    <n v="-19.741554220251"/>
    <s v="262"/>
    <s v="MG"/>
    <s v="Eixo Principal"/>
    <s v="-"/>
    <s v="262BMG0810"/>
    <s v="ENTR MG-176 (P/LUZ)"/>
    <s v="ACESSO CÓRREGO DANTA"/>
    <n v="527.5"/>
    <n v="546.9"/>
    <n v="19.399999999999999"/>
    <x v="2"/>
    <m/>
    <m/>
    <s v="Concessão Federal"/>
    <m/>
    <m/>
    <m/>
    <s v="Federal"/>
    <s v="PAV"/>
    <s v="Bom Despacho"/>
  </r>
  <r>
    <x v="2"/>
    <s v="262BMG0820"/>
    <s v="BR-060/153/262/DF/GO/MG (Concebra)"/>
    <x v="226"/>
    <s v="0820"/>
    <n v="-45.853205690090398"/>
    <n v="-19.741554220251"/>
    <n v="-46.015715639864801"/>
    <n v="-19.734259230079299"/>
    <s v="262"/>
    <s v="MG"/>
    <s v="Eixo Principal"/>
    <s v="-"/>
    <s v="262BMG0820"/>
    <s v="ACESSO CÓRREGO DANTA"/>
    <s v="ENTR BR-354(A) (P/BAMBUÍ)"/>
    <n v="546.9"/>
    <n v="570.20000000000005"/>
    <n v="23.3"/>
    <x v="2"/>
    <m/>
    <m/>
    <s v="Concessão Federal"/>
    <m/>
    <m/>
    <m/>
    <s v="Federal"/>
    <s v="PAV"/>
    <s v="Bom Despacho"/>
  </r>
  <r>
    <x v="2"/>
    <s v="262BMG0830"/>
    <s v="BR-060/153/262/DF/GO/MG (Concebra)"/>
    <x v="226"/>
    <s v="0830"/>
    <n v="-46.015715639864801"/>
    <n v="-19.734259230079299"/>
    <n v="-46.070320479806199"/>
    <n v="-19.6492188400773"/>
    <s v="262"/>
    <s v="MG"/>
    <s v="Eixo Principal"/>
    <s v="-"/>
    <s v="262BMG0830"/>
    <s v="ENTR BR-354(A) (P/BAMBUÍ)"/>
    <s v="ENTR BR-354(B)"/>
    <n v="570.20000000000005"/>
    <n v="583.20000000000005"/>
    <n v="13"/>
    <x v="2"/>
    <m/>
    <s v="354BMG0230"/>
    <s v="Concessão Federal"/>
    <m/>
    <m/>
    <m/>
    <s v="Federal"/>
    <s v="PAV"/>
    <s v="Bom Despacho"/>
  </r>
  <r>
    <x v="2"/>
    <s v="262BMG0850"/>
    <s v="BR-060/153/262/DF/GO/MG (Concebra)"/>
    <x v="226"/>
    <s v="0850"/>
    <n v="-46.070320479806199"/>
    <n v="-19.6492188400773"/>
    <n v="-46.160319559799802"/>
    <n v="-19.6664151699241"/>
    <s v="262"/>
    <s v="MG"/>
    <s v="Eixo Principal"/>
    <s v="-"/>
    <s v="262BMG0850"/>
    <s v="ENTR BR-354(B)"/>
    <s v="ACESSO CAMPOS ALTOS"/>
    <n v="583.20000000000005"/>
    <n v="594.29999999999995"/>
    <n v="11.1"/>
    <x v="2"/>
    <m/>
    <m/>
    <s v="Concessão Federal"/>
    <m/>
    <m/>
    <m/>
    <s v="Federal"/>
    <s v="PAV"/>
    <s v="Patos de Minas"/>
  </r>
  <r>
    <x v="2"/>
    <s v="262BMG0870"/>
    <s v="BR-060/153/262/DF/GO/MG (Concebra)"/>
    <x v="226"/>
    <s v="0870"/>
    <n v="-46.160319559799802"/>
    <n v="-19.6664151699241"/>
    <n v="-46.489096389786503"/>
    <n v="-19.593254690151799"/>
    <s v="262"/>
    <s v="MG"/>
    <s v="Eixo Principal"/>
    <s v="-"/>
    <s v="262BMG0870"/>
    <s v="ACESSO CAMPOS ALTOS"/>
    <s v="ENTR MG-187 (P/IBIÁ)"/>
    <n v="594.29999999999995"/>
    <n v="635.20000000000005"/>
    <n v="40.9"/>
    <x v="2"/>
    <m/>
    <m/>
    <s v="Concessão Federal"/>
    <m/>
    <m/>
    <m/>
    <s v="Federal"/>
    <s v="PAV"/>
    <s v="Patos de Minas"/>
  </r>
  <r>
    <x v="2"/>
    <s v="262BMG0890"/>
    <s v="BR-060/153/262/DF/GO/MG (Concebra)"/>
    <x v="226"/>
    <s v="0890"/>
    <n v="-46.489096389786503"/>
    <n v="-19.593254690151799"/>
    <n v="-46.891520689628003"/>
    <n v="-19.553275229667999"/>
    <s v="262"/>
    <s v="MG"/>
    <s v="Eixo Principal"/>
    <s v="-"/>
    <s v="262BMG0890"/>
    <s v="ENTR MG-187 (P/IBIÁ)"/>
    <s v="ENTR BR-146 (P/ARAXÁ)"/>
    <n v="635.20000000000005"/>
    <n v="681.8"/>
    <n v="46.6"/>
    <x v="2"/>
    <m/>
    <m/>
    <s v="Concessão Federal"/>
    <m/>
    <m/>
    <m/>
    <s v="Federal"/>
    <s v="PAV"/>
    <s v="Patos de Minas"/>
  </r>
  <r>
    <x v="2"/>
    <s v="262BMG0910"/>
    <s v="BR-060/153/262/DF/GO/MG (Concebra)"/>
    <x v="226"/>
    <s v="0910"/>
    <n v="-46.891520689628003"/>
    <n v="-19.553275229667999"/>
    <n v="-46.974904559897404"/>
    <n v="-19.562150370043501"/>
    <s v="262"/>
    <s v="MG"/>
    <s v="Eixo Principal"/>
    <s v="-"/>
    <s v="262BMG0910"/>
    <s v="ENTR BR-146 (P/ARAXÁ)"/>
    <s v="ENTR BR-452 (P/UBERLÂNDIA)"/>
    <n v="681.8"/>
    <n v="691.6"/>
    <n v="9.8000000000000007"/>
    <x v="2"/>
    <m/>
    <m/>
    <s v="Concessão Federal"/>
    <m/>
    <m/>
    <m/>
    <s v="Federal"/>
    <s v="PAV"/>
    <s v="Patos de Minas"/>
  </r>
  <r>
    <x v="2"/>
    <s v="262BMG0930"/>
    <s v="BR-060/153/262/DF/GO/MG (Concebra)"/>
    <x v="226"/>
    <s v="0930"/>
    <n v="-46.974904559897404"/>
    <n v="-19.562150370043501"/>
    <n v="-47.341397079611497"/>
    <n v="-19.618152420097999"/>
    <s v="262"/>
    <s v="MG"/>
    <s v="Eixo Principal"/>
    <s v="-"/>
    <s v="262BMG0930"/>
    <s v="ENTR BR-452 (P/UBERLÂNDIA)"/>
    <s v="ENTR BR-462 (PERDIZES)"/>
    <n v="691.6"/>
    <n v="733"/>
    <n v="41.4"/>
    <x v="2"/>
    <m/>
    <m/>
    <s v="Concessão Federal"/>
    <m/>
    <m/>
    <m/>
    <s v="Federal"/>
    <s v="PAV"/>
    <s v="Patos de Minas"/>
  </r>
  <r>
    <x v="2"/>
    <s v="262BMG0950"/>
    <s v="BR-060/153/262/DF/GO/MG (Concebra)"/>
    <x v="226"/>
    <s v="0950"/>
    <n v="-47.341397079611497"/>
    <n v="-19.618152420097999"/>
    <n v="-47.510626619822602"/>
    <n v="-19.642752030181999"/>
    <s v="262"/>
    <s v="MG"/>
    <s v="Eixo Principal"/>
    <s v="-"/>
    <s v="262BMG0950"/>
    <s v="ENTR BR-462 (PERDIZES)"/>
    <s v="ENTR MG-190 (P/SACRAMENTO)"/>
    <n v="733"/>
    <n v="751.6"/>
    <n v="18.600000000000001"/>
    <x v="2"/>
    <m/>
    <m/>
    <s v="Concessão Federal"/>
    <m/>
    <m/>
    <m/>
    <s v="Federal"/>
    <s v="PAV"/>
    <s v="Uberlândia"/>
  </r>
  <r>
    <x v="2"/>
    <s v="262BMG0970"/>
    <s v="BR-060/153/262/DF/GO/MG (Concebra)"/>
    <x v="226"/>
    <s v="0970"/>
    <n v="-47.510626619822602"/>
    <n v="-19.642752030181999"/>
    <n v="-47.667884970415002"/>
    <n v="-19.683267269868502"/>
    <s v="262"/>
    <s v="MG"/>
    <s v="Eixo Principal"/>
    <s v="-"/>
    <s v="262BMG0970"/>
    <s v="ENTR MG-190 (P/SACRAMENTO)"/>
    <s v="ENTR ACESSO PONTE ALTA"/>
    <n v="751.6"/>
    <n v="768.4"/>
    <n v="16.8"/>
    <x v="2"/>
    <m/>
    <m/>
    <s v="Concessão Federal"/>
    <m/>
    <m/>
    <m/>
    <s v="Federal"/>
    <s v="PAV"/>
    <s v="Uberlândia"/>
  </r>
  <r>
    <x v="2"/>
    <s v="262BMG0990"/>
    <s v="BR-060/153/262/DF/GO/MG (Concebra)"/>
    <x v="226"/>
    <s v="0990"/>
    <n v="-47.667884970415002"/>
    <n v="-19.683267269868502"/>
    <n v="-47.883650390353097"/>
    <n v="-19.767102490087701"/>
    <s v="262"/>
    <s v="MG"/>
    <s v="Eixo Principal"/>
    <s v="-"/>
    <s v="262BMG0990"/>
    <s v="ENTR ACESSO PONTE ALTA"/>
    <s v="INÍCIO PISTA DUPLA (UBERABA)"/>
    <n v="768.4"/>
    <n v="794.9"/>
    <n v="26.5"/>
    <x v="2"/>
    <m/>
    <m/>
    <s v="Concessão Federal"/>
    <m/>
    <m/>
    <m/>
    <s v="Federal"/>
    <s v="PAV"/>
    <s v="Uberlândia"/>
  </r>
  <r>
    <x v="2"/>
    <s v="262BMG0995"/>
    <s v="BR-060/153/262/DF/GO/MG (Concebra)"/>
    <x v="226"/>
    <s v="0995"/>
    <n v="-47.883650390353097"/>
    <n v="-19.767102490087701"/>
    <n v="-47.923785869722003"/>
    <n v="-19.777893520069799"/>
    <s v="262"/>
    <s v="MG"/>
    <s v="Eixo Principal"/>
    <s v="-"/>
    <s v="262BMG0995"/>
    <s v="INÍCIO PISTA DUPLA (UBERABA)"/>
    <s v="ENTR BR-050(A)/464(A) (UBERABA)"/>
    <n v="794.9"/>
    <n v="799"/>
    <n v="4.0999999999999996"/>
    <x v="0"/>
    <m/>
    <m/>
    <s v="Concessão Federal"/>
    <m/>
    <m/>
    <m/>
    <s v="Federal"/>
    <s v="PAV"/>
    <s v="Uberlândia"/>
  </r>
  <r>
    <x v="0"/>
    <s v="262BMG1000"/>
    <n v="0"/>
    <x v="226"/>
    <s v="1000"/>
    <n v="-47.923785869722003"/>
    <n v="-19.777893520069799"/>
    <n v="-47.973433199582402"/>
    <n v="-19.770816489589201"/>
    <s v="262"/>
    <s v="MG"/>
    <s v="Eixo Principal"/>
    <s v="Coinc"/>
    <s v="262BMG1000"/>
    <s v="ENTR BR-050(A)/464(A) (UBERABA)"/>
    <s v="ENTR BR-050(B)"/>
    <n v="799"/>
    <n v="804.8"/>
    <n v="5.8"/>
    <x v="0"/>
    <m/>
    <s v="464BMG0055;050BMG0265"/>
    <s v="Concessão Federal"/>
    <m/>
    <m/>
    <m/>
    <s v="Federal"/>
    <s v="PAV"/>
    <s v="Uberlândia"/>
  </r>
  <r>
    <x v="2"/>
    <s v="262BMG1005"/>
    <s v="BR-060/153/262/DF/GO/MG (Concebra)"/>
    <x v="226"/>
    <s v="1005"/>
    <n v="-47.973433199582402"/>
    <n v="-19.770816489589201"/>
    <n v="-48.110548960366202"/>
    <n v="-19.764568929912102"/>
    <s v="262"/>
    <s v="MG"/>
    <s v="Eixo Principal"/>
    <s v="-"/>
    <s v="262BMG1005"/>
    <s v="ENTR BR-050(B)"/>
    <s v="FIM PISTA DUPLA"/>
    <n v="804.8"/>
    <n v="809.6"/>
    <n v="4.8"/>
    <x v="0"/>
    <m/>
    <s v="464BMG0050"/>
    <s v="Concessão Federal"/>
    <m/>
    <m/>
    <m/>
    <s v="Federal"/>
    <s v="PAV"/>
    <s v="Uberlândia"/>
  </r>
  <r>
    <x v="2"/>
    <s v="262BMG1010"/>
    <s v="BR-060/153/262/DF/GO/MG (Concebra)"/>
    <x v="226"/>
    <s v="1010"/>
    <n v="-48.110548960366202"/>
    <n v="-19.764568929912102"/>
    <n v="-48.137391809684203"/>
    <n v="-19.762264859635501"/>
    <s v="262"/>
    <s v="MG"/>
    <s v="Eixo Principal"/>
    <s v="-"/>
    <s v="262BMG1010"/>
    <s v="FIM PISTA DUPLA"/>
    <s v="ENTR BR-464(B)"/>
    <n v="809.6"/>
    <n v="822.1"/>
    <n v="12.5"/>
    <x v="2"/>
    <m/>
    <s v="464BMG0045"/>
    <s v="Concessão Federal"/>
    <m/>
    <m/>
    <m/>
    <s v="Federal"/>
    <s v="PAV"/>
    <s v="Uberlândia"/>
  </r>
  <r>
    <x v="2"/>
    <s v="262BMG1015"/>
    <s v="BR-060/153/262/DF/GO/MG (Concebra)"/>
    <x v="226"/>
    <s v="1015"/>
    <n v="-48.137391809684203"/>
    <n v="-19.762264859635501"/>
    <n v="-48.584699299732797"/>
    <n v="-19.765020820354501"/>
    <s v="262"/>
    <s v="MG"/>
    <s v="Eixo Principal"/>
    <s v="-"/>
    <s v="262BMG1015"/>
    <s v="ENTR BR-464(B)"/>
    <s v="ENTR BR-455 (P/CAMPO FLORIDO)"/>
    <n v="822.1"/>
    <n v="888.9"/>
    <n v="66.8"/>
    <x v="2"/>
    <m/>
    <m/>
    <s v="Concessão Federal"/>
    <m/>
    <m/>
    <m/>
    <s v="Federal"/>
    <s v="PAV"/>
    <s v="Uberlândia"/>
  </r>
  <r>
    <x v="2"/>
    <s v="262BMG1020"/>
    <s v="BR-060/153/262/DF/GO/MG (Concebra)"/>
    <x v="226"/>
    <s v="1020"/>
    <n v="-48.584699299732797"/>
    <n v="-19.765020820354501"/>
    <n v="-48.775267920178301"/>
    <n v="-19.668963659745"/>
    <s v="262"/>
    <s v="MG"/>
    <s v="Eixo Principal"/>
    <s v="-"/>
    <s v="262BMG1020"/>
    <s v="ENTR BR-455 (P/CAMPO FLORIDO)"/>
    <s v="ACESSO POUSO ALTO"/>
    <n v="888.9"/>
    <n v="910.2"/>
    <n v="21.3"/>
    <x v="2"/>
    <m/>
    <m/>
    <s v="Concessão Federal"/>
    <m/>
    <m/>
    <m/>
    <s v="Federal"/>
    <s v="PAV"/>
    <s v="Uberlândia"/>
  </r>
  <r>
    <x v="2"/>
    <s v="262BMG1030"/>
    <s v="BR-060/153/262/DF/GO/MG (Concebra)"/>
    <x v="226"/>
    <s v="1030"/>
    <n v="-48.775267920178301"/>
    <n v="-19.668963659745"/>
    <n v="-48.849149550111598"/>
    <n v="-19.629688999747401"/>
    <s v="262"/>
    <s v="MG"/>
    <s v="Eixo Principal"/>
    <s v="-"/>
    <s v="262BMG1030"/>
    <s v="ACESSO POUSO ALTO"/>
    <s v="ENTR BR-153(A) (P/POUSO ALTO)"/>
    <n v="910.2"/>
    <n v="923.2"/>
    <n v="13"/>
    <x v="2"/>
    <m/>
    <m/>
    <s v="Concessão Federal"/>
    <m/>
    <m/>
    <m/>
    <s v="Federal"/>
    <s v="PAV"/>
    <s v="Uberlândia"/>
  </r>
  <r>
    <x v="0"/>
    <s v="262BMG1040"/>
    <n v="0"/>
    <x v="226"/>
    <s v="1040"/>
    <n v="-48.849149550111598"/>
    <n v="-19.629688999747401"/>
    <n v="-48.973782149826299"/>
    <n v="-19.728921379617901"/>
    <s v="262"/>
    <s v="MG"/>
    <s v="Eixo Principal"/>
    <s v="Coinc"/>
    <s v="262BMG1040"/>
    <s v="ENTR BR-153(A) (P/POUSO ALTO)"/>
    <s v="ENTR BR-364(A)/153(A) (P/COMENDADOR GOMES)"/>
    <n v="923.2"/>
    <n v="941.2"/>
    <n v="18"/>
    <x v="2"/>
    <m/>
    <s v="153BMG0863"/>
    <s v="Concessão Federal"/>
    <m/>
    <m/>
    <m/>
    <s v="Federal"/>
    <s v="PAV"/>
    <s v="Prata"/>
  </r>
  <r>
    <x v="0"/>
    <s v="262BMG1050"/>
    <n v="0"/>
    <x v="226"/>
    <s v="1050"/>
    <n v="-48.973782149826299"/>
    <n v="-19.728921379617901"/>
    <n v="-48.9601756500861"/>
    <n v="-19.942016019923301"/>
    <s v="262"/>
    <s v="MG"/>
    <s v="Eixo Principal"/>
    <s v="Coinc"/>
    <s v="262BMG1050"/>
    <s v="ENTR BR-364(A)/153(A) (P/COMENDADOR GOMES)"/>
    <s v="ENTR BR-364(B)/153(B) (P/FRUTAL)"/>
    <n v="941.2"/>
    <n v="965.8"/>
    <n v="24.6"/>
    <x v="2"/>
    <m/>
    <s v="153BMG0870;364BMG0290"/>
    <s v="Concessão Federal"/>
    <m/>
    <m/>
    <m/>
    <s v="Federal"/>
    <s v="PAV"/>
    <s v="Prata"/>
  </r>
  <r>
    <x v="0"/>
    <s v="262BMG1060"/>
    <n v="0"/>
    <x v="226"/>
    <s v="1060"/>
    <n v="-48.9601756500861"/>
    <n v="-19.942016019923301"/>
    <n v="-49.047119570311899"/>
    <n v="-20.019917310035702"/>
    <s v="262"/>
    <s v="MG"/>
    <s v="Eixo Principal"/>
    <s v="Coinc"/>
    <s v="262BMG1060"/>
    <s v="ENTR BR-364(B)/153(B) (P/FRUTAL)"/>
    <s v="ENTR MG-255"/>
    <n v="965.8"/>
    <n v="978.8"/>
    <n v="13"/>
    <x v="2"/>
    <m/>
    <s v="153BMG0890"/>
    <s v="Concessão Federal"/>
    <m/>
    <m/>
    <m/>
    <s v="Federal"/>
    <s v="PAV"/>
    <s v="Prata"/>
  </r>
  <r>
    <x v="0"/>
    <s v="262BMG1070"/>
    <n v="0"/>
    <x v="226"/>
    <s v="1070"/>
    <n v="-49.047119570311899"/>
    <n v="-20.019917310035702"/>
    <n v="-49.207646380076298"/>
    <n v="-20.3065298503722"/>
    <s v="262"/>
    <s v="MG"/>
    <s v="Eixo Principal"/>
    <s v="Coinc"/>
    <s v="262BMG1070"/>
    <s v="ENTR MG-255"/>
    <s v="ENTR BR-153(B)/FIM PONTE S/RIO GRANDE (DIV MG/SP)"/>
    <n v="978.8"/>
    <n v="1015.4"/>
    <n v="36.6"/>
    <x v="2"/>
    <m/>
    <s v="153BMG0910"/>
    <s v="Concessão Federal"/>
    <m/>
    <m/>
    <m/>
    <s v="Federal"/>
    <s v="PAV"/>
    <s v="Prata"/>
  </r>
  <r>
    <x v="0"/>
    <s v="262BMS1260"/>
    <n v="0"/>
    <x v="227"/>
    <s v="1260"/>
    <n v="-51.621378420377702"/>
    <n v="-20.7910577699001"/>
    <n v="-51.634866070212901"/>
    <n v="-20.789625040163401"/>
    <s v="262"/>
    <s v="MS"/>
    <s v="Eixo Principal"/>
    <s v="-"/>
    <s v="262BMS1260"/>
    <s v="DIV SP/MS (INÍCIO PONTE S/ RIO PARANÁ)"/>
    <s v="FIM PONTE S/ RIO PARANÁ"/>
    <n v="0"/>
    <n v="1.5"/>
    <n v="1.5"/>
    <x v="2"/>
    <m/>
    <m/>
    <s v="Federal"/>
    <m/>
    <m/>
    <m/>
    <s v="Federal"/>
    <s v="PAV"/>
    <s v="Três Lagoas"/>
  </r>
  <r>
    <x v="0"/>
    <s v="262BMS1265"/>
    <n v="0"/>
    <x v="227"/>
    <s v="1265"/>
    <n v="-51.634866070212901"/>
    <n v="-20.789625040163401"/>
    <n v="-51.656488810110403"/>
    <n v="-20.782086869713201"/>
    <s v="262"/>
    <s v="MS"/>
    <s v="Eixo Principal"/>
    <s v="-"/>
    <s v="262BMS1265"/>
    <s v="FIM PONTE S/ RIO PARANÁ"/>
    <s v="TREVO DA CESP"/>
    <n v="1.5"/>
    <n v="4.2"/>
    <n v="2.7"/>
    <x v="2"/>
    <m/>
    <m/>
    <s v="Federal"/>
    <m/>
    <m/>
    <m/>
    <s v="Federal"/>
    <s v="PAV"/>
    <s v="Três Lagoas"/>
  </r>
  <r>
    <x v="0"/>
    <s v="262BMS1275"/>
    <n v="0"/>
    <x v="227"/>
    <s v="1275"/>
    <n v="-51.656488810110403"/>
    <n v="-20.782086869713201"/>
    <n v="-51.662889769846899"/>
    <n v="-20.7819640196237"/>
    <s v="262"/>
    <s v="MS"/>
    <s v="Eixo Principal"/>
    <s v="-"/>
    <s v="262BMS1275"/>
    <s v="TREVO DA CESP"/>
    <s v="INÍCIO DA DUPLICAÇÃO"/>
    <n v="4.2"/>
    <n v="5"/>
    <n v="0.8"/>
    <x v="2"/>
    <m/>
    <m/>
    <s v="Federal"/>
    <m/>
    <m/>
    <m/>
    <s v="Federal"/>
    <s v="PAV"/>
    <s v="Três Lagoas"/>
  </r>
  <r>
    <x v="0"/>
    <s v="262BMS1280"/>
    <n v="0"/>
    <x v="227"/>
    <s v="1280"/>
    <n v="-51.662889769846899"/>
    <n v="-20.7819640196237"/>
    <n v="-51.670185789742298"/>
    <n v="-20.782022880251699"/>
    <s v="262"/>
    <s v="MS"/>
    <s v="Eixo Principal"/>
    <s v="-"/>
    <s v="262BMS1280"/>
    <s v="INÍCIO DA DUPLICAÇÃO"/>
    <s v="ENTR BR-158(A) (TRÊS LAGOAS)"/>
    <n v="5"/>
    <n v="5.7"/>
    <n v="0.7"/>
    <x v="0"/>
    <m/>
    <m/>
    <s v="Federal"/>
    <m/>
    <m/>
    <m/>
    <s v="Federal"/>
    <s v="PAV"/>
    <s v="Três Lagoas"/>
  </r>
  <r>
    <x v="0"/>
    <s v="262BMS1285"/>
    <n v="0"/>
    <x v="227"/>
    <s v="1285"/>
    <n v="-51.670185789742298"/>
    <n v="-20.782022880251699"/>
    <n v="-51.687735869714501"/>
    <n v="-20.8060216298942"/>
    <s v="262"/>
    <s v="MS"/>
    <s v="Eixo Principal"/>
    <s v="Coinc"/>
    <s v="262BMS1285"/>
    <s v="ENTR BR-158(A) (TRÊS LAGOAS)"/>
    <s v="FIM PISTA DUPLA"/>
    <n v="5.7"/>
    <n v="9.1"/>
    <n v="3.4"/>
    <x v="0"/>
    <m/>
    <s v="158BMS0525"/>
    <s v="Federal"/>
    <m/>
    <m/>
    <m/>
    <s v="Federal"/>
    <s v="PAV"/>
    <s v="Três Lagoas"/>
  </r>
  <r>
    <x v="0"/>
    <s v="262BMS1288"/>
    <n v="0"/>
    <x v="227"/>
    <s v="1288"/>
    <n v="-51.687735869714501"/>
    <n v="-20.8060216298942"/>
    <n v="-51.724657639738197"/>
    <n v="-20.816301389897198"/>
    <s v="262"/>
    <s v="MS"/>
    <s v="Eixo Principal"/>
    <s v="Coinc"/>
    <s v="262BMS1288"/>
    <s v="FIM PISTA DUPLA"/>
    <s v="ENTR BR-158(B) (P/BRASILÂNDIA)"/>
    <n v="9.1"/>
    <n v="13.4"/>
    <n v="4.3"/>
    <x v="2"/>
    <m/>
    <s v="158BMS0528"/>
    <s v="Federal"/>
    <m/>
    <m/>
    <m/>
    <s v="Federal"/>
    <s v="PAV"/>
    <s v="Três Lagoas"/>
  </r>
  <r>
    <x v="0"/>
    <s v="262BMS1290"/>
    <n v="0"/>
    <x v="227"/>
    <s v="1290"/>
    <n v="-51.724657639738197"/>
    <n v="-20.816301389897198"/>
    <n v="-52.056019359605699"/>
    <n v="-20.752812419957099"/>
    <s v="262"/>
    <s v="MS"/>
    <s v="Eixo Principal"/>
    <s v="-"/>
    <s v="262BMS1290"/>
    <s v="ENTR BR-158(B) (P/BRASILÂNDIA)"/>
    <s v="ENTR MS-459 (P/ARAPUÁ)"/>
    <n v="13.4"/>
    <n v="49.4"/>
    <n v="36"/>
    <x v="2"/>
    <m/>
    <m/>
    <s v="Federal"/>
    <m/>
    <m/>
    <m/>
    <s v="Federal"/>
    <s v="PAV"/>
    <s v="Três Lagoas"/>
  </r>
  <r>
    <x v="0"/>
    <s v="262BMS1300"/>
    <n v="0"/>
    <x v="227"/>
    <s v="1300"/>
    <n v="-52.056019359605699"/>
    <n v="-20.752812419957099"/>
    <n v="-52.227024309923898"/>
    <n v="-20.681623499624699"/>
    <s v="262"/>
    <s v="MS"/>
    <s v="Eixo Principal"/>
    <s v="-"/>
    <s v="262BMS1300"/>
    <s v="ENTR MS-459 (P/ARAPUÁ)"/>
    <s v="ENTR MS-453 (P/GARCIAS)"/>
    <n v="49.4"/>
    <n v="69.099999999999994"/>
    <n v="19.7"/>
    <x v="2"/>
    <m/>
    <m/>
    <s v="Federal"/>
    <m/>
    <m/>
    <m/>
    <s v="Federal"/>
    <s v="PAV"/>
    <s v="Três Lagoas"/>
  </r>
  <r>
    <x v="0"/>
    <s v="262BMS1305"/>
    <n v="0"/>
    <x v="227"/>
    <s v="1305"/>
    <n v="-52.227024309923898"/>
    <n v="-20.681623499624699"/>
    <n v="-52.840838569844003"/>
    <n v="-20.445961500322898"/>
    <s v="262"/>
    <s v="MS"/>
    <s v="Eixo Principal"/>
    <s v="-"/>
    <s v="262BMS1305"/>
    <s v="ENTR MS-453 (P/GARCIAS)"/>
    <s v="ENTR MS-124/377 (P/INOCÊNCIA)"/>
    <n v="69.099999999999994"/>
    <n v="139.6"/>
    <n v="70.5"/>
    <x v="2"/>
    <m/>
    <m/>
    <s v="Federal"/>
    <m/>
    <m/>
    <m/>
    <s v="Federal"/>
    <s v="PAV"/>
    <s v="Três Lagoas"/>
  </r>
  <r>
    <x v="0"/>
    <s v="262BMS1310"/>
    <n v="0"/>
    <x v="227"/>
    <s v="1310"/>
    <n v="-52.840838569844003"/>
    <n v="-20.445961500322898"/>
    <n v="-52.8754935797648"/>
    <n v="-20.445274599942699"/>
    <s v="262"/>
    <s v="MS"/>
    <s v="Eixo Principal"/>
    <s v="-"/>
    <s v="262BMS1310"/>
    <s v="ENTR MS-124/377 (P/INOCÊNCIA)"/>
    <s v="INICIO DUPLICAÇÃO (ÁGUA CLARA) *TRECHO URBANO*"/>
    <n v="139.6"/>
    <n v="143.30000000000001"/>
    <n v="3.7"/>
    <x v="2"/>
    <m/>
    <m/>
    <s v="Federal"/>
    <m/>
    <m/>
    <m/>
    <s v="Federal"/>
    <s v="PAV"/>
    <s v="Três Lagoas"/>
  </r>
  <r>
    <x v="0"/>
    <s v="262BMS1314"/>
    <n v="0"/>
    <x v="227"/>
    <s v="1314"/>
    <n v="-52.8754935797648"/>
    <n v="-20.445274599942699"/>
    <n v="-52.8842206395707"/>
    <n v="-20.443436800268"/>
    <s v="262"/>
    <s v="MS"/>
    <s v="Eixo Principal"/>
    <s v="-"/>
    <s v="262BMS1314"/>
    <s v="INICIO DUPLICAÇÃO (ÁGUA CLARA)"/>
    <s v="FINAL PISTA DUPLA *TRECHO URBANO*"/>
    <n v="143.30000000000001"/>
    <n v="144.19999999999999"/>
    <n v="0.9"/>
    <x v="0"/>
    <m/>
    <m/>
    <s v="Federal"/>
    <m/>
    <m/>
    <m/>
    <s v="Federal"/>
    <s v="PAV"/>
    <s v="Campo Grande"/>
  </r>
  <r>
    <x v="0"/>
    <s v="262BMS1316"/>
    <n v="0"/>
    <x v="227"/>
    <s v="1316"/>
    <n v="-52.8842206395707"/>
    <n v="-20.443436800268"/>
    <n v="-53.3030095303655"/>
    <n v="-20.4463022903183"/>
    <s v="262"/>
    <s v="MS"/>
    <s v="Eixo Principal"/>
    <s v="-"/>
    <s v="262BMS1316"/>
    <s v="FINAL PISTA DUPLA"/>
    <s v="ENTR MS-338 (P/SANTA RITA DO PARDO)"/>
    <n v="144.19999999999999"/>
    <n v="191.1"/>
    <n v="46.9"/>
    <x v="2"/>
    <m/>
    <m/>
    <s v="Federal"/>
    <m/>
    <m/>
    <m/>
    <s v="Federal"/>
    <s v="PAV"/>
    <s v="Campo Grande"/>
  </r>
  <r>
    <x v="0"/>
    <s v="262BMS1320"/>
    <n v="0"/>
    <x v="227"/>
    <s v="1320"/>
    <n v="-53.3030095303655"/>
    <n v="-20.4463022903183"/>
    <n v="-53.760748210061799"/>
    <n v="-20.457267549557699"/>
    <s v="262"/>
    <s v="MS"/>
    <s v="Eixo Principal"/>
    <s v="-"/>
    <s v="262BMS1320"/>
    <s v="ENTR MS-338 (P/SANTA RITA DO PARDO)"/>
    <s v="ENTR MS-340 (RIBAS DO RIO PARDO)"/>
    <n v="191.1"/>
    <n v="239.4"/>
    <n v="48.3"/>
    <x v="2"/>
    <m/>
    <m/>
    <s v="Federal"/>
    <m/>
    <m/>
    <m/>
    <s v="Federal"/>
    <s v="PAV"/>
    <s v="Campo Grande"/>
  </r>
  <r>
    <x v="0"/>
    <s v="262BMS1325"/>
    <n v="0"/>
    <x v="227"/>
    <s v="1325"/>
    <n v="-53.760748210061799"/>
    <n v="-20.457267549557699"/>
    <n v="-54.524208629624503"/>
    <n v="-20.4684158604035"/>
    <s v="262"/>
    <s v="MS"/>
    <s v="Eixo Principal"/>
    <s v="-"/>
    <s v="262BMS1325"/>
    <s v="ENTR MS-340 (RIBAS DO RIO PARDO)"/>
    <s v="INÍCIO PISTA DUPLA"/>
    <n v="239.4"/>
    <n v="324.8"/>
    <n v="85.4"/>
    <x v="2"/>
    <m/>
    <m/>
    <s v="Federal"/>
    <m/>
    <m/>
    <m/>
    <s v="Federal"/>
    <s v="PAV"/>
    <s v="Campo Grande"/>
  </r>
  <r>
    <x v="0"/>
    <s v="262BMS1328"/>
    <n v="0"/>
    <x v="227"/>
    <s v="1328"/>
    <n v="-54.524208629624503"/>
    <n v="-20.4684158604035"/>
    <n v="-54.555620900084399"/>
    <n v="-20.463766590255801"/>
    <s v="262"/>
    <s v="MS"/>
    <s v="Eixo Principal"/>
    <s v="-"/>
    <s v="262BMS1328"/>
    <s v="INÍCIO PISTA DUPLA"/>
    <s v="ENTR BR-163(A) (CAMPO GRANDE)"/>
    <n v="324.8"/>
    <n v="328.2"/>
    <n v="3.4"/>
    <x v="0"/>
    <m/>
    <m/>
    <s v="Federal"/>
    <m/>
    <m/>
    <m/>
    <s v="Federal"/>
    <s v="PAV"/>
    <s v="Campo Grande"/>
  </r>
  <r>
    <x v="0"/>
    <s v="262BMS1330"/>
    <n v="0"/>
    <x v="227"/>
    <s v="1330"/>
    <n v="-54.555620900084399"/>
    <n v="-20.463766590255801"/>
    <n v="-54.555956660171702"/>
    <n v="-20.554703610083401"/>
    <s v="262"/>
    <s v="MS"/>
    <s v="Eixo Principal"/>
    <s v="Coinc"/>
    <s v="262BMS1330"/>
    <s v="ENTR BR-163(A) (CAMPO GRANDE)"/>
    <s v="ENTR MS-040 (CAMPO GRANDE) (TRÊS BARRAS)"/>
    <n v="328.2"/>
    <n v="339.4"/>
    <n v="11.2"/>
    <x v="2"/>
    <m/>
    <s v="163BMS0396"/>
    <s v="Concessão Federal"/>
    <m/>
    <m/>
    <m/>
    <s v="Federal"/>
    <s v="PAV"/>
    <s v="Coxim"/>
  </r>
  <r>
    <x v="0"/>
    <s v="262BMS1332"/>
    <n v="0"/>
    <x v="227"/>
    <s v="1332"/>
    <n v="-54.555956660171702"/>
    <n v="-20.554703610083401"/>
    <n v="-54.582547280232703"/>
    <n v="-20.5829547896317"/>
    <s v="262"/>
    <s v="MS"/>
    <s v="Eixo Principal"/>
    <s v="Coinc"/>
    <s v="262BMS1332"/>
    <s v="ENTR MS-040 (CAMPO GRANDE) (TRÊS BARRAS)"/>
    <s v="ENTR BR-163(B) (CAMPO GRANDE)"/>
    <n v="339.4"/>
    <n v="343.7"/>
    <n v="4.3"/>
    <x v="2"/>
    <m/>
    <s v="163BMS0392"/>
    <s v="Concessão Federal"/>
    <m/>
    <m/>
    <m/>
    <s v="Federal"/>
    <s v="PAV"/>
    <s v="Coxim"/>
  </r>
  <r>
    <x v="0"/>
    <s v="262BMS1333"/>
    <n v="0"/>
    <x v="227"/>
    <s v="1333"/>
    <n v="-54.582547280232703"/>
    <n v="-20.5829547896317"/>
    <n v="-54.668951410279298"/>
    <n v="-20.551872539785801"/>
    <s v="262"/>
    <s v="MS"/>
    <s v="Eixo Principal"/>
    <s v="-"/>
    <s v="262BMS1333"/>
    <s v="ENTR BR-163(B) (CAMPO GRANDE)"/>
    <s v="ENTR BR-060(A) (CAMPO GRANDE) (SAÍDA P/ SIDROLÂNDIA)"/>
    <n v="343.7"/>
    <n v="354.6"/>
    <n v="10.9"/>
    <x v="2"/>
    <m/>
    <m/>
    <s v="Federal"/>
    <m/>
    <m/>
    <m/>
    <s v="Federal"/>
    <s v="PAV"/>
    <s v="Campo Grande"/>
  </r>
  <r>
    <x v="0"/>
    <s v="262BMS1335"/>
    <n v="0"/>
    <x v="227"/>
    <s v="1335"/>
    <n v="-54.668951410279298"/>
    <n v="-20.551872539785801"/>
    <n v="-54.749948989754003"/>
    <n v="-20.477676229874"/>
    <s v="262"/>
    <s v="MS"/>
    <s v="Eixo Principal"/>
    <s v="Coinc"/>
    <s v="262BMS1335"/>
    <s v="ENTR BR-060(A) (CAMPO GRANDE) (SAÍDA P/ SIDROLÂNDIA)"/>
    <s v="ENTR BR-060(B) (INDUBRASIL)"/>
    <n v="354.6"/>
    <n v="366.8"/>
    <n v="12.2"/>
    <x v="2"/>
    <m/>
    <s v="060BMS0500"/>
    <s v="Federal"/>
    <m/>
    <m/>
    <m/>
    <s v="Federal"/>
    <s v="PAV"/>
    <s v="Campo Grande"/>
  </r>
  <r>
    <x v="0"/>
    <s v="262BMS1336"/>
    <n v="0"/>
    <x v="227"/>
    <s v="1336"/>
    <n v="-54.749948989754003"/>
    <n v="-20.477676229874"/>
    <n v="-54.872311439820997"/>
    <n v="-20.4348634301031"/>
    <s v="262"/>
    <s v="MS"/>
    <s v="Eixo Principal"/>
    <s v="-"/>
    <s v="262BMS1336"/>
    <s v="ENTR BR-060(B) (INDUBRASIL)"/>
    <s v="ENTR MS-352/355 (TERENOS)"/>
    <n v="366.8"/>
    <n v="383.9"/>
    <n v="17.100000000000001"/>
    <x v="2"/>
    <m/>
    <m/>
    <s v="Federal"/>
    <m/>
    <m/>
    <m/>
    <s v="Federal"/>
    <s v="PAV"/>
    <s v="Campo Grande"/>
  </r>
  <r>
    <x v="0"/>
    <s v="262BMS1338"/>
    <n v="0"/>
    <x v="227"/>
    <s v="1338"/>
    <n v="-54.872311439820997"/>
    <n v="-20.4348634301031"/>
    <n v="-55.016999639721497"/>
    <n v="-20.419828039832101"/>
    <s v="262"/>
    <s v="MS"/>
    <s v="Eixo Principal"/>
    <s v="-"/>
    <s v="262BMS1338"/>
    <s v="ENTR MS-352/355 (TERENOS)"/>
    <s v="ENTR MS-347/356 (PEDRO CELESTINO)"/>
    <n v="383.9"/>
    <n v="399.5"/>
    <n v="15.6"/>
    <x v="2"/>
    <m/>
    <m/>
    <s v="Federal"/>
    <m/>
    <m/>
    <m/>
    <s v="Federal"/>
    <s v="PAV"/>
    <s v="Campo Grande"/>
  </r>
  <r>
    <x v="0"/>
    <s v="262BMS1350"/>
    <n v="0"/>
    <x v="227"/>
    <s v="1350"/>
    <n v="-55.016999639721497"/>
    <n v="-20.419828039832101"/>
    <n v="-55.400389659854802"/>
    <n v="-20.526515419950599"/>
    <s v="262"/>
    <s v="MS"/>
    <s v="Eixo Principal"/>
    <s v="-"/>
    <s v="262BMS1350"/>
    <s v="ENTR MS-347/356 (PEDRO CELESTINO)"/>
    <s v="ENTR MS-162 (P/ DOIS IRMÃOS DO BURITI)"/>
    <n v="399.5"/>
    <n v="443.8"/>
    <n v="44.3"/>
    <x v="2"/>
    <m/>
    <m/>
    <s v="Federal"/>
    <m/>
    <m/>
    <m/>
    <s v="Federal"/>
    <s v="PAV"/>
    <s v="Campo Grande"/>
  </r>
  <r>
    <x v="0"/>
    <s v="262BMS1352"/>
    <n v="0"/>
    <x v="227"/>
    <s v="1352"/>
    <n v="-55.400389659854802"/>
    <n v="-20.526515419950599"/>
    <n v="-55.556511830356598"/>
    <n v="-20.540820639860598"/>
    <s v="262"/>
    <s v="MS"/>
    <s v="Eixo Principal"/>
    <s v="-"/>
    <s v="262BMS1352"/>
    <s v="ENTR MS-162 (P/ DOIS IRMÃOS DO BURITI)"/>
    <s v="ACESSO PIRAPUTANGA"/>
    <n v="443.8"/>
    <n v="462"/>
    <n v="18.2"/>
    <x v="2"/>
    <m/>
    <m/>
    <s v="Federal"/>
    <m/>
    <m/>
    <m/>
    <s v="Federal"/>
    <s v="PAV"/>
    <s v="Campo Grande"/>
  </r>
  <r>
    <x v="0"/>
    <s v="262BMS1360"/>
    <n v="0"/>
    <x v="227"/>
    <s v="1360"/>
    <n v="-55.556511830356598"/>
    <n v="-20.540820639860598"/>
    <n v="-55.812706789986301"/>
    <n v="-20.498990630013498"/>
    <s v="262"/>
    <s v="MS"/>
    <s v="Eixo Principal"/>
    <s v="-"/>
    <s v="262BMS1360"/>
    <s v="ACESSO PIRAPUTANGA"/>
    <s v="ENTR BR-419 (P/AQUIDAUANA)"/>
    <n v="462"/>
    <n v="489.6"/>
    <n v="27.6"/>
    <x v="2"/>
    <m/>
    <m/>
    <s v="Federal"/>
    <m/>
    <m/>
    <m/>
    <s v="Federal"/>
    <s v="PAV"/>
    <s v="Campo Grande"/>
  </r>
  <r>
    <x v="0"/>
    <s v="262BMS1362"/>
    <n v="0"/>
    <x v="227"/>
    <s v="1362"/>
    <n v="-55.812706789986301"/>
    <n v="-20.498990630013498"/>
    <n v="-56.129420429709"/>
    <n v="-20.355737159941899"/>
    <s v="262"/>
    <s v="MS"/>
    <s v="Eixo Principal"/>
    <s v="-"/>
    <s v="262BMS1362"/>
    <s v="ENTR BR-419 (P/AQUIDAUANA)"/>
    <s v="ENTR MS-442 (P/ TAUNAY)"/>
    <n v="489.6"/>
    <n v="528.4"/>
    <n v="38.799999999999997"/>
    <x v="2"/>
    <m/>
    <m/>
    <s v="Federal"/>
    <m/>
    <m/>
    <m/>
    <s v="Federal"/>
    <s v="PAV"/>
    <s v="Anastácio"/>
  </r>
  <r>
    <x v="0"/>
    <s v="262BMS1364"/>
    <n v="0"/>
    <x v="227"/>
    <s v="1364"/>
    <n v="-56.129420429709"/>
    <n v="-20.355737159941899"/>
    <n v="-56.249548659842702"/>
    <n v="-20.308497829610999"/>
    <s v="262"/>
    <s v="MS"/>
    <s v="Eixo Principal"/>
    <s v="-"/>
    <s v="262BMS1364"/>
    <s v="ENTR MS-442 (P/ TAUNAY)"/>
    <s v="ENTR MS-446 (P/ AGACHI)"/>
    <n v="528.4"/>
    <n v="542.20000000000005"/>
    <n v="13.8"/>
    <x v="2"/>
    <m/>
    <m/>
    <s v="Federal"/>
    <m/>
    <m/>
    <m/>
    <s v="Federal"/>
    <s v="PAV"/>
    <s v="Anastácio"/>
  </r>
  <r>
    <x v="0"/>
    <s v="262BMS1370"/>
    <n v="0"/>
    <x v="227"/>
    <s v="1370"/>
    <n v="-56.249548659842702"/>
    <n v="-20.308497829610999"/>
    <n v="-56.3667850102199"/>
    <n v="-20.240099180032999"/>
    <s v="262"/>
    <s v="MS"/>
    <s v="Eixo Principal"/>
    <s v="-"/>
    <s v="262BMS1370"/>
    <s v="ENTR MS-446 (P/ AGACHI)"/>
    <s v="INÍCIO PISTA DUPLA (MIRANDA)"/>
    <n v="542.20000000000005"/>
    <n v="556.79999999999995"/>
    <n v="14.6"/>
    <x v="2"/>
    <m/>
    <m/>
    <s v="Federal"/>
    <m/>
    <m/>
    <m/>
    <s v="Federal"/>
    <s v="PAV"/>
    <s v="Anastácio"/>
  </r>
  <r>
    <x v="0"/>
    <s v="262BMS1380"/>
    <n v="0"/>
    <x v="227"/>
    <s v="1380"/>
    <n v="-56.3667850102199"/>
    <n v="-20.240099180032999"/>
    <n v="-56.3775604000923"/>
    <n v="-20.234010580024101"/>
    <s v="262"/>
    <s v="MS"/>
    <s v="Eixo Principal"/>
    <s v="-"/>
    <s v="262BMS1380"/>
    <s v="INÍCIO PISTA DUPLA (MIRANDA)"/>
    <s v="ENTR MS-446 (MIRANDA)"/>
    <n v="556.79999999999995"/>
    <n v="558.1"/>
    <n v="1.3"/>
    <x v="0"/>
    <m/>
    <m/>
    <s v="Federal"/>
    <m/>
    <m/>
    <m/>
    <s v="Federal"/>
    <s v="PAV"/>
    <s v="Anastácio"/>
  </r>
  <r>
    <x v="0"/>
    <s v="262BMS1390"/>
    <n v="0"/>
    <x v="227"/>
    <s v="1390"/>
    <n v="-56.3775604000923"/>
    <n v="-20.234010580024101"/>
    <n v="-56.760920120267301"/>
    <n v="-20.0763423202418"/>
    <s v="262"/>
    <s v="MS"/>
    <s v="Eixo Principal"/>
    <s v="-"/>
    <s v="262BMS1390"/>
    <s v="ENTR MS-446 (MIRANDA)"/>
    <s v="ENTR MS-185/243 (P/ GUAICURUS)"/>
    <n v="558.1"/>
    <n v="603.5"/>
    <n v="45.4"/>
    <x v="2"/>
    <m/>
    <m/>
    <s v="Federal"/>
    <m/>
    <m/>
    <m/>
    <s v="Federal"/>
    <s v="PAV"/>
    <s v="Anastácio"/>
  </r>
  <r>
    <x v="0"/>
    <s v="262BMS1395"/>
    <n v="0"/>
    <x v="227"/>
    <s v="1395"/>
    <n v="-56.760920120267301"/>
    <n v="-20.0763423202418"/>
    <n v="-57.014701140345302"/>
    <n v="-19.6704395497453"/>
    <s v="262"/>
    <s v="MS"/>
    <s v="Eixo Principal"/>
    <s v="-"/>
    <s v="262BMS1395"/>
    <s v="ENTR MS-185/243 (P/ GUAICURUS)"/>
    <s v="ENTR MS-325 (MORRO DO AZEITE)"/>
    <n v="603.5"/>
    <n v="656.4"/>
    <n v="52.9"/>
    <x v="2"/>
    <m/>
    <m/>
    <s v="Federal"/>
    <m/>
    <m/>
    <m/>
    <s v="Federal"/>
    <s v="PAV"/>
    <s v="Anastácio"/>
  </r>
  <r>
    <x v="0"/>
    <s v="262BMS1412"/>
    <n v="0"/>
    <x v="227"/>
    <s v="1412"/>
    <n v="-57.014701140345302"/>
    <n v="-19.6704395497453"/>
    <n v="-57.0273393301459"/>
    <n v="-19.648969920325399"/>
    <s v="262"/>
    <s v="MS"/>
    <s v="Eixo Principal"/>
    <s v="-"/>
    <s v="262BMS1412"/>
    <s v="ENTR MS-325 (MORRO DO AZEITE)"/>
    <s v="ENTR MS-184 (BURACO DAS PIRANHAS)"/>
    <n v="656.4"/>
    <n v="659.2"/>
    <n v="2.8"/>
    <x v="2"/>
    <m/>
    <m/>
    <s v="Federal"/>
    <m/>
    <m/>
    <m/>
    <s v="Federal"/>
    <s v="PAV"/>
    <s v="Anastácio"/>
  </r>
  <r>
    <x v="0"/>
    <s v="262BMS1420"/>
    <n v="0"/>
    <x v="227"/>
    <s v="1420"/>
    <n v="-57.0273393301459"/>
    <n v="-19.648969920325399"/>
    <n v="-57.420799839840598"/>
    <n v="-19.5203384698444"/>
    <s v="262"/>
    <s v="MS"/>
    <s v="Eixo Principal"/>
    <s v="-"/>
    <s v="262BMS1420"/>
    <s v="ENTR MS-184 (BURACO DAS PIRANHAS)"/>
    <s v="INÍCIO PONTE SOBRE O RIO PARAGUAI"/>
    <n v="659.2"/>
    <n v="706.1"/>
    <n v="46.9"/>
    <x v="2"/>
    <m/>
    <m/>
    <s v="Federal"/>
    <m/>
    <m/>
    <m/>
    <s v="Federal"/>
    <s v="PAV"/>
    <s v="Anastácio"/>
  </r>
  <r>
    <x v="0"/>
    <s v="262BMS1430"/>
    <n v="0"/>
    <x v="227"/>
    <s v="1430"/>
    <n v="-57.420799839840598"/>
    <n v="-19.5203384698444"/>
    <n v="-57.432128370327902"/>
    <n v="-19.506999950087501"/>
    <s v="262"/>
    <s v="MS"/>
    <s v="Eixo Principal"/>
    <s v="-"/>
    <s v="262BMS1430"/>
    <s v="INÍCIO PONTE SOBRE O RIO PARAGUAI"/>
    <s v="FIM PONTE S/ O RIO PARAGUAI (MORRINHO)"/>
    <n v="706.1"/>
    <n v="708"/>
    <n v="1.9"/>
    <x v="2"/>
    <m/>
    <m/>
    <s v="Convênio de Administração"/>
    <m/>
    <m/>
    <m/>
    <s v="Federal"/>
    <s v="PAV"/>
    <s v="Anastácio"/>
  </r>
  <r>
    <x v="0"/>
    <s v="262BMS1440"/>
    <n v="0"/>
    <x v="227"/>
    <s v="1440"/>
    <n v="-57.432128370327902"/>
    <n v="-19.506999950087501"/>
    <n v="-57.463737200211497"/>
    <n v="-19.419706770051299"/>
    <s v="262"/>
    <s v="MS"/>
    <s v="Eixo Principal"/>
    <s v="-"/>
    <s v="262BMS1440"/>
    <s v="FIM PONTE S/ O RIO PARAGUAI (MORRINHO)"/>
    <s v="ENTR MS-433 (P/ALBUQUERQE)"/>
    <n v="708"/>
    <n v="719.7"/>
    <n v="11.7"/>
    <x v="2"/>
    <m/>
    <m/>
    <s v="Federal"/>
    <m/>
    <m/>
    <m/>
    <s v="Federal"/>
    <s v="PAV"/>
    <s v="Anastácio"/>
  </r>
  <r>
    <x v="0"/>
    <s v="262BMS1450"/>
    <n v="0"/>
    <x v="227"/>
    <s v="1450"/>
    <n v="-57.463737200211497"/>
    <n v="-19.419706770051299"/>
    <n v="-57.587354479725398"/>
    <n v="-19.3216557000504"/>
    <s v="262"/>
    <s v="MS"/>
    <s v="Eixo Principal"/>
    <s v="-"/>
    <s v="262BMS1450"/>
    <s v="ENTR MS-433 (P/ALBUQUERQE)"/>
    <s v="ENTR BR-454"/>
    <n v="719.7"/>
    <n v="737.4"/>
    <n v="17.7"/>
    <x v="2"/>
    <m/>
    <m/>
    <s v="Federal"/>
    <m/>
    <m/>
    <m/>
    <s v="Federal"/>
    <s v="PAV"/>
    <s v="Anastácio"/>
  </r>
  <r>
    <x v="0"/>
    <s v="262BMS1452"/>
    <n v="0"/>
    <x v="227"/>
    <s v="1452"/>
    <n v="-57.587354479725398"/>
    <n v="-19.3216557000504"/>
    <n v="-57.621953380044403"/>
    <n v="-19.0882251903402"/>
    <s v="262"/>
    <s v="MS"/>
    <s v="Eixo Principal"/>
    <s v="-"/>
    <s v="262BMS1452"/>
    <s v="ENTR BR-454"/>
    <s v="ENTR MS-228(A)"/>
    <n v="737.4"/>
    <n v="766.3"/>
    <n v="28.9"/>
    <x v="2"/>
    <m/>
    <m/>
    <s v="Federal"/>
    <m/>
    <m/>
    <m/>
    <s v="Federal"/>
    <s v="PAV"/>
    <s v="Anastácio"/>
  </r>
  <r>
    <x v="0"/>
    <s v="262BMS1460"/>
    <n v="0"/>
    <x v="227"/>
    <s v="1460"/>
    <n v="-57.621953380044403"/>
    <n v="-19.0882251903402"/>
    <n v="-57.621252149866699"/>
    <n v="-19.0739034903537"/>
    <s v="262"/>
    <s v="MS"/>
    <s v="Eixo Principal"/>
    <s v="-"/>
    <s v="262BMS1460"/>
    <s v="ENTR MS-228(A)"/>
    <s v="ENTR BR-359(A) (P/LADÁRIO)"/>
    <n v="766.3"/>
    <n v="767.9"/>
    <n v="1.6"/>
    <x v="2"/>
    <m/>
    <m/>
    <s v="Federal"/>
    <m/>
    <m/>
    <m/>
    <s v="Federal"/>
    <s v="PAV"/>
    <s v="Anastácio"/>
  </r>
  <r>
    <x v="0"/>
    <s v="262BMS1465"/>
    <n v="0"/>
    <x v="227"/>
    <s v="1465"/>
    <n v="-57.621252149866699"/>
    <n v="-19.0739034903537"/>
    <n v="-57.694248470090699"/>
    <n v="-19.018372880204101"/>
    <s v="262"/>
    <s v="MS"/>
    <s v="Eixo Principal"/>
    <s v="-"/>
    <s v="262BMS1465"/>
    <s v="ENTR BR-359(A) (P/LADÁRIO)"/>
    <s v="ENTR MS-428 (CONTORNO DE CORUMBÁ)"/>
    <n v="767.9"/>
    <n v="779.8"/>
    <n v="11.9"/>
    <x v="2"/>
    <m/>
    <s v="359BMS0115"/>
    <s v="Federal"/>
    <m/>
    <m/>
    <m/>
    <s v="Federal"/>
    <s v="PAV"/>
    <s v="Anastácio"/>
  </r>
  <r>
    <x v="0"/>
    <s v="262BMS1470"/>
    <n v="0"/>
    <x v="227"/>
    <s v="1470"/>
    <n v="-57.694248470090699"/>
    <n v="-19.018372880204101"/>
    <n v="-57.708119679879303"/>
    <n v="-19.028360669908899"/>
    <s v="262"/>
    <s v="MS"/>
    <s v="Eixo Principal"/>
    <s v="-"/>
    <s v="262BMS1470"/>
    <s v="ENTR MS-428 (CONTORNO DE CORUMBÁ)"/>
    <s v="FRONT BRASIL/BOLIVIA (CORUMBÁ)"/>
    <n v="779.8"/>
    <n v="781.6"/>
    <n v="1.8"/>
    <x v="2"/>
    <m/>
    <s v="359BMS0120"/>
    <s v="Federal"/>
    <m/>
    <m/>
    <m/>
    <s v="Federal"/>
    <s v="PAV"/>
    <s v="Anastácio"/>
  </r>
  <r>
    <x v="0"/>
    <s v="262BSP1110"/>
    <n v="0"/>
    <x v="228"/>
    <s v="1110"/>
    <n v="-49.207646380076298"/>
    <n v="-20.3065298503722"/>
    <n v="-49.442210319750401"/>
    <n v="-20.393615889561602"/>
    <s v="262"/>
    <s v="SP"/>
    <s v="Eixo Principal"/>
    <s v="-"/>
    <s v="262BSP1110"/>
    <s v="ENTR BR-153(B)/FIM PONTE S/RIO GRANDE (DIV MG/SP)"/>
    <s v="ENTR SP-423 (PALESTINA)"/>
    <n v="0"/>
    <n v="37.1"/>
    <n v="37.1"/>
    <x v="1"/>
    <m/>
    <m/>
    <s v="Federal"/>
    <m/>
    <m/>
    <m/>
    <s v="Federal"/>
    <s v="PLA"/>
    <s v="São José do Rio Preto"/>
  </r>
  <r>
    <x v="0"/>
    <s v="262BSP1130"/>
    <n v="0"/>
    <x v="228"/>
    <s v="1130"/>
    <n v="-49.442210319750401"/>
    <n v="-20.393615889561602"/>
    <n v="-49.716009549800802"/>
    <n v="-20.5447619798814"/>
    <s v="262"/>
    <s v="SP"/>
    <s v="Eixo Principal"/>
    <s v="-"/>
    <s v="262BSP1130"/>
    <s v="ENTR SP-423 (PALESTINA)"/>
    <s v="ENTR SP-320"/>
    <n v="37.1"/>
    <n v="76.2"/>
    <n v="39.1"/>
    <x v="1"/>
    <m/>
    <m/>
    <s v="Federal"/>
    <m/>
    <m/>
    <m/>
    <s v="Federal"/>
    <s v="PLA"/>
    <s v="São José do Rio Preto"/>
  </r>
  <r>
    <x v="0"/>
    <s v="262BSP1150"/>
    <n v="0"/>
    <x v="228"/>
    <s v="1150"/>
    <n v="-49.716009549800802"/>
    <n v="-20.5447619798814"/>
    <n v="-50.061453970324401"/>
    <n v="-20.6872011399206"/>
    <s v="262"/>
    <s v="SP"/>
    <s v="Eixo Principal"/>
    <s v="-"/>
    <s v="262BSP1150"/>
    <s v="ENTR SP-320"/>
    <s v="ENTR BR-154/456 (NHANDEARA)"/>
    <n v="76.2"/>
    <n v="111.2"/>
    <n v="35"/>
    <x v="1"/>
    <m/>
    <m/>
    <s v="Federal"/>
    <m/>
    <m/>
    <m/>
    <s v="Federal"/>
    <s v="PLA"/>
    <s v="São José do Rio Preto"/>
  </r>
  <r>
    <x v="0"/>
    <s v="262BSP1170"/>
    <n v="0"/>
    <x v="228"/>
    <s v="1170"/>
    <n v="-50.061453970324401"/>
    <n v="-20.6872011399206"/>
    <n v="-50.156383030352501"/>
    <n v="-20.6762081096165"/>
    <s v="262"/>
    <s v="SP"/>
    <s v="Eixo Principal"/>
    <s v="-"/>
    <s v="262BSP1170"/>
    <s v="ENTR BR-154/456 (NHANDEARA)"/>
    <s v="ENTR SP-473"/>
    <n v="111.2"/>
    <n v="120.7"/>
    <n v="9.5"/>
    <x v="1"/>
    <m/>
    <m/>
    <s v="Estadual"/>
    <m/>
    <s v="SP-310"/>
    <s v="PAV"/>
    <s v="Estadual"/>
    <s v="PLA"/>
    <s v="São José do Rio Preto"/>
  </r>
  <r>
    <x v="0"/>
    <s v="262BSP1177"/>
    <n v="0"/>
    <x v="228"/>
    <s v="1177"/>
    <n v="-50.156383030352501"/>
    <n v="-20.6762081096165"/>
    <n v="-50.488471950120299"/>
    <n v="-20.653406540179599"/>
    <s v="262"/>
    <s v="SP"/>
    <s v="Eixo Principal"/>
    <s v="-"/>
    <s v="262BSP1177"/>
    <s v="ENTR SP-473"/>
    <s v="ENTR SP-463"/>
    <n v="120.7"/>
    <n v="157.80000000000001"/>
    <n v="37.1"/>
    <x v="1"/>
    <m/>
    <m/>
    <s v="Estadual"/>
    <m/>
    <s v="SP-310"/>
    <s v="PAV"/>
    <s v="Estadual"/>
    <s v="PLA"/>
    <s v="São José do Rio Preto"/>
  </r>
  <r>
    <x v="0"/>
    <s v="262BSP1190"/>
    <n v="0"/>
    <x v="228"/>
    <s v="1190"/>
    <n v="-50.488471950120299"/>
    <n v="-20.653406540179599"/>
    <n v="-50.553657000070402"/>
    <n v="-20.661833640110299"/>
    <s v="262"/>
    <s v="SP"/>
    <s v="Eixo Principal"/>
    <s v="-"/>
    <s v="262BSP1190"/>
    <s v="ENTR SP-463"/>
    <s v="ACESSO AURIFLAMA"/>
    <n v="157.80000000000001"/>
    <n v="164.7"/>
    <n v="6.9"/>
    <x v="1"/>
    <m/>
    <m/>
    <s v="Estadual"/>
    <m/>
    <s v="SP-310"/>
    <s v="PAV"/>
    <s v="Estadual"/>
    <s v="PLA"/>
    <s v="São José do Rio Preto"/>
  </r>
  <r>
    <x v="0"/>
    <s v="262BSP1193"/>
    <n v="0"/>
    <x v="228"/>
    <s v="1193"/>
    <n v="-50.553657000070402"/>
    <n v="-20.661833640110299"/>
    <n v="-50.931607819744997"/>
    <n v="-20.619973529954301"/>
    <s v="262"/>
    <s v="SP"/>
    <s v="Eixo Principal"/>
    <s v="-"/>
    <s v="262BSP1193"/>
    <s v="ACESSO AURIFLAMA"/>
    <s v="ACESSO SUD MENUCCI"/>
    <n v="164.7"/>
    <n v="204.8"/>
    <n v="40.1"/>
    <x v="1"/>
    <m/>
    <m/>
    <s v="Estadual"/>
    <m/>
    <s v="SP-310"/>
    <s v="PAV"/>
    <s v="Estadual"/>
    <s v="PLA"/>
    <s v="São José do Rio Preto"/>
  </r>
  <r>
    <x v="0"/>
    <s v="262BSP1197"/>
    <n v="0"/>
    <x v="228"/>
    <s v="1197"/>
    <n v="-50.931607819744997"/>
    <n v="-20.619973529954301"/>
    <n v="-51.0849798598326"/>
    <n v="-20.621170749730201"/>
    <s v="262"/>
    <s v="SP"/>
    <s v="Eixo Principal"/>
    <s v="-"/>
    <s v="262BSP1197"/>
    <s v="ACESSO SUD MENUCCI"/>
    <s v="ACESSO PEREIRA BARRETO"/>
    <n v="204.8"/>
    <n v="221.3"/>
    <n v="16.5"/>
    <x v="1"/>
    <m/>
    <m/>
    <s v="Estadual"/>
    <m/>
    <s v="SP-310"/>
    <s v="PAV"/>
    <s v="Estadual"/>
    <s v="PLA"/>
    <s v="São José do Rio Preto"/>
  </r>
  <r>
    <x v="0"/>
    <s v="262BSP1200"/>
    <n v="0"/>
    <x v="228"/>
    <s v="1200"/>
    <n v="-51.0849798598326"/>
    <n v="-20.621170749730201"/>
    <n v="-51.255140850369898"/>
    <n v="-20.529817190011201"/>
    <s v="262"/>
    <s v="SP"/>
    <s v="Eixo Principal"/>
    <s v="-"/>
    <s v="262BSP1200"/>
    <s v="ACESSO PEREIRA BARRETO"/>
    <s v="ENTR SP-310/563"/>
    <n v="221.3"/>
    <n v="242.4"/>
    <n v="21.1"/>
    <x v="1"/>
    <m/>
    <m/>
    <s v="Estadual"/>
    <m/>
    <s v="SP-310"/>
    <s v="PAV"/>
    <s v="Estadual"/>
    <s v="PLA"/>
    <s v="São José do Rio Preto"/>
  </r>
  <r>
    <x v="0"/>
    <s v="262BSP1210"/>
    <n v="0"/>
    <x v="228"/>
    <s v="1210"/>
    <n v="-51.255140850369898"/>
    <n v="-20.529817190011201"/>
    <n v="-51.309909140294501"/>
    <n v="-20.670238169755599"/>
    <s v="262"/>
    <s v="SP"/>
    <s v="Eixo Principal"/>
    <s v="-"/>
    <s v="262BSP1210"/>
    <s v="ENTR SP-310/563"/>
    <s v="BARRAGEM TRÊS IRMÃOS"/>
    <n v="242.4"/>
    <n v="260.2"/>
    <n v="17.8"/>
    <x v="1"/>
    <m/>
    <m/>
    <s v="Estadual"/>
    <m/>
    <s v="SP-563"/>
    <s v="PAV"/>
    <s v="Estadual"/>
    <s v="PLA"/>
    <s v="São José do Rio Preto"/>
  </r>
  <r>
    <x v="0"/>
    <s v="262BSP1217"/>
    <n v="0"/>
    <x v="228"/>
    <s v="1217"/>
    <n v="-51.309909140294501"/>
    <n v="-20.670238169755599"/>
    <n v="-51.252599629769001"/>
    <n v="-20.803605719927901"/>
    <s v="262"/>
    <s v="SP"/>
    <s v="Eixo Principal"/>
    <s v="-"/>
    <s v="262BSP1217"/>
    <s v="BARRAGEM TRÊS IRMÃOS"/>
    <s v="ACESSO PEREIRA BARRETO"/>
    <n v="260.2"/>
    <n v="276"/>
    <n v="15.8"/>
    <x v="1"/>
    <m/>
    <m/>
    <s v="Estadual"/>
    <m/>
    <s v="SP-563"/>
    <s v="PAV"/>
    <s v="Estadual"/>
    <s v="PLA"/>
    <s v="São José do Rio Preto"/>
  </r>
  <r>
    <x v="0"/>
    <s v="262BSP1220"/>
    <n v="0"/>
    <x v="228"/>
    <s v="1220"/>
    <n v="-51.252599629769001"/>
    <n v="-20.803605719927901"/>
    <n v="-51.356097289957901"/>
    <n v="-20.890455050360199"/>
    <s v="262"/>
    <s v="SP"/>
    <s v="Eixo Principal"/>
    <s v="-"/>
    <s v="262BSP1220"/>
    <s v="ACESSO PEREIRA BARRETO"/>
    <s v="ENTR SP-300 (ANDRADINA)"/>
    <n v="276"/>
    <n v="291"/>
    <n v="15"/>
    <x v="1"/>
    <m/>
    <m/>
    <s v="Estadual"/>
    <m/>
    <s v="SP-563"/>
    <s v="PAV"/>
    <s v="Estadual"/>
    <s v="PLA"/>
    <s v="São José do Rio Preto"/>
  </r>
  <r>
    <x v="0"/>
    <s v="262BSP1230"/>
    <n v="0"/>
    <x v="228"/>
    <s v="1230"/>
    <n v="-51.356097289957901"/>
    <n v="-20.890455050360199"/>
    <n v="-51.482698180076902"/>
    <n v="-20.840245869950799"/>
    <s v="262"/>
    <s v="SP"/>
    <s v="Eixo Principal"/>
    <s v="-"/>
    <s v="262BSP1230"/>
    <s v="ENTR SP-300 (ANDRADINA)"/>
    <s v="ACESSO CASTILHO"/>
    <n v="291"/>
    <n v="305.3"/>
    <n v="14.3"/>
    <x v="1"/>
    <m/>
    <m/>
    <s v="Estadual"/>
    <m/>
    <s v="SP-300"/>
    <s v="DUP"/>
    <s v="Estadual"/>
    <s v="PLA"/>
    <s v="São José do Rio Preto"/>
  </r>
  <r>
    <x v="0"/>
    <s v="262BSP1240"/>
    <n v="0"/>
    <x v="228"/>
    <s v="1240"/>
    <n v="-51.482698180076902"/>
    <n v="-20.840245869950799"/>
    <n v="-51.562282109831401"/>
    <n v="-20.7987116498227"/>
    <s v="262"/>
    <s v="SP"/>
    <s v="Eixo Principal"/>
    <s v="-"/>
    <s v="262BSP1240"/>
    <s v="ACESSO CASTILHO"/>
    <s v="ENTR SP-595"/>
    <n v="305.3"/>
    <n v="314.8"/>
    <n v="9.5"/>
    <x v="1"/>
    <m/>
    <m/>
    <s v="Estadual"/>
    <m/>
    <s v="SP-300"/>
    <s v="DUP"/>
    <s v="Estadual"/>
    <s v="PLA"/>
    <s v="São José do Rio Preto"/>
  </r>
  <r>
    <x v="0"/>
    <s v="262BSP1245"/>
    <n v="0"/>
    <x v="228"/>
    <s v="1245"/>
    <n v="-51.562282109831401"/>
    <n v="-20.7987116498227"/>
    <n v="-51.593689010439398"/>
    <n v="-20.778183949629501"/>
    <s v="262"/>
    <s v="SP"/>
    <s v="Eixo Principal"/>
    <s v="-"/>
    <s v="262BSP1245"/>
    <s v="ENTR SP-595"/>
    <s v="ACESSO BARRAGEM CESP"/>
    <n v="314.8"/>
    <n v="318.7"/>
    <n v="3.9"/>
    <x v="1"/>
    <m/>
    <m/>
    <s v="Estadual"/>
    <m/>
    <s v="SP-300"/>
    <s v="DUP"/>
    <s v="Estadual"/>
    <s v="PLA"/>
    <s v="São José do Rio Preto"/>
  </r>
  <r>
    <x v="0"/>
    <s v="262BSP1255"/>
    <n v="0"/>
    <x v="228"/>
    <s v="1255"/>
    <n v="-51.593689010439398"/>
    <n v="-20.778183949629501"/>
    <n v="-51.621378420377702"/>
    <n v="-20.7910577699001"/>
    <s v="262"/>
    <s v="SP"/>
    <s v="Eixo Principal"/>
    <s v="-"/>
    <s v="262BSP1255"/>
    <s v="ACESSO BARRAGEM CESP"/>
    <s v="DIV SP/MS (INÍCIO PONTE S/ RIO PARANÁ)"/>
    <n v="318.7"/>
    <n v="322.10000000000002"/>
    <n v="3.4"/>
    <x v="2"/>
    <m/>
    <m/>
    <s v="Federal"/>
    <m/>
    <m/>
    <m/>
    <s v="Federal"/>
    <s v="PAV"/>
    <s v="São José do Rio Preto"/>
  </r>
  <r>
    <x v="0"/>
    <s v="262NMG1005"/>
    <n v="0"/>
    <x v="229"/>
    <s v="1005"/>
    <n v="-47.8313643003221"/>
    <n v="-19.758890970242"/>
    <n v="-47.881712919715397"/>
    <n v="-19.838064159832999"/>
    <s v="262"/>
    <s v="MG"/>
    <s v="Anel"/>
    <s v="-"/>
    <s v="262NMG1005"/>
    <s v="ENTR BR-262"/>
    <s v="ENTR BR-050 (ANEL ROD DE UBERABA)"/>
    <n v="0"/>
    <n v="10"/>
    <n v="10"/>
    <x v="1"/>
    <m/>
    <m/>
    <s v="Federal"/>
    <m/>
    <m/>
    <m/>
    <s v="Federal"/>
    <s v="PLA"/>
    <s v="Uberlândia"/>
  </r>
  <r>
    <x v="0"/>
    <s v="262NMG1010"/>
    <n v="0"/>
    <x v="229"/>
    <s v="1010"/>
    <n v="-47.881712919715397"/>
    <n v="-19.838064159832999"/>
    <n v="-48.020606373984897"/>
    <n v="-19.8191708092853"/>
    <s v="262"/>
    <s v="MG"/>
    <s v="Anel"/>
    <s v="-"/>
    <s v="262NMG1010"/>
    <s v="ENTR BR-050 (ANEL ROD DE UBERABA)"/>
    <s v="ENTR MG-427 (ANEL ROD DE UBERABA)"/>
    <n v="10"/>
    <n v="27"/>
    <n v="17"/>
    <x v="1"/>
    <m/>
    <m/>
    <s v="Federal"/>
    <m/>
    <m/>
    <m/>
    <s v="Federal"/>
    <s v="PLA"/>
    <s v="Uberlândia"/>
  </r>
  <r>
    <x v="0"/>
    <s v="262NMG1015"/>
    <n v="0"/>
    <x v="229"/>
    <s v="1015"/>
    <n v="-48.020606373984897"/>
    <n v="-19.8191708092853"/>
    <n v="-48.031172940378802"/>
    <n v="-19.7613414897179"/>
    <s v="262"/>
    <s v="MG"/>
    <s v="Anel"/>
    <s v="-"/>
    <s v="262NMG1015"/>
    <s v="ENTR MG-427 (ANEL ROD DE UBERABA)"/>
    <s v="ENTR BR-262 (ANEL ROD DE UBERABA)"/>
    <n v="27"/>
    <n v="34"/>
    <n v="7"/>
    <x v="1"/>
    <m/>
    <m/>
    <s v="Federal"/>
    <m/>
    <m/>
    <m/>
    <s v="Federal"/>
    <s v="PLA"/>
    <s v="Uberlândia"/>
  </r>
  <r>
    <x v="0"/>
    <s v="262NMG1020"/>
    <n v="0"/>
    <x v="229"/>
    <s v="1020"/>
    <n v="-48.031172940378802"/>
    <n v="-19.7613414897179"/>
    <n v="-47.9884603097954"/>
    <n v="-19.695998990061199"/>
    <s v="262"/>
    <s v="MG"/>
    <s v="Anel"/>
    <s v="-"/>
    <s v="262NMG1020"/>
    <s v="ENTR BR-262 (ANEL ROD DE UBERABA)"/>
    <s v="ENTR BR-050 (ANEL ROD DE UBERABA)"/>
    <n v="34"/>
    <n v="45"/>
    <n v="11"/>
    <x v="1"/>
    <m/>
    <m/>
    <s v="Federal"/>
    <m/>
    <m/>
    <m/>
    <s v="Federal"/>
    <s v="PLA"/>
    <s v="Uberlândia"/>
  </r>
  <r>
    <x v="0"/>
    <s v="262NMG1025"/>
    <n v="0"/>
    <x v="229"/>
    <s v="1025"/>
    <n v="-47.9884603097954"/>
    <n v="-19.695998990061199"/>
    <n v="-47.8313643003221"/>
    <n v="-19.758890970242"/>
    <s v="262"/>
    <s v="MG"/>
    <s v="Anel"/>
    <s v="-"/>
    <s v="262NMG1025"/>
    <s v="ENTR BR-050 (ANEL ROD DE UBERABA)"/>
    <s v="ENTR BR-262 (ANEL ROD DE UBERABA)"/>
    <n v="45"/>
    <n v="66"/>
    <n v="21"/>
    <x v="1"/>
    <m/>
    <m/>
    <s v="Federal"/>
    <m/>
    <m/>
    <m/>
    <s v="Federal"/>
    <s v="PLA"/>
    <s v="Uberlândia"/>
  </r>
  <r>
    <x v="0"/>
    <s v="265AMG1005"/>
    <n v="0"/>
    <x v="230"/>
    <s v="1005"/>
    <n v="-43.745202229898901"/>
    <n v="-21.217616269874799"/>
    <n v="-43.795274299669103"/>
    <n v="-21.199297700328501"/>
    <s v="265"/>
    <s v="MG"/>
    <s v="Acesso"/>
    <s v="-"/>
    <s v="265AMG1005"/>
    <s v="ENTR BR-265"/>
    <s v="ENTR BR-040 (CONTORNO DE BARBACENA)"/>
    <n v="0"/>
    <n v="5.3"/>
    <n v="5.3"/>
    <x v="2"/>
    <m/>
    <m/>
    <s v="Federal"/>
    <m/>
    <m/>
    <m/>
    <s v="Federal"/>
    <s v="PAV"/>
    <s v="Juiz de Fora"/>
  </r>
  <r>
    <x v="0"/>
    <s v="265AMG2005"/>
    <n v="0"/>
    <x v="230"/>
    <s v="2005"/>
    <n v="-46.392415470197697"/>
    <n v="-20.887551529779198"/>
    <n v="-46.396702429573402"/>
    <n v="-20.870680500005001"/>
    <s v="265"/>
    <s v="MG"/>
    <s v="Acesso"/>
    <s v="-"/>
    <s v="265AMG2005"/>
    <s v="ENTR BR-265 (KM 540,2)"/>
    <s v="ALPINÓPOLIS"/>
    <n v="0"/>
    <n v="2.4"/>
    <n v="2.4"/>
    <x v="5"/>
    <s v="EOP"/>
    <m/>
    <s v="Federal"/>
    <m/>
    <m/>
    <m/>
    <s v="Federal"/>
    <s v="N_PAV"/>
    <s v="Passos"/>
  </r>
  <r>
    <x v="0"/>
    <s v="265BMG0010"/>
    <n v="0"/>
    <x v="231"/>
    <s v="0010"/>
    <n v="-42.386499479667201"/>
    <n v="-21.130835750169599"/>
    <n v="-42.394115480145203"/>
    <n v="-21.1302949698369"/>
    <s v="265"/>
    <s v="MG"/>
    <s v="Eixo Principal"/>
    <s v="-"/>
    <s v="265BMG0010"/>
    <s v="ENTR BR-116/356(A) (MURIAÉ)"/>
    <s v="ENTR BR-356(B)"/>
    <n v="0"/>
    <n v="0.8"/>
    <n v="0.8"/>
    <x v="2"/>
    <m/>
    <s v="356BMG0205"/>
    <s v="Federal"/>
    <m/>
    <m/>
    <m/>
    <s v="Federal"/>
    <s v="PAV"/>
    <s v="Leopoldina"/>
  </r>
  <r>
    <x v="0"/>
    <s v="265BMG0015"/>
    <n v="0"/>
    <x v="231"/>
    <s v="0015"/>
    <n v="-42.394115480145203"/>
    <n v="-21.1302949698369"/>
    <n v="-42.613289040156999"/>
    <n v="-21.189675469747101"/>
    <s v="265"/>
    <s v="MG"/>
    <s v="Eixo Principal"/>
    <s v="-"/>
    <s v="265BMG0015"/>
    <s v="ENTR BR-356(B)"/>
    <s v="ENTR MG-447 (MIRAÍ)"/>
    <n v="0.8"/>
    <n v="32.700000000000003"/>
    <n v="31.9"/>
    <x v="1"/>
    <m/>
    <m/>
    <s v="Estadual"/>
    <m/>
    <s v="MGT-265"/>
    <s v="PAV"/>
    <s v="Estadual"/>
    <s v="PLA"/>
    <s v="Leopoldina"/>
  </r>
  <r>
    <x v="0"/>
    <s v="265BMG0030"/>
    <n v="0"/>
    <x v="231"/>
    <s v="0030"/>
    <n v="-42.613289040156999"/>
    <n v="-21.189675469747101"/>
    <n v="-42.798650680384497"/>
    <n v="-21.1497373798761"/>
    <s v="265"/>
    <s v="MG"/>
    <s v="Eixo Principal"/>
    <s v="-"/>
    <s v="265BMG0030"/>
    <s v="ENTR MG-447 (MIRAÍ)"/>
    <s v="ENTR BR-120(A) (GUIDOVAL)"/>
    <n v="32.700000000000003"/>
    <n v="63.7"/>
    <n v="31"/>
    <x v="1"/>
    <m/>
    <m/>
    <s v="Federal"/>
    <m/>
    <m/>
    <m/>
    <s v="Federal"/>
    <s v="PLA"/>
    <s v="Leopoldina"/>
  </r>
  <r>
    <x v="0"/>
    <s v="265BMG0050"/>
    <n v="0"/>
    <x v="231"/>
    <s v="0050"/>
    <n v="-42.798650680384497"/>
    <n v="-21.1497373798761"/>
    <n v="-42.953213840146503"/>
    <n v="-21.108762789870799"/>
    <s v="265"/>
    <s v="MG"/>
    <s v="Eixo Principal"/>
    <s v="Coinc"/>
    <s v="265BMG0050"/>
    <s v="ENTR BR-120(A) (GUIDOVAL)"/>
    <s v="ENTR BR-120(B)/MG-124/447 (UBÁ)"/>
    <n v="63.7"/>
    <n v="82.9"/>
    <n v="19.2"/>
    <x v="1"/>
    <m/>
    <s v="120BMG0360"/>
    <s v="Estadual"/>
    <m/>
    <s v="MGT-120"/>
    <s v="PAV"/>
    <s v="Estadual"/>
    <s v="PLA"/>
    <s v="Leopoldina"/>
  </r>
  <r>
    <x v="0"/>
    <s v="265BMG0070"/>
    <n v="0"/>
    <x v="231"/>
    <s v="0070"/>
    <n v="-42.953213840146503"/>
    <n v="-21.108762789870799"/>
    <n v="-43.086870749885101"/>
    <n v="-21.262926170406299"/>
    <s v="265"/>
    <s v="MG"/>
    <s v="Eixo Principal"/>
    <s v="-"/>
    <s v="265BMG0070"/>
    <s v="ENTR BR-120(B)/MG-124/447 (UBÁ)"/>
    <s v="ENTR MG-285 (P/PIRAÚBA)"/>
    <n v="82.9"/>
    <n v="108.4"/>
    <n v="25.5"/>
    <x v="1"/>
    <m/>
    <m/>
    <s v="Estadual"/>
    <m/>
    <s v="MGT-265"/>
    <s v="PAV"/>
    <s v="Estadual"/>
    <s v="PLA"/>
    <s v="Leopoldina"/>
  </r>
  <r>
    <x v="0"/>
    <s v="265BMG0090"/>
    <n v="0"/>
    <x v="231"/>
    <s v="0090"/>
    <n v="-43.086870749885101"/>
    <n v="-21.262926170406299"/>
    <n v="-43.165727729750799"/>
    <n v="-21.262545410042598"/>
    <s v="265"/>
    <s v="MG"/>
    <s v="Eixo Principal"/>
    <s v="-"/>
    <s v="265BMG0090"/>
    <s v="ENTR MG-285 (P/PIRAÚBA)"/>
    <s v="ENTR MG-133 (RIO POMBA)"/>
    <n v="108.4"/>
    <n v="118.1"/>
    <n v="9.6999999999999993"/>
    <x v="1"/>
    <m/>
    <m/>
    <s v="Estadual"/>
    <m/>
    <s v="MGT-265"/>
    <s v="PAV"/>
    <s v="Estadual"/>
    <s v="PLA"/>
    <s v="Juiz de Fora"/>
  </r>
  <r>
    <x v="0"/>
    <s v="265BMG0110"/>
    <n v="0"/>
    <x v="231"/>
    <s v="0110"/>
    <n v="-43.165727729750799"/>
    <n v="-21.262545410042598"/>
    <n v="-43.316807270239202"/>
    <n v="-21.233715290128401"/>
    <s v="265"/>
    <s v="MG"/>
    <s v="Eixo Principal"/>
    <s v="-"/>
    <s v="265BMG0110"/>
    <s v="ENTR MG-133 (RIO POMBA)"/>
    <s v="ACESSO MERCÊS"/>
    <n v="118.1"/>
    <n v="139"/>
    <n v="20.9"/>
    <x v="1"/>
    <m/>
    <m/>
    <s v="Estadual"/>
    <m/>
    <s v="MGT-265"/>
    <s v="PAV"/>
    <s v="Estadual"/>
    <s v="PLA"/>
    <s v="Juiz de Fora"/>
  </r>
  <r>
    <x v="0"/>
    <s v="265BMG0125"/>
    <n v="0"/>
    <x v="231"/>
    <s v="0125"/>
    <n v="-43.316807270239202"/>
    <n v="-21.233715290128401"/>
    <n v="-43.424115210448498"/>
    <n v="-21.233480860253401"/>
    <s v="265"/>
    <s v="MG"/>
    <s v="Eixo Principal"/>
    <s v="-"/>
    <s v="265BMG0125"/>
    <s v="ACESSO MERCÊS"/>
    <s v="ENTR MG-448/452 (P/PAIVA)"/>
    <n v="139"/>
    <n v="151.30000000000001"/>
    <n v="12.3"/>
    <x v="1"/>
    <m/>
    <m/>
    <s v="Estadual"/>
    <m/>
    <s v="MGT-265"/>
    <s v="PAV"/>
    <s v="Estadual"/>
    <s v="PLA"/>
    <s v="Juiz de Fora"/>
  </r>
  <r>
    <x v="0"/>
    <s v="265BMG0130"/>
    <n v="0"/>
    <x v="231"/>
    <s v="0130"/>
    <n v="-43.424115210448498"/>
    <n v="-21.233480860253401"/>
    <n v="-43.5208685704281"/>
    <n v="-21.1504366603235"/>
    <s v="265"/>
    <s v="MG"/>
    <s v="Eixo Principal"/>
    <s v="-"/>
    <s v="265BMG0130"/>
    <s v="ENTR MG-448/452 (P/PAIVA)"/>
    <s v="ENTR MG-132 (DESTÊRRO DO MELO)"/>
    <n v="151.30000000000001"/>
    <n v="175.6"/>
    <n v="24.3"/>
    <x v="1"/>
    <m/>
    <m/>
    <s v="Federal"/>
    <m/>
    <m/>
    <m/>
    <s v="Federal"/>
    <s v="PLA"/>
    <s v="Juiz de Fora"/>
  </r>
  <r>
    <x v="0"/>
    <s v="265BMG0150"/>
    <n v="0"/>
    <x v="231"/>
    <s v="0150"/>
    <n v="-43.5208685704281"/>
    <n v="-21.1504366603235"/>
    <n v="-43.711950999638802"/>
    <n v="-21.194218770080099"/>
    <s v="265"/>
    <s v="MG"/>
    <s v="Eixo Principal"/>
    <s v="-"/>
    <s v="265BMG0150"/>
    <s v="ENTR MG-132 (DESTÊRRO DO MELO)"/>
    <s v="PINHEIRO GROSSO"/>
    <n v="175.6"/>
    <n v="201.7"/>
    <n v="26.1"/>
    <x v="1"/>
    <m/>
    <m/>
    <s v="Estadual"/>
    <m/>
    <s v="MGT-265"/>
    <s v="PAV"/>
    <s v="Estadual"/>
    <s v="PLA"/>
    <s v="Juiz de Fora"/>
  </r>
  <r>
    <x v="0"/>
    <s v="265BMG0160"/>
    <n v="0"/>
    <x v="231"/>
    <s v="0160"/>
    <n v="-43.711950999638802"/>
    <n v="-21.194218770080099"/>
    <n v="-43.749061659667802"/>
    <n v="-21.198738150245301"/>
    <s v="265"/>
    <s v="MG"/>
    <s v="Eixo Principal"/>
    <s v="-"/>
    <s v="265BMG0160"/>
    <s v="PINHEIRO GROSSO"/>
    <s v="ENTR BR-040"/>
    <n v="201.7"/>
    <n v="206.6"/>
    <n v="4.9000000000000004"/>
    <x v="1"/>
    <m/>
    <m/>
    <s v="Estadual"/>
    <m/>
    <s v="MGT-265"/>
    <s v="PAV"/>
    <s v="Estadual"/>
    <s v="PLA"/>
    <s v="Juiz de Fora"/>
  </r>
  <r>
    <x v="0"/>
    <s v="265BMG0170"/>
    <n v="0"/>
    <x v="231"/>
    <s v="0170"/>
    <n v="-43.749061659667802"/>
    <n v="-21.198738150245301"/>
    <n v="-43.795274299669103"/>
    <n v="-21.199297700328501"/>
    <s v="265"/>
    <s v="MG"/>
    <s v="Eixo Principal"/>
    <s v="-"/>
    <s v="265BMG0170"/>
    <s v="ENTR BR-040"/>
    <s v="ENTR MG-135/338 (BARBACENA)"/>
    <n v="206.6"/>
    <n v="211"/>
    <n v="4.4000000000000004"/>
    <x v="2"/>
    <m/>
    <m/>
    <s v="Federal"/>
    <m/>
    <m/>
    <m/>
    <s v="Federal"/>
    <s v="PAV"/>
    <s v="Juiz de Fora"/>
  </r>
  <r>
    <x v="0"/>
    <s v="265BMG0190"/>
    <n v="0"/>
    <x v="231"/>
    <s v="0190"/>
    <n v="-43.795274299669103"/>
    <n v="-21.199297700328501"/>
    <n v="-44.176131669740599"/>
    <n v="-21.1517849302302"/>
    <s v="265"/>
    <s v="MG"/>
    <s v="Eixo Principal"/>
    <s v="-"/>
    <s v="265BMG0190"/>
    <s v="ENTR MG-135/338 (BARBACENA)"/>
    <s v="ACESSO TIRADENTES"/>
    <n v="211"/>
    <n v="256.60000000000002"/>
    <n v="45.6"/>
    <x v="2"/>
    <m/>
    <m/>
    <s v="Federal"/>
    <m/>
    <m/>
    <m/>
    <s v="Federal"/>
    <s v="PAV"/>
    <s v="Juiz de Fora"/>
  </r>
  <r>
    <x v="0"/>
    <s v="265BMG0205"/>
    <n v="0"/>
    <x v="231"/>
    <s v="0205"/>
    <n v="-44.176131669740599"/>
    <n v="-21.1517849302302"/>
    <n v="-44.280935810139503"/>
    <n v="-21.167746769697601"/>
    <s v="265"/>
    <s v="MG"/>
    <s v="Eixo Principal"/>
    <s v="-"/>
    <s v="265BMG0205"/>
    <s v="ACESSO TIRADENTES"/>
    <s v="ENTR BR-383(A)/494(A) (SÃO JOÃO DEL REY)"/>
    <n v="256.60000000000002"/>
    <n v="269"/>
    <n v="12.4"/>
    <x v="2"/>
    <m/>
    <m/>
    <s v="Federal"/>
    <m/>
    <m/>
    <m/>
    <s v="Federal"/>
    <s v="PAV"/>
    <s v="Juiz de Fora"/>
  </r>
  <r>
    <x v="0"/>
    <s v="265BMG0210"/>
    <n v="0"/>
    <x v="231"/>
    <s v="0210"/>
    <n v="-44.280935810139503"/>
    <n v="-21.167746769697601"/>
    <n v="-44.376034139663702"/>
    <n v="-21.228498529783199"/>
    <s v="265"/>
    <s v="MG"/>
    <s v="Eixo Principal"/>
    <s v="-"/>
    <s v="265BMG0210"/>
    <s v="ENTR BR-383(A)/494(A) (SÃO JOÃO DEL REY)"/>
    <s v="ENTR BR-383(B)/494(B) (P/MADRE DE DEUS DE MINAS)"/>
    <n v="269"/>
    <n v="281.89999999999998"/>
    <n v="12.9"/>
    <x v="2"/>
    <m/>
    <s v="383BMG0115;494BMG0115"/>
    <s v="Federal"/>
    <m/>
    <m/>
    <m/>
    <s v="Federal"/>
    <s v="PAV"/>
    <s v="Oliveira"/>
  </r>
  <r>
    <x v="0"/>
    <s v="265BMG0220"/>
    <n v="0"/>
    <x v="231"/>
    <s v="0220"/>
    <n v="-44.376034139663702"/>
    <n v="-21.228498529783199"/>
    <n v="-44.5824366602236"/>
    <n v="-21.2698122100654"/>
    <s v="265"/>
    <s v="MG"/>
    <s v="Eixo Principal"/>
    <s v="-"/>
    <s v="265BMG0220"/>
    <s v="ENTR BR-383(B)/494(B) (P/MADRE DE DEUS DE MINAS)"/>
    <s v="ENTR MG-332 (P/NAZARENO)"/>
    <n v="281.89999999999998"/>
    <n v="307.2"/>
    <n v="25.3"/>
    <x v="2"/>
    <m/>
    <m/>
    <s v="Federal"/>
    <m/>
    <m/>
    <m/>
    <s v="Federal"/>
    <s v="PAV"/>
    <s v="Oliveira"/>
  </r>
  <r>
    <x v="0"/>
    <s v="265BMG0225"/>
    <n v="0"/>
    <x v="231"/>
    <s v="0225"/>
    <n v="-44.5824366602236"/>
    <n v="-21.2698122100654"/>
    <n v="-44.661281810407097"/>
    <n v="-21.2950617799771"/>
    <s v="265"/>
    <s v="MG"/>
    <s v="Eixo Principal"/>
    <s v="-"/>
    <s v="265BMG0225"/>
    <s v="ENTR MG-332 (P/NAZARENO)"/>
    <s v="ENTR MG-451 (ITUTINGA)"/>
    <n v="307.2"/>
    <n v="316.5"/>
    <n v="9.3000000000000007"/>
    <x v="2"/>
    <m/>
    <m/>
    <s v="Federal"/>
    <m/>
    <m/>
    <m/>
    <s v="Federal"/>
    <s v="PAV"/>
    <s v="Oliveira"/>
  </r>
  <r>
    <x v="0"/>
    <s v="265BMG0230"/>
    <n v="0"/>
    <x v="231"/>
    <s v="0230"/>
    <n v="-44.661281810407097"/>
    <n v="-21.2950617799771"/>
    <n v="-44.986191210256003"/>
    <n v="-21.263955439991399"/>
    <s v="265"/>
    <s v="MG"/>
    <s v="Eixo Principal"/>
    <s v="-"/>
    <s v="265BMG0230"/>
    <s v="ENTR MG-451 (ITUTINGA)"/>
    <s v="ENTR BR-354 (LAVRAS)"/>
    <n v="316.5"/>
    <n v="353.4"/>
    <n v="36.9"/>
    <x v="2"/>
    <m/>
    <m/>
    <s v="Federal"/>
    <m/>
    <m/>
    <m/>
    <s v="Federal"/>
    <s v="PAV"/>
    <s v="Oliveira"/>
  </r>
  <r>
    <x v="0"/>
    <s v="265BMG0250"/>
    <n v="0"/>
    <x v="231"/>
    <s v="0250"/>
    <n v="-44.986191210256003"/>
    <n v="-21.263955439991399"/>
    <n v="-45.012039209741701"/>
    <n v="-21.255275109858299"/>
    <s v="265"/>
    <s v="MG"/>
    <s v="Eixo Principal"/>
    <s v="-"/>
    <s v="265BMG0250"/>
    <s v="ENTR BR-354 (LAVRAS)"/>
    <s v="ENTR MG-335"/>
    <n v="353.4"/>
    <n v="356.9"/>
    <n v="3.5"/>
    <x v="2"/>
    <m/>
    <m/>
    <s v="Federal"/>
    <m/>
    <m/>
    <m/>
    <s v="Federal"/>
    <s v="PAV"/>
    <s v="Oliveira"/>
  </r>
  <r>
    <x v="0"/>
    <s v="265BMG0255"/>
    <n v="0"/>
    <x v="231"/>
    <s v="0255"/>
    <n v="-45.012039209741701"/>
    <n v="-21.255275109858299"/>
    <n v="-45.064228430197801"/>
    <n v="-21.216874859786898"/>
    <s v="265"/>
    <s v="MG"/>
    <s v="Eixo Principal"/>
    <s v="-"/>
    <s v="265BMG0255"/>
    <s v="ENTR MG-335"/>
    <s v="ACESSO RIBEIRÃO VERMELHO"/>
    <n v="356.9"/>
    <n v="364.1"/>
    <n v="7.2"/>
    <x v="0"/>
    <m/>
    <m/>
    <s v="Federal"/>
    <m/>
    <m/>
    <m/>
    <s v="Federal"/>
    <s v="PAV"/>
    <s v="Oliveira"/>
  </r>
  <r>
    <x v="0"/>
    <s v="265BMG0260"/>
    <n v="0"/>
    <x v="231"/>
    <s v="0260"/>
    <n v="-45.064228430197801"/>
    <n v="-21.216874859786898"/>
    <n v="-45.119264409624698"/>
    <n v="-21.184433010374999"/>
    <s v="265"/>
    <s v="MG"/>
    <s v="Eixo Principal"/>
    <s v="-"/>
    <s v="265BMG0260"/>
    <s v="ACESSO RIBEIRÃO VERMELHO"/>
    <s v="ENTR BR-381(A) (P/PERDÕES)"/>
    <n v="364.1"/>
    <n v="371.4"/>
    <n v="7.3"/>
    <x v="0"/>
    <m/>
    <m/>
    <s v="Federal"/>
    <m/>
    <m/>
    <m/>
    <s v="Federal"/>
    <s v="PAV"/>
    <s v="Oliveira"/>
  </r>
  <r>
    <x v="0"/>
    <s v="265BMG0265"/>
    <n v="0"/>
    <x v="231"/>
    <s v="0265"/>
    <n v="-45.119264409624698"/>
    <n v="-21.184433010374999"/>
    <n v="-45.130249179655799"/>
    <n v="-21.224746780339601"/>
    <s v="265"/>
    <s v="MG"/>
    <s v="Eixo Principal"/>
    <s v="-"/>
    <s v="265BMG0265"/>
    <s v="ENTR BR-381(A) (P/PERDÕES)"/>
    <s v="ENTR BR-381(B) (P/CARMO DA CACHOEIRA)"/>
    <n v="371.4"/>
    <n v="376.2"/>
    <n v="4.8"/>
    <x v="0"/>
    <m/>
    <s v="381BMG0660"/>
    <s v="Concessão Federal"/>
    <m/>
    <m/>
    <m/>
    <s v="Federal"/>
    <s v="PAV"/>
    <s v="Oliveira"/>
  </r>
  <r>
    <x v="0"/>
    <s v="265BMG0270"/>
    <n v="0"/>
    <x v="231"/>
    <s v="0270"/>
    <n v="-45.130249179655799"/>
    <n v="-21.224746780339601"/>
    <n v="-45.231405710305197"/>
    <n v="-21.2312618298694"/>
    <s v="265"/>
    <s v="MG"/>
    <s v="Eixo Principal"/>
    <s v="-"/>
    <s v="265BMG0270"/>
    <s v="ENTR BR-381(B) (P/CARMO DA CACHOEIRA)"/>
    <s v="NEPOMUCENO"/>
    <n v="376.2"/>
    <n v="387.8"/>
    <n v="11.6"/>
    <x v="2"/>
    <m/>
    <m/>
    <s v="Federal"/>
    <m/>
    <m/>
    <m/>
    <s v="Federal"/>
    <s v="PAV"/>
    <s v="Oliveira"/>
  </r>
  <r>
    <x v="0"/>
    <s v="265BMG0290"/>
    <n v="0"/>
    <x v="231"/>
    <s v="0290"/>
    <n v="-45.231405710305197"/>
    <n v="-21.2312618298694"/>
    <n v="-45.413357839892299"/>
    <n v="-21.243315910001101"/>
    <s v="265"/>
    <s v="MG"/>
    <s v="Eixo Principal"/>
    <s v="-"/>
    <s v="265BMG0290"/>
    <s v="NEPOMUCENO"/>
    <s v="ACESSO COQUEIRAL"/>
    <n v="387.8"/>
    <n v="410.1"/>
    <n v="22.3"/>
    <x v="2"/>
    <m/>
    <m/>
    <s v="Federal"/>
    <m/>
    <m/>
    <m/>
    <s v="Federal"/>
    <s v="PAV"/>
    <s v="Oliveira"/>
  </r>
  <r>
    <x v="0"/>
    <s v="265BMG0305"/>
    <n v="0"/>
    <x v="231"/>
    <s v="0305"/>
    <n v="-45.413357839892299"/>
    <n v="-21.243315910001101"/>
    <n v="-45.511882689834202"/>
    <n v="-21.241902500399998"/>
    <s v="265"/>
    <s v="MG"/>
    <s v="Eixo Principal"/>
    <s v="-"/>
    <s v="265BMG0305"/>
    <s v="ACESSO COQUEIRAL"/>
    <s v="ENTR MG-167 (SANTANA DA VARGEM)"/>
    <n v="410.1"/>
    <n v="421"/>
    <n v="10.9"/>
    <x v="2"/>
    <m/>
    <m/>
    <s v="Federal"/>
    <m/>
    <m/>
    <m/>
    <s v="Federal"/>
    <s v="PAV"/>
    <s v="Oliveira"/>
  </r>
  <r>
    <x v="0"/>
    <s v="265BMG0310"/>
    <n v="0"/>
    <x v="231"/>
    <s v="0310"/>
    <n v="-45.511882689834202"/>
    <n v="-21.241902500399998"/>
    <n v="-45.563981499646403"/>
    <n v="-21.157277250044999"/>
    <s v="265"/>
    <s v="MG"/>
    <s v="Eixo Principal"/>
    <s v="-"/>
    <s v="265BMG0310"/>
    <s v="ENTR MG-167 (SANTANA DA VARGEM)"/>
    <s v="ENTR BR-369(A)"/>
    <n v="421"/>
    <n v="433"/>
    <n v="12"/>
    <x v="2"/>
    <m/>
    <m/>
    <s v="Federal"/>
    <m/>
    <m/>
    <m/>
    <s v="Federal"/>
    <s v="PAV"/>
    <s v="Oliveira"/>
  </r>
  <r>
    <x v="0"/>
    <s v="265BMG0311"/>
    <n v="0"/>
    <x v="231"/>
    <s v="0311"/>
    <n v="-45.563981499646403"/>
    <n v="-21.157277250044999"/>
    <n v="-45.5787166395612"/>
    <n v="-21.089875310097401"/>
    <s v="265"/>
    <s v="MG"/>
    <s v="Eixo Principal"/>
    <s v="-"/>
    <s v="265BMG0311"/>
    <s v="ENTR BR-369(A)"/>
    <s v="BOA ESPERANÇA"/>
    <n v="433"/>
    <n v="441"/>
    <n v="8"/>
    <x v="2"/>
    <m/>
    <s v="369BMG0051"/>
    <s v="Federal"/>
    <m/>
    <m/>
    <m/>
    <s v="Federal"/>
    <s v="PAV"/>
    <s v="Oliveira"/>
  </r>
  <r>
    <x v="0"/>
    <s v="265BMG0330"/>
    <n v="0"/>
    <x v="231"/>
    <s v="0330"/>
    <n v="-45.5787166395612"/>
    <n v="-21.089875310097401"/>
    <n v="-45.601482749629099"/>
    <n v="-21.057139639582601"/>
    <s v="265"/>
    <s v="MG"/>
    <s v="Eixo Principal"/>
    <s v="-"/>
    <s v="265BMG0330"/>
    <s v="BOA ESPERANÇA"/>
    <s v="ENTR BR-369(B)"/>
    <n v="441"/>
    <n v="446.4"/>
    <n v="5.4"/>
    <x v="2"/>
    <m/>
    <s v="369BMG0050"/>
    <s v="Federal"/>
    <m/>
    <m/>
    <m/>
    <s v="Federal"/>
    <s v="PAV"/>
    <s v="Oliveira"/>
  </r>
  <r>
    <x v="0"/>
    <s v="265BMG0350"/>
    <n v="0"/>
    <x v="231"/>
    <s v="0350"/>
    <n v="-45.601482749629099"/>
    <n v="-21.057139639582601"/>
    <n v="-45.831557219689799"/>
    <n v="-20.935108470079701"/>
    <s v="265"/>
    <s v="MG"/>
    <s v="Eixo Principal"/>
    <s v="-"/>
    <s v="265BMG0350"/>
    <s v="ENTR BR-369(B)"/>
    <s v="ENTR MG-170 (INICIO TRAV URBANA DE ILICÍNEA)"/>
    <n v="446.4"/>
    <n v="480.2"/>
    <n v="33.799999999999997"/>
    <x v="2"/>
    <m/>
    <m/>
    <s v="Federal"/>
    <m/>
    <m/>
    <m/>
    <s v="Federal"/>
    <s v="PAV"/>
    <s v="Oliveira"/>
  </r>
  <r>
    <x v="0"/>
    <s v="265BMG0360"/>
    <n v="0"/>
    <x v="231"/>
    <s v="0360"/>
    <n v="-45.831557219689799"/>
    <n v="-20.935108470079701"/>
    <n v="-45.837914160310198"/>
    <n v="-20.9360754598145"/>
    <s v="265"/>
    <s v="MG"/>
    <s v="Eixo Principal"/>
    <s v="-"/>
    <s v="265BMG0360"/>
    <s v="ENTR MG-170 (INICIO TRAV URBANA DE ILICÍNEA)"/>
    <s v="FIM TRAV URBANA DE ILICÍNEA *TRECHO MUNICIPAL*"/>
    <n v="480.2"/>
    <n v="484.2"/>
    <n v="4"/>
    <x v="2"/>
    <m/>
    <m/>
    <s v="Federal"/>
    <m/>
    <m/>
    <m/>
    <s v="Federal"/>
    <s v="PAV"/>
    <s v="Oliveira"/>
  </r>
  <r>
    <x v="0"/>
    <s v="265BMG0370"/>
    <n v="0"/>
    <x v="231"/>
    <s v="0370"/>
    <n v="-45.837914160310198"/>
    <n v="-20.9360754598145"/>
    <n v="-46.1980731703404"/>
    <n v="-20.926100530415098"/>
    <s v="265"/>
    <s v="MG"/>
    <s v="Eixo Principal"/>
    <s v="-"/>
    <s v="265BMG0370"/>
    <s v="FIM TRAV URBANA DE ILICÍNEA"/>
    <s v="ENTR MG-265(A)"/>
    <n v="484.2"/>
    <n v="528"/>
    <n v="43.8"/>
    <x v="5"/>
    <s v="EOP"/>
    <m/>
    <s v="Federal"/>
    <m/>
    <m/>
    <m/>
    <s v="Federal"/>
    <s v="N_PAV"/>
    <s v="Oliveira"/>
  </r>
  <r>
    <x v="0"/>
    <s v="265BMG0390"/>
    <n v="0"/>
    <x v="231"/>
    <s v="0390"/>
    <n v="-46.1980731703404"/>
    <n v="-20.926100530415098"/>
    <n v="-46.364623489882"/>
    <n v="-20.873817669849501"/>
    <s v="265"/>
    <s v="MG"/>
    <s v="Eixo Principal"/>
    <s v="-"/>
    <s v="265BMG0390"/>
    <s v="ENTR MG-265(A)"/>
    <s v="ENTR MG-265(B) (P/ALPINÓPOLIS)"/>
    <n v="528"/>
    <n v="546.79999999999995"/>
    <n v="18.8"/>
    <x v="1"/>
    <m/>
    <m/>
    <s v="Estadual"/>
    <m/>
    <s v="MGT-265"/>
    <s v="PAV"/>
    <s v="Estadual"/>
    <s v="PLA"/>
    <s v="Passos"/>
  </r>
  <r>
    <x v="0"/>
    <s v="265BMG0400"/>
    <n v="0"/>
    <x v="231"/>
    <s v="0400"/>
    <n v="-46.364623489882"/>
    <n v="-20.873817669849501"/>
    <n v="-46.392415470197697"/>
    <n v="-20.887551529779198"/>
    <s v="265"/>
    <s v="MG"/>
    <s v="Eixo Principal"/>
    <s v="-"/>
    <s v="265BMG0400"/>
    <s v="ENTR MG-265(B) (P/ALPINÓPOLIS)"/>
    <s v="ACESSO A ALPINÓPOLIS"/>
    <n v="546.79999999999995"/>
    <n v="550.70000000000005"/>
    <n v="3.9"/>
    <x v="5"/>
    <s v="EOP"/>
    <m/>
    <s v="Federal"/>
    <m/>
    <m/>
    <m/>
    <s v="Federal"/>
    <s v="N_PAV"/>
    <s v="Passos"/>
  </r>
  <r>
    <x v="0"/>
    <s v="265BMG0410"/>
    <n v="0"/>
    <x v="231"/>
    <s v="0410"/>
    <n v="-46.392415470197697"/>
    <n v="-20.887551529779198"/>
    <n v="-46.511176739814601"/>
    <n v="-20.995144379709298"/>
    <s v="265"/>
    <s v="MG"/>
    <s v="Eixo Principal"/>
    <s v="-"/>
    <s v="265BMG0410"/>
    <s v="ACESSO A ALPINÓPOLIS"/>
    <s v="ENTR BR-146(A)"/>
    <n v="550.70000000000005"/>
    <n v="569.79999999999995"/>
    <n v="19.100000000000001"/>
    <x v="5"/>
    <s v="EOP"/>
    <m/>
    <s v="Federal"/>
    <m/>
    <m/>
    <m/>
    <s v="Federal"/>
    <s v="N_PAV"/>
    <s v="Passos"/>
  </r>
  <r>
    <x v="0"/>
    <s v="265BMG0412"/>
    <n v="0"/>
    <x v="231"/>
    <s v="0412"/>
    <n v="-46.511176739814601"/>
    <n v="-20.995144379709298"/>
    <n v="-46.523614030063399"/>
    <n v="-21.007601869630498"/>
    <s v="265"/>
    <s v="MG"/>
    <s v="Eixo Principal"/>
    <s v="Coinc"/>
    <s v="265BMG0412"/>
    <s v="ENTR BR-146(A)"/>
    <s v="ACESSO P/ BOM JESUS DA PENHA"/>
    <n v="569.79999999999995"/>
    <n v="571.9"/>
    <n v="2.1"/>
    <x v="2"/>
    <m/>
    <s v="146BMG0210"/>
    <s v="Federal"/>
    <m/>
    <m/>
    <m/>
    <s v="Federal"/>
    <s v="PAV"/>
    <s v="Passos"/>
  </r>
  <r>
    <x v="0"/>
    <s v="265BMG0415"/>
    <n v="0"/>
    <x v="231"/>
    <s v="0415"/>
    <n v="-46.523614030063399"/>
    <n v="-21.007601869630498"/>
    <n v="-46.535544049618103"/>
    <n v="-21.020615160361299"/>
    <s v="265"/>
    <s v="MG"/>
    <s v="Eixo Principal"/>
    <s v="Coinc"/>
    <s v="265BMG0415"/>
    <s v="ACESSO P/ BOM JESUS DA PENHA"/>
    <s v="ENTR BR-146(B)"/>
    <n v="571.9"/>
    <n v="574"/>
    <n v="2.1"/>
    <x v="5"/>
    <s v="EOP"/>
    <s v="146BMG0220"/>
    <s v="Federal"/>
    <m/>
    <m/>
    <m/>
    <s v="Federal"/>
    <s v="N_PAV"/>
    <s v="Passos"/>
  </r>
  <r>
    <x v="0"/>
    <s v="265BMG0417"/>
    <n v="0"/>
    <x v="231"/>
    <s v="0417"/>
    <n v="-46.535544049618103"/>
    <n v="-21.020615160361299"/>
    <n v="-46.750567529767601"/>
    <n v="-21.0029177399616"/>
    <s v="265"/>
    <s v="MG"/>
    <s v="Eixo Principal"/>
    <s v="-"/>
    <s v="265BMG0417"/>
    <s v="ENTR BR-146(B)"/>
    <s v="ACESSO P/ JACUÍ"/>
    <n v="574"/>
    <n v="603"/>
    <n v="29"/>
    <x v="5"/>
    <s v="EOP"/>
    <m/>
    <s v="Federal"/>
    <m/>
    <m/>
    <m/>
    <s v="Federal"/>
    <s v="N_PAV"/>
    <s v="Passos"/>
  </r>
  <r>
    <x v="0"/>
    <s v="265BMG0420"/>
    <n v="0"/>
    <x v="231"/>
    <s v="0420"/>
    <n v="-46.750567529767601"/>
    <n v="-21.0029177399616"/>
    <n v="-46.952489869811501"/>
    <n v="-20.925329670227999"/>
    <s v="265"/>
    <s v="MG"/>
    <s v="Eixo Principal"/>
    <s v="-"/>
    <s v="265BMG0420"/>
    <s v="ACESSO P/ JACUÍ"/>
    <s v="ACESSO P/ SÃO SEBASTIÃO DO PARAÍSO"/>
    <n v="603"/>
    <n v="631"/>
    <n v="28"/>
    <x v="2"/>
    <m/>
    <m/>
    <s v="Federal"/>
    <m/>
    <m/>
    <m/>
    <s v="Federal"/>
    <s v="PAV"/>
    <s v="Passos"/>
  </r>
  <r>
    <x v="0"/>
    <s v="265BMG0440"/>
    <n v="0"/>
    <x v="231"/>
    <s v="0440"/>
    <n v="-46.952489869811501"/>
    <n v="-20.925329670227999"/>
    <n v="-46.983641440300097"/>
    <n v="-20.932734339917801"/>
    <s v="265"/>
    <s v="MG"/>
    <s v="Eixo Principal"/>
    <s v="-"/>
    <s v="265BMG0440"/>
    <s v="ACESSO P/ SÃO SEBASTIÃO DO PARAÍSO"/>
    <s v="ENTR BR-491/MG-050 (SÃO SEBASTIÃO DO PARAÍSO)"/>
    <n v="631"/>
    <n v="634.9"/>
    <n v="3.9"/>
    <x v="2"/>
    <m/>
    <m/>
    <s v="Federal"/>
    <m/>
    <m/>
    <m/>
    <s v="Federal"/>
    <s v="PAV"/>
    <s v="Passos"/>
  </r>
  <r>
    <x v="0"/>
    <s v="265BMG0470"/>
    <n v="0"/>
    <x v="231"/>
    <s v="0470"/>
    <n v="-46.983641440300097"/>
    <n v="-20.932734339917801"/>
    <n v="-47.070661669800103"/>
    <n v="-20.972301990044699"/>
    <s v="265"/>
    <s v="MG"/>
    <s v="Eixo Principal"/>
    <s v="-"/>
    <s v="265BMG0470"/>
    <s v="ENTR BR-491/MG-050 (SÃO SEBASTIÃO DO PARAÍSO)"/>
    <s v="ACESSO ITAMOGI"/>
    <n v="634.9"/>
    <n v="646.5"/>
    <n v="11.6"/>
    <x v="2"/>
    <m/>
    <m/>
    <s v="Convênio de Administração"/>
    <m/>
    <m/>
    <m/>
    <s v="Federal"/>
    <s v="PAV"/>
    <s v="Passos"/>
  </r>
  <r>
    <x v="0"/>
    <s v="265BMG0480"/>
    <n v="0"/>
    <x v="231"/>
    <s v="0480"/>
    <n v="-47.070661669800103"/>
    <n v="-20.972301990044699"/>
    <n v="-47.1491992797229"/>
    <n v="-21.024555309679702"/>
    <s v="265"/>
    <s v="MG"/>
    <s v="Eixo Principal"/>
    <s v="-"/>
    <s v="265BMG0480"/>
    <s v="ACESSO ITAMOGI"/>
    <s v="DIV MG/SP"/>
    <n v="646.5"/>
    <n v="657.3"/>
    <n v="10.8"/>
    <x v="2"/>
    <m/>
    <m/>
    <s v="Convênio de Administração"/>
    <m/>
    <m/>
    <m/>
    <s v="Federal"/>
    <s v="PAV"/>
    <s v="Passos"/>
  </r>
  <r>
    <x v="0"/>
    <s v="265BSP0490"/>
    <n v="0"/>
    <x v="232"/>
    <s v="0490"/>
    <n v="-47.1491992797229"/>
    <n v="-21.024555309679702"/>
    <n v="-47.307053049858297"/>
    <n v="-21.025851999869801"/>
    <s v="265"/>
    <s v="SP"/>
    <s v="Eixo Principal"/>
    <s v="-"/>
    <s v="265BSP0490"/>
    <s v="DIV MG/SP"/>
    <s v="ENTR SP-338"/>
    <n v="0"/>
    <n v="16.399999999999999"/>
    <n v="16.399999999999999"/>
    <x v="1"/>
    <m/>
    <m/>
    <s v="Estadual"/>
    <m/>
    <s v="SP-351"/>
    <s v="PAV"/>
    <s v="Estadual"/>
    <s v="PLA"/>
    <s v="São José do Rio Preto"/>
  </r>
  <r>
    <x v="0"/>
    <s v="265BSP0510"/>
    <n v="0"/>
    <x v="232"/>
    <s v="0510"/>
    <n v="-47.307053049858297"/>
    <n v="-21.025851999869801"/>
    <n v="-47.384282960090502"/>
    <n v="-21.015818940091901"/>
    <s v="265"/>
    <s v="SP"/>
    <s v="Eixo Principal"/>
    <s v="-"/>
    <s v="265BSP0510"/>
    <s v="ENTR SP-338"/>
    <s v="ACESSO ALTINÓPOLIS"/>
    <n v="16.399999999999999"/>
    <n v="25"/>
    <n v="8.6"/>
    <x v="1"/>
    <m/>
    <m/>
    <s v="Estadual"/>
    <m/>
    <s v="SP-351"/>
    <s v="PAV"/>
    <s v="Estadual"/>
    <s v="PLA"/>
    <s v="São José do Rio Preto"/>
  </r>
  <r>
    <x v="0"/>
    <s v="265BSP0515"/>
    <n v="0"/>
    <x v="232"/>
    <s v="0515"/>
    <n v="-47.384282960090502"/>
    <n v="-21.015818940091901"/>
    <n v="-47.619126450425298"/>
    <n v="-20.898190829742902"/>
    <s v="265"/>
    <s v="SP"/>
    <s v="Eixo Principal"/>
    <s v="-"/>
    <s v="265BSP0515"/>
    <s v="ACESSO ALTINÓPOLIS"/>
    <s v="ENTR SP-334 (BATATAIS)"/>
    <n v="25"/>
    <n v="52"/>
    <n v="27"/>
    <x v="1"/>
    <m/>
    <m/>
    <s v="Estadual"/>
    <m/>
    <s v="SP-351"/>
    <s v="PAV"/>
    <s v="Estadual"/>
    <s v="PLA"/>
    <s v="São José do Rio Preto"/>
  </r>
  <r>
    <x v="0"/>
    <s v="265BSP0530"/>
    <n v="0"/>
    <x v="232"/>
    <s v="0530"/>
    <n v="-47.619126450425298"/>
    <n v="-20.898190829742902"/>
    <n v="-47.872160349720303"/>
    <n v="-20.919568749897799"/>
    <s v="265"/>
    <s v="SP"/>
    <s v="Eixo Principal"/>
    <s v="-"/>
    <s v="265BSP0530"/>
    <s v="ENTR SP-334 (BATATAIS)"/>
    <s v="ENTR SP-328"/>
    <n v="52"/>
    <n v="77"/>
    <n v="25"/>
    <x v="1"/>
    <m/>
    <m/>
    <s v="Federal"/>
    <m/>
    <m/>
    <m/>
    <s v="Federal"/>
    <s v="PLA"/>
    <s v="São José do Rio Preto"/>
  </r>
  <r>
    <x v="0"/>
    <s v="265BSP0545"/>
    <n v="0"/>
    <x v="232"/>
    <s v="0545"/>
    <n v="-47.872160349720303"/>
    <n v="-20.919568749897799"/>
    <n v="-47.889843809943798"/>
    <n v="-20.908485950166401"/>
    <s v="265"/>
    <s v="SP"/>
    <s v="Eixo Principal"/>
    <s v="-"/>
    <s v="265BSP0545"/>
    <s v="ENTR SP-328"/>
    <s v="ENTR BR-050 (PORANGABA)"/>
    <n v="77"/>
    <n v="83"/>
    <n v="6"/>
    <x v="1"/>
    <m/>
    <m/>
    <s v="Federal"/>
    <m/>
    <m/>
    <m/>
    <s v="Federal"/>
    <s v="PLA"/>
    <s v="São José do Rio Preto"/>
  </r>
  <r>
    <x v="0"/>
    <s v="265BSP0550"/>
    <n v="0"/>
    <x v="232"/>
    <s v="0550"/>
    <n v="-47.889843809943798"/>
    <n v="-20.908485950166401"/>
    <n v="-48.203354259691302"/>
    <n v="-21.000749020350899"/>
    <s v="265"/>
    <s v="SP"/>
    <s v="Eixo Principal"/>
    <s v="-"/>
    <s v="265BSP0550"/>
    <s v="ENTR BR-050 (PORANGABA)"/>
    <s v="ENTR SP-322 (PITANGUEIRAS)"/>
    <n v="83"/>
    <n v="125"/>
    <n v="42"/>
    <x v="1"/>
    <m/>
    <m/>
    <s v="Federal"/>
    <m/>
    <m/>
    <m/>
    <s v="Federal"/>
    <s v="PLA"/>
    <s v="São José do Rio Preto"/>
  </r>
  <r>
    <x v="0"/>
    <s v="265BSP0570"/>
    <n v="0"/>
    <x v="232"/>
    <s v="0570"/>
    <n v="-48.203354259691302"/>
    <n v="-21.000749020350899"/>
    <n v="-48.4389893099086"/>
    <n v="-20.935987069947199"/>
    <s v="265"/>
    <s v="SP"/>
    <s v="Eixo Principal"/>
    <s v="-"/>
    <s v="265BSP0570"/>
    <s v="ENTR SP-322 (PITANGUEIRAS)"/>
    <s v="ENTR SP-351(A)"/>
    <n v="125"/>
    <n v="150.69999999999999"/>
    <n v="25.7"/>
    <x v="1"/>
    <m/>
    <m/>
    <s v="Estadual"/>
    <m/>
    <s v="SP-322"/>
    <s v="PAV"/>
    <s v="Estadual"/>
    <s v="PLA"/>
    <s v="São José do Rio Preto"/>
  </r>
  <r>
    <x v="0"/>
    <s v="265BSP0585"/>
    <n v="0"/>
    <x v="232"/>
    <s v="0585"/>
    <n v="-48.4389893099086"/>
    <n v="-20.935987069947199"/>
    <n v="-48.452689629622597"/>
    <n v="-20.932175729626099"/>
    <s v="265"/>
    <s v="SP"/>
    <s v="Eixo Principal"/>
    <s v="-"/>
    <s v="265BSP0585"/>
    <s v="ENTR SP-351(A)"/>
    <s v="ENTR BR-364"/>
    <n v="150.69999999999999"/>
    <n v="151.9"/>
    <n v="1.2"/>
    <x v="1"/>
    <m/>
    <m/>
    <s v="Estadual"/>
    <m/>
    <s v="SP-322"/>
    <s v="PAV"/>
    <s v="Estadual"/>
    <s v="PLA"/>
    <s v="São José do Rio Preto"/>
  </r>
  <r>
    <x v="0"/>
    <s v="265BSP0590"/>
    <n v="0"/>
    <x v="232"/>
    <s v="0590"/>
    <n v="-48.452689629622597"/>
    <n v="-20.932175729626099"/>
    <n v="-48.491164400216803"/>
    <n v="-20.932918530066001"/>
    <s v="265"/>
    <s v="SP"/>
    <s v="Eixo Principal"/>
    <s v="-"/>
    <s v="265BSP0590"/>
    <s v="ENTR BR-364"/>
    <s v="ENTR SP-351(B) (BEBEDOURO)"/>
    <n v="151.9"/>
    <n v="156.30000000000001"/>
    <n v="4.4000000000000004"/>
    <x v="1"/>
    <m/>
    <m/>
    <s v="Estadual"/>
    <m/>
    <s v="SP-322"/>
    <s v="PAV"/>
    <s v="Estadual"/>
    <s v="PLA"/>
    <s v="São José do Rio Preto"/>
  </r>
  <r>
    <x v="0"/>
    <s v="265BSP0610"/>
    <n v="0"/>
    <x v="232"/>
    <s v="0610"/>
    <n v="-48.491164400216803"/>
    <n v="-20.932918530066001"/>
    <n v="-48.798763009904903"/>
    <n v="-20.8086306198072"/>
    <s v="265"/>
    <s v="SP"/>
    <s v="Eixo Principal"/>
    <s v="-"/>
    <s v="265BSP0610"/>
    <s v="ENTR SP-351(B) (BEBEDOURO)"/>
    <s v="ENTR SP-373 (P/SEVERÍNIA)"/>
    <n v="156.30000000000001"/>
    <n v="192.6"/>
    <n v="36.299999999999997"/>
    <x v="1"/>
    <m/>
    <m/>
    <s v="Estadual"/>
    <m/>
    <s v="SP-322"/>
    <s v="PAV"/>
    <s v="Estadual"/>
    <s v="PLA"/>
    <s v="São José do Rio Preto"/>
  </r>
  <r>
    <x v="0"/>
    <s v="265BSP0623"/>
    <n v="0"/>
    <x v="232"/>
    <s v="0623"/>
    <n v="-48.798763009904903"/>
    <n v="-20.8086306198072"/>
    <n v="-48.864722150406799"/>
    <n v="-20.725840939707499"/>
    <s v="265"/>
    <s v="SP"/>
    <s v="Eixo Principal"/>
    <s v="-"/>
    <s v="265BSP0623"/>
    <s v="ENTR SP-373 (P/SEVERÍNIA)"/>
    <s v="ACESSO OLÍMPIA (I)"/>
    <n v="192.6"/>
    <n v="204.1"/>
    <n v="11.5"/>
    <x v="1"/>
    <m/>
    <m/>
    <s v="Estadual"/>
    <m/>
    <s v="SP-322"/>
    <s v="PAV"/>
    <s v="Estadual"/>
    <s v="PLA"/>
    <s v="São José do Rio Preto"/>
  </r>
  <r>
    <x v="0"/>
    <s v="265BSP0625"/>
    <n v="0"/>
    <x v="232"/>
    <s v="0625"/>
    <n v="-48.864722150406799"/>
    <n v="-20.725840939707499"/>
    <n v="-48.904679730385197"/>
    <n v="-20.684542590168299"/>
    <s v="265"/>
    <s v="SP"/>
    <s v="Eixo Principal"/>
    <s v="-"/>
    <s v="265BSP0625"/>
    <s v="ACESSO OLÍMPIA (I)"/>
    <s v="ENTR SP-425"/>
    <n v="204.1"/>
    <n v="210.4"/>
    <n v="6.3"/>
    <x v="1"/>
    <m/>
    <m/>
    <s v="Estadual"/>
    <m/>
    <s v="SP-322"/>
    <s v="PAV"/>
    <s v="Estadual"/>
    <s v="PLA"/>
    <s v="São José do Rio Preto"/>
  </r>
  <r>
    <x v="0"/>
    <s v="265BSP0630"/>
    <n v="0"/>
    <x v="232"/>
    <s v="0630"/>
    <n v="-48.904679730385197"/>
    <n v="-20.684542590168299"/>
    <n v="-48.917511519940597"/>
    <n v="-20.690625289725201"/>
    <s v="265"/>
    <s v="SP"/>
    <s v="Eixo Principal"/>
    <s v="-"/>
    <s v="265BSP0630"/>
    <s v="ENTR SP-425"/>
    <s v="ACESSO OLÍMPIA (II)"/>
    <n v="210.4"/>
    <n v="211.9"/>
    <n v="1.5"/>
    <x v="1"/>
    <m/>
    <m/>
    <s v="Estadual"/>
    <m/>
    <s v="SP-425"/>
    <s v="PAV"/>
    <s v="Estadual"/>
    <s v="PLA"/>
    <s v="São José do Rio Preto"/>
  </r>
  <r>
    <x v="0"/>
    <s v="265BSP0640"/>
    <n v="0"/>
    <x v="232"/>
    <s v="0640"/>
    <n v="-48.917511519940597"/>
    <n v="-20.690625289725201"/>
    <n v="-48.941414960332096"/>
    <n v="-20.701395020164"/>
    <s v="265"/>
    <s v="SP"/>
    <s v="Eixo Principal"/>
    <s v="-"/>
    <s v="265BSP0640"/>
    <s v="ACESSO OLÍMPIA (II)"/>
    <s v="FIM DA PISTA DUPLA"/>
    <n v="211.9"/>
    <n v="215.7"/>
    <n v="3.8"/>
    <x v="1"/>
    <m/>
    <m/>
    <s v="Estadual"/>
    <m/>
    <s v="SP-425"/>
    <s v="DUP"/>
    <s v="Estadual"/>
    <s v="PLA"/>
    <s v="São José do Rio Preto"/>
  </r>
  <r>
    <x v="0"/>
    <s v="265BSP0650"/>
    <n v="0"/>
    <x v="232"/>
    <s v="0650"/>
    <n v="-48.941414960332096"/>
    <n v="-20.701395020164"/>
    <n v="-49.355419679974197"/>
    <n v="-20.8025643202871"/>
    <s v="265"/>
    <s v="SP"/>
    <s v="Eixo Principal"/>
    <s v="-"/>
    <s v="265BSP0650"/>
    <s v="FIM DA PISTA DUPLA"/>
    <s v="ENTR BR-153/456 (SÃO JOSÉ DO RIO PRETO)"/>
    <n v="215.7"/>
    <n v="259.2"/>
    <n v="43.5"/>
    <x v="1"/>
    <m/>
    <m/>
    <s v="Estadual"/>
    <m/>
    <s v="SP-425"/>
    <s v="PAV"/>
    <s v="Estadual"/>
    <s v="PLA"/>
    <s v="São José do Rio Preto"/>
  </r>
  <r>
    <x v="0"/>
    <s v="267AMS1005"/>
    <n v="0"/>
    <x v="233"/>
    <s v="1005"/>
    <n v="-57.845923520054299"/>
    <n v="-21.701372879554601"/>
    <n v="-57.870295670009099"/>
    <n v="-21.699409129827401"/>
    <s v="267"/>
    <s v="MS"/>
    <s v="Acesso"/>
    <s v="-"/>
    <s v="267AMS1005"/>
    <s v="ENTR BR-267 (P/PONTE INTERNACIONAL)"/>
    <s v="DIQUE PORTO MURTINHO"/>
    <n v="0"/>
    <n v="2.7"/>
    <n v="2.7"/>
    <x v="2"/>
    <m/>
    <m/>
    <s v="Federal"/>
    <m/>
    <m/>
    <m/>
    <s v="Federal"/>
    <s v="PAV"/>
    <s v="Jardim"/>
  </r>
  <r>
    <x v="0"/>
    <s v="267AMS1010"/>
    <n v="0"/>
    <x v="233"/>
    <s v="1010"/>
    <n v="-57.870295670009099"/>
    <n v="-21.699409129827401"/>
    <n v="-57.885963330443303"/>
    <n v="-21.695272660304902"/>
    <s v="267"/>
    <s v="MS"/>
    <s v="Acesso"/>
    <s v="-"/>
    <s v="267AMS1010"/>
    <s v="DIQUE PORTO MURTINHO"/>
    <s v="FRONT BRASIL/PARAGUAI (PORTO MURTINHO)"/>
    <n v="2.7"/>
    <n v="4.5"/>
    <n v="1.8"/>
    <x v="2"/>
    <m/>
    <m/>
    <s v="Federal"/>
    <m/>
    <m/>
    <m/>
    <s v="Federal"/>
    <s v="PAV"/>
    <s v="Jardim"/>
  </r>
  <r>
    <x v="0"/>
    <s v="267BMG0010"/>
    <n v="0"/>
    <x v="234"/>
    <s v="0010"/>
    <n v="-42.650880760138897"/>
    <n v="-21.520448450235701"/>
    <n v="-42.679956189926202"/>
    <n v="-21.571697829691001"/>
    <s v="267"/>
    <s v="MG"/>
    <s v="Eixo Principal"/>
    <s v="Coinc"/>
    <s v="267BMG0010"/>
    <s v="ENTR BR-116(A)/120 (LEOPOLDINA)"/>
    <s v="ENTR BR-116(B)"/>
    <n v="0"/>
    <n v="7.7"/>
    <n v="7.7"/>
    <x v="2"/>
    <m/>
    <s v="116BMG1430"/>
    <s v="Federal"/>
    <m/>
    <m/>
    <m/>
    <s v="Federal"/>
    <s v="PAV"/>
    <s v="Leopoldina"/>
  </r>
  <r>
    <x v="0"/>
    <s v="267BMG0030"/>
    <n v="0"/>
    <x v="234"/>
    <s v="0030"/>
    <n v="-42.679956189926202"/>
    <n v="-21.571697829691001"/>
    <n v="-43.065990680025799"/>
    <n v="-21.7294855599106"/>
    <s v="267"/>
    <s v="MG"/>
    <s v="Eixo Principal"/>
    <s v="-"/>
    <s v="267BMG0030"/>
    <s v="ENTR BR-116(B)"/>
    <s v="ENTR MG-126 (BICAS)"/>
    <n v="7.7"/>
    <n v="62"/>
    <n v="54.3"/>
    <x v="2"/>
    <m/>
    <m/>
    <s v="Federal"/>
    <m/>
    <m/>
    <m/>
    <s v="Federal"/>
    <s v="PAV"/>
    <s v="Leopoldina"/>
  </r>
  <r>
    <x v="0"/>
    <s v="267BMG0050"/>
    <n v="0"/>
    <x v="234"/>
    <s v="0050"/>
    <n v="-43.065990680025799"/>
    <n v="-21.7294855599106"/>
    <n v="-43.305175169998002"/>
    <n v="-21.791362069703698"/>
    <s v="267"/>
    <s v="MG"/>
    <s v="Eixo Principal"/>
    <s v="-"/>
    <s v="267BMG0050"/>
    <s v="ENTR MG-126 (BICAS)"/>
    <s v="ENTR ANTIGA ESTRADA UNIÃO E INDÚSTRIA(B)"/>
    <n v="62"/>
    <n v="93.2"/>
    <n v="31.2"/>
    <x v="2"/>
    <m/>
    <m/>
    <s v="Federal"/>
    <m/>
    <m/>
    <m/>
    <s v="Federal"/>
    <s v="PAV"/>
    <s v="Juiz de Fora"/>
  </r>
  <r>
    <x v="0"/>
    <s v="267BMG0060"/>
    <n v="0"/>
    <x v="234"/>
    <s v="0060"/>
    <n v="-43.305175169998002"/>
    <n v="-21.791362069703698"/>
    <n v="-43.339199120243102"/>
    <n v="-21.761625819875601"/>
    <s v="267"/>
    <s v="MG"/>
    <s v="Eixo Principal"/>
    <s v="-"/>
    <s v="267BMG0060"/>
    <s v="ENTR ANTIGA ESTRADA UNIÃO E INDÚSTRIA(A)"/>
    <s v="ENTR AV. PRES ITAMAR FRANCO (JUIZ DE FORA)"/>
    <n v="93.2"/>
    <n v="100.7"/>
    <n v="7.5"/>
    <x v="2"/>
    <m/>
    <m/>
    <s v="Federal"/>
    <m/>
    <m/>
    <m/>
    <s v="Federal"/>
    <s v="PAV"/>
    <s v="Juiz de Fora"/>
  </r>
  <r>
    <x v="0"/>
    <s v="267BMG0070"/>
    <n v="0"/>
    <x v="234"/>
    <s v="0070"/>
    <n v="-43.339199120243102"/>
    <n v="-21.761625819875601"/>
    <n v="-43.353860180303002"/>
    <n v="-21.7454483202836"/>
    <s v="267"/>
    <s v="MG"/>
    <s v="Eixo Principal"/>
    <s v="-"/>
    <s v="267BMG0070"/>
    <s v="ENTR AV. PRES ITAMAR FRANCO (JUIZ DE FORA)"/>
    <s v="ENTR BR-440/MG-353 (JUIZ DE FORA) *TRECHO MUNICIPAL*"/>
    <n v="100.7"/>
    <n v="103"/>
    <n v="2.2999999999999998"/>
    <x v="2"/>
    <m/>
    <m/>
    <s v="Federal"/>
    <m/>
    <m/>
    <m/>
    <s v="Federal"/>
    <s v="PAV"/>
    <s v="Juiz de Fora"/>
  </r>
  <r>
    <x v="0"/>
    <s v="267BMG0090"/>
    <n v="0"/>
    <x v="234"/>
    <s v="0090"/>
    <n v="-43.353860180303002"/>
    <n v="-21.7454483202836"/>
    <n v="-43.4157937403887"/>
    <n v="-21.709086089551299"/>
    <s v="267"/>
    <s v="MG"/>
    <s v="Eixo Principal"/>
    <s v="-"/>
    <s v="267BMG0090"/>
    <s v="ENTR BR-440/MG-353 (JUIZ DE FORA)"/>
    <s v="ENTR ANTIGA ESTRADA UNIÃO E INDÚSTRIA(B) *TRECHO MUNICIPAL*"/>
    <n v="103"/>
    <n v="111.9"/>
    <n v="8.9"/>
    <x v="2"/>
    <m/>
    <m/>
    <s v="Federal"/>
    <m/>
    <m/>
    <m/>
    <s v="Federal"/>
    <s v="PAV"/>
    <s v="Juiz de Fora"/>
  </r>
  <r>
    <x v="0"/>
    <s v="267BMG0110"/>
    <n v="0"/>
    <x v="234"/>
    <s v="0110"/>
    <n v="-43.4157937403887"/>
    <n v="-21.709086089551299"/>
    <n v="-43.437036930409903"/>
    <n v="-21.730530830233501"/>
    <s v="267"/>
    <s v="MG"/>
    <s v="Eixo Principal"/>
    <s v="-"/>
    <s v="267BMG0110"/>
    <s v="ENTR ANTIGA ESTRADA UNIÃO E INDÚSTRIA(B)"/>
    <s v="ENTR BR-040(A)"/>
    <n v="111.9"/>
    <n v="115.5"/>
    <n v="3.6"/>
    <x v="2"/>
    <m/>
    <m/>
    <s v="Federal"/>
    <m/>
    <m/>
    <m/>
    <s v="Federal"/>
    <s v="PAV"/>
    <s v="Juiz de Fora"/>
  </r>
  <r>
    <x v="0"/>
    <s v="267BMG0120"/>
    <n v="0"/>
    <x v="234"/>
    <s v="0120"/>
    <n v="-43.437036930409903"/>
    <n v="-21.730530830233501"/>
    <n v="-43.450930849878702"/>
    <n v="-21.703213289961202"/>
    <s v="267"/>
    <s v="MG"/>
    <s v="Eixo Principal"/>
    <s v="Coinc"/>
    <s v="267BMG0120"/>
    <s v="ENTR BR-040(A)"/>
    <s v="ENTR BR-040(B)"/>
    <n v="115.5"/>
    <n v="118.7"/>
    <n v="3.2"/>
    <x v="2"/>
    <m/>
    <s v="040BMG0590"/>
    <s v="Concessão Federal"/>
    <m/>
    <m/>
    <m/>
    <s v="Federal"/>
    <s v="PAV"/>
    <s v="Juiz de Fora"/>
  </r>
  <r>
    <x v="0"/>
    <s v="267BMG0130"/>
    <n v="0"/>
    <x v="234"/>
    <s v="0130"/>
    <n v="-43.450930849878702"/>
    <n v="-21.703213289961202"/>
    <n v="-43.677258610296498"/>
    <n v="-21.795092390101601"/>
    <s v="267"/>
    <s v="MG"/>
    <s v="Eixo Principal"/>
    <s v="-"/>
    <s v="267BMG0130"/>
    <s v="ENTR BR-040(B)"/>
    <s v="ENTR MG-135"/>
    <n v="118.7"/>
    <n v="138.4"/>
    <n v="19.7"/>
    <x v="2"/>
    <m/>
    <m/>
    <s v="Federal"/>
    <m/>
    <m/>
    <m/>
    <s v="Federal"/>
    <s v="PAV"/>
    <s v="Juiz de Fora"/>
  </r>
  <r>
    <x v="0"/>
    <s v="267BMG0140"/>
    <n v="0"/>
    <x v="234"/>
    <s v="0140"/>
    <n v="-43.677258610296498"/>
    <n v="-21.795092390101601"/>
    <n v="-43.807606120126302"/>
    <n v="-21.8483647396409"/>
    <s v="267"/>
    <s v="MG"/>
    <s v="Eixo Principal"/>
    <s v="-"/>
    <s v="267BMG0140"/>
    <s v="ENTR MG-135"/>
    <s v="ACESSO LIMA DUARTE"/>
    <n v="138.4"/>
    <n v="162.6"/>
    <n v="24.2"/>
    <x v="2"/>
    <m/>
    <m/>
    <s v="Federal"/>
    <m/>
    <m/>
    <m/>
    <s v="Federal"/>
    <s v="PAV"/>
    <s v="Juiz de Fora"/>
  </r>
  <r>
    <x v="0"/>
    <s v="267BMG0150"/>
    <n v="0"/>
    <x v="234"/>
    <s v="0150"/>
    <n v="-43.807606120126302"/>
    <n v="-21.8483647396409"/>
    <n v="-44.193405760367497"/>
    <n v="-21.9367549702656"/>
    <s v="267"/>
    <s v="MG"/>
    <s v="Eixo Principal"/>
    <s v="-"/>
    <s v="267BMG0150"/>
    <s v="ACESSO LIMA DUARTE"/>
    <s v="ENTR MG-457 (BOM JARDIM DE MINAS)"/>
    <n v="162.6"/>
    <n v="213.6"/>
    <n v="51"/>
    <x v="2"/>
    <m/>
    <m/>
    <s v="Federal"/>
    <m/>
    <m/>
    <m/>
    <s v="Federal"/>
    <s v="PAV"/>
    <s v="Juiz de Fora"/>
  </r>
  <r>
    <x v="0"/>
    <s v="267BMG0165"/>
    <n v="0"/>
    <x v="234"/>
    <s v="0165"/>
    <n v="-44.193405760367497"/>
    <n v="-21.9367549702656"/>
    <n v="-44.2216268503987"/>
    <n v="-21.942295509929799"/>
    <s v="267"/>
    <s v="MG"/>
    <s v="Eixo Principal"/>
    <s v="-"/>
    <s v="267BMG0165"/>
    <s v="ENTR MG-457 (BOM JARDIM DE MINAS)"/>
    <s v="ENTR BR-494 (P/ ARANTINA)"/>
    <n v="213.6"/>
    <n v="216.8"/>
    <n v="3.2"/>
    <x v="2"/>
    <m/>
    <m/>
    <s v="Federal"/>
    <m/>
    <m/>
    <m/>
    <s v="Federal"/>
    <s v="PAV"/>
    <s v="Caxambu"/>
  </r>
  <r>
    <x v="0"/>
    <s v="267BMG0168"/>
    <n v="0"/>
    <x v="234"/>
    <s v="0168"/>
    <n v="-44.2216268503987"/>
    <n v="-21.942295509929799"/>
    <n v="-44.349261209936799"/>
    <n v="-21.950932730161199"/>
    <s v="267"/>
    <s v="MG"/>
    <s v="Eixo Principal"/>
    <s v="-"/>
    <s v="267BMG0168"/>
    <s v="ENTR BR-494 (P/ ARANTINA)"/>
    <s v="ENTR MG-814 (P/ LIBERDADE)"/>
    <n v="216.8"/>
    <n v="233.1"/>
    <n v="16.3"/>
    <x v="2"/>
    <m/>
    <m/>
    <s v="Federal"/>
    <m/>
    <m/>
    <m/>
    <s v="Federal"/>
    <s v="PAV"/>
    <s v="Caxambu"/>
  </r>
  <r>
    <x v="0"/>
    <s v="267BMG0172"/>
    <n v="0"/>
    <x v="234"/>
    <s v="0172"/>
    <n v="-44.349261209936799"/>
    <n v="-21.950932730161199"/>
    <n v="-44.492034600316501"/>
    <n v="-21.9383860400836"/>
    <s v="267"/>
    <s v="MG"/>
    <s v="Eixo Principal"/>
    <s v="-"/>
    <s v="267BMG0172"/>
    <s v="ENTR MG-814 (P/ LIBERDADE)"/>
    <s v="ACESSO P/ CARVALHOS"/>
    <n v="233.1"/>
    <n v="251.5"/>
    <n v="18.399999999999999"/>
    <x v="2"/>
    <m/>
    <m/>
    <s v="Federal"/>
    <m/>
    <m/>
    <m/>
    <s v="Federal"/>
    <s v="PAV"/>
    <s v="Caxambu"/>
  </r>
  <r>
    <x v="0"/>
    <s v="267BMG0175"/>
    <n v="0"/>
    <x v="234"/>
    <s v="0175"/>
    <n v="-44.492034600316501"/>
    <n v="-21.9383860400836"/>
    <n v="-44.5197916302794"/>
    <n v="-21.933487440093199"/>
    <s v="267"/>
    <s v="MG"/>
    <s v="Eixo Principal"/>
    <s v="-"/>
    <s v="267BMG0175"/>
    <s v="ACESSO P/ CARVALHOS"/>
    <s v="ACESSO P/ SERITINGA"/>
    <n v="251.5"/>
    <n v="255"/>
    <n v="3.5"/>
    <x v="2"/>
    <m/>
    <m/>
    <s v="Federal"/>
    <m/>
    <m/>
    <m/>
    <s v="Federal"/>
    <s v="PAV"/>
    <s v="Caxambu"/>
  </r>
  <r>
    <x v="0"/>
    <s v="267BMG0180"/>
    <n v="0"/>
    <x v="234"/>
    <s v="0180"/>
    <n v="-44.5197916302794"/>
    <n v="-21.933487440093199"/>
    <n v="-44.641906040131602"/>
    <n v="-21.933955819605298"/>
    <s v="267"/>
    <s v="MG"/>
    <s v="Eixo Principal"/>
    <s v="-"/>
    <s v="267BMG0180"/>
    <s v="ACESSO P/ SERITINGA"/>
    <s v="ACESSO P/ AIURUOCA"/>
    <n v="255"/>
    <n v="271"/>
    <n v="16"/>
    <x v="2"/>
    <m/>
    <m/>
    <s v="Federal"/>
    <m/>
    <m/>
    <m/>
    <s v="Federal"/>
    <s v="PAV"/>
    <s v="Caxambu"/>
  </r>
  <r>
    <x v="0"/>
    <s v="267BMG0190"/>
    <n v="0"/>
    <x v="234"/>
    <s v="0190"/>
    <n v="-44.641906040131602"/>
    <n v="-21.933955819605298"/>
    <n v="-44.819400869754297"/>
    <n v="-21.923267879808702"/>
    <s v="267"/>
    <s v="MG"/>
    <s v="Eixo Principal"/>
    <s v="-"/>
    <s v="267BMG0190"/>
    <s v="ACESSO P/ AIURUOCA"/>
    <s v="ENTR BR-354(A)/383(A) (P/ CRUZÍLIA)"/>
    <n v="271"/>
    <n v="291.5"/>
    <n v="20.5"/>
    <x v="2"/>
    <m/>
    <m/>
    <s v="Federal"/>
    <m/>
    <m/>
    <m/>
    <s v="Federal"/>
    <s v="PAV"/>
    <s v="Caxambu"/>
  </r>
  <r>
    <x v="0"/>
    <s v="267BMG0210"/>
    <n v="0"/>
    <x v="234"/>
    <s v="0210"/>
    <n v="-44.819400869754297"/>
    <n v="-21.923267879808702"/>
    <n v="-44.872666870079897"/>
    <n v="-21.9359424004214"/>
    <s v="267"/>
    <s v="MG"/>
    <s v="Eixo Principal"/>
    <s v="-"/>
    <s v="267BMG0210"/>
    <s v="ENTR BR-354(A)/383(A) (P/ CRUZÍLIA)"/>
    <s v="ACESSO BAEPENDI"/>
    <n v="291.5"/>
    <n v="297.60000000000002"/>
    <n v="6.1"/>
    <x v="2"/>
    <m/>
    <s v="383BMG0190;354BMG0470"/>
    <s v="Federal"/>
    <m/>
    <m/>
    <m/>
    <s v="Federal"/>
    <s v="PAV"/>
    <s v="Caxambu"/>
  </r>
  <r>
    <x v="0"/>
    <s v="267BMG0230"/>
    <n v="0"/>
    <x v="234"/>
    <s v="0230"/>
    <n v="-44.872666870079897"/>
    <n v="-21.9359424004214"/>
    <n v="-44.923995430344803"/>
    <n v="-21.969451790068"/>
    <s v="267"/>
    <s v="MG"/>
    <s v="Eixo Principal"/>
    <s v="-"/>
    <s v="267BMG0230"/>
    <s v="ACESSO BAEPENDI"/>
    <s v="ENTR BR-354(B) (CAXAMBÚ)"/>
    <n v="297.60000000000002"/>
    <n v="304.60000000000002"/>
    <n v="7"/>
    <x v="2"/>
    <m/>
    <s v="383BMG0210;354BMG0490"/>
    <s v="Federal"/>
    <m/>
    <m/>
    <m/>
    <s v="Federal"/>
    <s v="PAV"/>
    <s v="Caxambu"/>
  </r>
  <r>
    <x v="0"/>
    <s v="267BMG0240"/>
    <n v="0"/>
    <x v="234"/>
    <s v="0240"/>
    <n v="-44.923995430344803"/>
    <n v="-21.969451790068"/>
    <n v="-44.973409489556197"/>
    <n v="-21.9560533799594"/>
    <s v="267"/>
    <s v="MG"/>
    <s v="Eixo Principal"/>
    <s v="-"/>
    <s v="267BMG0240"/>
    <s v="ENTR BR-354(B) (CAXAMBÚ)"/>
    <s v="ENTR BR-383(B)"/>
    <n v="304.60000000000002"/>
    <n v="310.7"/>
    <n v="6.1"/>
    <x v="1"/>
    <m/>
    <s v="383BMG0220"/>
    <s v="Estadual"/>
    <m/>
    <s v="MGT-267"/>
    <s v="PAV"/>
    <s v="Estadual"/>
    <s v="PLA"/>
    <s v="Caxambu"/>
  </r>
  <r>
    <x v="0"/>
    <s v="267BMG0250"/>
    <n v="0"/>
    <x v="234"/>
    <s v="0250"/>
    <n v="-44.973409489556197"/>
    <n v="-21.9560533799594"/>
    <n v="-45.110913660337097"/>
    <n v="-21.926423910235201"/>
    <s v="267"/>
    <s v="MG"/>
    <s v="Eixo Principal"/>
    <s v="-"/>
    <s v="267BMG0250"/>
    <s v="ENTR BR-383(B)"/>
    <s v="ACESSO CONCEIÇÃO DO RIO VERDE"/>
    <n v="310.7"/>
    <n v="327.9"/>
    <n v="17.2"/>
    <x v="1"/>
    <m/>
    <m/>
    <s v="Estadual"/>
    <m/>
    <s v="MGT-267"/>
    <s v="PAV"/>
    <s v="Estadual"/>
    <s v="PLA"/>
    <s v="Caxambu"/>
  </r>
  <r>
    <x v="0"/>
    <s v="267BMG0270"/>
    <n v="0"/>
    <x v="234"/>
    <s v="0270"/>
    <n v="-45.110913660337097"/>
    <n v="-21.926423910235201"/>
    <n v="-45.247154330407902"/>
    <n v="-21.901105499918799"/>
    <s v="267"/>
    <s v="MG"/>
    <s v="Eixo Principal"/>
    <s v="-"/>
    <s v="267BMG0270"/>
    <s v="ACESSO CONCEIÇÃO DO RIO VERDE"/>
    <s v="ENTR BR-460"/>
    <n v="327.9"/>
    <n v="345.3"/>
    <n v="17.399999999999999"/>
    <x v="1"/>
    <m/>
    <m/>
    <s v="Estadual"/>
    <m/>
    <s v="MGT-267"/>
    <s v="PAV"/>
    <s v="Estadual"/>
    <s v="PLA"/>
    <s v="Caxambu"/>
  </r>
  <r>
    <x v="0"/>
    <s v="267BMG0290"/>
    <n v="0"/>
    <x v="234"/>
    <s v="0290"/>
    <n v="-45.247154330407902"/>
    <n v="-21.901105499918799"/>
    <n v="-45.317597319760402"/>
    <n v="-21.870310079846199"/>
    <s v="267"/>
    <s v="MG"/>
    <s v="Eixo Principal"/>
    <s v="-"/>
    <s v="267BMG0290"/>
    <s v="ENTR BR-460"/>
    <s v="ENTR MG-167 (CAMBUQUIRA)"/>
    <n v="345.3"/>
    <n v="354.5"/>
    <n v="9.1999999999999993"/>
    <x v="1"/>
    <m/>
    <m/>
    <s v="Estadual"/>
    <m/>
    <s v="MGT-267"/>
    <s v="PAV"/>
    <s v="Estadual"/>
    <s v="PLA"/>
    <s v="Caxambu"/>
  </r>
  <r>
    <x v="0"/>
    <s v="267BMG0310"/>
    <n v="0"/>
    <x v="234"/>
    <s v="0310"/>
    <n v="-45.317597319760402"/>
    <n v="-21.870310079846199"/>
    <n v="-45.396907190114597"/>
    <n v="-21.829713920061199"/>
    <s v="267"/>
    <s v="MG"/>
    <s v="Eixo Principal"/>
    <s v="-"/>
    <s v="267BMG0310"/>
    <s v="ENTR MG-167 (CAMBUQUIRA)"/>
    <s v="CAMPANHA"/>
    <n v="354.5"/>
    <n v="366.3"/>
    <n v="11.8"/>
    <x v="1"/>
    <m/>
    <m/>
    <s v="Estadual"/>
    <m/>
    <s v="MGT-267"/>
    <s v="PAV"/>
    <s v="Estadual"/>
    <s v="PLA"/>
    <s v="Caxambu"/>
  </r>
  <r>
    <x v="0"/>
    <s v="267BMG0330"/>
    <n v="0"/>
    <x v="234"/>
    <s v="0330"/>
    <n v="-45.396907190114597"/>
    <n v="-21.829713920061199"/>
    <n v="-45.437202509588097"/>
    <n v="-21.787154769576802"/>
    <s v="267"/>
    <s v="MG"/>
    <s v="Eixo Principal"/>
    <s v="-"/>
    <s v="267BMG0330"/>
    <s v="CAMPANHA"/>
    <s v="ENTR BR-381 (PALMELA)"/>
    <n v="366.3"/>
    <n v="373.4"/>
    <n v="7.1"/>
    <x v="1"/>
    <m/>
    <m/>
    <s v="Estadual"/>
    <m/>
    <s v="MGT-267"/>
    <s v="PAV"/>
    <s v="Estadual"/>
    <s v="PLA"/>
    <s v="Caxambu"/>
  </r>
  <r>
    <x v="0"/>
    <s v="267BMG0350"/>
    <n v="0"/>
    <x v="234"/>
    <s v="0350"/>
    <n v="-45.437202509588097"/>
    <n v="-21.787154769576802"/>
    <n v="-45.545704879876197"/>
    <n v="-21.758126090146899"/>
    <s v="267"/>
    <s v="MG"/>
    <s v="Eixo Principal"/>
    <s v="-"/>
    <s v="267BMG0350"/>
    <s v="ENTR BR-381 (PALMELA)"/>
    <s v="MONSENHOR PAULO"/>
    <n v="373.4"/>
    <n v="388.4"/>
    <n v="15"/>
    <x v="1"/>
    <m/>
    <m/>
    <s v="Estadual"/>
    <m/>
    <s v="MGT-267"/>
    <s v="PAV"/>
    <s v="Estadual"/>
    <s v="PLA"/>
    <s v="Caxambu"/>
  </r>
  <r>
    <x v="0"/>
    <s v="267BMG0360"/>
    <n v="0"/>
    <x v="234"/>
    <s v="0360"/>
    <n v="-45.545704879876197"/>
    <n v="-21.758126090146899"/>
    <n v="-45.841579619803497"/>
    <n v="-21.777096839947099"/>
    <s v="267"/>
    <s v="MG"/>
    <s v="Eixo Principal"/>
    <s v="-"/>
    <s v="267BMG0360"/>
    <s v="MONSENHOR PAULO"/>
    <s v="CARVALHÓPOLIS"/>
    <n v="388.4"/>
    <n v="424.4"/>
    <n v="36"/>
    <x v="1"/>
    <m/>
    <m/>
    <s v="Federal"/>
    <m/>
    <m/>
    <m/>
    <s v="Federal"/>
    <s v="PLA"/>
    <s v="Caxambu"/>
  </r>
  <r>
    <x v="0"/>
    <s v="267BMG0370"/>
    <n v="0"/>
    <x v="234"/>
    <s v="0370"/>
    <n v="-45.841579619803497"/>
    <n v="-21.777096839947099"/>
    <n v="-45.898941950210698"/>
    <n v="-21.690756770408498"/>
    <s v="267"/>
    <s v="MG"/>
    <s v="Eixo Principal"/>
    <s v="-"/>
    <s v="267BMG0370"/>
    <s v="CARVALHÓPOLIS"/>
    <s v="ENTR MG-179/453 (MACHADO)"/>
    <n v="424.4"/>
    <n v="436.4"/>
    <n v="12"/>
    <x v="1"/>
    <m/>
    <m/>
    <s v="Estadual"/>
    <m/>
    <s v="MGT-267"/>
    <s v="PAV"/>
    <s v="Estadual"/>
    <s v="PLA"/>
    <s v="Caxambu"/>
  </r>
  <r>
    <x v="0"/>
    <s v="267BMG0390"/>
    <n v="0"/>
    <x v="234"/>
    <s v="0390"/>
    <n v="-45.898941950210698"/>
    <n v="-21.690756770408498"/>
    <n v="-46.027259809792298"/>
    <n v="-21.636081390343801"/>
    <s v="267"/>
    <s v="MG"/>
    <s v="Eixo Principal"/>
    <s v="-"/>
    <s v="267BMG0390"/>
    <s v="ENTR MG-179/453 (MACHADO)"/>
    <s v="ACESSO SERRANIA"/>
    <n v="436.4"/>
    <n v="452.9"/>
    <n v="16.5"/>
    <x v="1"/>
    <m/>
    <m/>
    <s v="Estadual"/>
    <m/>
    <s v="MG-267"/>
    <s v="PAV"/>
    <s v="Estadual"/>
    <s v="PLA"/>
    <s v="Caxambu"/>
  </r>
  <r>
    <x v="0"/>
    <s v="267BMG0393"/>
    <n v="0"/>
    <x v="234"/>
    <s v="0393"/>
    <n v="-46.027259809792298"/>
    <n v="-21.636081390343801"/>
    <n v="-46.404225139778298"/>
    <n v="-21.745630110141398"/>
    <s v="267"/>
    <s v="MG"/>
    <s v="Eixo Principal"/>
    <s v="-"/>
    <s v="267BMG0393"/>
    <s v="ACESSO SERRANIA"/>
    <s v="ENTR BR-146(A)"/>
    <n v="452.9"/>
    <n v="500.5"/>
    <n v="47.6"/>
    <x v="1"/>
    <m/>
    <m/>
    <s v="Estadual"/>
    <m/>
    <s v="MG-267"/>
    <s v="PAV"/>
    <s v="Estadual"/>
    <s v="PLA"/>
    <s v="Caxambu"/>
  </r>
  <r>
    <x v="0"/>
    <s v="267BMG0400"/>
    <n v="0"/>
    <x v="234"/>
    <s v="0400"/>
    <n v="-46.404225139778298"/>
    <n v="-21.745630110141398"/>
    <n v="-46.471237710152103"/>
    <n v="-21.808462240440001"/>
    <s v="267"/>
    <s v="MG"/>
    <s v="Eixo Principal"/>
    <s v="Coinc"/>
    <s v="267BMG0400"/>
    <s v="ENTR BR-146(A)"/>
    <s v="ENTR BR-459(A)"/>
    <n v="500.5"/>
    <n v="512.20000000000005"/>
    <n v="11.7"/>
    <x v="2"/>
    <m/>
    <s v="146BMG0290"/>
    <s v="Federal"/>
    <m/>
    <m/>
    <m/>
    <s v="Federal"/>
    <s v="PAV"/>
    <s v="Caxambu"/>
  </r>
  <r>
    <x v="0"/>
    <s v="267BMG0405"/>
    <n v="0"/>
    <x v="234"/>
    <s v="0405"/>
    <n v="-46.471237710152103"/>
    <n v="-21.808462240440001"/>
    <n v="-46.494480739694303"/>
    <n v="-21.8057898501214"/>
    <s v="267"/>
    <s v="MG"/>
    <s v="Eixo Principal"/>
    <s v="Coinc"/>
    <s v="267BMG0405"/>
    <s v="ENTR BR-459(A)"/>
    <s v="FIM DO TRECHO DUPLICADO *TRECHO URBANO*"/>
    <n v="512.20000000000005"/>
    <n v="514.70000000000005"/>
    <n v="2.5"/>
    <x v="2"/>
    <m/>
    <s v="146BMG0295;459BMG0010"/>
    <s v="Federal"/>
    <m/>
    <m/>
    <m/>
    <s v="Federal"/>
    <s v="PAV"/>
    <s v="Caxambu"/>
  </r>
  <r>
    <x v="0"/>
    <s v="267BMG0410"/>
    <n v="0"/>
    <x v="234"/>
    <s v="0410"/>
    <n v="-46.494480739694303"/>
    <n v="-21.8057898501214"/>
    <n v="-46.542116219587697"/>
    <n v="-21.787886199888099"/>
    <s v="267"/>
    <s v="MG"/>
    <s v="Eixo Principal"/>
    <s v="Coinc"/>
    <s v="267BMG0410"/>
    <s v="FIM DO TRECHO DUPLICADO"/>
    <s v="ENTR R. LUIZ CASSARO/BR-459(B) (DEER POÇOS DE CALDAS)"/>
    <n v="514.70000000000005"/>
    <n v="520"/>
    <n v="5.3"/>
    <x v="0"/>
    <m/>
    <s v="459BMG0005;146BMG0300"/>
    <s v="Federal"/>
    <m/>
    <m/>
    <m/>
    <s v="Federal"/>
    <s v="PAV"/>
    <s v="Caxambu"/>
  </r>
  <r>
    <x v="0"/>
    <s v="267BMG0420"/>
    <n v="0"/>
    <x v="234"/>
    <s v="0420"/>
    <n v="-46.542116219587697"/>
    <n v="-21.787886199888099"/>
    <n v="-46.571746159657401"/>
    <n v="-21.786379759917899"/>
    <s v="267"/>
    <s v="MG"/>
    <s v="Eixo Principal"/>
    <s v="Coinc"/>
    <s v="267BMG0420"/>
    <s v="ENTR R. LUIZ CASSARO/BR-459(B) (DEER POÇOS DE CALDAS)"/>
    <s v="ENTR BR-146(B) (POÇOS DE CALDAS) *TRECHO MUNICIPAL*"/>
    <n v="520"/>
    <n v="522.20000000000005"/>
    <n v="2.2000000000000002"/>
    <x v="1"/>
    <m/>
    <s v="146BMG0302"/>
    <s v="Estadual"/>
    <m/>
    <s v="MG-146"/>
    <s v="DUP"/>
    <s v="Estadual"/>
    <s v="PLA"/>
    <s v="Caxambu"/>
  </r>
  <r>
    <x v="0"/>
    <s v="267BMG0430"/>
    <n v="0"/>
    <x v="234"/>
    <s v="0430"/>
    <n v="-46.571746159657401"/>
    <n v="-21.786379759917899"/>
    <n v="-46.681480520209703"/>
    <n v="-21.845891249681301"/>
    <s v="267"/>
    <s v="MG"/>
    <s v="Eixo Principal"/>
    <s v="-"/>
    <s v="267BMG0430"/>
    <s v="ENTR BR-146(B) (POÇOS DE CALDAS)"/>
    <s v="DIV MG/SP"/>
    <n v="522.20000000000005"/>
    <n v="535.29999999999995"/>
    <n v="13.1"/>
    <x v="1"/>
    <m/>
    <m/>
    <s v="Estadual"/>
    <m/>
    <s v="MGT-267"/>
    <s v="DUP"/>
    <s v="Estadual"/>
    <s v="PLA"/>
    <s v="Caxambu"/>
  </r>
  <r>
    <x v="0"/>
    <s v="267BMS0870"/>
    <n v="0"/>
    <x v="235"/>
    <s v="0870"/>
    <n v="-52.154374369881197"/>
    <n v="-21.777926930383501"/>
    <n v="-52.172714690430503"/>
    <n v="-21.762527320079599"/>
    <s v="267"/>
    <s v="MS"/>
    <s v="Eixo Principal"/>
    <s v="-"/>
    <s v="267BMS0870"/>
    <s v="DIV SP/MS (INÍCIO TRAVESSIA RIO PARANÁ)"/>
    <s v="FIM TRAV RIO PARANÁ (PONTE M. JOPPERT)"/>
    <n v="0"/>
    <n v="2.5"/>
    <n v="2.5"/>
    <x v="2"/>
    <m/>
    <m/>
    <s v="Federal"/>
    <m/>
    <m/>
    <m/>
    <s v="Federal"/>
    <s v="PAV"/>
    <s v="Dourados"/>
  </r>
  <r>
    <x v="0"/>
    <s v="267BMS0880"/>
    <n v="0"/>
    <x v="235"/>
    <s v="0880"/>
    <n v="-52.172714690430503"/>
    <n v="-21.762527320079599"/>
    <n v="-52.405930280158202"/>
    <n v="-21.7218682895898"/>
    <s v="267"/>
    <s v="MS"/>
    <s v="Eixo Principal"/>
    <s v="-"/>
    <s v="267BMS0880"/>
    <s v="FIM TRAV RIO PARANÁ (PONTE M. JOPPERT)"/>
    <s v="INCÍO DA PISTA DUPLA"/>
    <n v="2.5"/>
    <n v="27.2"/>
    <n v="24.7"/>
    <x v="2"/>
    <m/>
    <m/>
    <s v="Federal"/>
    <m/>
    <m/>
    <m/>
    <s v="Federal"/>
    <s v="PAV"/>
    <s v="Dourados"/>
  </r>
  <r>
    <x v="0"/>
    <s v="267BMS0885"/>
    <n v="0"/>
    <x v="235"/>
    <s v="0885"/>
    <n v="-52.405930280158202"/>
    <n v="-21.7218682895898"/>
    <n v="-52.434262039861203"/>
    <n v="-21.722554580229598"/>
    <s v="267"/>
    <s v="MS"/>
    <s v="Eixo Principal"/>
    <s v="-"/>
    <s v="267BMS0885"/>
    <s v="INCÍO DA PISTA DUPLA"/>
    <s v="FIM PISTA DUPLA (BATAGUASSU)"/>
    <n v="27.2"/>
    <n v="30.2"/>
    <n v="3"/>
    <x v="0"/>
    <m/>
    <m/>
    <s v="Federal"/>
    <m/>
    <m/>
    <m/>
    <s v="Federal"/>
    <s v="PAV"/>
    <s v="Dourados"/>
  </r>
  <r>
    <x v="0"/>
    <s v="267BMS0890"/>
    <n v="0"/>
    <x v="235"/>
    <s v="0890"/>
    <n v="-52.434262039861203"/>
    <n v="-21.722554580229598"/>
    <n v="-53.262066539838798"/>
    <n v="-21.7562257696035"/>
    <s v="267"/>
    <s v="MS"/>
    <s v="Eixo Principal"/>
    <s v="-"/>
    <s v="267BMS0890"/>
    <s v="FIM PISTA DUPLA (BATAGUASSU)"/>
    <s v="ENTR MS-134 (CASA VERDE)"/>
    <n v="30.2"/>
    <n v="123.8"/>
    <n v="93.6"/>
    <x v="2"/>
    <m/>
    <m/>
    <s v="Federal"/>
    <m/>
    <m/>
    <m/>
    <s v="Federal"/>
    <s v="PAV"/>
    <s v="Dourados"/>
  </r>
  <r>
    <x v="0"/>
    <s v="267BMS0910"/>
    <n v="0"/>
    <x v="235"/>
    <s v="0910"/>
    <n v="-53.262066539838798"/>
    <n v="-21.7562257696035"/>
    <n v="-53.2700821495715"/>
    <n v="-21.751784929930501"/>
    <s v="267"/>
    <s v="MS"/>
    <s v="Eixo Principal"/>
    <s v="-"/>
    <s v="267BMS0910"/>
    <s v="ENTR MS-134 (CASA VERDE)"/>
    <s v="FIM DUPLICAÇÃO (CASA VERDE)"/>
    <n v="123.8"/>
    <n v="124.8"/>
    <n v="1"/>
    <x v="0"/>
    <m/>
    <m/>
    <s v="Federal"/>
    <m/>
    <m/>
    <m/>
    <s v="Federal"/>
    <s v="PAV"/>
    <s v="Dourados"/>
  </r>
  <r>
    <x v="0"/>
    <s v="267BMS0915"/>
    <n v="0"/>
    <x v="235"/>
    <s v="0915"/>
    <n v="-53.2700821495715"/>
    <n v="-21.751784929930501"/>
    <n v="-53.360475670415802"/>
    <n v="-21.702024569677999"/>
    <s v="267"/>
    <s v="MS"/>
    <s v="Eixo Principal"/>
    <s v="-"/>
    <s v="267BMS0915"/>
    <s v="FIM DUPLICAÇÃO (CASA VERDE)"/>
    <s v="ENTR MS-141 (P/ ANGÉLICA)"/>
    <n v="124.8"/>
    <n v="135.6"/>
    <n v="10.8"/>
    <x v="2"/>
    <m/>
    <m/>
    <s v="Federal"/>
    <m/>
    <m/>
    <m/>
    <s v="Federal"/>
    <s v="PAV"/>
    <s v="Dourados"/>
  </r>
  <r>
    <x v="0"/>
    <s v="267BMS0920"/>
    <n v="0"/>
    <x v="235"/>
    <s v="0920"/>
    <n v="-53.360475670415802"/>
    <n v="-21.702024569677999"/>
    <n v="-53.859306289953203"/>
    <n v="-21.5996906502032"/>
    <s v="267"/>
    <s v="MS"/>
    <s v="Eixo Principal"/>
    <s v="-"/>
    <s v="267BMS0920"/>
    <s v="ENTR MS-141 (P/ ANGÉLICA)"/>
    <s v="ENTR MS-145"/>
    <n v="135.6"/>
    <n v="189.2"/>
    <n v="53.6"/>
    <x v="2"/>
    <m/>
    <m/>
    <s v="Federal"/>
    <m/>
    <m/>
    <m/>
    <s v="Federal"/>
    <s v="PAV"/>
    <s v="Dourados"/>
  </r>
  <r>
    <x v="0"/>
    <s v="267BMS0930"/>
    <n v="0"/>
    <x v="235"/>
    <s v="0930"/>
    <n v="-53.859306289953203"/>
    <n v="-21.5996906502032"/>
    <n v="-54.1614812196825"/>
    <n v="-21.540449000221098"/>
    <s v="267"/>
    <s v="MS"/>
    <s v="Eixo Principal"/>
    <s v="-"/>
    <s v="267BMS0930"/>
    <s v="ENTR MS-145"/>
    <s v="ENTR MS-375 (ZUZU)"/>
    <n v="189.2"/>
    <n v="222.9"/>
    <n v="33.700000000000003"/>
    <x v="2"/>
    <m/>
    <m/>
    <s v="Federal"/>
    <m/>
    <m/>
    <m/>
    <s v="Federal"/>
    <s v="PAV"/>
    <s v="Dourados"/>
  </r>
  <r>
    <x v="0"/>
    <s v="267BMS0950"/>
    <n v="0"/>
    <x v="235"/>
    <s v="0950"/>
    <n v="-54.1614812196825"/>
    <n v="-21.540449000221098"/>
    <n v="-54.374110590331398"/>
    <n v="-21.474504300133201"/>
    <s v="267"/>
    <s v="MS"/>
    <s v="Eixo Principal"/>
    <s v="-"/>
    <s v="267BMS0950"/>
    <s v="ENTR MS-375 (ZUZU)"/>
    <s v="INÍCIO DUPLICAÇÃO (NOVA ALVORADA DO SUL)"/>
    <n v="222.9"/>
    <n v="246.7"/>
    <n v="23.8"/>
    <x v="2"/>
    <m/>
    <m/>
    <s v="Federal"/>
    <m/>
    <m/>
    <m/>
    <s v="Federal"/>
    <s v="PAV"/>
    <s v="Dourados"/>
  </r>
  <r>
    <x v="0"/>
    <s v="267BMS0952"/>
    <n v="0"/>
    <x v="235"/>
    <s v="0952"/>
    <n v="-54.374110590331398"/>
    <n v="-21.474504300133201"/>
    <n v="-54.385983559593498"/>
    <n v="-21.471763809552101"/>
    <s v="267"/>
    <s v="MS"/>
    <s v="Eixo Principal"/>
    <s v="-"/>
    <s v="267BMS0952"/>
    <s v="INÍCIO DUPLICAÇÃO (NOVA ALVORADA DO SUL)"/>
    <s v="ENTR BR-163(A) (NOVA ALVORADA DO SUL)"/>
    <n v="246.7"/>
    <n v="248.1"/>
    <n v="1.4"/>
    <x v="0"/>
    <m/>
    <m/>
    <s v="Federal"/>
    <m/>
    <m/>
    <m/>
    <s v="Federal"/>
    <s v="PAV"/>
    <s v="Dourados"/>
  </r>
  <r>
    <x v="0"/>
    <s v="267BMS0954"/>
    <n v="0"/>
    <x v="235"/>
    <s v="0954"/>
    <n v="-54.385983559593498"/>
    <n v="-21.471763809552101"/>
    <n v="-54.423344369646799"/>
    <n v="-21.642744940426599"/>
    <s v="267"/>
    <s v="MS"/>
    <s v="Eixo Principal"/>
    <s v="Coinc"/>
    <s v="267BMS0954"/>
    <s v="ENTR BR-163(A) (NOVA ALVORADA DO SUL)"/>
    <s v="PONTE S/RIO VACARIA (AROEIRA)"/>
    <n v="248.1"/>
    <n v="268.2"/>
    <n v="20.100000000000001"/>
    <x v="2"/>
    <m/>
    <s v="163BMS0360"/>
    <s v="Concessão Federal"/>
    <m/>
    <m/>
    <m/>
    <s v="Federal"/>
    <s v="PAV"/>
    <s v="Dourados"/>
  </r>
  <r>
    <x v="0"/>
    <s v="267BMS0960"/>
    <n v="0"/>
    <x v="235"/>
    <s v="0960"/>
    <n v="-54.423344369646799"/>
    <n v="-21.642744940426599"/>
    <n v="-54.526976759969401"/>
    <n v="-21.783598799844601"/>
    <s v="267"/>
    <s v="MS"/>
    <s v="Eixo Principal"/>
    <s v="Coinc"/>
    <s v="267BMS0960"/>
    <s v="PONTE S/RIO VACARIA (AROEIRA)"/>
    <s v="ENTR BR-163(B) (RIO BRILHANTE)"/>
    <n v="268.2"/>
    <n v="289"/>
    <n v="20.8"/>
    <x v="2"/>
    <m/>
    <s v="163BMS0334"/>
    <s v="Concessão Federal"/>
    <m/>
    <m/>
    <m/>
    <s v="Federal"/>
    <s v="PAV"/>
    <s v="Dourados"/>
  </r>
  <r>
    <x v="0"/>
    <s v="267BMS0972"/>
    <n v="0"/>
    <x v="235"/>
    <s v="0972"/>
    <n v="-54.526976759969401"/>
    <n v="-21.783598799844601"/>
    <n v="-54.593343260083302"/>
    <n v="-21.757915979738598"/>
    <s v="267"/>
    <s v="MS"/>
    <s v="Eixo Principal"/>
    <s v="-"/>
    <s v="267BMS0972"/>
    <s v="ENTR BR-163(B) (RIO BRILHANTE)"/>
    <s v="ENTR MS-156"/>
    <n v="289"/>
    <n v="297"/>
    <n v="8"/>
    <x v="2"/>
    <m/>
    <m/>
    <s v="Federal"/>
    <m/>
    <m/>
    <m/>
    <s v="Federal"/>
    <s v="PAV"/>
    <s v="Dourados"/>
  </r>
  <r>
    <x v="0"/>
    <s v="267BMS0975"/>
    <n v="0"/>
    <x v="235"/>
    <s v="0975"/>
    <n v="-54.593343260083302"/>
    <n v="-21.757915979738598"/>
    <n v="-54.957484059841399"/>
    <n v="-21.6102217095642"/>
    <s v="267"/>
    <s v="MS"/>
    <s v="Eixo Principal"/>
    <s v="-"/>
    <s v="267BMS0975"/>
    <s v="ENTR MS-156"/>
    <s v="ENTR MS-470 (P/PIRAPORA)"/>
    <n v="297"/>
    <n v="342.6"/>
    <n v="45.6"/>
    <x v="2"/>
    <m/>
    <m/>
    <s v="Federal"/>
    <m/>
    <m/>
    <m/>
    <s v="Federal"/>
    <s v="PAV"/>
    <s v="Dourados"/>
  </r>
  <r>
    <x v="0"/>
    <s v="267BMS0980"/>
    <n v="0"/>
    <x v="235"/>
    <s v="0980"/>
    <n v="-54.957484059841399"/>
    <n v="-21.6102217095642"/>
    <n v="-55.095506390307598"/>
    <n v="-21.648359239786998"/>
    <s v="267"/>
    <s v="MS"/>
    <s v="Eixo Principal"/>
    <s v="-"/>
    <s v="267BMS0980"/>
    <s v="ENTR MS-470 (P/PIRAPORA)"/>
    <s v="ENTR MS-157 (P/ITAPORÃ)"/>
    <n v="342.6"/>
    <n v="357.8"/>
    <n v="15.2"/>
    <x v="2"/>
    <m/>
    <m/>
    <s v="Federal"/>
    <m/>
    <m/>
    <m/>
    <s v="Federal"/>
    <s v="PAV"/>
    <s v="Dourados"/>
  </r>
  <r>
    <x v="0"/>
    <s v="267BMS0985"/>
    <n v="0"/>
    <x v="235"/>
    <s v="0985"/>
    <n v="-55.095506390307598"/>
    <n v="-21.648359239786998"/>
    <n v="-55.121733829952198"/>
    <n v="-21.642706329833199"/>
    <s v="267"/>
    <s v="MS"/>
    <s v="Eixo Principal"/>
    <s v="-"/>
    <s v="267BMS0985"/>
    <s v="ENTR MS-157 (P/ITAPORÃ)"/>
    <s v="ENTR MS-162(A)"/>
    <n v="357.8"/>
    <n v="360.6"/>
    <n v="2.8"/>
    <x v="2"/>
    <m/>
    <m/>
    <s v="Federal"/>
    <m/>
    <m/>
    <m/>
    <s v="Federal"/>
    <s v="PAV"/>
    <s v="Dourados"/>
  </r>
  <r>
    <x v="0"/>
    <s v="267BMS0990"/>
    <n v="0"/>
    <x v="235"/>
    <s v="0990"/>
    <n v="-55.121733829952198"/>
    <n v="-21.642706329833199"/>
    <n v="-55.1293326803588"/>
    <n v="-21.644476659670001"/>
    <s v="267"/>
    <s v="MS"/>
    <s v="Eixo Principal"/>
    <s v="-"/>
    <s v="267BMS0990"/>
    <s v="ENTR MS-162(A)"/>
    <s v="INÍCIO DA PISTA DUPLA"/>
    <n v="360.6"/>
    <n v="361.3"/>
    <n v="0.7"/>
    <x v="2"/>
    <m/>
    <m/>
    <s v="Federal"/>
    <m/>
    <m/>
    <m/>
    <s v="Federal"/>
    <s v="PAV"/>
    <s v="Dourados"/>
  </r>
  <r>
    <x v="0"/>
    <s v="267BMS0995"/>
    <n v="0"/>
    <x v="235"/>
    <s v="0995"/>
    <n v="-55.1293326803588"/>
    <n v="-21.644476659670001"/>
    <n v="-55.157229410109103"/>
    <n v="-21.635651330044801"/>
    <s v="267"/>
    <s v="MS"/>
    <s v="Eixo Principal"/>
    <s v="-"/>
    <s v="267BMS0995"/>
    <s v="INÍCIO DA PISTA DUPLA"/>
    <s v="ENTR R. 11 DE JUNHO (ACESSO À MARACAJÚ)"/>
    <n v="361.3"/>
    <n v="364.5"/>
    <n v="3.2"/>
    <x v="0"/>
    <m/>
    <m/>
    <s v="Federal"/>
    <m/>
    <m/>
    <m/>
    <s v="Federal"/>
    <s v="PAV"/>
    <s v="Dourados"/>
  </r>
  <r>
    <x v="0"/>
    <s v="267BMS1000"/>
    <n v="0"/>
    <x v="235"/>
    <s v="1000"/>
    <n v="-55.157229410109103"/>
    <n v="-21.635651330044801"/>
    <n v="-55.187344900446703"/>
    <n v="-21.644725869902899"/>
    <s v="267"/>
    <s v="MS"/>
    <s v="Eixo Principal"/>
    <s v="-"/>
    <s v="267BMS1000"/>
    <s v="ENTR R. 11 DE JUNHO (ACESSO À MARACAJÚ)"/>
    <s v="FIM DA PISTA DUPLA (ENTR MS-162- CONTORNO MARACAJÚ)"/>
    <n v="364.5"/>
    <n v="367.8"/>
    <n v="3.3"/>
    <x v="0"/>
    <m/>
    <m/>
    <s v="Federal"/>
    <m/>
    <m/>
    <m/>
    <s v="Federal"/>
    <s v="PAV"/>
    <s v="Dourados"/>
  </r>
  <r>
    <x v="0"/>
    <s v="267BMS1010"/>
    <n v="0"/>
    <x v="235"/>
    <s v="1010"/>
    <n v="-55.187344900446703"/>
    <n v="-21.644725869902899"/>
    <n v="-55.436924859894297"/>
    <n v="-21.618494719655502"/>
    <s v="267"/>
    <s v="MS"/>
    <s v="Eixo Principal"/>
    <s v="-"/>
    <s v="267BMS1010"/>
    <s v="FIM DA PISTA DUPLA (ENTR MS-162- CONTORNO MARACAJÚ)"/>
    <s v="ENTR MS-164 (P/VISTA ALEGRE)"/>
    <n v="367.8"/>
    <n v="395.3"/>
    <n v="27.5"/>
    <x v="2"/>
    <m/>
    <m/>
    <s v="Federal"/>
    <m/>
    <m/>
    <m/>
    <s v="Federal"/>
    <s v="PAV"/>
    <s v="Dourados"/>
  </r>
  <r>
    <x v="0"/>
    <s v="267BMS1030"/>
    <n v="0"/>
    <x v="235"/>
    <s v="1030"/>
    <n v="-55.436924859894297"/>
    <n v="-21.618494719655502"/>
    <n v="-55.624489590022499"/>
    <n v="-21.598681809617801"/>
    <s v="267"/>
    <s v="MS"/>
    <s v="Eixo Principal"/>
    <s v="-"/>
    <s v="267BMS1030"/>
    <s v="ENTR MS-164 (P/VISTA ALEGRE)"/>
    <s v="ENTR MS-166 (POSTO POLACO)"/>
    <n v="395.3"/>
    <n v="417"/>
    <n v="21.7"/>
    <x v="2"/>
    <m/>
    <m/>
    <s v="Federal"/>
    <m/>
    <m/>
    <m/>
    <s v="Federal"/>
    <s v="PAV"/>
    <s v="Jardim"/>
  </r>
  <r>
    <x v="0"/>
    <s v="267BMS1050"/>
    <n v="0"/>
    <x v="235"/>
    <s v="1050"/>
    <n v="-55.624489590022499"/>
    <n v="-21.598681809617801"/>
    <n v="-56.056998629682901"/>
    <n v="-21.419359990171301"/>
    <s v="267"/>
    <s v="MS"/>
    <s v="Eixo Principal"/>
    <s v="-"/>
    <s v="267BMS1050"/>
    <s v="ENTR MS-166 (POSTO POLACO)"/>
    <s v="ENTR BR-060(A)/419(A)"/>
    <n v="417"/>
    <n v="469"/>
    <n v="52"/>
    <x v="2"/>
    <m/>
    <m/>
    <s v="Federal"/>
    <m/>
    <m/>
    <m/>
    <s v="Federal"/>
    <s v="PAV"/>
    <s v="Jardim"/>
  </r>
  <r>
    <x v="0"/>
    <s v="267BMS1052"/>
    <n v="0"/>
    <x v="235"/>
    <s v="1052"/>
    <n v="-56.056998629682901"/>
    <n v="-21.419359990171301"/>
    <n v="-56.0913491399508"/>
    <n v="-21.440520379611701"/>
    <s v="267"/>
    <s v="MS"/>
    <s v="Eixo Principal"/>
    <s v="Coinc"/>
    <s v="267BMS1052"/>
    <s v="ENTR BR-060(A)/419(A)"/>
    <s v="INÍCIO DA PISTA DUPLA"/>
    <n v="469"/>
    <n v="473"/>
    <n v="4"/>
    <x v="2"/>
    <m/>
    <s v="419BMS0152;060BMS0612"/>
    <s v="Federal"/>
    <m/>
    <m/>
    <m/>
    <s v="Federal"/>
    <s v="PAV"/>
    <s v="Jardim"/>
  </r>
  <r>
    <x v="0"/>
    <s v="267BMS1060"/>
    <n v="0"/>
    <x v="235"/>
    <s v="1060"/>
    <n v="-56.0913491399508"/>
    <n v="-21.440520379611701"/>
    <n v="-56.120499850187898"/>
    <n v="-21.458202599670098"/>
    <s v="267"/>
    <s v="MS"/>
    <s v="Eixo Principal"/>
    <s v="Coinc"/>
    <s v="267BMS1060"/>
    <s v="INÍCIO DA PISTA DUPLA"/>
    <s v="ENTR MS-382 (GUIA LOPES DA LAGUNA )(FIM PISTA DUPLA)"/>
    <n v="473"/>
    <n v="476.6"/>
    <n v="3.6"/>
    <x v="0"/>
    <m/>
    <s v="419BMS0160;060BMS0620"/>
    <s v="Federal"/>
    <m/>
    <m/>
    <m/>
    <s v="Federal"/>
    <s v="PAV"/>
    <s v="Jardim"/>
  </r>
  <r>
    <x v="0"/>
    <s v="267BMS1070"/>
    <n v="0"/>
    <x v="235"/>
    <s v="1070"/>
    <n v="-56.120499850187898"/>
    <n v="-21.458202599670098"/>
    <n v="-56.143425349799898"/>
    <n v="-21.482694909842099"/>
    <s v="267"/>
    <s v="MS"/>
    <s v="Eixo Principal"/>
    <s v="Coinc"/>
    <s v="267BMS1070"/>
    <s v="ENTR MS-382 (GUIA LOPES DA LAGUNA )(FIM PISTA DUPLA)"/>
    <s v="ENTR BR-060(B)/419(B) (JARDIM)"/>
    <n v="476.6"/>
    <n v="480.5"/>
    <n v="3.9"/>
    <x v="2"/>
    <m/>
    <s v="060BMS0630;419BMS0170"/>
    <s v="Federal"/>
    <m/>
    <m/>
    <m/>
    <s v="Federal"/>
    <s v="PAV"/>
    <s v="Jardim"/>
  </r>
  <r>
    <x v="0"/>
    <s v="267BMS1090"/>
    <n v="0"/>
    <x v="235"/>
    <s v="1090"/>
    <n v="-56.143425349799898"/>
    <n v="-21.482694909842099"/>
    <n v="-56.453905950299301"/>
    <n v="-21.496181010145399"/>
    <s v="267"/>
    <s v="MS"/>
    <s v="Eixo Principal"/>
    <s v="-"/>
    <s v="267BMS1090"/>
    <s v="ENTR BR-060(B)/419(B) (JARDIM)"/>
    <s v="ENTR MS-178 (P/BONITO)"/>
    <n v="480.5"/>
    <n v="515.6"/>
    <n v="35.1"/>
    <x v="2"/>
    <m/>
    <m/>
    <s v="Federal"/>
    <m/>
    <m/>
    <m/>
    <s v="Federal"/>
    <s v="PAV"/>
    <s v="Jardim"/>
  </r>
  <r>
    <x v="0"/>
    <s v="267BMS1110"/>
    <n v="0"/>
    <x v="235"/>
    <s v="1110"/>
    <n v="-56.453905950299301"/>
    <n v="-21.496181010145399"/>
    <n v="-56.604908829878497"/>
    <n v="-21.550295810403199"/>
    <s v="267"/>
    <s v="MS"/>
    <s v="Eixo Principal"/>
    <s v="-"/>
    <s v="267BMS1110"/>
    <s v="ENTR MS-178 (P/BONITO)"/>
    <s v="ENTR MS-472 (P/BELA VISTA)"/>
    <n v="515.6"/>
    <n v="532.29999999999995"/>
    <n v="16.7"/>
    <x v="2"/>
    <m/>
    <m/>
    <s v="Federal"/>
    <m/>
    <m/>
    <m/>
    <s v="Federal"/>
    <s v="PAV"/>
    <s v="Jardim"/>
  </r>
  <r>
    <x v="0"/>
    <s v="267BMS1115"/>
    <n v="0"/>
    <x v="235"/>
    <s v="1115"/>
    <n v="-56.604908829878497"/>
    <n v="-21.550295810403199"/>
    <n v="-57.167453460308799"/>
    <n v="-21.765738479846899"/>
    <s v="267"/>
    <s v="MS"/>
    <s v="Eixo Principal"/>
    <s v="-"/>
    <s v="267BMS1115"/>
    <s v="ENTR MS-472 (P/BELA VISTA)"/>
    <s v="INÍCIO PONTE S/RIO PERDIDO"/>
    <n v="532.29999999999995"/>
    <n v="604.6"/>
    <n v="72.3"/>
    <x v="2"/>
    <m/>
    <m/>
    <s v="Federal"/>
    <m/>
    <m/>
    <m/>
    <s v="Federal"/>
    <s v="PAV"/>
    <s v="Jardim"/>
  </r>
  <r>
    <x v="0"/>
    <s v="267BMS1120"/>
    <n v="0"/>
    <x v="235"/>
    <s v="1120"/>
    <n v="-57.167453460308799"/>
    <n v="-21.765738479846899"/>
    <n v="-57.224052949783697"/>
    <n v="-21.7717501896195"/>
    <s v="267"/>
    <s v="MS"/>
    <s v="Eixo Principal"/>
    <s v="-"/>
    <s v="267BMS1120"/>
    <s v="INÍCIO PONTE S/RIO PERDIDO"/>
    <s v="ENTR MS-384 (P/CARACOL)"/>
    <n v="604.6"/>
    <n v="611.1"/>
    <n v="6.5"/>
    <x v="2"/>
    <m/>
    <m/>
    <s v="Federal"/>
    <m/>
    <m/>
    <m/>
    <s v="Federal"/>
    <s v="PAV"/>
    <s v="Jardim"/>
  </r>
  <r>
    <x v="0"/>
    <s v="267BMS1122"/>
    <n v="0"/>
    <x v="235"/>
    <s v="1122"/>
    <n v="-57.224052949783697"/>
    <n v="-21.7717501896195"/>
    <n v="-57.561631080409903"/>
    <n v="-21.746430569714899"/>
    <s v="267"/>
    <s v="MS"/>
    <s v="Eixo Principal"/>
    <s v="-"/>
    <s v="267BMS1122"/>
    <s v="ENTR MS-384 (P/CARACOL)"/>
    <s v="ENTR MS-467"/>
    <n v="611.1"/>
    <n v="647.4"/>
    <n v="36.299999999999997"/>
    <x v="2"/>
    <m/>
    <m/>
    <s v="Federal"/>
    <m/>
    <m/>
    <m/>
    <s v="Federal"/>
    <s v="PAV"/>
    <s v="Jardim"/>
  </r>
  <r>
    <x v="0"/>
    <s v="267BMS1130"/>
    <n v="0"/>
    <x v="235"/>
    <s v="1130"/>
    <n v="-57.561631080409903"/>
    <n v="-21.746430569714899"/>
    <n v="-57.845923520054299"/>
    <n v="-21.701372879554601"/>
    <s v="267"/>
    <s v="MS"/>
    <s v="Eixo Principal"/>
    <s v="-"/>
    <s v="267BMS1130"/>
    <s v="ENTR MS-467"/>
    <s v="ACESSO A PORTO MURTINHO"/>
    <n v="647.4"/>
    <n v="678.1"/>
    <n v="30.7"/>
    <x v="2"/>
    <m/>
    <m/>
    <s v="Federal"/>
    <m/>
    <m/>
    <m/>
    <s v="Federal"/>
    <s v="PAV"/>
    <s v="Jardim"/>
  </r>
  <r>
    <x v="0"/>
    <s v="267BMS1145"/>
    <n v="0"/>
    <x v="235"/>
    <s v="1145"/>
    <n v="-57.845923520054299"/>
    <n v="-21.701372879554601"/>
    <n v="-57.934673209700797"/>
    <n v="-21.6456252000429"/>
    <s v="267"/>
    <s v="MS"/>
    <s v="Eixo Principal"/>
    <s v="-"/>
    <s v="267BMS1145"/>
    <s v="ACESSO APORTO MURTINHO"/>
    <s v="FRONT BRASIL/PARAGUAI"/>
    <n v="678.1"/>
    <n v="691.2"/>
    <n v="13.1"/>
    <x v="1"/>
    <m/>
    <m/>
    <s v="Federal"/>
    <m/>
    <m/>
    <m/>
    <s v="Federal"/>
    <s v="PLA"/>
    <s v="Jardim"/>
  </r>
  <r>
    <x v="0"/>
    <s v="267BSP0450"/>
    <n v="0"/>
    <x v="236"/>
    <s v="0450"/>
    <n v="-46.681480520209703"/>
    <n v="-21.845891249681301"/>
    <n v="-46.878209350081399"/>
    <n v="-21.8282929696447"/>
    <s v="267"/>
    <s v="SP"/>
    <s v="Eixo Principal"/>
    <s v="-"/>
    <s v="267BSP0450"/>
    <s v="DIV MG/SP"/>
    <s v="ENTR SP-344(A) (P/VARGEM GRANDE DO SUL)"/>
    <n v="0"/>
    <n v="27.7"/>
    <n v="27.7"/>
    <x v="1"/>
    <m/>
    <m/>
    <s v="Estadual"/>
    <m/>
    <s v="SP-215"/>
    <s v="PAV"/>
    <s v="Estadual"/>
    <s v="PLA"/>
    <s v="Taubaté"/>
  </r>
  <r>
    <x v="0"/>
    <s v="267BSP0465"/>
    <n v="0"/>
    <x v="236"/>
    <s v="0465"/>
    <n v="-46.878209350081399"/>
    <n v="-21.8282929696447"/>
    <n v="-46.883969139963803"/>
    <n v="-21.849523359615301"/>
    <s v="267"/>
    <s v="SP"/>
    <s v="Eixo Principal"/>
    <s v="-"/>
    <s v="267BSP0465"/>
    <s v="ENTR SP-344(A) (P/VARGEM GRANDE DO SUL)"/>
    <s v="ENTR SP-344(B)"/>
    <n v="27.7"/>
    <n v="30"/>
    <n v="2.2999999999999998"/>
    <x v="1"/>
    <m/>
    <m/>
    <s v="Estadual"/>
    <m/>
    <s v="SP-215"/>
    <s v="PAV"/>
    <s v="Estadual"/>
    <s v="PLA"/>
    <s v="Taubaté"/>
  </r>
  <r>
    <x v="0"/>
    <s v="267BSP0470"/>
    <n v="0"/>
    <x v="236"/>
    <s v="0470"/>
    <n v="-46.883969139963803"/>
    <n v="-21.849523359615301"/>
    <n v="-47.059728549632801"/>
    <n v="-21.774902340370598"/>
    <s v="267"/>
    <s v="SP"/>
    <s v="Eixo Principal"/>
    <s v="-"/>
    <s v="267BSP0470"/>
    <s v="ENTR SP-344(B)"/>
    <s v="ENTR BR-369(A)/SP-340(A)"/>
    <n v="30"/>
    <n v="50"/>
    <n v="20"/>
    <x v="1"/>
    <m/>
    <m/>
    <s v="Estadual"/>
    <m/>
    <s v="SP-215"/>
    <s v="PAV"/>
    <s v="Estadual"/>
    <s v="PLA"/>
    <s v="Taubaté"/>
  </r>
  <r>
    <x v="0"/>
    <s v="267BSP0490"/>
    <n v="0"/>
    <x v="236"/>
    <s v="0490"/>
    <n v="-47.059728549632801"/>
    <n v="-21.774902340370598"/>
    <n v="-47.064071540369198"/>
    <n v="-21.786319529622499"/>
    <s v="267"/>
    <s v="SP"/>
    <s v="Eixo Principal"/>
    <s v="-"/>
    <s v="267BSP0490"/>
    <s v="ENTR BR-369(A)/SP-340(A)"/>
    <s v="ENTR SP-340(B) (CASA BRANCA)"/>
    <n v="50"/>
    <n v="51.8"/>
    <n v="1.8"/>
    <x v="1"/>
    <m/>
    <s v="369BSP0210"/>
    <s v="Estadual"/>
    <m/>
    <s v="SP-215"/>
    <s v="PAV"/>
    <s v="Estadual"/>
    <s v="PLA"/>
    <s v="Taubaté"/>
  </r>
  <r>
    <x v="0"/>
    <s v="267BSP0510"/>
    <n v="0"/>
    <x v="236"/>
    <s v="0510"/>
    <n v="-47.064071540369198"/>
    <n v="-21.786319529622499"/>
    <n v="-47.247633249574697"/>
    <n v="-21.812585230024201"/>
    <s v="267"/>
    <s v="SP"/>
    <s v="Eixo Principal"/>
    <s v="-"/>
    <s v="267BSP0510"/>
    <s v="ENTR SP-340(B) (CASA BRANCA)"/>
    <s v="ENTR SP-332 (SANTA CRUZ DAS PALMEIRAS)"/>
    <n v="51.8"/>
    <n v="71"/>
    <n v="19.2"/>
    <x v="1"/>
    <m/>
    <s v="369BSP0230"/>
    <s v="Estadual"/>
    <m/>
    <s v="SP-215"/>
    <s v="PAV"/>
    <s v="Estadual"/>
    <s v="PLA"/>
    <s v="Taubaté"/>
  </r>
  <r>
    <x v="0"/>
    <s v="267BSP0525"/>
    <n v="0"/>
    <x v="236"/>
    <s v="0525"/>
    <n v="-47.247633249574697"/>
    <n v="-21.812585230024201"/>
    <n v="-47.292005429706698"/>
    <n v="-21.822822190391701"/>
    <s v="267"/>
    <s v="SP"/>
    <s v="Eixo Principal"/>
    <s v="-"/>
    <s v="267BSP0525"/>
    <s v="ENTR SP-332 (SANTA CRUZ DAS PALMEIRAS)"/>
    <s v="ENTR BR-369(B)"/>
    <n v="71"/>
    <n v="76"/>
    <n v="5"/>
    <x v="1"/>
    <m/>
    <s v="369BSP0243"/>
    <s v="Estadual"/>
    <m/>
    <s v="SP-215"/>
    <s v="PAV"/>
    <s v="Estadual"/>
    <s v="PLA"/>
    <s v="Taubaté"/>
  </r>
  <r>
    <x v="0"/>
    <s v="267BSP0530"/>
    <n v="0"/>
    <x v="236"/>
    <s v="0530"/>
    <n v="-47.292005429706698"/>
    <n v="-21.822822190391701"/>
    <n v="-47.495078580012397"/>
    <n v="-21.835047669614099"/>
    <s v="267"/>
    <s v="SP"/>
    <s v="Eixo Principal"/>
    <s v="-"/>
    <s v="267BSP0530"/>
    <s v="ENTR BR-369(B)"/>
    <s v="ENTR BR-050(A) (PORTO FERREIRA)"/>
    <n v="76"/>
    <n v="97.5"/>
    <n v="21.5"/>
    <x v="1"/>
    <m/>
    <m/>
    <s v="Estadual"/>
    <m/>
    <s v="SP-215"/>
    <s v="PAV"/>
    <s v="Estadual"/>
    <s v="PLA"/>
    <s v="São José do Rio Preto"/>
  </r>
  <r>
    <x v="0"/>
    <s v="267BSP0540"/>
    <n v="0"/>
    <x v="236"/>
    <s v="0540"/>
    <n v="-47.495078580012397"/>
    <n v="-21.835047669614099"/>
    <n v="-47.495024500180399"/>
    <n v="-21.850593610406701"/>
    <s v="267"/>
    <s v="SP"/>
    <s v="Eixo Principal"/>
    <s v="Coinc"/>
    <s v="267BSP0540"/>
    <s v="ENTR BR-050(A) (PORTO FERREIRA)"/>
    <s v="ENTR BR-050(B)"/>
    <n v="97.5"/>
    <n v="99.7"/>
    <n v="2.2000000000000002"/>
    <x v="1"/>
    <m/>
    <s v="050BSP0487"/>
    <s v="Estadual"/>
    <m/>
    <s v="SP-330"/>
    <s v="DUP"/>
    <s v="Estadual"/>
    <s v="PLA"/>
    <s v="São José do Rio Preto"/>
  </r>
  <r>
    <x v="0"/>
    <s v="267BSP0550"/>
    <n v="0"/>
    <x v="236"/>
    <s v="0550"/>
    <n v="-47.495024500180399"/>
    <n v="-21.850593610406701"/>
    <n v="-47.861471849646001"/>
    <n v="-22.045117840415902"/>
    <s v="267"/>
    <s v="SP"/>
    <s v="Eixo Principal"/>
    <s v="-"/>
    <s v="267BSP0550"/>
    <s v="ENTR BR-050(B)"/>
    <s v="ENTR BR-364(A) (SÃO CARLOS)"/>
    <n v="99.7"/>
    <n v="146.80000000000001"/>
    <n v="47.1"/>
    <x v="1"/>
    <m/>
    <m/>
    <s v="Estadual"/>
    <m/>
    <s v="SP-215"/>
    <s v="PAV"/>
    <s v="Estadual"/>
    <s v="PLA"/>
    <s v="São José do Rio Preto"/>
  </r>
  <r>
    <x v="0"/>
    <s v="267BSP0570"/>
    <n v="0"/>
    <x v="236"/>
    <s v="0570"/>
    <n v="-47.861471849646001"/>
    <n v="-22.045117840415902"/>
    <n v="-47.888568549698697"/>
    <n v="-21.9899672199112"/>
    <s v="267"/>
    <s v="SP"/>
    <s v="Eixo Principal"/>
    <s v="-"/>
    <s v="267BSP0570"/>
    <s v="ENTR BR-364(A) (SÃO CARLOS)"/>
    <s v="ENTR SP-318"/>
    <n v="146.80000000000001"/>
    <n v="154.5"/>
    <n v="7.7"/>
    <x v="1"/>
    <m/>
    <s v="364BSP0070"/>
    <s v="Estadual"/>
    <m/>
    <s v="SP-310"/>
    <s v="DUP"/>
    <s v="Estadual"/>
    <s v="PLA"/>
    <s v="São José do Rio Preto"/>
  </r>
  <r>
    <x v="0"/>
    <s v="267BSP0590"/>
    <n v="0"/>
    <x v="236"/>
    <s v="0590"/>
    <n v="-47.888568549698697"/>
    <n v="-21.9899672199112"/>
    <n v="-48.177501320229602"/>
    <n v="-21.818996489696101"/>
    <s v="267"/>
    <s v="SP"/>
    <s v="Eixo Principal"/>
    <s v="-"/>
    <s v="267BSP0590"/>
    <s v="ENTR SP-318"/>
    <s v="ENTR SP-255 (ARARAQUARA)"/>
    <n v="154.5"/>
    <n v="190.8"/>
    <n v="36.299999999999997"/>
    <x v="1"/>
    <m/>
    <s v="364BSP0090"/>
    <s v="Estadual"/>
    <m/>
    <s v="SP-310"/>
    <s v="DUP"/>
    <s v="Estadual"/>
    <s v="PLA"/>
    <s v="São José do Rio Preto"/>
  </r>
  <r>
    <x v="0"/>
    <s v="267BSP0610"/>
    <n v="0"/>
    <x v="236"/>
    <s v="0610"/>
    <n v="-48.177501320229602"/>
    <n v="-21.818996489696101"/>
    <n v="-48.2958663701368"/>
    <n v="-21.725031549666198"/>
    <s v="267"/>
    <s v="SP"/>
    <s v="Eixo Principal"/>
    <s v="-"/>
    <s v="267BSP0610"/>
    <s v="ENTR SP-255 (ARARAQUARA)"/>
    <s v="ENTR BR-364(B)"/>
    <n v="190.8"/>
    <n v="206.3"/>
    <n v="15.5"/>
    <x v="1"/>
    <m/>
    <s v="364BSP0110"/>
    <s v="Estadual"/>
    <m/>
    <s v="SP-310"/>
    <s v="DUP"/>
    <s v="Estadual"/>
    <s v="PLA"/>
    <s v="São José do Rio Preto"/>
  </r>
  <r>
    <x v="0"/>
    <s v="267BSP0630"/>
    <n v="0"/>
    <x v="236"/>
    <s v="0630"/>
    <n v="-48.2958663701368"/>
    <n v="-21.725031549666198"/>
    <n v="-48.685519039671803"/>
    <n v="-21.769748389576399"/>
    <s v="267"/>
    <s v="SP"/>
    <s v="Eixo Principal"/>
    <s v="-"/>
    <s v="267BSP0630"/>
    <s v="ENTR BR-364(B)"/>
    <s v="ACESSO TABATINGA"/>
    <n v="206.3"/>
    <n v="247"/>
    <n v="40.700000000000003"/>
    <x v="1"/>
    <m/>
    <m/>
    <s v="Estadual"/>
    <m/>
    <s v="SP-331"/>
    <s v="PAV"/>
    <s v="Estadual"/>
    <s v="PLA"/>
    <s v="São José do Rio Preto"/>
  </r>
  <r>
    <x v="0"/>
    <s v="267BSP0645"/>
    <n v="0"/>
    <x v="236"/>
    <s v="0645"/>
    <n v="-48.685519039671803"/>
    <n v="-21.769748389576399"/>
    <n v="-48.845384139966001"/>
    <n v="-21.7833987195751"/>
    <s v="267"/>
    <s v="SP"/>
    <s v="Eixo Principal"/>
    <s v="-"/>
    <s v="267BSP0645"/>
    <s v="ACESSO TABATINGA"/>
    <s v="ENTR SP-304 (IBITINGA)"/>
    <n v="247"/>
    <n v="264.8"/>
    <n v="17.8"/>
    <x v="1"/>
    <m/>
    <m/>
    <s v="Estadual"/>
    <m/>
    <s v="SP-331"/>
    <s v="PAV"/>
    <s v="Estadual"/>
    <s v="PLA"/>
    <s v="São José do Rio Preto"/>
  </r>
  <r>
    <x v="0"/>
    <s v="267BSP0650"/>
    <n v="0"/>
    <x v="236"/>
    <s v="0650"/>
    <n v="-48.845384139966001"/>
    <n v="-21.7833987195751"/>
    <n v="-48.866894159737598"/>
    <n v="-21.767428639619901"/>
    <s v="267"/>
    <s v="SP"/>
    <s v="Eixo Principal"/>
    <s v="-"/>
    <s v="267BSP0650"/>
    <s v="ENTR SP-304 (IBITINGA)"/>
    <s v="ENTR SP-317"/>
    <n v="264.8"/>
    <n v="266.60000000000002"/>
    <n v="1.8"/>
    <x v="1"/>
    <m/>
    <m/>
    <s v="Estadual"/>
    <m/>
    <s v="SP-331"/>
    <s v="PAV"/>
    <s v="Estadual"/>
    <s v="PLA"/>
    <s v="São José do Rio Preto"/>
  </r>
  <r>
    <x v="0"/>
    <s v="267BSP0655"/>
    <n v="0"/>
    <x v="236"/>
    <s v="0655"/>
    <n v="-48.866894159737598"/>
    <n v="-21.767428639619901"/>
    <n v="-48.974825970442097"/>
    <n v="-21.7145990595988"/>
    <s v="267"/>
    <s v="SP"/>
    <s v="Eixo Principal"/>
    <s v="-"/>
    <s v="267BSP0655"/>
    <s v="ENTR SP-317"/>
    <s v="ENTR SP-304 (P/CAMBARATIBA)"/>
    <n v="266.60000000000002"/>
    <n v="279"/>
    <n v="12.4"/>
    <x v="1"/>
    <m/>
    <m/>
    <s v="Estadual"/>
    <m/>
    <s v="SP-331"/>
    <s v="PAV"/>
    <s v="Estadual"/>
    <s v="PLA"/>
    <s v="São José do Rio Preto"/>
  </r>
  <r>
    <x v="0"/>
    <s v="267BSP0670"/>
    <n v="0"/>
    <x v="236"/>
    <s v="0670"/>
    <n v="-48.974825970442097"/>
    <n v="-21.7145990595988"/>
    <n v="-49.029846209934497"/>
    <n v="-21.8927936004442"/>
    <s v="267"/>
    <s v="SP"/>
    <s v="Eixo Principal"/>
    <s v="-"/>
    <s v="267BSP0670"/>
    <s v="ENTR SP-304 (P/CAMBARATIBA)"/>
    <s v="ENTR SP-321 (IACANGA)"/>
    <n v="279"/>
    <n v="300"/>
    <n v="21"/>
    <x v="1"/>
    <m/>
    <m/>
    <s v="Estadual"/>
    <m/>
    <s v="SP-331"/>
    <s v="PAV"/>
    <s v="Estadual"/>
    <s v="PLA"/>
    <s v="São José do Rio Preto"/>
  </r>
  <r>
    <x v="0"/>
    <s v="267BSP0690"/>
    <n v="0"/>
    <x v="236"/>
    <s v="0690"/>
    <n v="-49.029846209934497"/>
    <n v="-21.8927936004442"/>
    <n v="-49.446321670308798"/>
    <n v="-21.982832370217601"/>
    <s v="267"/>
    <s v="SP"/>
    <s v="Eixo Principal"/>
    <s v="-"/>
    <s v="267BSP0690"/>
    <s v="ENTR SP-321 (IACANGA)"/>
    <s v="ENTR SP-300 (PIRAJUÍ)"/>
    <n v="300"/>
    <n v="346.2"/>
    <n v="46.2"/>
    <x v="1"/>
    <m/>
    <m/>
    <s v="Estadual"/>
    <m/>
    <s v="SP-331"/>
    <s v="PAV"/>
    <s v="Estadual"/>
    <s v="PLA"/>
    <s v="São José do Rio Preto"/>
  </r>
  <r>
    <x v="0"/>
    <s v="267BSP0710"/>
    <n v="0"/>
    <x v="236"/>
    <s v="0710"/>
    <n v="-49.446321670308798"/>
    <n v="-21.982832370217601"/>
    <n v="-49.561473640396102"/>
    <n v="-21.874572799794802"/>
    <s v="267"/>
    <s v="SP"/>
    <s v="Eixo Principal"/>
    <s v="-"/>
    <s v="267BSP0710"/>
    <s v="ENTR SP-300 (PIRAJUÍ)"/>
    <s v="ENTR SP-333 (P/GUARANTÃ)"/>
    <n v="346.2"/>
    <n v="363.1"/>
    <n v="16.899999999999999"/>
    <x v="1"/>
    <m/>
    <m/>
    <s v="Estadual"/>
    <m/>
    <s v="SP-300"/>
    <s v="DUP"/>
    <s v="Estadual"/>
    <s v="PLA"/>
    <s v="São José do Rio Preto"/>
  </r>
  <r>
    <x v="0"/>
    <s v="267BSP0730"/>
    <n v="0"/>
    <x v="236"/>
    <s v="0730"/>
    <n v="-49.561473640396102"/>
    <n v="-21.874572799794802"/>
    <n v="-49.7682359095595"/>
    <n v="-21.681003399786999"/>
    <s v="267"/>
    <s v="SP"/>
    <s v="Eixo Principal"/>
    <s v="-"/>
    <s v="267BSP0730"/>
    <s v="ENTR SP-333 (P/GUARANTÃ)"/>
    <s v="ACESSO LINS (I)"/>
    <n v="363.1"/>
    <n v="391.4"/>
    <n v="28.3"/>
    <x v="1"/>
    <m/>
    <m/>
    <s v="Estadual"/>
    <m/>
    <s v="SP-300"/>
    <s v="DUP"/>
    <s v="Estadual"/>
    <s v="PLA"/>
    <s v="São José do Rio Preto"/>
  </r>
  <r>
    <x v="0"/>
    <s v="267BSP0745"/>
    <n v="0"/>
    <x v="236"/>
    <s v="0745"/>
    <n v="-49.7682359095595"/>
    <n v="-21.681003399786999"/>
    <n v="-49.789661769874698"/>
    <n v="-21.666216059623402"/>
    <s v="267"/>
    <s v="SP"/>
    <s v="Eixo Principal"/>
    <s v="-"/>
    <s v="267BSP0745"/>
    <s v="ACESSO LINS (I)"/>
    <s v="ENTR BR-153/154"/>
    <n v="391.4"/>
    <n v="396.3"/>
    <n v="4.9000000000000004"/>
    <x v="1"/>
    <m/>
    <m/>
    <s v="Estadual"/>
    <m/>
    <s v="SP-300"/>
    <s v="DUP"/>
    <s v="Estadual"/>
    <s v="PLA"/>
    <s v="São José do Rio Preto"/>
  </r>
  <r>
    <x v="0"/>
    <s v="267BSP0750"/>
    <n v="0"/>
    <x v="236"/>
    <s v="0750"/>
    <n v="-49.789661769874698"/>
    <n v="-21.666216059623402"/>
    <n v="-50.509120270084303"/>
    <n v="-21.6459281600564"/>
    <s v="267"/>
    <s v="SP"/>
    <s v="Eixo Principal"/>
    <s v="-"/>
    <s v="267BSP0750"/>
    <s v="ENTR BR-153/154"/>
    <s v="ENTR SP-425 (SANTÓPOLIS DO AGUAPEÍ)"/>
    <n v="396.3"/>
    <n v="456.2"/>
    <n v="59.9"/>
    <x v="1"/>
    <m/>
    <m/>
    <s v="Federal"/>
    <m/>
    <m/>
    <m/>
    <s v="Federal"/>
    <s v="PLA"/>
    <s v="São José do Rio Preto"/>
  </r>
  <r>
    <x v="0"/>
    <s v="267BSP0770"/>
    <n v="0"/>
    <x v="236"/>
    <s v="0770"/>
    <n v="-50.509120270084303"/>
    <n v="-21.6459281600564"/>
    <n v="-50.727989940183498"/>
    <n v="-21.712878320178199"/>
    <s v="267"/>
    <s v="SP"/>
    <s v="Eixo Principal"/>
    <s v="-"/>
    <s v="267BSP0770"/>
    <s v="ENTR SP-425 (SANTÓPOLIS DO AGUAPEÍ)"/>
    <s v="ACESSO RINÓPOLIS"/>
    <n v="456.2"/>
    <n v="479.7"/>
    <n v="23.5"/>
    <x v="1"/>
    <m/>
    <m/>
    <s v="Estadual"/>
    <m/>
    <s v="SP-425"/>
    <s v="PAV"/>
    <s v="Estadual"/>
    <s v="PLA"/>
    <s v="São José do Rio Preto"/>
  </r>
  <r>
    <x v="0"/>
    <s v="267BSP0783"/>
    <n v="0"/>
    <x v="236"/>
    <s v="0783"/>
    <n v="-50.727989940183498"/>
    <n v="-21.712878320178199"/>
    <n v="-50.787045020411298"/>
    <n v="-21.7954017397984"/>
    <s v="267"/>
    <s v="SP"/>
    <s v="Eixo Principal"/>
    <s v="-"/>
    <s v="267BSP0783"/>
    <s v="ACESSO RINÓPOLIS"/>
    <s v="ENTR SP-294 (PARAPUÃ)"/>
    <n v="479.7"/>
    <n v="490.9"/>
    <n v="11.2"/>
    <x v="1"/>
    <m/>
    <m/>
    <s v="Estadual"/>
    <m/>
    <s v="SP-425"/>
    <s v="PAV"/>
    <s v="Estadual"/>
    <s v="PLA"/>
    <s v="São José do Rio Preto"/>
  </r>
  <r>
    <x v="0"/>
    <s v="267BSP0790"/>
    <n v="0"/>
    <x v="236"/>
    <s v="0790"/>
    <n v="-50.787045020411298"/>
    <n v="-21.7954017397984"/>
    <n v="-51.300461129977101"/>
    <n v="-21.803269580126901"/>
    <s v="267"/>
    <s v="SP"/>
    <s v="Eixo Principal"/>
    <s v="-"/>
    <s v="267BSP0790"/>
    <s v="ENTR SP-294 (PARAPUÃ)"/>
    <s v="AMELIÓPOLIS"/>
    <n v="490.9"/>
    <n v="585.70000000000005"/>
    <n v="94.8"/>
    <x v="1"/>
    <m/>
    <m/>
    <s v="Federal"/>
    <m/>
    <m/>
    <m/>
    <s v="Federal"/>
    <s v="PLA"/>
    <s v="São José do Rio Preto"/>
  </r>
  <r>
    <x v="0"/>
    <s v="267BSP0810"/>
    <n v="0"/>
    <x v="236"/>
    <s v="0810"/>
    <n v="-51.300461129977101"/>
    <n v="-21.803269580126901"/>
    <n v="-51.483076559935199"/>
    <n v="-21.833856319713298"/>
    <s v="267"/>
    <s v="SP"/>
    <s v="Eixo Principal"/>
    <s v="-"/>
    <s v="267BSP0810"/>
    <s v="AMELIÓPOLIS"/>
    <s v="EMILIANÓPOLIS"/>
    <n v="585.70000000000005"/>
    <n v="613.5"/>
    <n v="27.8"/>
    <x v="1"/>
    <m/>
    <m/>
    <s v="Federal"/>
    <m/>
    <m/>
    <m/>
    <s v="Federal"/>
    <s v="PLA"/>
    <s v="São José do Rio Preto"/>
  </r>
  <r>
    <x v="0"/>
    <s v="267BSP0830"/>
    <n v="0"/>
    <x v="236"/>
    <s v="0830"/>
    <n v="-51.483076559935199"/>
    <n v="-21.833856319713298"/>
    <n v="-51.834987359578903"/>
    <n v="-21.896203930367001"/>
    <s v="267"/>
    <s v="SP"/>
    <s v="Eixo Principal"/>
    <s v="-"/>
    <s v="267BSP0830"/>
    <s v="EMILIANÓPOLIS"/>
    <s v="ENTR BR-158/374/SP--270/563 (PRESIDENTE WENCESLAU)"/>
    <n v="613.5"/>
    <n v="669.3"/>
    <n v="55.8"/>
    <x v="1"/>
    <m/>
    <m/>
    <s v="Federal"/>
    <m/>
    <m/>
    <m/>
    <s v="Federal"/>
    <s v="PLA"/>
    <s v="São José do Rio Preto"/>
  </r>
  <r>
    <x v="0"/>
    <s v="267BSP0850"/>
    <n v="0"/>
    <x v="236"/>
    <s v="0850"/>
    <n v="-51.834987359578903"/>
    <n v="-21.896203930367001"/>
    <n v="-51.975251059588601"/>
    <n v="-21.858006490007401"/>
    <s v="267"/>
    <s v="SP"/>
    <s v="Eixo Principal"/>
    <s v="-"/>
    <s v="267BSP0850"/>
    <s v="ENTR BR-158/374/SP--270/563 (PRESIDENTE WENCESLAU)"/>
    <s v="ENTR SP-634/270 (ACESSO CAIUÁ)"/>
    <n v="669.3"/>
    <n v="684.8"/>
    <n v="15.5"/>
    <x v="1"/>
    <m/>
    <m/>
    <s v="Estadual"/>
    <m/>
    <s v="SP-270"/>
    <s v="DUP"/>
    <s v="Estadual"/>
    <s v="PLA"/>
    <s v="São José do Rio Preto"/>
  </r>
  <r>
    <x v="0"/>
    <s v="267BSP0859"/>
    <n v="0"/>
    <x v="236"/>
    <s v="0859"/>
    <n v="-51.975251059588601"/>
    <n v="-21.858006490007401"/>
    <n v="-52.136764840225098"/>
    <n v="-21.788993640344099"/>
    <s v="267"/>
    <s v="SP"/>
    <s v="Eixo Principal"/>
    <s v="-"/>
    <s v="267BSP0859"/>
    <s v="ENTR SP-634/270 (ACESSO CAIUÁ)"/>
    <s v="ENTR AV. PRESIDENTE VARGAS (PRESIDENTE EPITÁCIO)"/>
    <n v="684.8"/>
    <n v="702.9"/>
    <n v="18.100000000000001"/>
    <x v="1"/>
    <m/>
    <m/>
    <s v="Estadual"/>
    <m/>
    <s v="SP-270"/>
    <s v="DUP"/>
    <s v="Estadual"/>
    <s v="PLA"/>
    <s v="São José do Rio Preto"/>
  </r>
  <r>
    <x v="0"/>
    <s v="267BSP0865"/>
    <n v="0"/>
    <x v="236"/>
    <s v="0865"/>
    <n v="-52.136764840225098"/>
    <n v="-21.788993640344099"/>
    <n v="-52.154374369881197"/>
    <n v="-21.777926930383501"/>
    <s v="267"/>
    <s v="SP"/>
    <s v="Eixo Principal"/>
    <s v="-"/>
    <s v="267BSP0865"/>
    <s v="ACESSO PRESIDENTE EPITÁCIO"/>
    <s v="DIV SP/MS (INÍCIO TRAVESSIA RIO PARANÁ)"/>
    <n v="702.9"/>
    <n v="705.2"/>
    <n v="2.2999999999999998"/>
    <x v="1"/>
    <m/>
    <m/>
    <s v="Estadual"/>
    <m/>
    <s v="SP-270"/>
    <s v="DUP"/>
    <s v="Estadual"/>
    <s v="PLA"/>
    <s v="São José do Rio Preto"/>
  </r>
  <r>
    <x v="0"/>
    <s v="272BPR0230"/>
    <n v="0"/>
    <x v="237"/>
    <s v="0230"/>
    <n v="-49.553263650297097"/>
    <n v="-23.726310680193698"/>
    <n v="-49.624978610174601"/>
    <n v="-23.7550811498751"/>
    <s v="272"/>
    <s v="PR"/>
    <s v="Eixo Principal"/>
    <s v="-"/>
    <s v="272BPR0230"/>
    <s v="DIV SP/PR"/>
    <s v="ENTR PR-151 (SANTANA DO ITARARÉ)"/>
    <n v="0"/>
    <n v="8.9"/>
    <n v="8.9"/>
    <x v="1"/>
    <m/>
    <m/>
    <s v="Estadual"/>
    <m/>
    <s v="PRT-272"/>
    <s v="PAV"/>
    <s v="Estadual"/>
    <s v="PLA"/>
    <s v="Londrina"/>
  </r>
  <r>
    <x v="0"/>
    <s v="272BPR0250"/>
    <n v="0"/>
    <x v="237"/>
    <s v="0250"/>
    <n v="-49.624978610174601"/>
    <n v="-23.7550811498751"/>
    <n v="-49.784632330217804"/>
    <n v="-23.734368510398301"/>
    <s v="272"/>
    <s v="PR"/>
    <s v="Eixo Principal"/>
    <s v="-"/>
    <s v="272BPR0250"/>
    <s v="ENTR PR-151 (SANTANA DO ITARARÉ)"/>
    <s v="ENTR PR-092(A)"/>
    <n v="8.9"/>
    <n v="28"/>
    <n v="19.100000000000001"/>
    <x v="1"/>
    <m/>
    <m/>
    <s v="Estadual"/>
    <m/>
    <s v="PRT-272"/>
    <s v="LEN"/>
    <s v="Estadual"/>
    <s v="PLA"/>
    <s v="Londrina"/>
  </r>
  <r>
    <x v="0"/>
    <s v="272BPR0260"/>
    <n v="0"/>
    <x v="237"/>
    <s v="0260"/>
    <n v="-49.784632330217804"/>
    <n v="-23.734368510398301"/>
    <n v="-49.827527819952799"/>
    <n v="-23.6765886202685"/>
    <s v="272"/>
    <s v="PR"/>
    <s v="Eixo Principal"/>
    <s v="-"/>
    <s v="272BPR0260"/>
    <s v="ENTR PR-092(A)"/>
    <s v="ENTR PR-424 (SIQUEIRA CAMPOS)"/>
    <n v="28"/>
    <n v="35"/>
    <n v="7"/>
    <x v="1"/>
    <m/>
    <m/>
    <s v="Estadual"/>
    <m/>
    <s v="PR-092"/>
    <s v="PAV"/>
    <s v="Estadual"/>
    <s v="PLA"/>
    <s v="Londrina"/>
  </r>
  <r>
    <x v="0"/>
    <s v="272BPR0270"/>
    <n v="0"/>
    <x v="237"/>
    <s v="0270"/>
    <n v="-49.827527819952799"/>
    <n v="-23.6765886202685"/>
    <n v="-49.946748969589201"/>
    <n v="-23.778766320309298"/>
    <s v="272"/>
    <s v="PR"/>
    <s v="Eixo Principal"/>
    <s v="-"/>
    <s v="272BPR0270"/>
    <s v="ENTR PR-424 (SIQUEIRA CAMPOS)"/>
    <s v="ENTR PR-422 (TOMAZINA)"/>
    <n v="35"/>
    <n v="54.3"/>
    <n v="19.3"/>
    <x v="1"/>
    <m/>
    <m/>
    <s v="Estadual"/>
    <m/>
    <s v="PRT-272"/>
    <s v="PAV"/>
    <s v="Estadual"/>
    <s v="PLA"/>
    <s v="Londrina"/>
  </r>
  <r>
    <x v="0"/>
    <s v="272BPR0280"/>
    <n v="0"/>
    <x v="237"/>
    <s v="0280"/>
    <n v="-49.946748969589201"/>
    <n v="-23.778766320309298"/>
    <n v="-50.139826419753398"/>
    <n v="-23.809877379936999"/>
    <s v="272"/>
    <s v="PR"/>
    <s v="Eixo Principal"/>
    <s v="-"/>
    <s v="272BPR0280"/>
    <s v="ENTR PR-422 (TOMAZINA)"/>
    <s v="INÍCIO PISTA DUPLA (JAPIRA)"/>
    <n v="54.3"/>
    <n v="77.900000000000006"/>
    <n v="23.6"/>
    <x v="1"/>
    <m/>
    <m/>
    <s v="Estadual"/>
    <m/>
    <s v="PRT-272"/>
    <s v="PAV"/>
    <s v="Estadual"/>
    <s v="PLA"/>
    <s v="Londrina"/>
  </r>
  <r>
    <x v="0"/>
    <s v="272BPR0290"/>
    <n v="0"/>
    <x v="237"/>
    <s v="0290"/>
    <n v="-50.139826419753398"/>
    <n v="-23.809877379936999"/>
    <n v="-50.143402080141797"/>
    <n v="-23.8140729699915"/>
    <s v="272"/>
    <s v="PR"/>
    <s v="Eixo Principal"/>
    <s v="-"/>
    <s v="272BPR0290"/>
    <s v="INÍCIO PISTA DUPLA (JAPIRA)"/>
    <s v="FIM PISTA DUPLA (JAPIRA)"/>
    <n v="77.900000000000006"/>
    <n v="78.5"/>
    <n v="0.6"/>
    <x v="1"/>
    <m/>
    <m/>
    <s v="Estadual"/>
    <m/>
    <s v="PRT-272"/>
    <s v="DUP"/>
    <s v="Estadual"/>
    <s v="PLA"/>
    <s v="Londrina"/>
  </r>
  <r>
    <x v="0"/>
    <s v="272BPR0295"/>
    <n v="0"/>
    <x v="237"/>
    <s v="0295"/>
    <n v="-50.143402080141797"/>
    <n v="-23.8140729699915"/>
    <n v="-50.179105769715399"/>
    <n v="-23.814184330342499"/>
    <s v="272"/>
    <s v="PR"/>
    <s v="Eixo Principal"/>
    <s v="-"/>
    <s v="272BPR0295"/>
    <s v="FIM PISTA DUPLA (JAPIRA)"/>
    <s v="ENTR BR-153(A)"/>
    <n v="78.5"/>
    <n v="83.1"/>
    <n v="4.5999999999999996"/>
    <x v="1"/>
    <m/>
    <m/>
    <s v="Estadual"/>
    <m/>
    <s v="PRT-272"/>
    <s v="PAV"/>
    <s v="Estadual"/>
    <s v="PLA"/>
    <s v="Londrina"/>
  </r>
  <r>
    <x v="0"/>
    <s v="272BPR0298"/>
    <n v="0"/>
    <x v="237"/>
    <s v="0298"/>
    <n v="-50.179105769715399"/>
    <n v="-23.814184330342499"/>
    <n v="-50.193119690221401"/>
    <n v="-23.8380095602929"/>
    <s v="272"/>
    <s v="PR"/>
    <s v="Eixo Principal"/>
    <s v="Coinc"/>
    <s v="272BPR0298"/>
    <s v="ENTR BR-153(A)"/>
    <s v="ACESSO IBAITÍ (JARDIM SÃO RAFAEL)"/>
    <n v="83.1"/>
    <n v="86.1"/>
    <n v="3"/>
    <x v="2"/>
    <m/>
    <s v="153BPR1298"/>
    <s v="Federal"/>
    <m/>
    <m/>
    <m/>
    <s v="Federal"/>
    <s v="PAV"/>
    <s v="Ponta Grossa"/>
  </r>
  <r>
    <x v="0"/>
    <s v="272BPR0300"/>
    <n v="0"/>
    <x v="237"/>
    <s v="0300"/>
    <n v="-50.193119690221401"/>
    <n v="-23.8380095602929"/>
    <n v="-50.193998510422801"/>
    <n v="-23.8555546499271"/>
    <s v="272"/>
    <s v="PR"/>
    <s v="Eixo Principal"/>
    <s v="Coinc"/>
    <s v="272BPR0300"/>
    <s v="ACESSO IBAITÍ (JARDIM SÃO RAFAEL)"/>
    <s v="ACESSO II IBAITÍ (VILA SANTO ANTÔNIO)"/>
    <n v="86.1"/>
    <n v="88.2"/>
    <n v="2.1"/>
    <x v="2"/>
    <m/>
    <s v="153BPR1300"/>
    <s v="Federal"/>
    <m/>
    <m/>
    <m/>
    <s v="Federal"/>
    <s v="PAV"/>
    <s v="Ponta Grossa"/>
  </r>
  <r>
    <x v="0"/>
    <s v="272BPR0305"/>
    <n v="0"/>
    <x v="237"/>
    <s v="0305"/>
    <n v="-50.193998510422801"/>
    <n v="-23.8555546499271"/>
    <n v="-50.202726220438699"/>
    <n v="-23.873676999993499"/>
    <s v="272"/>
    <s v="PR"/>
    <s v="Eixo Principal"/>
    <s v="Coinc"/>
    <s v="272BPR0305"/>
    <s v="ACESSO II IBAITÍ (VILA SANTO ANTÔNIO)"/>
    <s v="ENTR BR-153(B)"/>
    <n v="88.2"/>
    <n v="90.5"/>
    <n v="2.2999999999999998"/>
    <x v="2"/>
    <m/>
    <s v="153BPR1305"/>
    <s v="Federal"/>
    <m/>
    <m/>
    <m/>
    <s v="Federal"/>
    <s v="PAV"/>
    <s v="Ponta Grossa"/>
  </r>
  <r>
    <x v="0"/>
    <s v="272BPR0310"/>
    <n v="0"/>
    <x v="237"/>
    <s v="0310"/>
    <n v="-50.202726220438699"/>
    <n v="-23.873676999993499"/>
    <n v="-50.2142965300607"/>
    <n v="-23.880441669847102"/>
    <s v="272"/>
    <s v="PR"/>
    <s v="Eixo Principal"/>
    <s v="-"/>
    <s v="272BPR0310"/>
    <s v="ENTR BR-153(B)"/>
    <s v="ENTR PR-435"/>
    <n v="90.5"/>
    <n v="92"/>
    <n v="1.5"/>
    <x v="1"/>
    <m/>
    <m/>
    <s v="Estadual"/>
    <m/>
    <s v="PRT-272"/>
    <s v="PAV"/>
    <s v="Estadual"/>
    <s v="PLA"/>
    <s v="Londrina"/>
  </r>
  <r>
    <x v="0"/>
    <s v="272BPR0320"/>
    <n v="0"/>
    <x v="237"/>
    <s v="0320"/>
    <n v="-50.2142965300607"/>
    <n v="-23.880441669847102"/>
    <n v="-50.4107149796125"/>
    <n v="-23.8457166701881"/>
    <s v="272"/>
    <s v="PR"/>
    <s v="Eixo Principal"/>
    <s v="-"/>
    <s v="272BPR0320"/>
    <s v="ENTR PR-435"/>
    <s v="ENTR PR-160 (FIGUEIRA)"/>
    <n v="92"/>
    <n v="116.6"/>
    <n v="24.6"/>
    <x v="1"/>
    <m/>
    <m/>
    <s v="Estadual"/>
    <m/>
    <s v="PRT-272"/>
    <s v="PAV"/>
    <s v="Estadual"/>
    <s v="PLA"/>
    <s v="Londrina"/>
  </r>
  <r>
    <x v="0"/>
    <s v="272BPR0330"/>
    <n v="0"/>
    <x v="237"/>
    <s v="0330"/>
    <n v="-50.4107149796125"/>
    <n v="-23.8457166701881"/>
    <n v="-50.587846070339801"/>
    <n v="-23.9083358302343"/>
    <s v="272"/>
    <s v="PR"/>
    <s v="Eixo Principal"/>
    <s v="-"/>
    <s v="272BPR0330"/>
    <s v="ENTR PR-160 (FIGUEIRA)"/>
    <s v="ENTR PR-090 (SAPOPEMA)"/>
    <n v="116.6"/>
    <n v="131.6"/>
    <n v="15"/>
    <x v="1"/>
    <m/>
    <m/>
    <s v="Federal"/>
    <m/>
    <m/>
    <m/>
    <s v="Federal"/>
    <s v="PLA"/>
    <s v="Londrina"/>
  </r>
  <r>
    <x v="0"/>
    <s v="272BPR0350"/>
    <n v="0"/>
    <x v="237"/>
    <s v="0350"/>
    <n v="-50.587846070339801"/>
    <n v="-23.9083358302343"/>
    <n v="-51.192663509813002"/>
    <n v="-23.907572730297201"/>
    <s v="272"/>
    <s v="PR"/>
    <s v="Eixo Principal"/>
    <s v="-"/>
    <s v="272BPR0350"/>
    <s v="ENTR PR-090 (SAPOPEMA)"/>
    <s v="ENTR BR-376/PR-445 (P/MAUÁ DA SERRA)"/>
    <n v="131.6"/>
    <n v="196.6"/>
    <n v="65"/>
    <x v="1"/>
    <m/>
    <m/>
    <s v="Federal"/>
    <m/>
    <m/>
    <m/>
    <s v="Federal"/>
    <s v="PLA"/>
    <s v="Londrina"/>
  </r>
  <r>
    <x v="0"/>
    <s v="272BPR0370"/>
    <n v="0"/>
    <x v="237"/>
    <s v="0370"/>
    <n v="-51.192663509813002"/>
    <n v="-23.907572730297201"/>
    <n v="-51.316524760109502"/>
    <n v="-23.986895979865501"/>
    <s v="272"/>
    <s v="PR"/>
    <s v="Eixo Principal"/>
    <s v="-"/>
    <s v="272BPR0370"/>
    <s v="ENTR BR-376/PR-445 (P/MAUÁ DA SERRA)"/>
    <s v="FAXINAL"/>
    <n v="196.6"/>
    <n v="213.7"/>
    <n v="17.100000000000001"/>
    <x v="1"/>
    <m/>
    <m/>
    <s v="Estadual"/>
    <m/>
    <s v="PRT-272"/>
    <s v="PAV"/>
    <s v="Estadual"/>
    <s v="PLA"/>
    <s v="Londrina"/>
  </r>
  <r>
    <x v="0"/>
    <s v="272BPR0390"/>
    <n v="0"/>
    <x v="237"/>
    <s v="0390"/>
    <n v="-51.316524760109502"/>
    <n v="-23.986895979865501"/>
    <n v="-51.408843349940497"/>
    <n v="-24.0089343603324"/>
    <s v="272"/>
    <s v="PR"/>
    <s v="Eixo Principal"/>
    <s v="-"/>
    <s v="272BPR0390"/>
    <s v="FAXINAL"/>
    <s v="ENTR PR-451 (P/GRANDES RIOS)"/>
    <n v="213.7"/>
    <n v="224.7"/>
    <n v="11"/>
    <x v="1"/>
    <m/>
    <m/>
    <s v="Estadual"/>
    <m/>
    <s v="PRT-272"/>
    <s v="PAV"/>
    <s v="Estadual"/>
    <s v="PLA"/>
    <s v="Londrina"/>
  </r>
  <r>
    <x v="0"/>
    <s v="272BPR0397"/>
    <n v="0"/>
    <x v="237"/>
    <s v="0397"/>
    <n v="-51.408843349940497"/>
    <n v="-24.0089343603324"/>
    <n v="-51.503355920439297"/>
    <n v="-23.989091349985699"/>
    <s v="272"/>
    <s v="PR"/>
    <s v="Eixo Principal"/>
    <s v="-"/>
    <s v="272BPR0397"/>
    <s v="ENTR PR-451 (P/GRANDES RIOS)"/>
    <s v="ENTR PR-453 (P/BORRAZÓPOLIS)"/>
    <n v="224.7"/>
    <n v="236.4"/>
    <n v="11.7"/>
    <x v="1"/>
    <m/>
    <m/>
    <s v="Estadual"/>
    <m/>
    <s v="PRT-272"/>
    <s v="PAV"/>
    <s v="Estadual"/>
    <s v="PLA"/>
    <s v="Londrina"/>
  </r>
  <r>
    <x v="0"/>
    <s v="272BPR0405"/>
    <n v="0"/>
    <x v="237"/>
    <s v="0405"/>
    <n v="-51.503355920439297"/>
    <n v="-23.989091349985699"/>
    <n v="-51.611075840077802"/>
    <n v="-24.038627350072002"/>
    <s v="272"/>
    <s v="PR"/>
    <s v="Eixo Principal"/>
    <s v="-"/>
    <s v="272BPR0405"/>
    <s v="ENTR PR-453 (P/BORRAZÓPOLIS)"/>
    <s v="ENTR BR-466 (PORTO UBÁ)"/>
    <n v="236.4"/>
    <n v="251.6"/>
    <n v="15.2"/>
    <x v="1"/>
    <m/>
    <m/>
    <s v="Estadual"/>
    <m/>
    <s v="PRT-272"/>
    <s v="PAV"/>
    <s v="Estadual"/>
    <s v="PLA"/>
    <s v="Londrina"/>
  </r>
  <r>
    <x v="0"/>
    <s v="272BPR0410"/>
    <n v="0"/>
    <x v="237"/>
    <s v="0410"/>
    <n v="-51.611075849970398"/>
    <n v="-24.038627320394401"/>
    <n v="-51.782338969567697"/>
    <n v="-24.035106140036302"/>
    <s v="272"/>
    <s v="PR"/>
    <s v="Eixo Principal"/>
    <s v="-"/>
    <s v="272BPR0410"/>
    <s v="ENTR BR-466 (PORTO UBÁ)"/>
    <s v="ENTR PR-082"/>
    <n v="251.6"/>
    <n v="282.60000000000002"/>
    <n v="31"/>
    <x v="1"/>
    <m/>
    <m/>
    <s v="Federal"/>
    <m/>
    <m/>
    <m/>
    <s v="Federal"/>
    <s v="PLA"/>
    <s v="Londrina"/>
  </r>
  <r>
    <x v="0"/>
    <s v="272BPR0430"/>
    <n v="0"/>
    <x v="237"/>
    <s v="0430"/>
    <n v="-51.782338969567697"/>
    <n v="-24.035106140036302"/>
    <n v="-52.012652119699503"/>
    <n v="-24.027393049649501"/>
    <s v="272"/>
    <s v="PR"/>
    <s v="Eixo Principal"/>
    <s v="-"/>
    <s v="272BPR0430"/>
    <s v="ENTR PR-082"/>
    <s v="ENTR BR-369(A) (BARBOSA FERRAZ)"/>
    <n v="282.60000000000002"/>
    <n v="307.60000000000002"/>
    <n v="25"/>
    <x v="1"/>
    <m/>
    <m/>
    <s v="Federal"/>
    <m/>
    <m/>
    <m/>
    <s v="Federal"/>
    <s v="PLA"/>
    <s v="Londrina"/>
  </r>
  <r>
    <x v="0"/>
    <s v="272BPR0440"/>
    <n v="0"/>
    <x v="237"/>
    <s v="0440"/>
    <n v="-52.012652119699503"/>
    <n v="-24.027393049649501"/>
    <n v="-52.3217850996026"/>
    <n v="-24.010022100239599"/>
    <s v="272"/>
    <s v="PR"/>
    <s v="Eixo Principal"/>
    <s v="-"/>
    <s v="272BPR0440"/>
    <s v="ENTR BR-369(A) (BARBOSA FERRAZ)"/>
    <s v="ENTR BR-158(A)/369(B) (ANEL VIÁRIO CAMPO MOURÃO)"/>
    <n v="307.60000000000002"/>
    <n v="344.5"/>
    <n v="36.9"/>
    <x v="1"/>
    <m/>
    <s v="369BPR0770"/>
    <s v="Federal"/>
    <m/>
    <m/>
    <m/>
    <s v="Federal"/>
    <s v="PLA"/>
    <s v="Londrina"/>
  </r>
  <r>
    <x v="0"/>
    <s v="272BPR0445"/>
    <n v="0"/>
    <x v="237"/>
    <s v="0445"/>
    <n v="-52.3217850996026"/>
    <n v="-24.010022100239599"/>
    <n v="-52.357170570365398"/>
    <n v="-23.989014100020601"/>
    <s v="272"/>
    <s v="PR"/>
    <s v="Eixo Principal"/>
    <s v="Coinc"/>
    <s v="272BPR0445"/>
    <s v="ENTR BR-158(A)/369(B) (ANEL VIÁRIO CAMPO MOURÃO)"/>
    <s v="ENTR BR-158(B)"/>
    <n v="344.5"/>
    <n v="354.3"/>
    <n v="9.8000000000000007"/>
    <x v="2"/>
    <m/>
    <s v="158BPR0875"/>
    <s v="Convênio de Administração"/>
    <m/>
    <m/>
    <m/>
    <s v="Federal"/>
    <s v="PAV"/>
    <s v="Campo Mourão"/>
  </r>
  <r>
    <x v="0"/>
    <s v="272BPR0450"/>
    <n v="0"/>
    <x v="237"/>
    <s v="0450"/>
    <n v="-52.357170570365398"/>
    <n v="-23.989014100020601"/>
    <n v="-52.413882789858803"/>
    <n v="-24.0172930902039"/>
    <s v="272"/>
    <s v="PR"/>
    <s v="Eixo Principal"/>
    <s v="-"/>
    <s v="272BPR0450"/>
    <s v="ENTR BR-158(B)"/>
    <s v="ENTR PR-558 (P/ARARUNA)"/>
    <n v="354.3"/>
    <n v="360.9"/>
    <n v="6.6"/>
    <x v="1"/>
    <m/>
    <m/>
    <s v="Federal"/>
    <m/>
    <m/>
    <m/>
    <s v="Federal"/>
    <s v="PLA"/>
    <s v="Campo Mourão"/>
  </r>
  <r>
    <x v="0"/>
    <s v="272BPR0452"/>
    <n v="0"/>
    <x v="237"/>
    <s v="0452"/>
    <n v="-52.413882789858803"/>
    <n v="-24.0172930902039"/>
    <n v="-52.422115639824803"/>
    <n v="-24.032732539575001"/>
    <s v="272"/>
    <s v="PR"/>
    <s v="Eixo Principal"/>
    <s v="-"/>
    <s v="272BPR0452"/>
    <s v="ENTR PR-558 (P/ARARUNA)"/>
    <s v="ENTR BR-487(A)"/>
    <n v="360.9"/>
    <n v="362.8"/>
    <n v="1.9"/>
    <x v="1"/>
    <m/>
    <m/>
    <s v="Federal"/>
    <m/>
    <m/>
    <m/>
    <s v="Federal"/>
    <s v="PLA"/>
    <s v="Campo Mourão"/>
  </r>
  <r>
    <x v="0"/>
    <s v="272BPR0455"/>
    <n v="0"/>
    <x v="237"/>
    <s v="0455"/>
    <n v="-52.422115639824803"/>
    <n v="-24.032732539575001"/>
    <n v="-52.396120870082001"/>
    <n v="-24.0452232396607"/>
    <s v="272"/>
    <s v="PR"/>
    <s v="Eixo Principal"/>
    <s v="-"/>
    <s v="272BPR0455"/>
    <s v="ENTR BR-487(A)"/>
    <s v="AVENIDA PERIMETRAL TANCREDO NEVES"/>
    <n v="362.8"/>
    <n v="365.8"/>
    <n v="3"/>
    <x v="2"/>
    <m/>
    <s v="487BPR0155"/>
    <s v="Federal"/>
    <m/>
    <m/>
    <m/>
    <s v="Federal"/>
    <s v="PAV"/>
    <s v="Campo Mourão"/>
  </r>
  <r>
    <x v="0"/>
    <s v="272BPR0458"/>
    <n v="0"/>
    <x v="237"/>
    <s v="0458"/>
    <n v="-52.396120870082001"/>
    <n v="-24.0452232396607"/>
    <n v="-52.3936654699854"/>
    <n v="-24.046950330093601"/>
    <s v="272"/>
    <s v="PR"/>
    <s v="Eixo Principal"/>
    <s v="-"/>
    <s v="272BPR0458"/>
    <s v="AVENIDA PERIMETRAL TANCREDO NEVES"/>
    <s v="ENTR BR-487(B)"/>
    <n v="365.8"/>
    <n v="366"/>
    <n v="0.2"/>
    <x v="0"/>
    <m/>
    <s v="487BPR0158"/>
    <s v="Federal"/>
    <m/>
    <m/>
    <m/>
    <s v="Federal"/>
    <s v="PAV"/>
    <s v="Campo Mourão"/>
  </r>
  <r>
    <x v="0"/>
    <s v="272BPR0460"/>
    <n v="0"/>
    <x v="237"/>
    <s v="0460"/>
    <n v="-52.3936654699854"/>
    <n v="-24.046950330093601"/>
    <n v="-52.4151088697784"/>
    <n v="-24.056735220154199"/>
    <s v="272"/>
    <s v="PR"/>
    <s v="Eixo Principal"/>
    <s v="-"/>
    <s v="272BPR0460"/>
    <s v="ENTR BR-487(B)"/>
    <s v="CONJUNTO COHAPAR (FIM PISTA DUPLA)"/>
    <n v="366"/>
    <n v="369"/>
    <n v="3"/>
    <x v="0"/>
    <m/>
    <m/>
    <s v="Federal"/>
    <m/>
    <m/>
    <m/>
    <s v="Federal"/>
    <s v="PAV"/>
    <s v="Campo Mourão"/>
  </r>
  <r>
    <x v="0"/>
    <s v="272BPR0470"/>
    <n v="0"/>
    <x v="237"/>
    <s v="0470"/>
    <n v="-52.4151088697784"/>
    <n v="-24.056735220154199"/>
    <n v="-52.776965459887997"/>
    <n v="-24.133947730303401"/>
    <s v="272"/>
    <s v="PR"/>
    <s v="Eixo Principal"/>
    <s v="-"/>
    <s v="272BPR0470"/>
    <s v="CONJUNTO COHAPAR (FIM PISTA DUPLA)"/>
    <s v="ENTR PR-468(A) (JANIÓPOLIS)"/>
    <n v="369"/>
    <n v="409.3"/>
    <n v="40.299999999999997"/>
    <x v="2"/>
    <m/>
    <m/>
    <s v="Federal"/>
    <m/>
    <m/>
    <m/>
    <s v="Federal"/>
    <s v="PAV"/>
    <s v="Campo Mourão"/>
  </r>
  <r>
    <x v="0"/>
    <s v="272BPR0490"/>
    <n v="0"/>
    <x v="237"/>
    <s v="0490"/>
    <n v="-52.776965459887997"/>
    <n v="-24.133947730303401"/>
    <n v="-52.863204710029301"/>
    <n v="-24.138849729731099"/>
    <s v="272"/>
    <s v="PR"/>
    <s v="Eixo Principal"/>
    <s v="-"/>
    <s v="272BPR0490"/>
    <s v="ENTR PR-468(A) (JANIÓPOLIS)"/>
    <s v="ENTR PR-468(B)"/>
    <n v="409.3"/>
    <n v="418.3"/>
    <n v="9"/>
    <x v="2"/>
    <m/>
    <m/>
    <s v="Federal"/>
    <m/>
    <m/>
    <m/>
    <s v="Federal"/>
    <s v="PAV"/>
    <s v="Campo Mourão"/>
  </r>
  <r>
    <x v="0"/>
    <s v="272BPR0500"/>
    <n v="0"/>
    <x v="237"/>
    <s v="0500"/>
    <n v="-52.863204710029301"/>
    <n v="-24.138849729731099"/>
    <n v="-53.018330459582998"/>
    <n v="-24.172290310449299"/>
    <s v="272"/>
    <s v="PR"/>
    <s v="Eixo Principal"/>
    <s v="-"/>
    <s v="272BPR0500"/>
    <s v="ENTR PR-468(B)"/>
    <s v="ENTR PR-180 (GOIO ERÊ)"/>
    <n v="418.3"/>
    <n v="437"/>
    <n v="18.7"/>
    <x v="2"/>
    <m/>
    <m/>
    <s v="Federal"/>
    <m/>
    <m/>
    <m/>
    <s v="Federal"/>
    <s v="PAV"/>
    <s v="Campo Mourão"/>
  </r>
  <r>
    <x v="0"/>
    <s v="272BPR0510"/>
    <n v="0"/>
    <x v="237"/>
    <s v="0510"/>
    <n v="-53.018330459582998"/>
    <n v="-24.172290310449299"/>
    <n v="-53.4896994098997"/>
    <n v="-24.082424080107099"/>
    <s v="272"/>
    <s v="PR"/>
    <s v="Eixo Principal"/>
    <s v="-"/>
    <s v="272BPR0510"/>
    <s v="ENTR PR-180 (GOIO ERÊ)"/>
    <s v="ENTR PR-486"/>
    <n v="437"/>
    <n v="488"/>
    <n v="51"/>
    <x v="1"/>
    <m/>
    <m/>
    <s v="Federal"/>
    <m/>
    <m/>
    <m/>
    <s v="Federal"/>
    <s v="PLA"/>
    <s v="Campo Mourão"/>
  </r>
  <r>
    <x v="0"/>
    <s v="272BPR0530"/>
    <n v="0"/>
    <x v="237"/>
    <s v="0530"/>
    <n v="-53.4896994098997"/>
    <n v="-24.082424080107099"/>
    <n v="-53.731324630227398"/>
    <n v="-24.021660000208701"/>
    <s v="272"/>
    <s v="PR"/>
    <s v="Eixo Principal"/>
    <s v="-"/>
    <s v="272BPR0530"/>
    <s v="ENTR PR-486"/>
    <s v="ENTR PR-272/490 (IPORÃ)"/>
    <n v="488"/>
    <n v="510"/>
    <n v="22"/>
    <x v="1"/>
    <m/>
    <m/>
    <s v="Federal"/>
    <m/>
    <m/>
    <m/>
    <s v="Federal"/>
    <s v="PLA"/>
    <s v="Campo Mourão"/>
  </r>
  <r>
    <x v="0"/>
    <s v="272BPR0550"/>
    <n v="0"/>
    <x v="237"/>
    <s v="0550"/>
    <n v="-53.731324630227398"/>
    <n v="-24.021660000208701"/>
    <n v="-53.839760709688903"/>
    <n v="-24.06385256994"/>
    <s v="272"/>
    <s v="PR"/>
    <s v="Eixo Principal"/>
    <s v="-"/>
    <s v="272BPR0550"/>
    <s v="ENTR PR-272/490 (IPORÃ)"/>
    <s v="ENTR PR-182 (FRANCISCO ALVES)"/>
    <n v="510"/>
    <n v="526.1"/>
    <n v="16.100000000000001"/>
    <x v="1"/>
    <m/>
    <m/>
    <s v="Estadual"/>
    <m/>
    <s v="PRT-272"/>
    <s v="PAV"/>
    <s v="Estadual"/>
    <s v="PLA"/>
    <s v="Campo Mourão"/>
  </r>
  <r>
    <x v="0"/>
    <s v="272BPR0560"/>
    <n v="0"/>
    <x v="237"/>
    <s v="0560"/>
    <n v="-53.839760709688903"/>
    <n v="-24.06385256994"/>
    <n v="-54.0939980295853"/>
    <n v="-24.081758120440799"/>
    <s v="272"/>
    <s v="PR"/>
    <s v="Eixo Principal"/>
    <s v="-"/>
    <s v="272BPR0560"/>
    <s v="ENTR PR-182 (FRANCISCO ALVES)"/>
    <s v="ENTR PR-496 (P/TERRA ROXA)"/>
    <n v="526.1"/>
    <n v="553.1"/>
    <n v="27"/>
    <x v="2"/>
    <m/>
    <m/>
    <s v="Federal"/>
    <m/>
    <m/>
    <m/>
    <s v="Federal"/>
    <s v="PAV"/>
    <s v="Campo Mourão"/>
  </r>
  <r>
    <x v="0"/>
    <s v="272BPR0565"/>
    <n v="0"/>
    <x v="237"/>
    <s v="0565"/>
    <n v="-54.0939980295853"/>
    <n v="-24.081758120440799"/>
    <n v="-54.230931180329598"/>
    <n v="-24.102574819572201"/>
    <s v="272"/>
    <s v="PR"/>
    <s v="Eixo Principal"/>
    <s v="-"/>
    <s v="272BPR0565"/>
    <s v="ENTR PR-496 (P/TERRA ROXA)"/>
    <s v="ENTR BR-163(A)"/>
    <n v="553.1"/>
    <n v="567.79999999999995"/>
    <n v="14.7"/>
    <x v="2"/>
    <m/>
    <m/>
    <s v="Federal"/>
    <m/>
    <m/>
    <m/>
    <s v="Federal"/>
    <s v="PAV"/>
    <s v="Campo Mourão"/>
  </r>
  <r>
    <x v="0"/>
    <s v="272BPR0568"/>
    <n v="0"/>
    <x v="237"/>
    <s v="0568"/>
    <n v="-54.230931180329598"/>
    <n v="-24.102574819572201"/>
    <n v="-54.239015640359398"/>
    <n v="-24.1062685195764"/>
    <s v="272"/>
    <s v="PR"/>
    <s v="Eixo Principal"/>
    <s v="Coinc"/>
    <s v="272BPR0568"/>
    <s v="ENTR BR-163(A)"/>
    <s v="ENTR BR-163(B)"/>
    <n v="567.79999999999995"/>
    <n v="568.70000000000005"/>
    <n v="0.9"/>
    <x v="2"/>
    <m/>
    <s v="163BPR0128"/>
    <s v="Federal"/>
    <m/>
    <m/>
    <m/>
    <s v="Federal"/>
    <s v="PAV"/>
    <s v="Foz do Iguaçú"/>
  </r>
  <r>
    <x v="0"/>
    <s v="272BPR0570"/>
    <n v="0"/>
    <x v="237"/>
    <s v="0570"/>
    <n v="-54.239015640359398"/>
    <n v="-24.1062685195764"/>
    <n v="-54.263484230013098"/>
    <n v="-24.1054859996791"/>
    <s v="272"/>
    <s v="PR"/>
    <s v="Eixo Principal"/>
    <s v="-"/>
    <s v="272BPR0570"/>
    <s v="ENTR BR-163(B)"/>
    <s v="AV THOMAZ LUIZ ZEBALLOS (GUAÍRA)"/>
    <n v="568.70000000000005"/>
    <n v="571.4"/>
    <n v="2.7"/>
    <x v="2"/>
    <m/>
    <m/>
    <s v="Federal"/>
    <m/>
    <m/>
    <m/>
    <s v="Federal"/>
    <s v="PAV"/>
    <s v="Foz do Iguaçú"/>
  </r>
  <r>
    <x v="0"/>
    <s v="272BSP0010"/>
    <n v="0"/>
    <x v="238"/>
    <s v="0010"/>
    <n v="-46.711223389947399"/>
    <n v="-23.572938790292799"/>
    <n v="-46.918528530367297"/>
    <n v="-23.603181829677599"/>
    <s v="272"/>
    <s v="SP"/>
    <s v="Eixo Principal"/>
    <s v="-"/>
    <s v="272BSP0010"/>
    <s v="ENTR BR-116 (SÃO PAULO)"/>
    <s v="ENTR SP-029 (COTIA)"/>
    <n v="0"/>
    <n v="23"/>
    <n v="23"/>
    <x v="1"/>
    <m/>
    <m/>
    <s v="Estadual"/>
    <m/>
    <s v="SP-270"/>
    <s v="DUP"/>
    <s v="Estadual"/>
    <s v="PLA"/>
    <s v="Taubaté"/>
  </r>
  <r>
    <x v="0"/>
    <s v="272BSP0030"/>
    <n v="0"/>
    <x v="238"/>
    <s v="0030"/>
    <n v="-46.918528530367297"/>
    <n v="-23.603181829677599"/>
    <n v="-47.031432250198101"/>
    <n v="-23.6057751498032"/>
    <s v="272"/>
    <s v="SP"/>
    <s v="Eixo Principal"/>
    <s v="-"/>
    <s v="272BSP0030"/>
    <s v="ENTR SP-029 (COTIA)"/>
    <s v="ENTR SP-250"/>
    <n v="23"/>
    <n v="35.4"/>
    <n v="12.4"/>
    <x v="1"/>
    <m/>
    <m/>
    <s v="Estadual"/>
    <m/>
    <s v="SP-270"/>
    <s v="DUP"/>
    <s v="Estadual"/>
    <s v="PLA"/>
    <s v="Taubaté"/>
  </r>
  <r>
    <x v="0"/>
    <s v="272BSP0050"/>
    <n v="0"/>
    <x v="238"/>
    <s v="0050"/>
    <n v="-47.031432250198101"/>
    <n v="-23.6057751498032"/>
    <n v="-47.085816079948003"/>
    <n v="-23.555070049942699"/>
    <s v="272"/>
    <s v="SP"/>
    <s v="Eixo Principal"/>
    <s v="-"/>
    <s v="272BSP0050"/>
    <s v="ENTR SP-250"/>
    <s v="ENTR SP-274 (MAILASQUI)"/>
    <n v="35.4"/>
    <n v="44.4"/>
    <n v="9"/>
    <x v="1"/>
    <m/>
    <m/>
    <s v="Estadual"/>
    <m/>
    <s v="SP-270"/>
    <s v="DUP"/>
    <s v="Estadual"/>
    <s v="PLA"/>
    <s v="Taubaté"/>
  </r>
  <r>
    <x v="0"/>
    <s v="272BSP0063"/>
    <n v="0"/>
    <x v="238"/>
    <s v="0063"/>
    <n v="-47.085816079948003"/>
    <n v="-23.555070049942699"/>
    <n v="-47.123046880409099"/>
    <n v="-23.5460560002841"/>
    <s v="272"/>
    <s v="SP"/>
    <s v="Eixo Principal"/>
    <s v="-"/>
    <s v="272BSP0063"/>
    <s v="ENTR SP-274 (MAILASQUI)"/>
    <s v="SÃO ROQUE"/>
    <n v="44.4"/>
    <n v="48.7"/>
    <n v="4.3"/>
    <x v="1"/>
    <m/>
    <m/>
    <s v="Estadual"/>
    <m/>
    <s v="SP-270"/>
    <s v="DUP"/>
    <s v="Estadual"/>
    <s v="PLA"/>
    <s v="Taubaté"/>
  </r>
  <r>
    <x v="0"/>
    <s v="272BSP0070"/>
    <n v="0"/>
    <x v="238"/>
    <s v="0070"/>
    <n v="-47.123046880409099"/>
    <n v="-23.5460560002841"/>
    <n v="-47.4503909096127"/>
    <n v="-23.526689369818499"/>
    <s v="272"/>
    <s v="SP"/>
    <s v="Eixo Principal"/>
    <s v="-"/>
    <s v="272BSP0070"/>
    <s v="SÃO ROQUE"/>
    <s v="ENTR SP-079(A) (SOROCABA)"/>
    <n v="48.7"/>
    <n v="89.1"/>
    <n v="40.4"/>
    <x v="1"/>
    <m/>
    <m/>
    <s v="Estadual"/>
    <m/>
    <s v="SP-270"/>
    <s v="DUP"/>
    <s v="Estadual"/>
    <s v="PLA"/>
    <s v="Taubaté"/>
  </r>
  <r>
    <x v="0"/>
    <s v="272BSP0090"/>
    <n v="0"/>
    <x v="238"/>
    <s v="0090"/>
    <n v="-47.4503909096127"/>
    <n v="-23.526689369818499"/>
    <n v="-47.488569650369001"/>
    <n v="-23.534122299804199"/>
    <s v="272"/>
    <s v="SP"/>
    <s v="Eixo Principal"/>
    <s v="-"/>
    <s v="272BSP0090"/>
    <s v="ENTR SP-079(A) (SOROCABA)"/>
    <s v="ENTR BR-478/SP-070(B)/264"/>
    <n v="89.1"/>
    <n v="92.2"/>
    <n v="3.1"/>
    <x v="1"/>
    <m/>
    <m/>
    <s v="Estadual"/>
    <m/>
    <s v="SP-270"/>
    <s v="DUP"/>
    <s v="Estadual"/>
    <s v="PLA"/>
    <s v="Taubaté"/>
  </r>
  <r>
    <x v="0"/>
    <s v="272BSP0097"/>
    <n v="0"/>
    <x v="238"/>
    <s v="0097"/>
    <n v="-47.488569650369001"/>
    <n v="-23.534122299804199"/>
    <n v="-47.597155049665702"/>
    <n v="-23.5188605897443"/>
    <s v="272"/>
    <s v="SP"/>
    <s v="Eixo Principal"/>
    <s v="-"/>
    <s v="272BSP0097"/>
    <s v="ENTR BR-478/SP-070(B)/264"/>
    <s v="ENTR SP-268 (P/ARAÇOIABA DA SERRA)"/>
    <n v="92.2"/>
    <n v="105"/>
    <n v="12.8"/>
    <x v="1"/>
    <m/>
    <m/>
    <s v="Estadual"/>
    <m/>
    <s v="SP-270"/>
    <s v="DUP"/>
    <s v="Estadual"/>
    <s v="PLA"/>
    <s v="Taubaté"/>
  </r>
  <r>
    <x v="0"/>
    <s v="272BSP0103"/>
    <n v="0"/>
    <x v="238"/>
    <s v="0103"/>
    <n v="-47.597155049665702"/>
    <n v="-23.5188605897443"/>
    <n v="-47.720340380304201"/>
    <n v="-23.536259679840299"/>
    <s v="272"/>
    <s v="SP"/>
    <s v="Eixo Principal"/>
    <s v="-"/>
    <s v="272BSP0103"/>
    <s v="ENTR SP-268 (P/ARAÇOIABA DA SERRA)"/>
    <s v="ENTR SP-141 (P/CAPELA DO ALTO)"/>
    <n v="105"/>
    <n v="119.1"/>
    <n v="14.1"/>
    <x v="1"/>
    <m/>
    <m/>
    <s v="Estadual"/>
    <m/>
    <s v="SP-270"/>
    <s v="PAV"/>
    <s v="Estadual"/>
    <s v="PLA"/>
    <s v="Taubaté"/>
  </r>
  <r>
    <x v="0"/>
    <s v="272BSP0110"/>
    <n v="0"/>
    <x v="238"/>
    <s v="0110"/>
    <n v="-47.720340380304201"/>
    <n v="-23.536259679840299"/>
    <n v="-47.986230709679397"/>
    <n v="-23.5922278299503"/>
    <s v="272"/>
    <s v="SP"/>
    <s v="Eixo Principal"/>
    <s v="-"/>
    <s v="272BSP0110"/>
    <s v="ENTR SP-141 (P/CAPELA DO ALTO)"/>
    <s v="ENTR BR-373(A) (ITAPETININGA)"/>
    <n v="119.1"/>
    <n v="148.30000000000001"/>
    <n v="29.2"/>
    <x v="1"/>
    <m/>
    <m/>
    <s v="Estadual"/>
    <m/>
    <s v="SP-270"/>
    <s v="PAV"/>
    <s v="Estadual"/>
    <s v="PLA"/>
    <s v="Taubaté"/>
  </r>
  <r>
    <x v="0"/>
    <s v="272BSP0130"/>
    <n v="0"/>
    <x v="238"/>
    <s v="0130"/>
    <n v="-47.986230709679397"/>
    <n v="-23.5922278299503"/>
    <n v="-48.0821704404134"/>
    <n v="-23.6189734796423"/>
    <s v="272"/>
    <s v="SP"/>
    <s v="Eixo Principal"/>
    <s v="-"/>
    <s v="272BSP0130"/>
    <s v="ENTR BR-373(A) (ITAPETININGA)"/>
    <s v="ENTR BR-373(B)"/>
    <n v="148.30000000000001"/>
    <n v="159"/>
    <n v="10.7"/>
    <x v="1"/>
    <m/>
    <s v="373BSP0130"/>
    <s v="Estadual"/>
    <m/>
    <s v="SP-270"/>
    <s v="DUP"/>
    <s v="Estadual"/>
    <s v="PLA"/>
    <s v="Taubaté"/>
  </r>
  <r>
    <x v="0"/>
    <s v="272BSP0150"/>
    <n v="0"/>
    <x v="238"/>
    <s v="0150"/>
    <n v="-48.0821704404134"/>
    <n v="-23.6189734796423"/>
    <n v="-48.485472660234997"/>
    <n v="-23.708064540246301"/>
    <s v="272"/>
    <s v="SP"/>
    <s v="Eixo Principal"/>
    <s v="-"/>
    <s v="272BSP0150"/>
    <s v="ENTR BR-373(B)"/>
    <s v="ENTR SP-189"/>
    <n v="159"/>
    <n v="215.3"/>
    <n v="56.3"/>
    <x v="1"/>
    <m/>
    <m/>
    <s v="Federal"/>
    <m/>
    <m/>
    <m/>
    <s v="Federal"/>
    <s v="PLA"/>
    <s v="Taubaté"/>
  </r>
  <r>
    <x v="0"/>
    <s v="272BSP0170"/>
    <n v="0"/>
    <x v="238"/>
    <s v="0170"/>
    <n v="-48.485472660234997"/>
    <n v="-23.708064540246301"/>
    <n v="-49.244513990228398"/>
    <n v="-23.5256663397297"/>
    <s v="272"/>
    <s v="SP"/>
    <s v="Eixo Principal"/>
    <s v="-"/>
    <s v="272BSP0170"/>
    <s v="ENTR SP-189"/>
    <s v="ENTR SP-255"/>
    <n v="215.3"/>
    <n v="301.3"/>
    <n v="86"/>
    <x v="1"/>
    <m/>
    <m/>
    <s v="Federal"/>
    <m/>
    <m/>
    <m/>
    <s v="Federal"/>
    <s v="PLA"/>
    <s v="Taubaté"/>
  </r>
  <r>
    <x v="0"/>
    <s v="272BSP0190"/>
    <n v="0"/>
    <x v="238"/>
    <s v="0190"/>
    <n v="-49.244513990228398"/>
    <n v="-23.5256663397297"/>
    <n v="-49.4764553197571"/>
    <n v="-23.710584869596001"/>
    <s v="272"/>
    <s v="SP"/>
    <s v="Eixo Principal"/>
    <s v="-"/>
    <s v="272BSP0190"/>
    <s v="ENTR SP-255"/>
    <s v="ENTR SP-281 (ITAPORANGA) *TRECHO MUNICIPAL*"/>
    <n v="301.3"/>
    <n v="328.5"/>
    <n v="27.2"/>
    <x v="1"/>
    <m/>
    <m/>
    <s v="Estadual"/>
    <m/>
    <s v="SP-255"/>
    <s v="PAV"/>
    <s v="Estadual"/>
    <s v="PLA"/>
    <s v="Taubaté"/>
  </r>
  <r>
    <x v="0"/>
    <s v="272BSP0210"/>
    <n v="0"/>
    <x v="238"/>
    <s v="0210"/>
    <n v="-49.4764553197571"/>
    <n v="-23.710584869596001"/>
    <n v="-49.553263650297097"/>
    <n v="-23.726310680193698"/>
    <s v="272"/>
    <s v="SP"/>
    <s v="Eixo Principal"/>
    <s v="-"/>
    <s v="272BSP0210"/>
    <s v="ENTR SP-281 (ITAPORANGA)"/>
    <s v="DIV SP/PR *TRECHO MUNICIPAL*"/>
    <n v="328.5"/>
    <n v="336.9"/>
    <n v="8.4"/>
    <x v="1"/>
    <m/>
    <m/>
    <s v="Estadual"/>
    <m/>
    <s v="SP-281"/>
    <s v="PAV"/>
    <s v="Estadual"/>
    <s v="PLA"/>
    <s v="Taubaté"/>
  </r>
  <r>
    <x v="0"/>
    <s v="277APR1005"/>
    <n v="0"/>
    <x v="239"/>
    <s v="1005"/>
    <n v="-48.544407369804198"/>
    <n v="-25.5204267703791"/>
    <n v="-48.522646029990199"/>
    <n v="-25.503664420076799"/>
    <s v="277"/>
    <s v="PR"/>
    <s v="Acesso"/>
    <s v="-"/>
    <s v="277APR1005"/>
    <s v="ENTR BR-277 (PONTE S/ RIO EMBOGUAÇÚ)"/>
    <s v="PORTO PARANAGUÁ"/>
    <n v="0"/>
    <n v="2.9"/>
    <n v="2.9"/>
    <x v="2"/>
    <m/>
    <m/>
    <s v="Convênio de Administração"/>
    <m/>
    <m/>
    <m/>
    <s v="Federal"/>
    <s v="PAV"/>
    <s v="Colombo"/>
  </r>
  <r>
    <x v="0"/>
    <s v="277APR2005"/>
    <n v="0"/>
    <x v="239"/>
    <s v="2005"/>
    <n v="-48.565008860270602"/>
    <n v="-25.556669019859299"/>
    <n v="-48.551726040024597"/>
    <n v="-25.551312239568102"/>
    <s v="277"/>
    <s v="PR"/>
    <s v="Acesso"/>
    <s v="-"/>
    <s v="277APR2005"/>
    <s v="ENTR BR-277"/>
    <s v="ENTR AV CURITIBA (FIM DA CONCESSÃO)"/>
    <n v="0"/>
    <n v="1.5"/>
    <n v="1.5"/>
    <x v="0"/>
    <m/>
    <m/>
    <s v="Convênio de Administração"/>
    <m/>
    <m/>
    <m/>
    <s v="Federal"/>
    <s v="PAV"/>
    <s v="Colombo"/>
  </r>
  <r>
    <x v="0"/>
    <s v="277APR2010"/>
    <n v="0"/>
    <x v="239"/>
    <s v="2010"/>
    <n v="-48.551726040024597"/>
    <n v="-25.551312239568102"/>
    <n v="-48.513887100009597"/>
    <n v="-25.5036750896336"/>
    <s v="277"/>
    <s v="PR"/>
    <s v="Acesso"/>
    <s v="-"/>
    <s v="277APR2010"/>
    <s v="ENTR AV CURITIBA (FIM DA CONCESSÃO)"/>
    <s v="PORTO DE PARANAGUÁ"/>
    <n v="1.5"/>
    <n v="8.1"/>
    <n v="6.6"/>
    <x v="0"/>
    <m/>
    <m/>
    <s v="Federal"/>
    <m/>
    <m/>
    <m/>
    <s v="Federal"/>
    <s v="PAV"/>
    <s v="Colombo"/>
  </r>
  <r>
    <x v="0"/>
    <s v="277APR3005"/>
    <n v="0"/>
    <x v="239"/>
    <s v="3005"/>
    <n v="-49.128205529761303"/>
    <n v="-25.511554569887402"/>
    <n v="-49.162772850386702"/>
    <n v="-25.496002309558801"/>
    <s v="277"/>
    <s v="PR"/>
    <s v="Acesso"/>
    <s v="-"/>
    <s v="277APR3005"/>
    <s v="ENTR BR-116 (CONTORNO LESTE DE CURITIBA)"/>
    <s v="ACESSO S J DOS PINHAIS (AV RUI BARBOSA)"/>
    <n v="0"/>
    <n v="3.9"/>
    <n v="3.9"/>
    <x v="0"/>
    <m/>
    <m/>
    <s v="Concessão Estadual"/>
    <m/>
    <m/>
    <m/>
    <s v="Federal"/>
    <s v="PAV"/>
    <s v="Colombo"/>
  </r>
  <r>
    <x v="0"/>
    <s v="277APR3010"/>
    <n v="0"/>
    <x v="239"/>
    <s v="3010"/>
    <n v="-49.162772850386702"/>
    <n v="-25.496002309558801"/>
    <n v="-49.233897089678898"/>
    <n v="-25.443626399738399"/>
    <s v="277"/>
    <s v="PR"/>
    <s v="Acesso"/>
    <s v="-"/>
    <s v="277APR3010"/>
    <s v="ACESSO S J DOS PINHAIS (AV RUI BARBOSA)"/>
    <s v="ENTR BR-476 (CURITIBA)"/>
    <n v="3.9"/>
    <n v="13.3"/>
    <n v="9.4"/>
    <x v="0"/>
    <m/>
    <m/>
    <s v="Concessão Estadual"/>
    <m/>
    <m/>
    <m/>
    <s v="Federal"/>
    <s v="PAV"/>
    <s v="Colombo"/>
  </r>
  <r>
    <x v="0"/>
    <s v="277APR4005"/>
    <n v="0"/>
    <x v="239"/>
    <s v="4005"/>
    <n v="-49.365677519901503"/>
    <n v="-25.432071929875601"/>
    <n v="-49.314672610352602"/>
    <n v="-25.4318433896606"/>
    <s v="277"/>
    <s v="PR"/>
    <s v="Acesso"/>
    <s v="-"/>
    <s v="277APR4005"/>
    <s v="ACESSO OESTE DE CURITIBA"/>
    <s v="PONTE SOBRE O RIO BARIGUI"/>
    <n v="0"/>
    <n v="5.3"/>
    <n v="5.3"/>
    <x v="0"/>
    <m/>
    <m/>
    <s v="Concessão Estadual"/>
    <m/>
    <m/>
    <m/>
    <s v="Federal"/>
    <s v="PAV"/>
    <s v="Colombo"/>
  </r>
  <r>
    <x v="0"/>
    <s v="277APR4505"/>
    <n v="0"/>
    <x v="239"/>
    <s v="4505"/>
    <n v="-49.573122709944997"/>
    <n v="-25.446399819895699"/>
    <n v="-49.581166609651198"/>
    <n v="-25.4619777100032"/>
    <s v="277"/>
    <s v="PR"/>
    <s v="Acesso"/>
    <s v="-"/>
    <s v="277APR4505"/>
    <s v="ENTR BR-277/PR-431 (I)"/>
    <s v="ENTR BR-277/PR-431 (II) (FIM DO CONT DE CAMPO LARGO)"/>
    <n v="0"/>
    <n v="1.6"/>
    <n v="1.6"/>
    <x v="2"/>
    <m/>
    <m/>
    <s v="Concessão Estadual"/>
    <m/>
    <m/>
    <m/>
    <s v="Federal"/>
    <s v="PAV"/>
    <s v="Colombo"/>
  </r>
  <r>
    <x v="0"/>
    <s v="277APR5005"/>
    <n v="0"/>
    <x v="239"/>
    <s v="5005"/>
    <n v="-54.515652110056799"/>
    <n v="-25.492691950073301"/>
    <n v="-54.550870250261802"/>
    <n v="-25.574873719946101"/>
    <s v="277"/>
    <s v="PR"/>
    <s v="Acesso"/>
    <s v="-"/>
    <s v="277APR5005"/>
    <s v="ENTR BR-277 (KM 722,6)(ACESSO 2A PONTE RIO PARANÁ)"/>
    <s v="ENTR BR-469(A)"/>
    <n v="0"/>
    <n v="10.7"/>
    <n v="10.7"/>
    <x v="1"/>
    <m/>
    <m/>
    <s v="Federal"/>
    <m/>
    <m/>
    <m/>
    <s v="Federal"/>
    <s v="PLA"/>
    <s v="Foz do Iguaçú"/>
  </r>
  <r>
    <x v="0"/>
    <s v="277APR5010"/>
    <n v="0"/>
    <x v="239"/>
    <s v="5010"/>
    <n v="-54.550870250261802"/>
    <n v="-25.574873719946101"/>
    <n v="-54.564440140400102"/>
    <n v="-25.5838436704489"/>
    <s v="277"/>
    <s v="PR"/>
    <s v="Acesso"/>
    <s v="-"/>
    <s v="277APR5010"/>
    <s v="ENTR BR-469(A)"/>
    <s v="ENTR BR-469(B) (ACESSO À PONTE TANCREDO NEVES)"/>
    <n v="10.7"/>
    <n v="12.5"/>
    <n v="1.8"/>
    <x v="2"/>
    <m/>
    <s v="469APR1005"/>
    <s v="Federal"/>
    <m/>
    <m/>
    <m/>
    <s v="Federal"/>
    <s v="PAV"/>
    <s v="Foz do Iguaçú"/>
  </r>
  <r>
    <x v="0"/>
    <s v="277APR5015"/>
    <n v="0"/>
    <x v="239"/>
    <s v="5015"/>
    <n v="-54.564440140400102"/>
    <n v="-25.5838436704489"/>
    <n v="-54.590459279971697"/>
    <n v="-25.588356050291399"/>
    <s v="277"/>
    <s v="PR"/>
    <s v="Acesso"/>
    <s v="-"/>
    <s v="277APR5015"/>
    <s v="ENTR BR-469(B) (ACESSO À PONTE TANCREDO NEVES)"/>
    <s v="INÍCIO PONTE INTER BRA/PAR (2ª PONTE)"/>
    <n v="12.5"/>
    <n v="15"/>
    <n v="2.5"/>
    <x v="1"/>
    <m/>
    <m/>
    <s v="Federal"/>
    <m/>
    <m/>
    <m/>
    <s v="Federal"/>
    <s v="PLA"/>
    <s v="Foz do Iguaçú"/>
  </r>
  <r>
    <x v="0"/>
    <s v="277APR5020"/>
    <n v="0"/>
    <x v="239"/>
    <s v="5020"/>
    <n v="-54.590459279971697"/>
    <n v="-25.588356050291399"/>
    <n v="-54.598415830326203"/>
    <n v="-25.588756319648301"/>
    <s v="277"/>
    <s v="PR"/>
    <s v="Acesso"/>
    <s v="-"/>
    <s v="277APR5020"/>
    <s v="INÍCIO PONTE INTER BRA/PAR (2ª PONTE)"/>
    <s v="FRONT BRASIL/PARAGUAI (2º PONTE INTER)"/>
    <n v="15"/>
    <n v="15.8"/>
    <n v="0.8"/>
    <x v="4"/>
    <m/>
    <m/>
    <s v="Federal"/>
    <m/>
    <m/>
    <m/>
    <s v="Federal"/>
    <s v="N_PAV"/>
    <s v="Foz do Iguaçú"/>
  </r>
  <r>
    <x v="0"/>
    <s v="277BPR0010"/>
    <n v="0"/>
    <x v="240"/>
    <s v="0010"/>
    <n v="-48.544407369804198"/>
    <n v="-25.5204267703791"/>
    <n v="-48.565008860270602"/>
    <n v="-25.556669019859299"/>
    <s v="277"/>
    <s v="PR"/>
    <s v="Eixo Principal"/>
    <s v="-"/>
    <s v="277BPR0010"/>
    <s v="PONTE S/ RIO EMBOGUAÇU"/>
    <s v="ACESSO PARANAGUÁ"/>
    <n v="0"/>
    <n v="4.7"/>
    <n v="4.7"/>
    <x v="2"/>
    <m/>
    <m/>
    <s v="Convênio de Administração"/>
    <m/>
    <m/>
    <m/>
    <s v="Federal"/>
    <s v="PAV"/>
    <s v="Colombo"/>
  </r>
  <r>
    <x v="0"/>
    <s v="277BPR0015"/>
    <n v="0"/>
    <x v="240"/>
    <s v="0015"/>
    <n v="-48.565008520326799"/>
    <n v="-25.556668820209801"/>
    <n v="-48.582200199779301"/>
    <n v="-25.5607432895711"/>
    <s v="277"/>
    <s v="PR"/>
    <s v="Eixo Principal"/>
    <s v="-"/>
    <s v="277BPR0015"/>
    <s v="ACESSO PARANAGUÁ"/>
    <s v="ENTR PR-407"/>
    <n v="4.7"/>
    <n v="6.5"/>
    <n v="1.8"/>
    <x v="0"/>
    <m/>
    <m/>
    <s v="Convênio de Administração"/>
    <m/>
    <m/>
    <m/>
    <s v="Federal"/>
    <s v="PAV"/>
    <s v="Colombo"/>
  </r>
  <r>
    <x v="0"/>
    <s v="277BPR0020"/>
    <n v="0"/>
    <x v="240"/>
    <s v="0020"/>
    <n v="-48.582200199779301"/>
    <n v="-25.5607432895711"/>
    <n v="-48.6151419301559"/>
    <n v="-25.568195070246201"/>
    <s v="277"/>
    <s v="PR"/>
    <s v="Eixo Principal"/>
    <s v="-"/>
    <s v="277BPR0020"/>
    <s v="ENTR PR-407"/>
    <s v="ENTR PR-508 (P/MATINHOS)"/>
    <n v="6.5"/>
    <n v="9.9"/>
    <n v="3.4"/>
    <x v="0"/>
    <m/>
    <m/>
    <s v="Convênio de Administração"/>
    <m/>
    <m/>
    <m/>
    <s v="Federal"/>
    <s v="PAV"/>
    <s v="Colombo"/>
  </r>
  <r>
    <x v="0"/>
    <s v="277BPR0025"/>
    <n v="0"/>
    <x v="240"/>
    <s v="0025"/>
    <n v="-48.6151419301559"/>
    <n v="-25.568195070246201"/>
    <n v="-48.743956110286199"/>
    <n v="-25.529123690305902"/>
    <s v="277"/>
    <s v="PR"/>
    <s v="Eixo Principal"/>
    <s v="-"/>
    <s v="277BPR0025"/>
    <s v="ENTR PR-508 (P/MATINHOS)"/>
    <s v="ENTR BR-101/PR-408 (P/MORRETES)"/>
    <n v="9.9"/>
    <n v="23.8"/>
    <n v="13.9"/>
    <x v="0"/>
    <m/>
    <m/>
    <s v="Convênio de Administração"/>
    <m/>
    <m/>
    <m/>
    <s v="Federal"/>
    <s v="PAV"/>
    <s v="Colombo"/>
  </r>
  <r>
    <x v="0"/>
    <s v="277BPR0030"/>
    <n v="0"/>
    <x v="240"/>
    <s v="0030"/>
    <n v="-48.743956110286199"/>
    <n v="-25.529123690305902"/>
    <n v="-48.790417679931899"/>
    <n v="-25.5473001399894"/>
    <s v="277"/>
    <s v="PR"/>
    <s v="Eixo Principal"/>
    <s v="-"/>
    <s v="277BPR0030"/>
    <s v="ENTR BR-101/PR-408 (P/MORRETES)"/>
    <s v="ENTR PR-804 (ACESSO MORRETES)"/>
    <n v="23.8"/>
    <n v="29"/>
    <n v="5.2"/>
    <x v="0"/>
    <m/>
    <m/>
    <s v="Convênio de Administração"/>
    <m/>
    <m/>
    <m/>
    <s v="Federal"/>
    <s v="PAV"/>
    <s v="Colombo"/>
  </r>
  <r>
    <x v="0"/>
    <s v="277BPR0033"/>
    <n v="0"/>
    <x v="240"/>
    <s v="0033"/>
    <n v="-48.790417679931899"/>
    <n v="-25.5473001399894"/>
    <n v="-49.128205529761303"/>
    <n v="-25.511554569887402"/>
    <s v="277"/>
    <s v="PR"/>
    <s v="Eixo Principal"/>
    <s v="-"/>
    <s v="277BPR0033"/>
    <s v="ENTR PR-804 (ACESSO MORRETES)"/>
    <s v="ENTR BR-116(A) (CONTORNO LESTE CURITIBA)"/>
    <n v="29"/>
    <n v="70.400000000000006"/>
    <n v="41.4"/>
    <x v="0"/>
    <m/>
    <m/>
    <s v="Convênio de Administração"/>
    <m/>
    <m/>
    <m/>
    <s v="Federal"/>
    <s v="PAV"/>
    <s v="Colombo"/>
  </r>
  <r>
    <x v="0"/>
    <s v="277BPR0038"/>
    <n v="0"/>
    <x v="240"/>
    <s v="0038"/>
    <n v="-49.128205529761303"/>
    <n v="-25.511554569887402"/>
    <n v="-49.181893820243502"/>
    <n v="-25.568944049927801"/>
    <s v="277"/>
    <s v="PR"/>
    <s v="Eixo Principal"/>
    <s v="Coinc"/>
    <s v="277BPR0038"/>
    <s v="ENTR BR-116(A) (CONTORNO LESTE CURITIBA)"/>
    <s v="ENTR BR-376(A)"/>
    <n v="70.400000000000006"/>
    <n v="79.900000000000006"/>
    <n v="9.5"/>
    <x v="0"/>
    <m/>
    <s v="116BPR2760"/>
    <s v="Convênio de Administração"/>
    <m/>
    <m/>
    <m/>
    <s v="Federal"/>
    <s v="PAV"/>
    <s v="Colombo"/>
  </r>
  <r>
    <x v="0"/>
    <s v="277BPR0041"/>
    <n v="0"/>
    <x v="240"/>
    <s v="0041"/>
    <n v="-49.181893820243502"/>
    <n v="-25.568944049927801"/>
    <n v="-49.303409099949903"/>
    <n v="-25.544169439867598"/>
    <s v="277"/>
    <s v="PR"/>
    <s v="Eixo Principal"/>
    <s v="Coinc"/>
    <s v="277BPR0041"/>
    <s v="ENTR BR-376(A)"/>
    <s v="ENTR BR-116(B)"/>
    <n v="79.900000000000006"/>
    <n v="92.7"/>
    <n v="12.8"/>
    <x v="0"/>
    <m/>
    <s v="116BPR2770;376BPR0470"/>
    <s v="Convênio de Administração"/>
    <m/>
    <m/>
    <m/>
    <s v="Federal"/>
    <s v="PAV"/>
    <s v="Colombo"/>
  </r>
  <r>
    <x v="0"/>
    <s v="277BPR0051"/>
    <n v="0"/>
    <x v="240"/>
    <s v="0051"/>
    <n v="-49.303409099949903"/>
    <n v="-25.544169439867598"/>
    <n v="-49.310956240238198"/>
    <n v="-25.540531309871898"/>
    <s v="277"/>
    <s v="PR"/>
    <s v="Eixo Principal"/>
    <s v="-"/>
    <s v="277BPR0051"/>
    <s v="ENTR BR-116(B)"/>
    <s v="ENTR BR-476(B)"/>
    <n v="92.7"/>
    <n v="93.6"/>
    <n v="0.9"/>
    <x v="0"/>
    <m/>
    <s v="376BPR0460;476BPR0085"/>
    <s v="Federal"/>
    <m/>
    <m/>
    <m/>
    <s v="Federal"/>
    <s v="PAV"/>
    <s v="Colombo"/>
  </r>
  <r>
    <x v="0"/>
    <s v="277BPR0053"/>
    <n v="0"/>
    <x v="240"/>
    <s v="0053"/>
    <n v="-49.310956240238198"/>
    <n v="-25.540531309871898"/>
    <n v="-49.365711999908797"/>
    <n v="-25.432076910321001"/>
    <s v="277"/>
    <s v="PR"/>
    <s v="Eixo Principal"/>
    <s v="-"/>
    <s v="277BPR0053"/>
    <s v="ENTR BR-476(B)"/>
    <s v="ACESSO OESTE CURITIBA"/>
    <n v="93.6"/>
    <n v="107.3"/>
    <n v="13.7"/>
    <x v="0"/>
    <m/>
    <s v="376BPR0455"/>
    <s v="Federal"/>
    <m/>
    <m/>
    <m/>
    <s v="Federal"/>
    <s v="PAV"/>
    <s v="Colombo"/>
  </r>
  <r>
    <x v="0"/>
    <s v="277BPR0055"/>
    <n v="0"/>
    <x v="240"/>
    <s v="0055"/>
    <n v="-49.365711999908797"/>
    <n v="-25.432076910321001"/>
    <n v="-49.500850999573899"/>
    <n v="-25.4451226099204"/>
    <s v="277"/>
    <s v="PR"/>
    <s v="Eixo Principal"/>
    <s v="-"/>
    <s v="277BPR0055"/>
    <s v="ACESSO OESTE CURITIBA"/>
    <s v="ENTR BR-376 (INÍCIO CONT CAMPO LARGO)"/>
    <n v="107.3"/>
    <n v="122.2"/>
    <n v="14.9"/>
    <x v="0"/>
    <m/>
    <s v="376BPR0450"/>
    <s v="Convênio de Administração"/>
    <m/>
    <m/>
    <m/>
    <s v="Federal"/>
    <s v="PAV"/>
    <s v="Colombo"/>
  </r>
  <r>
    <x v="0"/>
    <s v="277BPR0058"/>
    <n v="0"/>
    <x v="240"/>
    <s v="0058"/>
    <n v="-49.500850999573899"/>
    <n v="-25.4451226099204"/>
    <n v="-49.519236750275702"/>
    <n v="-25.434976929841401"/>
    <s v="277"/>
    <s v="PR"/>
    <s v="Eixo Principal"/>
    <s v="-"/>
    <s v="277BPR0058"/>
    <s v="ENTR BR-376 (INÍCIO CONT CAMPO LARGO)"/>
    <s v="ENTR PR-510 (P/BATÉIAS)"/>
    <n v="122.2"/>
    <n v="124.3"/>
    <n v="2.1"/>
    <x v="2"/>
    <m/>
    <s v="376VPR1005"/>
    <s v="Convênio de Administração"/>
    <m/>
    <m/>
    <m/>
    <s v="Federal"/>
    <s v="PAV"/>
    <s v="Colombo"/>
  </r>
  <r>
    <x v="0"/>
    <s v="277BPR0060"/>
    <n v="0"/>
    <x v="240"/>
    <s v="0060"/>
    <n v="-49.519236750275702"/>
    <n v="-25.434976929841401"/>
    <n v="-49.573122709944997"/>
    <n v="-25.446399819895699"/>
    <s v="277"/>
    <s v="PR"/>
    <s v="Eixo Principal"/>
    <s v="-"/>
    <s v="277BPR0060"/>
    <s v="ENTR PR-510 (P/BATÉIAS)"/>
    <s v="ENTR PR-423"/>
    <n v="124.3"/>
    <n v="130.19999999999999"/>
    <n v="5.9"/>
    <x v="2"/>
    <m/>
    <s v="376VPR1010"/>
    <s v="Convênio de Administração"/>
    <m/>
    <m/>
    <m/>
    <s v="Federal"/>
    <s v="PAV"/>
    <s v="Colombo"/>
  </r>
  <r>
    <x v="0"/>
    <s v="277BPR0065"/>
    <n v="0"/>
    <x v="240"/>
    <s v="0065"/>
    <n v="-49.573122709944997"/>
    <n v="-25.446399819895699"/>
    <n v="-49.609581529663799"/>
    <n v="-25.449193650166698"/>
    <s v="277"/>
    <s v="PR"/>
    <s v="Eixo Principal"/>
    <s v="-"/>
    <s v="277BPR0065"/>
    <s v="ENTR PR-423"/>
    <s v="ACESSO FÁBRICA CIMENTO ITAMBÉ"/>
    <n v="130.19999999999999"/>
    <n v="134"/>
    <n v="3.8"/>
    <x v="2"/>
    <m/>
    <s v="376VPR1015"/>
    <s v="Convênio de Administração"/>
    <m/>
    <m/>
    <m/>
    <s v="Federal"/>
    <s v="PAV"/>
    <s v="Colombo"/>
  </r>
  <r>
    <x v="0"/>
    <s v="277BPR0070"/>
    <n v="0"/>
    <x v="240"/>
    <s v="0070"/>
    <n v="-49.609581529663799"/>
    <n v="-25.449193650166698"/>
    <n v="-49.666789999558702"/>
    <n v="-25.4718722301192"/>
    <s v="277"/>
    <s v="PR"/>
    <s v="Eixo Principal"/>
    <s v="-"/>
    <s v="277BPR0070"/>
    <s v="ACESSO FÁBRICA CIMENTO ITAMBÉ"/>
    <s v="ACESSO SANTA"/>
    <n v="134"/>
    <n v="140.5"/>
    <n v="6.5"/>
    <x v="2"/>
    <m/>
    <s v="376VPR1020"/>
    <s v="Convênio de Administração"/>
    <m/>
    <m/>
    <m/>
    <s v="Federal"/>
    <s v="PAV"/>
    <s v="Colombo"/>
  </r>
  <r>
    <x v="0"/>
    <s v="277BPR0075"/>
    <n v="0"/>
    <x v="240"/>
    <s v="0075"/>
    <n v="-49.666789999558702"/>
    <n v="-25.4718722301192"/>
    <n v="-49.7288211297912"/>
    <n v="-25.464375709970898"/>
    <s v="277"/>
    <s v="PR"/>
    <s v="Eixo Principal"/>
    <s v="-"/>
    <s v="277BPR0075"/>
    <s v="ACESSO SANTA"/>
    <s v="ENTR BR-376(B)/PR-082 (SÃO LUIS PURUNÃ)"/>
    <n v="140.5"/>
    <n v="147.5"/>
    <n v="7"/>
    <x v="0"/>
    <m/>
    <s v="376BPR0425"/>
    <s v="Concessão Estadual"/>
    <m/>
    <m/>
    <m/>
    <s v="Federal"/>
    <s v="PAV"/>
    <s v="Colombo"/>
  </r>
  <r>
    <x v="0"/>
    <s v="277BPR0080"/>
    <n v="0"/>
    <x v="240"/>
    <s v="0080"/>
    <n v="-49.7288211297912"/>
    <n v="-25.464375709970898"/>
    <n v="-49.790866779578103"/>
    <n v="-25.4700041098017"/>
    <s v="277"/>
    <s v="PR"/>
    <s v="Eixo Principal"/>
    <s v="-"/>
    <s v="277BPR0080"/>
    <s v="ENTR BR-376(B)/PR-082 (SÃO LUIS PURUNÃ)"/>
    <s v="ENTR PR-951 (ACESSO COLÔNIA WITMARSUN)"/>
    <n v="147.5"/>
    <n v="153.9"/>
    <n v="6.4"/>
    <x v="2"/>
    <m/>
    <m/>
    <s v="Convênio de Administração"/>
    <m/>
    <m/>
    <m/>
    <s v="Federal"/>
    <s v="PAV"/>
    <s v="Colombo"/>
  </r>
  <r>
    <x v="0"/>
    <s v="277BPR0085"/>
    <n v="0"/>
    <x v="240"/>
    <s v="0085"/>
    <n v="-49.790866779578103"/>
    <n v="-25.4700041098017"/>
    <n v="-49.895803439577001"/>
    <n v="-25.472910859848199"/>
    <s v="277"/>
    <s v="PR"/>
    <s v="Eixo Principal"/>
    <s v="-"/>
    <s v="277BPR0085"/>
    <s v="ENTR PR-951 (ACESSO COLÔNIA WITMARSUN)"/>
    <s v="ENTR PR-427"/>
    <n v="153.9"/>
    <n v="164.7"/>
    <n v="10.8"/>
    <x v="2"/>
    <m/>
    <m/>
    <s v="Convênio de Administração"/>
    <m/>
    <m/>
    <m/>
    <s v="Federal"/>
    <s v="PAV"/>
    <s v="Colombo"/>
  </r>
  <r>
    <x v="0"/>
    <s v="277BPR0090"/>
    <n v="0"/>
    <x v="240"/>
    <s v="0090"/>
    <n v="-49.895803439577001"/>
    <n v="-25.472910859848199"/>
    <n v="-49.994825739616097"/>
    <n v="-25.4347432796785"/>
    <s v="277"/>
    <s v="PR"/>
    <s v="Eixo Principal"/>
    <s v="-"/>
    <s v="277BPR0090"/>
    <s v="ENTR PR-427"/>
    <s v="ENTR PR-151(A) (P/PALMEIRA)"/>
    <n v="164.7"/>
    <n v="176"/>
    <n v="11.3"/>
    <x v="2"/>
    <m/>
    <m/>
    <s v="Convênio de Administração"/>
    <m/>
    <m/>
    <m/>
    <s v="Federal"/>
    <s v="PAV"/>
    <s v="Colombo"/>
  </r>
  <r>
    <x v="0"/>
    <s v="277BPR0110"/>
    <n v="0"/>
    <x v="240"/>
    <s v="0110"/>
    <n v="-49.994825739616097"/>
    <n v="-25.4347432796785"/>
    <n v="-50.574937150429001"/>
    <n v="-25.464732450342201"/>
    <s v="277"/>
    <s v="PR"/>
    <s v="Eixo Principal"/>
    <s v="-"/>
    <s v="277BPR0110"/>
    <s v="ENTR PR-151(A) (P/PALMEIRA)"/>
    <s v="ENTR PR-438"/>
    <n v="176"/>
    <n v="240.6"/>
    <n v="64.599999999999994"/>
    <x v="2"/>
    <m/>
    <m/>
    <s v="Convênio de Administração"/>
    <m/>
    <m/>
    <m/>
    <s v="Federal"/>
    <s v="PAV"/>
    <s v="Colombo"/>
  </r>
  <r>
    <x v="0"/>
    <s v="277BPR0130"/>
    <n v="0"/>
    <x v="240"/>
    <s v="0130"/>
    <n v="-50.574937150429001"/>
    <n v="-25.464732450342201"/>
    <n v="-50.619187940071299"/>
    <n v="-25.453936810435401"/>
    <s v="277"/>
    <s v="PR"/>
    <s v="Eixo Principal"/>
    <s v="-"/>
    <s v="277BPR0130"/>
    <s v="ENTR PR-438"/>
    <s v="ENTR BR-153 (P/IRATÍ)"/>
    <n v="240.6"/>
    <n v="245.3"/>
    <n v="4.7"/>
    <x v="2"/>
    <m/>
    <m/>
    <s v="Convênio de Administração"/>
    <m/>
    <m/>
    <m/>
    <s v="Federal"/>
    <s v="PAV"/>
    <s v="Colombo"/>
  </r>
  <r>
    <x v="0"/>
    <s v="277BPR0135"/>
    <n v="0"/>
    <x v="240"/>
    <s v="0135"/>
    <n v="-50.619187600127503"/>
    <n v="-25.453936779858399"/>
    <n v="-50.651274350430803"/>
    <n v="-25.4531996901135"/>
    <s v="277"/>
    <s v="PR"/>
    <s v="Eixo Principal"/>
    <s v="-"/>
    <s v="277BPR0135"/>
    <s v="ENTR BR-153 (P/IRATÍ)"/>
    <s v="ACESSO IRATÍ"/>
    <n v="245.3"/>
    <n v="249"/>
    <n v="3.7"/>
    <x v="2"/>
    <m/>
    <m/>
    <s v="Convênio de Administração"/>
    <m/>
    <m/>
    <m/>
    <s v="Federal"/>
    <s v="PAV"/>
    <s v="Colombo"/>
  </r>
  <r>
    <x v="0"/>
    <s v="277BPR0140"/>
    <n v="0"/>
    <x v="240"/>
    <s v="0140"/>
    <n v="-50.651274350430803"/>
    <n v="-25.4531996901135"/>
    <n v="-50.933200090112003"/>
    <n v="-25.346436200370299"/>
    <s v="277"/>
    <s v="PR"/>
    <s v="Eixo Principal"/>
    <s v="-"/>
    <s v="277BPR0140"/>
    <s v="ACESSO IRATÍ"/>
    <s v="PONTE S/ RIO PONTE ALTA"/>
    <n v="249"/>
    <n v="281.2"/>
    <n v="32.200000000000003"/>
    <x v="2"/>
    <m/>
    <m/>
    <s v="Convênio de Administração"/>
    <m/>
    <m/>
    <m/>
    <s v="Federal"/>
    <s v="PAV"/>
    <s v="Colombo"/>
  </r>
  <r>
    <x v="0"/>
    <s v="277BPR0150"/>
    <n v="0"/>
    <x v="240"/>
    <s v="0150"/>
    <n v="-50.933200090112003"/>
    <n v="-25.346436200370299"/>
    <n v="-50.967650940438403"/>
    <n v="-25.321560779906001"/>
    <s v="277"/>
    <s v="PR"/>
    <s v="Eixo Principal"/>
    <s v="-"/>
    <s v="277BPR0150"/>
    <s v="PONTE S/ RIO PONTE ALTA"/>
    <s v="ENTR PR-160 (P/PRUDENTÓPOLIS)"/>
    <n v="281.2"/>
    <n v="285.7"/>
    <n v="4.5"/>
    <x v="2"/>
    <m/>
    <m/>
    <s v="Convênio de Administração"/>
    <m/>
    <m/>
    <m/>
    <s v="Federal"/>
    <s v="PAV"/>
    <s v="Colombo"/>
  </r>
  <r>
    <x v="0"/>
    <s v="277BPR0160"/>
    <n v="0"/>
    <x v="240"/>
    <s v="0160"/>
    <n v="-50.967650940438403"/>
    <n v="-25.321560779906001"/>
    <n v="-51.128449849980498"/>
    <n v="-25.2920636697025"/>
    <s v="277"/>
    <s v="PR"/>
    <s v="Eixo Principal"/>
    <s v="-"/>
    <s v="277BPR0160"/>
    <s v="ENTR PR-160 (P/PRUDENTÓPOLIS)"/>
    <s v="ENTR BR-373(A)/PR-452 (RELÓGIO)"/>
    <n v="285.7"/>
    <n v="303.8"/>
    <n v="18.100000000000001"/>
    <x v="2"/>
    <m/>
    <m/>
    <s v="Convênio de Administração"/>
    <m/>
    <m/>
    <m/>
    <s v="Federal"/>
    <s v="PAV"/>
    <s v="Colombo"/>
  </r>
  <r>
    <x v="0"/>
    <s v="277BPR0170"/>
    <n v="0"/>
    <x v="240"/>
    <s v="0170"/>
    <n v="-51.128449849980498"/>
    <n v="-25.2920636697025"/>
    <n v="-51.289047559597101"/>
    <n v="-25.3774167998453"/>
    <s v="277"/>
    <s v="PR"/>
    <s v="Eixo Principal"/>
    <s v="-"/>
    <s v="277BPR0170"/>
    <s v="ENTR BR-373(A)/PR-452 (RELÓGIO)"/>
    <s v="ENTR PR-364 (ACESSO VILA GUARÁ)"/>
    <n v="303.8"/>
    <n v="327.2"/>
    <n v="23.4"/>
    <x v="2"/>
    <m/>
    <s v="373BPR0400"/>
    <s v="Convênio de Administração"/>
    <m/>
    <m/>
    <m/>
    <s v="Federal"/>
    <s v="PAV"/>
    <s v="Ponta Grossa"/>
  </r>
  <r>
    <x v="0"/>
    <s v="277BPR0190"/>
    <n v="0"/>
    <x v="240"/>
    <s v="0190"/>
    <n v="-51.289047559597101"/>
    <n v="-25.3774167998453"/>
    <n v="-51.430361239679399"/>
    <n v="-25.3400095299158"/>
    <s v="277"/>
    <s v="PR"/>
    <s v="Eixo Principal"/>
    <s v="-"/>
    <s v="277BPR0190"/>
    <s v="ENTR PR-364 (ACESSO VILA GUARÁ)"/>
    <s v="ACESSO GUARAPUAVA"/>
    <n v="327.2"/>
    <n v="343.9"/>
    <n v="16.7"/>
    <x v="2"/>
    <m/>
    <s v="373BPR0410"/>
    <s v="Convênio de Administração"/>
    <m/>
    <m/>
    <m/>
    <s v="Federal"/>
    <s v="PAV"/>
    <s v="Ponta Grossa"/>
  </r>
  <r>
    <x v="0"/>
    <s v="277BPR0205"/>
    <n v="0"/>
    <x v="240"/>
    <s v="0205"/>
    <n v="-51.430361239679399"/>
    <n v="-25.3400095299158"/>
    <n v="-51.476031910444199"/>
    <n v="-25.364138049931"/>
    <s v="277"/>
    <s v="PR"/>
    <s v="Eixo Principal"/>
    <s v="-"/>
    <s v="277BPR0205"/>
    <s v="ACESSO GUARAPUAVA"/>
    <s v="ENTR BR-466 (P/GUARAPUAVA)"/>
    <n v="343.9"/>
    <n v="349.3"/>
    <n v="5.4"/>
    <x v="2"/>
    <m/>
    <s v="373BPR0425"/>
    <s v="Convênio de Administração"/>
    <m/>
    <m/>
    <m/>
    <s v="Federal"/>
    <s v="PAV"/>
    <s v="Ponta Grossa"/>
  </r>
  <r>
    <x v="0"/>
    <s v="277BPR0210"/>
    <n v="0"/>
    <x v="240"/>
    <s v="0210"/>
    <n v="-51.476031619963202"/>
    <n v="-25.3641379096367"/>
    <n v="-51.521166290292001"/>
    <n v="-25.390590009821"/>
    <s v="277"/>
    <s v="PR"/>
    <s v="Eixo Principal"/>
    <s v="-"/>
    <s v="277BPR0210"/>
    <s v="ENTR BR-466 (P/GUARAPUAVA)"/>
    <s v="ENTR PR-170"/>
    <n v="349.3"/>
    <n v="355"/>
    <n v="5.7"/>
    <x v="2"/>
    <m/>
    <s v="373BPR0430"/>
    <s v="Convênio de Administração"/>
    <m/>
    <m/>
    <m/>
    <s v="Federal"/>
    <s v="PAV"/>
    <s v="Pato Branco"/>
  </r>
  <r>
    <x v="0"/>
    <s v="277BPR0215"/>
    <n v="0"/>
    <x v="240"/>
    <s v="0215"/>
    <n v="-51.521166290292001"/>
    <n v="-25.390590009821"/>
    <n v="-51.675820560370497"/>
    <n v="-25.413750049924801"/>
    <s v="277"/>
    <s v="PR"/>
    <s v="Eixo Principal"/>
    <s v="-"/>
    <s v="277BPR0215"/>
    <s v="ENTR PR-170"/>
    <s v="ENTR PR-364"/>
    <n v="355"/>
    <n v="373"/>
    <n v="18"/>
    <x v="2"/>
    <m/>
    <s v="373BPR0435"/>
    <s v="Convênio de Administração"/>
    <m/>
    <m/>
    <m/>
    <s v="Federal"/>
    <s v="PAV"/>
    <s v="Pato Branco"/>
  </r>
  <r>
    <x v="0"/>
    <s v="277BPR0220"/>
    <n v="0"/>
    <x v="240"/>
    <s v="0220"/>
    <n v="-51.675820560370497"/>
    <n v="-25.413750049924801"/>
    <n v="-51.959263680274603"/>
    <n v="-25.459901789635801"/>
    <s v="277"/>
    <s v="PR"/>
    <s v="Eixo Principal"/>
    <s v="-"/>
    <s v="277BPR0220"/>
    <s v="ENTR PR-364"/>
    <s v="ENTR BR-373(B) (TRÊS PINHEIROS)"/>
    <n v="373"/>
    <n v="403.5"/>
    <n v="30.5"/>
    <x v="2"/>
    <m/>
    <s v="373BPR0440"/>
    <s v="Convênio de Administração"/>
    <m/>
    <m/>
    <m/>
    <s v="Federal"/>
    <s v="PAV"/>
    <s v="Pato Branco"/>
  </r>
  <r>
    <x v="0"/>
    <s v="277BPR0230"/>
    <n v="0"/>
    <x v="240"/>
    <s v="0230"/>
    <n v="-51.959263680274603"/>
    <n v="-25.459901789635801"/>
    <n v="-52.124292339719602"/>
    <n v="-25.378764559836402"/>
    <s v="277"/>
    <s v="PR"/>
    <s v="Eixo Principal"/>
    <s v="-"/>
    <s v="277BPR0230"/>
    <s v="ENTR BR-373(B) (TRÊS PINHEIROS)"/>
    <s v="ACESSO CANTAGALO"/>
    <n v="403.5"/>
    <n v="426"/>
    <n v="22.5"/>
    <x v="2"/>
    <m/>
    <m/>
    <s v="Convênio de Administração"/>
    <m/>
    <m/>
    <m/>
    <s v="Federal"/>
    <s v="PAV"/>
    <s v="Pato Branco"/>
  </r>
  <r>
    <x v="0"/>
    <s v="277BPR0235"/>
    <n v="0"/>
    <x v="240"/>
    <s v="0235"/>
    <n v="-52.124292339719602"/>
    <n v="-25.378764559836402"/>
    <n v="-52.202885370363497"/>
    <n v="-25.3784170096372"/>
    <s v="277"/>
    <s v="PR"/>
    <s v="Eixo Principal"/>
    <s v="-"/>
    <s v="277BPR0235"/>
    <s v="ACESSO CANTAGALO"/>
    <s v="ACESSO VIRMOND"/>
    <n v="426"/>
    <n v="435"/>
    <n v="9"/>
    <x v="2"/>
    <m/>
    <m/>
    <s v="Convênio de Administração"/>
    <m/>
    <m/>
    <m/>
    <s v="Federal"/>
    <s v="PAV"/>
    <s v="Pato Branco"/>
  </r>
  <r>
    <x v="0"/>
    <s v="277BPR0240"/>
    <n v="0"/>
    <x v="240"/>
    <s v="0240"/>
    <n v="-52.202885370363497"/>
    <n v="-25.3784170096372"/>
    <n v="-52.388672120122102"/>
    <n v="-25.374439700331799"/>
    <s v="277"/>
    <s v="PR"/>
    <s v="Eixo Principal"/>
    <s v="-"/>
    <s v="277BPR0240"/>
    <s v="ACESSO VIRMOND"/>
    <s v="ENTR BR-158(A)"/>
    <n v="435"/>
    <n v="455.1"/>
    <n v="20.100000000000001"/>
    <x v="2"/>
    <m/>
    <m/>
    <s v="Convênio de Administração"/>
    <m/>
    <m/>
    <m/>
    <s v="Federal"/>
    <s v="PAV"/>
    <s v="Pato Branco"/>
  </r>
  <r>
    <x v="0"/>
    <s v="277BPR0245"/>
    <n v="0"/>
    <x v="240"/>
    <s v="0245"/>
    <n v="-52.388672120122102"/>
    <n v="-25.374439700331799"/>
    <n v="-52.413839259973798"/>
    <n v="-25.3859049403606"/>
    <s v="277"/>
    <s v="PR"/>
    <s v="Eixo Principal"/>
    <s v="Coinc"/>
    <s v="277BPR0245"/>
    <s v="ENTR BR-158(A)"/>
    <s v="ENTR BR-158(B) (LARANJEIRAS DO SUL)"/>
    <n v="455.1"/>
    <n v="457.9"/>
    <n v="2.8"/>
    <x v="2"/>
    <m/>
    <s v="158BPR0927"/>
    <s v="Convênio de Administração"/>
    <m/>
    <m/>
    <m/>
    <s v="Federal"/>
    <s v="PAV"/>
    <s v="Pato Branco"/>
  </r>
  <r>
    <x v="0"/>
    <s v="277BPR0250"/>
    <n v="0"/>
    <x v="240"/>
    <s v="0250"/>
    <n v="-52.413839259973798"/>
    <n v="-25.3859049403606"/>
    <n v="-52.577490829837799"/>
    <n v="-25.291313250206301"/>
    <s v="277"/>
    <s v="PR"/>
    <s v="Eixo Principal"/>
    <s v="-"/>
    <s v="277BPR0250"/>
    <s v="ENTR BR-158(B) (LARANJEIRAS DO SUL)"/>
    <s v="ENTR PR-473"/>
    <n v="457.9"/>
    <n v="480.1"/>
    <n v="22.2"/>
    <x v="2"/>
    <m/>
    <m/>
    <s v="Convênio de Administração"/>
    <m/>
    <m/>
    <m/>
    <s v="Federal"/>
    <s v="PAV"/>
    <s v="Pato Branco"/>
  </r>
  <r>
    <x v="0"/>
    <s v="277BPR0270"/>
    <n v="0"/>
    <x v="240"/>
    <s v="0270"/>
    <n v="-52.577490829837799"/>
    <n v="-25.291313250206301"/>
    <n v="-52.855803759935498"/>
    <n v="-25.108974520057899"/>
    <s v="277"/>
    <s v="PR"/>
    <s v="Eixo Principal"/>
    <s v="-"/>
    <s v="277BPR0270"/>
    <s v="ENTR PR-473"/>
    <s v="ACESSO GUARANIAÇU"/>
    <n v="480.1"/>
    <n v="521.29999999999995"/>
    <n v="41.2"/>
    <x v="2"/>
    <m/>
    <m/>
    <s v="Convênio de Administração"/>
    <m/>
    <m/>
    <m/>
    <s v="Federal"/>
    <s v="PAV"/>
    <s v="Pato Branco"/>
  </r>
  <r>
    <x v="0"/>
    <s v="277BPR0280"/>
    <n v="0"/>
    <x v="240"/>
    <s v="0280"/>
    <n v="-52.855803759935498"/>
    <n v="-25.108974520057899"/>
    <n v="-52.949339879831498"/>
    <n v="-25.091631919977001"/>
    <s v="277"/>
    <s v="PR"/>
    <s v="Eixo Principal"/>
    <s v="-"/>
    <s v="277BPR0280"/>
    <s v="ACESSO GUARANIAÇU"/>
    <s v="ENTR PR-471(A) (MATO QUEIMADO)"/>
    <n v="521.29999999999995"/>
    <n v="531.9"/>
    <n v="10.6"/>
    <x v="2"/>
    <m/>
    <m/>
    <s v="Convênio de Administração"/>
    <m/>
    <m/>
    <m/>
    <s v="Federal"/>
    <s v="PAV"/>
    <s v="Pato Branco"/>
  </r>
  <r>
    <x v="0"/>
    <s v="277BPR0285"/>
    <n v="0"/>
    <x v="240"/>
    <s v="0285"/>
    <n v="-52.949339879831498"/>
    <n v="-25.091631919977001"/>
    <n v="-53.127127679798498"/>
    <n v="-25.095559680234899"/>
    <s v="277"/>
    <s v="PR"/>
    <s v="Eixo Principal"/>
    <s v="-"/>
    <s v="277BPR0285"/>
    <s v="ENTR PR-471(A) (MATO QUEIMADO)"/>
    <s v="ENTR PR-471(B)"/>
    <n v="531.9"/>
    <n v="552.1"/>
    <n v="20.2"/>
    <x v="2"/>
    <m/>
    <m/>
    <s v="Convênio de Administração"/>
    <m/>
    <m/>
    <m/>
    <s v="Federal"/>
    <s v="PAV"/>
    <s v="Pato Branco"/>
  </r>
  <r>
    <x v="0"/>
    <s v="277BPR0290"/>
    <n v="0"/>
    <x v="240"/>
    <s v="0290"/>
    <n v="-53.127127679798498"/>
    <n v="-25.095559680234899"/>
    <n v="-53.2973894402704"/>
    <n v="-24.997565909638901"/>
    <s v="277"/>
    <s v="PR"/>
    <s v="Eixo Principal"/>
    <s v="-"/>
    <s v="277BPR0290"/>
    <s v="ENTR PR-471(B)"/>
    <s v="ACESSO SÃO JOÃO DO OESTE"/>
    <n v="552.1"/>
    <n v="575"/>
    <n v="22.9"/>
    <x v="2"/>
    <m/>
    <m/>
    <s v="Convênio de Administração"/>
    <m/>
    <m/>
    <m/>
    <s v="Federal"/>
    <s v="PAV"/>
    <s v="Pato Branco"/>
  </r>
  <r>
    <x v="0"/>
    <s v="277BPR0295"/>
    <n v="0"/>
    <x v="240"/>
    <s v="0295"/>
    <n v="-53.2973894402704"/>
    <n v="-24.997565909638901"/>
    <n v="-53.374144340289"/>
    <n v="-24.983172379901301"/>
    <s v="277"/>
    <s v="PR"/>
    <s v="Eixo Principal"/>
    <s v="-"/>
    <s v="277BPR0295"/>
    <s v="ACESSO SÃO JOÃO DO OESTE"/>
    <s v="ENTR PR-180"/>
    <n v="575"/>
    <n v="583.1"/>
    <n v="8.1"/>
    <x v="2"/>
    <m/>
    <m/>
    <s v="Convênio de Administração"/>
    <m/>
    <m/>
    <m/>
    <s v="Federal"/>
    <s v="PAV"/>
    <s v="Pato Branco"/>
  </r>
  <r>
    <x v="0"/>
    <s v="277BPR0300"/>
    <n v="0"/>
    <x v="240"/>
    <s v="0300"/>
    <n v="-53.374144340289"/>
    <n v="-24.983172379901301"/>
    <n v="-53.405737559740501"/>
    <n v="-24.964749810055601"/>
    <s v="277"/>
    <s v="PR"/>
    <s v="Eixo Principal"/>
    <s v="-"/>
    <s v="277BPR0300"/>
    <s v="ENTR PR-180"/>
    <s v="ENTR BR-369/467 (CASCAVEL - TREVO DAS CATARATAS)"/>
    <n v="583.1"/>
    <n v="586.9"/>
    <n v="3.8"/>
    <x v="0"/>
    <m/>
    <m/>
    <s v="Convênio de Administração"/>
    <m/>
    <m/>
    <m/>
    <s v="Federal"/>
    <s v="PAV"/>
    <s v="Pato Branco"/>
  </r>
  <r>
    <x v="0"/>
    <s v="277BPR0305"/>
    <n v="0"/>
    <x v="240"/>
    <s v="0305"/>
    <n v="-53.405737559740501"/>
    <n v="-24.964749810055601"/>
    <n v="-53.5004595301831"/>
    <n v="-24.9806352503164"/>
    <s v="277"/>
    <s v="PR"/>
    <s v="Eixo Principal"/>
    <s v="-"/>
    <s v="277BPR0305"/>
    <s v="ENTR BR-369/467 (CASCAVEL - TREVO DAS CATARATAS)"/>
    <s v="VIADUTO TANCREDO NEVES"/>
    <n v="586.9"/>
    <n v="597.1"/>
    <n v="10.199999999999999"/>
    <x v="2"/>
    <m/>
    <m/>
    <s v="Convênio de Administração"/>
    <m/>
    <m/>
    <m/>
    <s v="Federal"/>
    <s v="PAV"/>
    <s v="Foz do Iguaçú"/>
  </r>
  <r>
    <x v="0"/>
    <s v="277BPR0307"/>
    <n v="0"/>
    <x v="240"/>
    <s v="0307"/>
    <n v="-53.5004595301831"/>
    <n v="-24.9806352503164"/>
    <n v="-53.550526210316299"/>
    <n v="-25.023765359683502"/>
    <s v="277"/>
    <s v="PR"/>
    <s v="Eixo Principal"/>
    <s v="-"/>
    <s v="277BPR0307"/>
    <s v="VIADUTO TANCREDO NEVES"/>
    <s v="ENTR BR-163"/>
    <n v="597.1"/>
    <n v="604.1"/>
    <n v="7"/>
    <x v="0"/>
    <m/>
    <m/>
    <s v="Convênio de Administração"/>
    <m/>
    <m/>
    <m/>
    <s v="Federal"/>
    <s v="PAV"/>
    <s v="Foz do Iguaçú"/>
  </r>
  <r>
    <x v="0"/>
    <s v="277BPR0310"/>
    <n v="0"/>
    <x v="240"/>
    <s v="0310"/>
    <n v="-53.550526210316299"/>
    <n v="-25.023765359683502"/>
    <n v="-53.558606209708699"/>
    <n v="-25.027980730326401"/>
    <s v="277"/>
    <s v="PR"/>
    <s v="Eixo Principal"/>
    <s v="-"/>
    <s v="277BPR0310"/>
    <s v="ENTR BR-163"/>
    <s v="FIM DA PISTA DUPLA"/>
    <n v="604.1"/>
    <n v="605.1"/>
    <n v="1"/>
    <x v="0"/>
    <m/>
    <m/>
    <s v="Convênio de Administração"/>
    <m/>
    <m/>
    <m/>
    <s v="Federal"/>
    <s v="PAV"/>
    <s v="Foz do Iguaçú"/>
  </r>
  <r>
    <x v="0"/>
    <s v="277BPR0315"/>
    <n v="0"/>
    <x v="240"/>
    <s v="0315"/>
    <n v="-53.558606209708699"/>
    <n v="-25.027980730326401"/>
    <n v="-53.6170518796404"/>
    <n v="-25.049592850129802"/>
    <s v="277"/>
    <s v="PR"/>
    <s v="Eixo Principal"/>
    <s v="-"/>
    <s v="277BPR0315"/>
    <s v="FIM DA PISTA DUPLA"/>
    <s v="ENTR PR-586 (SANTA TEREZA DO OESTE)"/>
    <n v="605.1"/>
    <n v="612"/>
    <n v="6.9"/>
    <x v="2"/>
    <m/>
    <m/>
    <s v="Convênio de Administração"/>
    <m/>
    <m/>
    <m/>
    <s v="Federal"/>
    <s v="PAV"/>
    <s v="Foz do Iguaçú"/>
  </r>
  <r>
    <x v="0"/>
    <s v="277BPR0320"/>
    <n v="0"/>
    <x v="240"/>
    <s v="0320"/>
    <n v="-53.6170518796404"/>
    <n v="-25.049592850129802"/>
    <n v="-53.818487879811698"/>
    <n v="-25.1253740802495"/>
    <s v="277"/>
    <s v="PR"/>
    <s v="Eixo Principal"/>
    <s v="-"/>
    <s v="277BPR0320"/>
    <s v="ENTR PR-586 (SANTA TEREZA DO OESTE)"/>
    <s v="ENTR PR-488 (P/VERA CRUZ DO OESTE)"/>
    <n v="612"/>
    <n v="634.9"/>
    <n v="22.9"/>
    <x v="2"/>
    <m/>
    <m/>
    <s v="Convênio de Administração"/>
    <m/>
    <m/>
    <m/>
    <s v="Federal"/>
    <s v="PAV"/>
    <s v="Foz do Iguaçú"/>
  </r>
  <r>
    <x v="0"/>
    <s v="277BPR0325"/>
    <n v="0"/>
    <x v="240"/>
    <s v="0325"/>
    <n v="-53.818487879811698"/>
    <n v="-25.1253740802495"/>
    <n v="-53.834640309902298"/>
    <n v="-25.143393590142001"/>
    <s v="277"/>
    <s v="PR"/>
    <s v="Eixo Principal"/>
    <s v="-"/>
    <s v="277BPR0325"/>
    <s v="ENTR PR-488 (P/VERA CRUZ DO OESTE)"/>
    <s v="INÍCIO PERÍMETRO URBANO CÉU AZUL"/>
    <n v="634.9"/>
    <n v="638"/>
    <n v="3.1"/>
    <x v="2"/>
    <m/>
    <m/>
    <s v="Convênio de Administração"/>
    <m/>
    <m/>
    <m/>
    <s v="Federal"/>
    <s v="PAV"/>
    <s v="Foz do Iguaçú"/>
  </r>
  <r>
    <x v="0"/>
    <s v="277BPR0330"/>
    <n v="0"/>
    <x v="240"/>
    <s v="0330"/>
    <n v="-53.834640309902298"/>
    <n v="-25.143393590142001"/>
    <n v="-53.850596970173903"/>
    <n v="-25.1573295196415"/>
    <s v="277"/>
    <s v="PR"/>
    <s v="Eixo Principal"/>
    <s v="-"/>
    <s v="277BPR0330"/>
    <s v="INÍCIO PERÍMETRO URBANO CÉU AZUL"/>
    <s v="FIM PERÍMETRO URBANO CÉU AZUL *TRECHO URBANO*"/>
    <n v="638"/>
    <n v="640.4"/>
    <n v="2.4"/>
    <x v="2"/>
    <m/>
    <m/>
    <s v="Convênio de Administração"/>
    <m/>
    <m/>
    <m/>
    <s v="Federal"/>
    <s v="PAV"/>
    <s v="Foz do Iguaçú"/>
  </r>
  <r>
    <x v="0"/>
    <s v="277BPR0335"/>
    <n v="0"/>
    <x v="240"/>
    <s v="0335"/>
    <n v="-53.850596970173903"/>
    <n v="-25.1573295196415"/>
    <n v="-53.9412409396176"/>
    <n v="-25.1947608401405"/>
    <s v="277"/>
    <s v="PR"/>
    <s v="Eixo Principal"/>
    <s v="-"/>
    <s v="277BPR0335"/>
    <s v="FIM PERÍMETRO URBANO CÉU AZUL"/>
    <s v="ENTR PR-590 (P/RAMILÂNDIA)"/>
    <n v="640.4"/>
    <n v="652.5"/>
    <n v="12.1"/>
    <x v="2"/>
    <m/>
    <m/>
    <s v="Convênio de Administração"/>
    <m/>
    <m/>
    <m/>
    <s v="Federal"/>
    <s v="PAV"/>
    <s v="Foz do Iguaçú"/>
  </r>
  <r>
    <x v="0"/>
    <s v="277BPR0340"/>
    <n v="0"/>
    <x v="240"/>
    <s v="0340"/>
    <n v="-53.9412409396176"/>
    <n v="-25.1947608401405"/>
    <n v="-53.968032819858699"/>
    <n v="-25.2385207699175"/>
    <s v="277"/>
    <s v="PR"/>
    <s v="Eixo Principal"/>
    <s v="-"/>
    <s v="277BPR0340"/>
    <s v="ENTR PR-590 (P/RAMILÂNDIA)"/>
    <s v="INÍCIO PERÍMETRO URBANO MATELÂNDIA"/>
    <n v="652.5"/>
    <n v="658.6"/>
    <n v="6.1"/>
    <x v="2"/>
    <m/>
    <m/>
    <s v="Convênio de Administração"/>
    <m/>
    <m/>
    <m/>
    <s v="Federal"/>
    <s v="PAV"/>
    <s v="Foz do Iguaçú"/>
  </r>
  <r>
    <x v="0"/>
    <s v="277BPR0345"/>
    <n v="0"/>
    <x v="240"/>
    <s v="0345"/>
    <n v="-53.968032819858699"/>
    <n v="-25.2385207699175"/>
    <n v="-53.983439509625597"/>
    <n v="-25.246225070330599"/>
    <s v="277"/>
    <s v="PR"/>
    <s v="Eixo Principal"/>
    <s v="-"/>
    <s v="277BPR0345"/>
    <s v="INÍCIO PERÍMETRO URBANO MATELÂNDIA"/>
    <s v="FIM PERÍMETRO URBANO MATELÂNDIA *TRECHO URBANO*"/>
    <n v="658.6"/>
    <n v="660.5"/>
    <n v="1.9"/>
    <x v="0"/>
    <m/>
    <m/>
    <s v="Convênio de Administração"/>
    <m/>
    <m/>
    <m/>
    <s v="Federal"/>
    <s v="PAV"/>
    <s v="Foz do Iguaçú"/>
  </r>
  <r>
    <x v="0"/>
    <s v="277BPR0350"/>
    <n v="0"/>
    <x v="240"/>
    <s v="0350"/>
    <n v="-53.983439509625597"/>
    <n v="-25.246225070330599"/>
    <n v="-54.056433800079702"/>
    <n v="-25.267021559897"/>
    <s v="277"/>
    <s v="PR"/>
    <s v="Eixo Principal"/>
    <s v="-"/>
    <s v="277BPR0350"/>
    <s v="FIM PERÍMETRO URBANO MATELÂNDIA"/>
    <s v="INÍCIO PERÍMETRO URBANO MEDIANEIRA"/>
    <n v="660.5"/>
    <n v="669.4"/>
    <n v="8.9"/>
    <x v="0"/>
    <m/>
    <m/>
    <s v="Convênio de Administração"/>
    <m/>
    <m/>
    <m/>
    <s v="Federal"/>
    <s v="PAV"/>
    <s v="Foz do Iguaçú"/>
  </r>
  <r>
    <x v="0"/>
    <s v="277BPR0355"/>
    <n v="0"/>
    <x v="240"/>
    <s v="0355"/>
    <n v="-54.056433800079702"/>
    <n v="-25.267021559897"/>
    <n v="-54.0956426998506"/>
    <n v="-25.287103119912999"/>
    <s v="277"/>
    <s v="PR"/>
    <s v="Eixo Principal"/>
    <s v="-"/>
    <s v="277BPR0355"/>
    <s v="INÍCIO PERÍMETRO URBANO MEDIANEIRA"/>
    <s v="ENTR PR-495 (MEDIANEIRA) *TRECHO URBANO*"/>
    <n v="669.4"/>
    <n v="673.6"/>
    <n v="4.2"/>
    <x v="0"/>
    <m/>
    <m/>
    <s v="Convênio de Administração"/>
    <m/>
    <m/>
    <m/>
    <s v="Federal"/>
    <s v="PAV"/>
    <s v="Foz do Iguaçú"/>
  </r>
  <r>
    <x v="0"/>
    <s v="277BPR0360"/>
    <n v="0"/>
    <x v="240"/>
    <s v="0360"/>
    <n v="-54.0956426998506"/>
    <n v="-25.287103119912999"/>
    <n v="-54.117610190357901"/>
    <n v="-25.2961160400232"/>
    <s v="277"/>
    <s v="PR"/>
    <s v="Eixo Principal"/>
    <s v="-"/>
    <s v="277BPR0360"/>
    <s v="ENTR PR-495 (MEDIANEIRA)"/>
    <s v="FIM PERÍMETRO URBANO MEDIANEIRA *TRECHO URBANO*"/>
    <n v="673.6"/>
    <n v="676.2"/>
    <n v="2.6"/>
    <x v="0"/>
    <m/>
    <m/>
    <s v="Convênio de Administração"/>
    <m/>
    <m/>
    <m/>
    <s v="Federal"/>
    <s v="PAV"/>
    <s v="Foz do Iguaçú"/>
  </r>
  <r>
    <x v="0"/>
    <s v="277BPR0365"/>
    <n v="0"/>
    <x v="240"/>
    <s v="0365"/>
    <n v="-54.117610190357901"/>
    <n v="-25.2961160400232"/>
    <n v="-54.228722430095999"/>
    <n v="-25.344377680085799"/>
    <s v="277"/>
    <s v="PR"/>
    <s v="Eixo Principal"/>
    <s v="-"/>
    <s v="277BPR0365"/>
    <s v="FIM PERÍMETRO URBANO MEDIANEIRA"/>
    <s v="INÍC PERÍMETRO URBANO S MIGUEL DO IGUAÇU"/>
    <n v="676.2"/>
    <n v="689"/>
    <n v="12.8"/>
    <x v="0"/>
    <m/>
    <m/>
    <s v="Convênio de Administração"/>
    <m/>
    <m/>
    <m/>
    <s v="Federal"/>
    <s v="PAV"/>
    <s v="Foz do Iguaçú"/>
  </r>
  <r>
    <x v="0"/>
    <s v="277BPR0370"/>
    <n v="0"/>
    <x v="240"/>
    <s v="0370"/>
    <n v="-54.228722430095999"/>
    <n v="-25.344377680085799"/>
    <n v="-54.251331079665498"/>
    <n v="-25.361652759966798"/>
    <s v="277"/>
    <s v="PR"/>
    <s v="Eixo Principal"/>
    <s v="-"/>
    <s v="277BPR0370"/>
    <s v="INÍC PERÍMETRO URBANO S MIGUEL DO IGUAÇU"/>
    <s v="FIM PERÍMETRO URBANO S MIGUEL DO IGUAÇU *TRECHO URBANO*"/>
    <n v="689"/>
    <n v="692.6"/>
    <n v="3.6"/>
    <x v="0"/>
    <m/>
    <m/>
    <s v="Convênio de Administração"/>
    <m/>
    <m/>
    <m/>
    <s v="Federal"/>
    <s v="PAV"/>
    <s v="Foz do Iguaçú"/>
  </r>
  <r>
    <x v="0"/>
    <s v="277BPR0375"/>
    <n v="0"/>
    <x v="240"/>
    <s v="0375"/>
    <n v="-54.251331079665498"/>
    <n v="-25.361652759966798"/>
    <n v="-54.400349880342603"/>
    <n v="-25.444874819717"/>
    <s v="277"/>
    <s v="PR"/>
    <s v="Eixo Principal"/>
    <s v="-"/>
    <s v="277BPR0375"/>
    <s v="FIM PERÍMETRO URBANO S MIGUEL DO IGUAÇU"/>
    <s v="ENTR PR-874 (PASSARELA- SANTA TEREZINHA DO ITAIPÚ)"/>
    <n v="692.6"/>
    <n v="711.9"/>
    <n v="19.3"/>
    <x v="0"/>
    <m/>
    <m/>
    <s v="Convênio de Administração"/>
    <m/>
    <m/>
    <m/>
    <s v="Federal"/>
    <s v="PAV"/>
    <s v="Foz do Iguaçú"/>
  </r>
  <r>
    <x v="0"/>
    <s v="277BPR0380"/>
    <n v="0"/>
    <x v="240"/>
    <s v="0380"/>
    <n v="-54.400349880342603"/>
    <n v="-25.444874819717"/>
    <n v="-54.549184859593502"/>
    <n v="-25.510532100076301"/>
    <s v="277"/>
    <s v="PR"/>
    <s v="Eixo Principal"/>
    <s v="-"/>
    <s v="277BPR0380"/>
    <s v="ENTR PR-874 (PASSARELA- SANTA TEREZINHA DO ITAIPÚ)"/>
    <s v="ACESSO FOZ DO IGUAÇU"/>
    <n v="711.9"/>
    <n v="727.6"/>
    <n v="15.7"/>
    <x v="0"/>
    <m/>
    <m/>
    <s v="Convênio de Administração"/>
    <m/>
    <m/>
    <m/>
    <s v="Federal"/>
    <s v="PAV"/>
    <s v="Foz do Iguaçú"/>
  </r>
  <r>
    <x v="0"/>
    <s v="277BPR0385"/>
    <n v="0"/>
    <x v="240"/>
    <s v="0385"/>
    <n v="-54.549184859593502"/>
    <n v="-25.510532100076301"/>
    <n v="-54.588287550330101"/>
    <n v="-25.5060071099401"/>
    <s v="277"/>
    <s v="PR"/>
    <s v="Eixo Principal"/>
    <s v="-"/>
    <s v="277BPR0385"/>
    <s v="ACESSO FOZ DO IGUAÇU"/>
    <s v="FIM PISTA DUPLA"/>
    <n v="727.6"/>
    <n v="731.6"/>
    <n v="4"/>
    <x v="0"/>
    <m/>
    <m/>
    <s v="Convênio de Administração"/>
    <m/>
    <m/>
    <m/>
    <s v="Federal"/>
    <s v="PAV"/>
    <s v="Foz do Iguaçú"/>
  </r>
  <r>
    <x v="0"/>
    <s v="277BPR0387"/>
    <n v="0"/>
    <x v="240"/>
    <s v="0387"/>
    <n v="-54.588287550330101"/>
    <n v="-25.5060071099401"/>
    <n v="-54.598146719895098"/>
    <n v="-25.509461979686499"/>
    <s v="277"/>
    <s v="PR"/>
    <s v="Eixo Principal"/>
    <s v="-"/>
    <s v="277BPR0387"/>
    <s v="FIM PISTA DUPLA"/>
    <s v="INÍCIO DA PONTE DA AMIZADE/FRONT BRASIL/PARAGUAI"/>
    <n v="731.6"/>
    <n v="732.8"/>
    <n v="1.2"/>
    <x v="2"/>
    <m/>
    <m/>
    <s v="Convênio de Administração"/>
    <m/>
    <m/>
    <m/>
    <s v="Federal"/>
    <s v="PAV"/>
    <s v="Foz do Iguaçú"/>
  </r>
  <r>
    <x v="0"/>
    <s v="277BPR0390"/>
    <n v="0"/>
    <x v="240"/>
    <s v="0390"/>
    <n v="-54.598146719895098"/>
    <n v="-25.509461979686499"/>
    <n v="-54.603814660218298"/>
    <n v="-25.509426479848099"/>
    <s v="277"/>
    <s v="PR"/>
    <s v="Eixo Principal"/>
    <s v="-"/>
    <s v="277BPR0390"/>
    <s v="INÍCIO DA PONTE DA AMIZADE/FRONT BRASIL/PARAGUAI"/>
    <s v="FIM DA PONTE DA AMIZADE/FRONT BRASIL/PARAGUAI"/>
    <n v="732.8"/>
    <n v="733.4"/>
    <n v="0.6"/>
    <x v="2"/>
    <m/>
    <m/>
    <s v="Federal"/>
    <m/>
    <m/>
    <m/>
    <s v="Federal"/>
    <s v="PAV"/>
    <s v="Foz do Iguaçú"/>
  </r>
  <r>
    <x v="0"/>
    <s v="277VPR1005"/>
    <n v="0"/>
    <x v="241"/>
    <s v="1005"/>
    <n v="-49.666789999558702"/>
    <n v="-25.4718722301192"/>
    <n v="-49.594470140384601"/>
    <n v="-25.467543640226701"/>
    <s v="277"/>
    <s v="PR"/>
    <s v="Variante"/>
    <s v="-"/>
    <s v="277VPR1005"/>
    <s v="ACESSO SANTA"/>
    <s v="ACESSO FÁBRICA CIMENTO ITAMBÉ"/>
    <n v="0"/>
    <n v="8.6999999999999993"/>
    <n v="8.6999999999999993"/>
    <x v="2"/>
    <m/>
    <s v="376BPR0430"/>
    <s v="Concessão Estadual"/>
    <m/>
    <m/>
    <m/>
    <s v="Federal"/>
    <s v="PAV"/>
    <s v="Colombo"/>
  </r>
  <r>
    <x v="0"/>
    <s v="277VPR1010"/>
    <n v="0"/>
    <x v="241"/>
    <s v="1010"/>
    <n v="-49.594470140384601"/>
    <n v="-25.467543640226701"/>
    <n v="-49.581166609651198"/>
    <n v="-25.4619777100032"/>
    <s v="277"/>
    <s v="PR"/>
    <s v="Variante"/>
    <s v="-"/>
    <s v="277VPR1010"/>
    <s v="ACESSO FÁBRICA CIMENTO ITAMBÉ"/>
    <s v="ENTR PR-423"/>
    <n v="8.6999999999999993"/>
    <n v="10.7"/>
    <n v="2"/>
    <x v="2"/>
    <m/>
    <s v="376BPR0435"/>
    <s v="Concessão Estadual"/>
    <m/>
    <m/>
    <m/>
    <s v="Federal"/>
    <s v="PAV"/>
    <s v="Colombo"/>
  </r>
  <r>
    <x v="0"/>
    <s v="277VPR1015"/>
    <n v="0"/>
    <x v="241"/>
    <s v="1015"/>
    <n v="-49.581166609651198"/>
    <n v="-25.4619777100032"/>
    <n v="-49.522228810011498"/>
    <n v="-25.450561340033701"/>
    <s v="277"/>
    <s v="PR"/>
    <s v="Variante"/>
    <s v="-"/>
    <s v="277VPR1015"/>
    <s v="ENTR PR-423"/>
    <s v="ENTR PR-510 (P/BATÉIAS)"/>
    <n v="10.7"/>
    <n v="16.399999999999999"/>
    <n v="5.7"/>
    <x v="2"/>
    <m/>
    <s v="376BPR0440"/>
    <s v="Concessão Estadual"/>
    <m/>
    <m/>
    <m/>
    <s v="Federal"/>
    <s v="PAV"/>
    <s v="Colombo"/>
  </r>
  <r>
    <x v="0"/>
    <s v="277VPR1020"/>
    <n v="0"/>
    <x v="241"/>
    <s v="1020"/>
    <n v="-49.522228810011498"/>
    <n v="-25.450561340033701"/>
    <n v="-49.500850999573899"/>
    <n v="-25.4451226099204"/>
    <s v="277"/>
    <s v="PR"/>
    <s v="Variante"/>
    <s v="-"/>
    <s v="277VPR1020"/>
    <s v="ENTR PR-510 (P/BATÉIAS)"/>
    <s v="ACESSO CAMPO LARGO"/>
    <n v="16.399999999999999"/>
    <n v="18.399999999999999"/>
    <n v="2"/>
    <x v="2"/>
    <m/>
    <s v="376BPR0445"/>
    <s v="Concessão Estadual"/>
    <m/>
    <m/>
    <m/>
    <s v="Federal"/>
    <s v="PAV"/>
    <s v="Colombo"/>
  </r>
  <r>
    <x v="0"/>
    <s v="280BPR0170"/>
    <n v="0"/>
    <x v="242"/>
    <s v="0170"/>
    <n v="-51.095605300344197"/>
    <n v="-26.253722969839099"/>
    <n v="-51.1309173801329"/>
    <n v="-26.217541769936702"/>
    <s v="280"/>
    <s v="PR"/>
    <s v="Eixo Principal"/>
    <s v="-"/>
    <s v="280BPR0170"/>
    <s v="DIV SC/PR (PORTO UNIÃO/UNIÃO DA VITÓRIA)"/>
    <s v="ENTR BR-153(A)/PR-446"/>
    <n v="0"/>
    <n v="5.9"/>
    <n v="5.9"/>
    <x v="1"/>
    <m/>
    <m/>
    <s v="Estadual"/>
    <m/>
    <s v="PRT-280"/>
    <s v="PAV"/>
    <s v="Estadual"/>
    <s v="PLA"/>
    <s v="Colombo"/>
  </r>
  <r>
    <x v="4"/>
    <s v="280BPR0180"/>
    <s v="BR-476/153/282/480/SC/PR"/>
    <x v="242"/>
    <s v="0180"/>
    <n v="-51.1309173801329"/>
    <n v="-26.217541769936702"/>
    <n v="-51.272135679917596"/>
    <n v="-26.386347140408098"/>
    <s v="280"/>
    <s v="PR"/>
    <s v="Eixo Principal"/>
    <s v="Coinc"/>
    <s v="280BPR0180"/>
    <s v="ENTR BR-153(A)/PR-446"/>
    <s v="ENTR PR-170"/>
    <n v="5.9"/>
    <n v="32.1"/>
    <n v="26.2"/>
    <x v="2"/>
    <m/>
    <s v="153BPR1490"/>
    <s v="Federal"/>
    <m/>
    <m/>
    <m/>
    <s v="Federal"/>
    <s v="PAV"/>
    <s v="Colombo"/>
  </r>
  <r>
    <x v="4"/>
    <s v="280BPR0187"/>
    <s v="BR-476/153/282/480/SC/PR"/>
    <x v="242"/>
    <s v="0187"/>
    <n v="-51.272135679917596"/>
    <n v="-26.386347140408098"/>
    <n v="-51.313459119642602"/>
    <n v="-26.4291942996771"/>
    <s v="280"/>
    <s v="PR"/>
    <s v="Eixo Principal"/>
    <s v="Coinc"/>
    <s v="280BPR0187"/>
    <s v="ENTR PR-170"/>
    <s v="GENERAL CARNEIRO"/>
    <n v="32.1"/>
    <n v="39.6"/>
    <n v="7.5"/>
    <x v="2"/>
    <m/>
    <s v="153BPR1497"/>
    <s v="Federal"/>
    <m/>
    <m/>
    <m/>
    <s v="Federal"/>
    <s v="PAV"/>
    <s v="Colombo"/>
  </r>
  <r>
    <x v="4"/>
    <s v="280BPR0190"/>
    <s v="BR-476/153/282/480/SC/PR"/>
    <x v="242"/>
    <s v="0190"/>
    <n v="-51.313459119642602"/>
    <n v="-26.4291942996771"/>
    <n v="-51.4788371998768"/>
    <n v="-26.609163409763401"/>
    <s v="280"/>
    <s v="PR"/>
    <s v="Eixo Principal"/>
    <s v="Coinc"/>
    <s v="280BPR0190"/>
    <s v="GENERAL CARNEIRO"/>
    <s v="ENTR BR-153(B)"/>
    <n v="39.6"/>
    <n v="70"/>
    <n v="30.4"/>
    <x v="2"/>
    <m/>
    <s v="153BPR1500"/>
    <s v="Federal"/>
    <m/>
    <m/>
    <m/>
    <s v="Federal"/>
    <s v="PAV"/>
    <s v="Colombo"/>
  </r>
  <r>
    <x v="0"/>
    <s v="280BPR0210"/>
    <n v="0"/>
    <x v="242"/>
    <s v="0210"/>
    <n v="-51.4788371998768"/>
    <n v="-26.609163409763401"/>
    <n v="-51.992432490367001"/>
    <n v="-26.512871839963299"/>
    <s v="280"/>
    <s v="PR"/>
    <s v="Eixo Principal"/>
    <s v="-"/>
    <s v="280BPR0210"/>
    <s v="ENTR BR-153(B)"/>
    <s v="ACESSO PALMAS"/>
    <n v="70"/>
    <n v="129.6"/>
    <n v="59.6"/>
    <x v="1"/>
    <m/>
    <m/>
    <s v="Estadual"/>
    <m/>
    <s v="PRT-280"/>
    <s v="PAV"/>
    <s v="Estadual"/>
    <s v="PLA"/>
    <s v="Pato Branco"/>
  </r>
  <r>
    <x v="0"/>
    <s v="280BPR0220"/>
    <n v="0"/>
    <x v="242"/>
    <s v="0220"/>
    <n v="-51.992432490367001"/>
    <n v="-26.512871839963299"/>
    <n v="-52.023408290160397"/>
    <n v="-26.485644259774698"/>
    <s v="280"/>
    <s v="PR"/>
    <s v="Eixo Principal"/>
    <s v="-"/>
    <s v="280BPR0220"/>
    <s v="ACESSO PALMAS"/>
    <s v="ENTR PR-449"/>
    <n v="129.6"/>
    <n v="134.1"/>
    <n v="4.5"/>
    <x v="1"/>
    <m/>
    <m/>
    <s v="Estadual"/>
    <m/>
    <s v="PRT-280"/>
    <s v="PAV"/>
    <s v="Estadual"/>
    <s v="PLA"/>
    <s v="Pato Branco"/>
  </r>
  <r>
    <x v="0"/>
    <s v="280BPR0230"/>
    <n v="0"/>
    <x v="242"/>
    <s v="0230"/>
    <n v="-52.023408290160397"/>
    <n v="-26.485644259774698"/>
    <n v="-52.330203989622298"/>
    <n v="-26.4357416402644"/>
    <s v="280"/>
    <s v="PR"/>
    <s v="Eixo Principal"/>
    <s v="-"/>
    <s v="280BPR0230"/>
    <s v="ENTR PR-449"/>
    <s v="ENTR PR-459 (P/CLEVELÂNDIA)"/>
    <n v="134.1"/>
    <n v="167.4"/>
    <n v="33.299999999999997"/>
    <x v="1"/>
    <m/>
    <m/>
    <s v="Estadual"/>
    <m/>
    <s v="PRT-280"/>
    <s v="PAV"/>
    <s v="Estadual"/>
    <s v="PLA"/>
    <s v="Pato Branco"/>
  </r>
  <r>
    <x v="0"/>
    <s v="280BPR0250"/>
    <n v="0"/>
    <x v="242"/>
    <s v="0250"/>
    <n v="-52.330203989622298"/>
    <n v="-26.4357416402644"/>
    <n v="-52.711695719881497"/>
    <n v="-26.270467910165902"/>
    <s v="280"/>
    <s v="PR"/>
    <s v="Eixo Principal"/>
    <s v="-"/>
    <s v="280BPR0250"/>
    <s v="ENTR PR-459 (P/CLEVELÂNDIA)"/>
    <s v="ENTR BR-158(A)/480(A)"/>
    <n v="167.4"/>
    <n v="215.4"/>
    <n v="48"/>
    <x v="1"/>
    <m/>
    <m/>
    <s v="Estadual"/>
    <m/>
    <s v="PRT-280"/>
    <s v="PAV"/>
    <s v="Estadual"/>
    <s v="PLA"/>
    <s v="Pato Branco"/>
  </r>
  <r>
    <x v="0"/>
    <s v="280BPR0290"/>
    <n v="0"/>
    <x v="242"/>
    <s v="0290"/>
    <n v="-52.711695719881497"/>
    <n v="-26.270467910165902"/>
    <n v="-52.7873754902865"/>
    <n v="-26.258168420336201"/>
    <s v="280"/>
    <s v="PR"/>
    <s v="Eixo Principal"/>
    <s v="Coinc"/>
    <s v="280BPR0290"/>
    <s v="ENTR BR-158(A)/480(A)"/>
    <s v="ENTR BR-158(B)/480(B) (VITORINO)"/>
    <n v="215.4"/>
    <n v="223.8"/>
    <n v="8.4"/>
    <x v="1"/>
    <m/>
    <s v="158BPR1010;480BPR0030"/>
    <s v="Estadual"/>
    <m/>
    <s v="PRT-158"/>
    <s v="PAV"/>
    <s v="Estadual"/>
    <s v="PLA"/>
    <s v="Pato Branco"/>
  </r>
  <r>
    <x v="0"/>
    <s v="280BPR0300"/>
    <n v="0"/>
    <x v="242"/>
    <s v="0300"/>
    <n v="-52.7873754902865"/>
    <n v="-26.258168420336201"/>
    <n v="-53.0226521300916"/>
    <n v="-26.1525938999884"/>
    <s v="280"/>
    <s v="PR"/>
    <s v="Eixo Principal"/>
    <s v="-"/>
    <s v="280BPR0300"/>
    <s v="ENTR BR-158(B)/480(B) (VITORINO)"/>
    <s v="ENTR BR-373(A)/PR-180 (MARMELEIRO)"/>
    <n v="223.8"/>
    <n v="254.8"/>
    <n v="31"/>
    <x v="1"/>
    <m/>
    <m/>
    <s v="Estadual"/>
    <m/>
    <s v="PRT-280"/>
    <s v="PAV"/>
    <s v="Estadual"/>
    <s v="PLA"/>
    <s v="Pato Branco"/>
  </r>
  <r>
    <x v="0"/>
    <s v="280BPR0330"/>
    <n v="0"/>
    <x v="242"/>
    <s v="0330"/>
    <n v="-53.0226521300916"/>
    <n v="-26.1525938999884"/>
    <n v="-53.342442659900698"/>
    <n v="-26.249129269699999"/>
    <s v="280"/>
    <s v="PR"/>
    <s v="Eixo Principal"/>
    <s v="-"/>
    <s v="280BPR0330"/>
    <s v="ENTR BR-373(A)/PR-180 (MARMELEIRO)"/>
    <s v="ENTR PR-182 (P/SALGADO FILHO)"/>
    <n v="254.8"/>
    <n v="293.8"/>
    <n v="39"/>
    <x v="2"/>
    <m/>
    <s v="373BPR0530"/>
    <s v="Federal"/>
    <m/>
    <m/>
    <m/>
    <s v="Federal"/>
    <s v="PAV"/>
    <s v="Pato Branco"/>
  </r>
  <r>
    <x v="0"/>
    <s v="280BPR0350"/>
    <n v="0"/>
    <x v="242"/>
    <s v="0350"/>
    <n v="-53.342442659900698"/>
    <n v="-26.249129269699999"/>
    <n v="-53.555031230107097"/>
    <n v="-26.2870464399412"/>
    <s v="280"/>
    <s v="PR"/>
    <s v="Eixo Principal"/>
    <s v="-"/>
    <s v="280BPR0350"/>
    <s v="ENTR PR-182 (P/SALGADO FILHO)"/>
    <s v="ENTR BR-163(A) (DIV PR/SC)"/>
    <n v="293.8"/>
    <n v="317.8"/>
    <n v="24"/>
    <x v="2"/>
    <m/>
    <s v="373BPR0550"/>
    <s v="Federal"/>
    <m/>
    <m/>
    <m/>
    <s v="Federal"/>
    <s v="PAV"/>
    <s v="Pato Branco"/>
  </r>
  <r>
    <x v="0"/>
    <s v="280BPR0370"/>
    <n v="0"/>
    <x v="242"/>
    <s v="0370"/>
    <n v="-53.555031230107097"/>
    <n v="-26.2870464399412"/>
    <n v="-53.618574070336997"/>
    <n v="-26.257607399861499"/>
    <s v="280"/>
    <s v="PR"/>
    <s v="Eixo Principal"/>
    <s v="Coinc"/>
    <s v="280BPR0370"/>
    <s v="ENTR BR-163(A) (DIV SC/PR)"/>
    <s v="ACESS DIONÍSIO CERQUEIRA (P ISP CARGAS)"/>
    <n v="317.8"/>
    <n v="325.3"/>
    <n v="7.5"/>
    <x v="2"/>
    <m/>
    <s v="163BPR0030;373BPR0570"/>
    <s v="Federal"/>
    <m/>
    <m/>
    <m/>
    <s v="Federal"/>
    <s v="PAV"/>
    <s v="Pato Branco"/>
  </r>
  <r>
    <x v="0"/>
    <s v="280BPR0380"/>
    <n v="0"/>
    <x v="242"/>
    <s v="0380"/>
    <n v="-53.618574070336997"/>
    <n v="-26.257607399861499"/>
    <n v="-53.622079759872904"/>
    <n v="-26.2570258802401"/>
    <s v="280"/>
    <s v="PR"/>
    <s v="Eixo Principal"/>
    <s v="Coinc"/>
    <s v="280BPR0380"/>
    <s v="ACESS DIONÍSIO CERQUEIRA (P ISP CARGAS)"/>
    <s v="INÍCIO PISTA DUPLA (AV ARNALDO BUSATO)"/>
    <n v="325.3"/>
    <n v="325.7"/>
    <n v="0.4"/>
    <x v="2"/>
    <m/>
    <s v="373BPR0580;163BPR0035"/>
    <s v="Federal"/>
    <m/>
    <m/>
    <m/>
    <s v="Federal"/>
    <s v="PAV"/>
    <s v="Pato Branco"/>
  </r>
  <r>
    <x v="0"/>
    <s v="280BPR0390"/>
    <n v="0"/>
    <x v="242"/>
    <s v="0390"/>
    <n v="-53.622079759872904"/>
    <n v="-26.2570258802401"/>
    <n v="-53.632456670039197"/>
    <n v="-26.254873139783498"/>
    <s v="280"/>
    <s v="PR"/>
    <s v="Eixo Principal"/>
    <s v="Coinc"/>
    <s v="280BPR0390"/>
    <s v="INÍCIO PISTA DUPLA (AV ARNALDO BUSATO)"/>
    <s v="ENTR BR-163(B)/373(B) (BARRACÃO)"/>
    <n v="325.7"/>
    <n v="326.8"/>
    <n v="1.1000000000000001"/>
    <x v="0"/>
    <m/>
    <s v="373BPR0590;163BPR0040"/>
    <s v="Federal"/>
    <m/>
    <m/>
    <m/>
    <s v="Federal"/>
    <s v="PAV"/>
    <s v="Pato Branco"/>
  </r>
  <r>
    <x v="0"/>
    <s v="280BSC0005"/>
    <n v="0"/>
    <x v="243"/>
    <s v="0005"/>
    <n v="-48.634870169922301"/>
    <n v="-26.241471490316901"/>
    <n v="-48.618072909736902"/>
    <n v="-26.251801349752402"/>
    <s v="280"/>
    <s v="SC"/>
    <s v="Eixo Principal"/>
    <s v="-"/>
    <s v="280BSC0005"/>
    <s v="ENTR R. ENG. LEITE RIBEIRO (SÃO FRANCISCO DO SUL)"/>
    <s v="ENTR SC-415(A) (SÃO FRANCISCO DO SUL)"/>
    <n v="0"/>
    <n v="3.8"/>
    <n v="3.8"/>
    <x v="2"/>
    <m/>
    <m/>
    <s v="Federal"/>
    <m/>
    <m/>
    <m/>
    <s v="Federal"/>
    <s v="PAV"/>
    <s v="Joinville"/>
  </r>
  <r>
    <x v="0"/>
    <s v="280BSC0010"/>
    <n v="0"/>
    <x v="243"/>
    <s v="0010"/>
    <n v="-48.618072909736902"/>
    <n v="-26.251801349752402"/>
    <n v="-48.688259540145602"/>
    <n v="-26.3701905401612"/>
    <s v="280"/>
    <s v="SC"/>
    <s v="Eixo Principal"/>
    <s v="-"/>
    <s v="280BSC0010"/>
    <s v="ENTR SC-415(A) (SÃO FRANCISCO DO SUL)"/>
    <s v="ENTR SC-415(B) (P/BALNEÁRIO BARRAS DO SUL)"/>
    <n v="3.8"/>
    <n v="20.6"/>
    <n v="16.8"/>
    <x v="2"/>
    <m/>
    <m/>
    <s v="Federal"/>
    <m/>
    <m/>
    <m/>
    <s v="Federal"/>
    <s v="PAV"/>
    <s v="Joinville"/>
  </r>
  <r>
    <x v="0"/>
    <s v="280BSC0015"/>
    <n v="0"/>
    <x v="243"/>
    <s v="0015"/>
    <n v="-48.688259540145602"/>
    <n v="-26.3701905401612"/>
    <n v="-48.711887670179799"/>
    <n v="-26.3714590303099"/>
    <s v="280"/>
    <s v="SC"/>
    <s v="Eixo Principal"/>
    <s v="-"/>
    <s v="280BSC0015"/>
    <s v="ENTR SC-415(B) (P/BALNEÁRIO BARRAS DO SUL)"/>
    <s v="ENTR R. CELESTINO E. DA MAIA (ARAQUARI)"/>
    <n v="20.6"/>
    <n v="23"/>
    <n v="2.4"/>
    <x v="2"/>
    <m/>
    <m/>
    <s v="Federal"/>
    <m/>
    <m/>
    <m/>
    <s v="Federal"/>
    <s v="PAV"/>
    <s v="Joinville"/>
  </r>
  <r>
    <x v="0"/>
    <s v="280BSC0020"/>
    <n v="0"/>
    <x v="243"/>
    <s v="0020"/>
    <n v="-48.711887670179799"/>
    <n v="-26.3714590303099"/>
    <n v="-48.778639060344197"/>
    <n v="-26.418008460122198"/>
    <s v="280"/>
    <s v="SC"/>
    <s v="Eixo Principal"/>
    <s v="-"/>
    <s v="280BSC0020"/>
    <s v="ENTR R. CELESTINO E. DA MAIA (ARAQUARI)"/>
    <s v="TREVO DO ITINGA (ACESSO P/ JOINVILLE)"/>
    <n v="23"/>
    <n v="31.7"/>
    <n v="8.6999999999999993"/>
    <x v="2"/>
    <m/>
    <m/>
    <s v="Federal"/>
    <m/>
    <m/>
    <m/>
    <s v="Federal"/>
    <s v="PAV"/>
    <s v="Joinville"/>
  </r>
  <r>
    <x v="0"/>
    <s v="280BSC0030"/>
    <n v="0"/>
    <x v="243"/>
    <s v="0030"/>
    <n v="-48.778639060344197"/>
    <n v="-26.418008460122198"/>
    <n v="-48.806277070430397"/>
    <n v="-26.4376914397081"/>
    <s v="280"/>
    <s v="SC"/>
    <s v="Eixo Principal"/>
    <s v="-"/>
    <s v="280BSC0030"/>
    <s v="TREVO DO ITINGA (ACESSO P/ JOINVILLE)"/>
    <s v="ENTR BR-101"/>
    <n v="31.7"/>
    <n v="35.4"/>
    <n v="3.7"/>
    <x v="2"/>
    <m/>
    <m/>
    <s v="Federal"/>
    <m/>
    <m/>
    <m/>
    <s v="Federal"/>
    <s v="PAV"/>
    <s v="Joinville"/>
  </r>
  <r>
    <x v="0"/>
    <s v="280BSC0040"/>
    <n v="0"/>
    <x v="243"/>
    <s v="0040"/>
    <n v="-48.806277070430397"/>
    <n v="-26.4376914397081"/>
    <n v="-48.955206779769"/>
    <n v="-26.465299419632402"/>
    <s v="280"/>
    <s v="SC"/>
    <s v="Eixo Principal"/>
    <s v="-"/>
    <s v="280BSC0040"/>
    <s v="ENTR BR-101"/>
    <s v="INÍCIO CONVÊNIO DE ADM."/>
    <n v="35.4"/>
    <n v="51"/>
    <n v="15.6"/>
    <x v="2"/>
    <m/>
    <m/>
    <s v="Federal"/>
    <m/>
    <m/>
    <m/>
    <s v="Federal"/>
    <s v="PAV"/>
    <s v="Joinville"/>
  </r>
  <r>
    <x v="0"/>
    <s v="280BSC0045"/>
    <n v="0"/>
    <x v="243"/>
    <s v="0045"/>
    <n v="-48.955206779769"/>
    <n v="-26.465299419632402"/>
    <n v="-48.960128090338998"/>
    <n v="-26.466941329878399"/>
    <s v="280"/>
    <s v="SC"/>
    <s v="Eixo Principal"/>
    <s v="-"/>
    <s v="280BSC0045"/>
    <s v="INÍCIO CONVÊNIO DE ADM."/>
    <s v="ENTR SC-108(A) (RODOV. DO ARROZ)"/>
    <n v="51"/>
    <n v="51.5"/>
    <n v="0.5"/>
    <x v="2"/>
    <m/>
    <m/>
    <s v="Convênio de Administração"/>
    <m/>
    <m/>
    <m/>
    <s v="Federal"/>
    <s v="PAV"/>
    <s v="Joinville"/>
  </r>
  <r>
    <x v="0"/>
    <s v="280BSC0050"/>
    <n v="0"/>
    <x v="243"/>
    <s v="0050"/>
    <n v="-48.960128090338998"/>
    <n v="-26.466941329878399"/>
    <n v="-49.001140170382499"/>
    <n v="-26.478907649668201"/>
    <s v="280"/>
    <s v="SC"/>
    <s v="Eixo Principal"/>
    <s v="-"/>
    <s v="280BSC0050"/>
    <s v="ENTR SC-108(A) (RODOV. DO ARROZ)"/>
    <s v="ENTR SC-108(B) (GUARAMIRIM)"/>
    <n v="51.5"/>
    <n v="55.9"/>
    <n v="4.4000000000000004"/>
    <x v="2"/>
    <m/>
    <m/>
    <s v="Convênio de Administração"/>
    <m/>
    <m/>
    <m/>
    <s v="Federal"/>
    <s v="PAV"/>
    <s v="Joinville"/>
  </r>
  <r>
    <x v="0"/>
    <s v="280BSC0055"/>
    <n v="0"/>
    <x v="243"/>
    <s v="0055"/>
    <n v="-49.001140170382499"/>
    <n v="-26.478907649668201"/>
    <n v="-49.037557339799299"/>
    <n v="-26.4782612196794"/>
    <s v="280"/>
    <s v="SC"/>
    <s v="Eixo Principal"/>
    <s v="-"/>
    <s v="280BSC0055"/>
    <s v="ENTR SC-108(B) (GUARAMIRIM)"/>
    <s v="ENTR RODOV. JOÃO LÚCIO DA COSTA (P/SCHROEDER)"/>
    <n v="55.9"/>
    <n v="60"/>
    <n v="4.0999999999999996"/>
    <x v="2"/>
    <m/>
    <m/>
    <s v="Convênio de Administração"/>
    <m/>
    <m/>
    <m/>
    <s v="Federal"/>
    <s v="PAV"/>
    <s v="Joinville"/>
  </r>
  <r>
    <x v="0"/>
    <s v="280BSC0060"/>
    <n v="0"/>
    <x v="243"/>
    <s v="0060"/>
    <n v="-49.037557339799299"/>
    <n v="-26.4782612196794"/>
    <n v="-49.080209470290697"/>
    <n v="-26.479778550439701"/>
    <s v="280"/>
    <s v="SC"/>
    <s v="Eixo Principal"/>
    <s v="-"/>
    <s v="280BSC0060"/>
    <s v="ENTR RODOV. JOÃO LÚCIO DA COSTA (P/SCHROEDER)"/>
    <s v="ENTR R. MAX WILHELM (JARAGUÁ DO SUL)"/>
    <n v="60"/>
    <n v="64.2"/>
    <n v="4.2"/>
    <x v="0"/>
    <m/>
    <m/>
    <s v="Federal"/>
    <m/>
    <m/>
    <m/>
    <s v="Federal"/>
    <s v="PAV"/>
    <s v="Joinville"/>
  </r>
  <r>
    <x v="0"/>
    <s v="280BSC0065"/>
    <n v="0"/>
    <x v="243"/>
    <s v="0065"/>
    <n v="-49.080209470290697"/>
    <n v="-26.479778550439701"/>
    <n v="-49.253040809685501"/>
    <n v="-26.421583040424899"/>
    <s v="280"/>
    <s v="SC"/>
    <s v="Eixo Principal"/>
    <s v="-"/>
    <s v="280BSC0065"/>
    <s v="ENTR R. MAX WILHELM (JARAGUÁ DO SUL)"/>
    <s v="ENTR R. FRANCISCO MEES (CORUPÁ)"/>
    <n v="64.2"/>
    <n v="84.3"/>
    <n v="20.100000000000001"/>
    <x v="2"/>
    <m/>
    <m/>
    <s v="Federal"/>
    <m/>
    <m/>
    <m/>
    <s v="Federal"/>
    <s v="PAV"/>
    <s v="Joinville"/>
  </r>
  <r>
    <x v="0"/>
    <s v="280BSC0070"/>
    <n v="0"/>
    <x v="243"/>
    <s v="0070"/>
    <n v="-49.253040809685501"/>
    <n v="-26.421583040424899"/>
    <n v="-49.388033680310002"/>
    <n v="-26.308525899850299"/>
    <s v="280"/>
    <s v="SC"/>
    <s v="Eixo Principal"/>
    <s v="-"/>
    <s v="280BSC0070"/>
    <s v="ENTR R. FRANCISCO MEES (CORUPÁ)"/>
    <s v="P/SÃO BENTO DO SUL (ACESSO SUL)"/>
    <n v="84.3"/>
    <n v="111.5"/>
    <n v="27.2"/>
    <x v="2"/>
    <m/>
    <m/>
    <s v="Federal"/>
    <m/>
    <m/>
    <m/>
    <s v="Federal"/>
    <s v="PAV"/>
    <s v="Mafra"/>
  </r>
  <r>
    <x v="0"/>
    <s v="280BSC0085"/>
    <n v="0"/>
    <x v="243"/>
    <s v="0085"/>
    <n v="-49.388033680310002"/>
    <n v="-26.308525899850299"/>
    <n v="-49.460753639768498"/>
    <n v="-26.245545429977501"/>
    <s v="280"/>
    <s v="SC"/>
    <s v="Eixo Principal"/>
    <s v="-"/>
    <s v="280BSC0085"/>
    <s v="P/SÃO BENTO DO SUL (ACESSO SUL)"/>
    <s v="P/ SÃO BENTO DO SUL (ACESSO OESTE)"/>
    <n v="111.5"/>
    <n v="122.5"/>
    <n v="11"/>
    <x v="2"/>
    <m/>
    <m/>
    <s v="Federal"/>
    <m/>
    <m/>
    <m/>
    <s v="Federal"/>
    <s v="PAV"/>
    <s v="Mafra"/>
  </r>
  <r>
    <x v="0"/>
    <s v="280BSC0090"/>
    <n v="0"/>
    <x v="243"/>
    <s v="0090"/>
    <n v="-49.460753639768498"/>
    <n v="-26.245545429977501"/>
    <n v="-49.521873940230101"/>
    <n v="-26.2454466196656"/>
    <s v="280"/>
    <s v="SC"/>
    <s v="Eixo Principal"/>
    <s v="-"/>
    <s v="280BSC0090"/>
    <s v="P/ SÃO BENTO DO SUL (ACESSO OESTE)"/>
    <s v="ENTR R. WILLY JUNG (RIO NEGRINHO)"/>
    <n v="122.5"/>
    <n v="128.9"/>
    <n v="6.4"/>
    <x v="2"/>
    <m/>
    <m/>
    <s v="Federal"/>
    <m/>
    <m/>
    <m/>
    <s v="Federal"/>
    <s v="PAV"/>
    <s v="Mafra"/>
  </r>
  <r>
    <x v="0"/>
    <s v="280BSC0092"/>
    <n v="0"/>
    <x v="243"/>
    <s v="0092"/>
    <n v="-49.521873940230101"/>
    <n v="-26.2454466196656"/>
    <n v="-49.554120089970098"/>
    <n v="-26.267901450091799"/>
    <s v="280"/>
    <s v="SC"/>
    <s v="Eixo Principal"/>
    <s v="-"/>
    <s v="280BSC0092"/>
    <s v="ENTR R. WILLY JUNG (RIO NEGRINHO)"/>
    <s v="ENTR SC-112 (P/ VOLTA GRANDE)"/>
    <n v="128.9"/>
    <n v="132.9"/>
    <n v="4"/>
    <x v="2"/>
    <m/>
    <m/>
    <s v="Federal"/>
    <m/>
    <m/>
    <m/>
    <s v="Federal"/>
    <s v="PAV"/>
    <s v="Mafra"/>
  </r>
  <r>
    <x v="0"/>
    <s v="280BSC0095"/>
    <n v="0"/>
    <x v="243"/>
    <s v="0095"/>
    <n v="-49.554120089970098"/>
    <n v="-26.267901450091799"/>
    <n v="-49.812782640006702"/>
    <n v="-26.1392027995694"/>
    <s v="280"/>
    <s v="SC"/>
    <s v="Eixo Principal"/>
    <s v="-"/>
    <s v="280BSC0095"/>
    <s v="ENTR SC-112 (P/ VOLTA GRANDE)"/>
    <s v="ENTR BR-116(A) (P/MAFRA)"/>
    <n v="132.9"/>
    <n v="170.5"/>
    <n v="37.6"/>
    <x v="2"/>
    <m/>
    <m/>
    <s v="Federal"/>
    <m/>
    <m/>
    <m/>
    <s v="Federal"/>
    <s v="PAV"/>
    <s v="Mafra"/>
  </r>
  <r>
    <x v="0"/>
    <s v="280BSC0100"/>
    <n v="0"/>
    <x v="243"/>
    <s v="0100"/>
    <n v="-49.812782640006702"/>
    <n v="-26.1392027995694"/>
    <n v="-49.871044430056301"/>
    <n v="-26.179665499962798"/>
    <s v="280"/>
    <s v="SC"/>
    <s v="Eixo Principal"/>
    <s v="Coinc"/>
    <s v="280BSC0100"/>
    <s v="ENTR BR-116(A) (P/MAFRA)"/>
    <s v="ENTR BR-116(B)"/>
    <n v="170.5"/>
    <n v="178.2"/>
    <n v="7.7"/>
    <x v="2"/>
    <m/>
    <s v="116BSC2850"/>
    <s v="Concessão Federal"/>
    <m/>
    <m/>
    <m/>
    <s v="Federal"/>
    <s v="PAV"/>
    <s v="Mafra"/>
  </r>
  <r>
    <x v="0"/>
    <s v="280BSC0110"/>
    <n v="0"/>
    <x v="243"/>
    <s v="0110"/>
    <n v="-49.871044430056301"/>
    <n v="-26.179665499962798"/>
    <n v="-50.271516340406698"/>
    <n v="-26.1725067696716"/>
    <s v="280"/>
    <s v="SC"/>
    <s v="Eixo Principal"/>
    <s v="-"/>
    <s v="280BSC0110"/>
    <s v="ENTR BR-116(B)"/>
    <s v="ENTR SC-120(A) (P/TRES BARRAS)"/>
    <n v="178.2"/>
    <n v="220.7"/>
    <n v="42.5"/>
    <x v="2"/>
    <m/>
    <m/>
    <s v="Federal"/>
    <m/>
    <m/>
    <m/>
    <s v="Federal"/>
    <s v="PAV"/>
    <s v="Mafra"/>
  </r>
  <r>
    <x v="0"/>
    <s v="280BSC0115"/>
    <n v="0"/>
    <x v="243"/>
    <s v="0115"/>
    <n v="-50.271516340406698"/>
    <n v="-26.1725067696716"/>
    <n v="-50.375665289621303"/>
    <n v="-26.189524610172501"/>
    <s v="280"/>
    <s v="SC"/>
    <s v="Eixo Principal"/>
    <s v="-"/>
    <s v="280BSC0115"/>
    <s v="ENTR SC-120(A) (P/TRES BARRAS)"/>
    <s v="ENTR BR-477 (CANOINHAS)"/>
    <n v="220.7"/>
    <n v="231.4"/>
    <n v="10.7"/>
    <x v="2"/>
    <m/>
    <m/>
    <s v="Federal"/>
    <m/>
    <m/>
    <m/>
    <s v="Federal"/>
    <s v="PAV"/>
    <s v="Mafra"/>
  </r>
  <r>
    <x v="0"/>
    <s v="280BSC0117"/>
    <n v="0"/>
    <x v="243"/>
    <s v="0117"/>
    <n v="-50.375665289621303"/>
    <n v="-26.189524610172501"/>
    <n v="-50.502432420319899"/>
    <n v="-26.247323779968401"/>
    <s v="280"/>
    <s v="SC"/>
    <s v="Eixo Principal"/>
    <s v="-"/>
    <s v="280BSC0117"/>
    <s v="ENTR BR-477 (CANOINHAS)"/>
    <s v="ENTR SC-120(B) (P/TIMBÓ GRANDE)"/>
    <n v="231.4"/>
    <n v="245.9"/>
    <n v="14.5"/>
    <x v="2"/>
    <m/>
    <m/>
    <s v="Federal"/>
    <m/>
    <m/>
    <m/>
    <s v="Federal"/>
    <s v="PAV"/>
    <s v="Mafra"/>
  </r>
  <r>
    <x v="0"/>
    <s v="280BSC0120"/>
    <n v="0"/>
    <x v="243"/>
    <s v="0120"/>
    <n v="-50.502432420319899"/>
    <n v="-26.247323779968401"/>
    <n v="-50.747161239699402"/>
    <n v="-26.272869889633601"/>
    <s v="280"/>
    <s v="SC"/>
    <s v="Eixo Principal"/>
    <s v="-"/>
    <s v="280BSC0120"/>
    <s v="ENTR SC-120(B) (P/TIMBÓ GRANDE)"/>
    <s v="ACESSO P/IRINEÓPOLIS"/>
    <n v="245.9"/>
    <n v="271.2"/>
    <n v="25.3"/>
    <x v="2"/>
    <m/>
    <m/>
    <s v="Federal"/>
    <m/>
    <m/>
    <m/>
    <s v="Federal"/>
    <s v="PAV"/>
    <s v="Mafra"/>
  </r>
  <r>
    <x v="0"/>
    <s v="280BSC0125"/>
    <n v="0"/>
    <x v="243"/>
    <s v="0125"/>
    <n v="-50.747161239699402"/>
    <n v="-26.272869889633601"/>
    <n v="-50.932280679909397"/>
    <n v="-26.2957878601216"/>
    <s v="280"/>
    <s v="SC"/>
    <s v="Eixo Principal"/>
    <s v="-"/>
    <s v="280BSC0125"/>
    <s v="ACESSO P/IRINEÓPOLIS"/>
    <s v="ENTR SC-340 (P/SANTA CRUZ DO TIMBÓ)"/>
    <n v="271.2"/>
    <n v="290.7"/>
    <n v="19.5"/>
    <x v="2"/>
    <m/>
    <m/>
    <s v="Federal"/>
    <m/>
    <m/>
    <m/>
    <s v="Federal"/>
    <s v="PAV"/>
    <s v="Mafra"/>
  </r>
  <r>
    <x v="0"/>
    <s v="280BSC0127"/>
    <n v="0"/>
    <x v="243"/>
    <s v="0127"/>
    <n v="-50.932280679909397"/>
    <n v="-26.2957878601216"/>
    <n v="-51.049353570410901"/>
    <n v="-26.2811625400191"/>
    <s v="280"/>
    <s v="SC"/>
    <s v="Eixo Principal"/>
    <s v="-"/>
    <s v="280BSC0127"/>
    <s v="ENTR SC-340 (P/SANTA CRUZ DO TIMBÓ)"/>
    <s v="ENTR SC-135 (P/MATOS COSTA)"/>
    <n v="290.7"/>
    <n v="302.89999999999998"/>
    <n v="12.2"/>
    <x v="2"/>
    <m/>
    <m/>
    <s v="Federal"/>
    <m/>
    <m/>
    <m/>
    <s v="Federal"/>
    <s v="PAV"/>
    <s v="Mafra"/>
  </r>
  <r>
    <x v="0"/>
    <s v="280BSC0130"/>
    <n v="0"/>
    <x v="243"/>
    <s v="0130"/>
    <n v="-51.049353570410901"/>
    <n v="-26.2811625400191"/>
    <n v="-51.067813370390603"/>
    <n v="-26.256156859950998"/>
    <s v="280"/>
    <s v="SC"/>
    <s v="Eixo Principal"/>
    <s v="-"/>
    <s v="280BSC0130"/>
    <s v="ENTR SC-135 (P/MATOS COSTA)"/>
    <s v="ENTR R. EXP. EUGÊNIO ALVES DE ALMEIDA (5ºBEC)"/>
    <n v="302.89999999999998"/>
    <n v="306.3"/>
    <n v="3.4"/>
    <x v="2"/>
    <m/>
    <m/>
    <s v="Federal"/>
    <m/>
    <m/>
    <m/>
    <s v="Federal"/>
    <s v="PAV"/>
    <s v="Mafra"/>
  </r>
  <r>
    <x v="0"/>
    <s v="280BSC0140"/>
    <n v="0"/>
    <x v="243"/>
    <s v="0140"/>
    <n v="-51.067813370390603"/>
    <n v="-26.256156859950998"/>
    <n v="-51.095605300344197"/>
    <n v="-26.253722969839099"/>
    <s v="280"/>
    <s v="SC"/>
    <s v="Eixo Principal"/>
    <s v="-"/>
    <s v="280BSC0140"/>
    <s v="ENTR R. EXP. EUGÊNIO ALVES DE ALMEIDA (5ºBEC)"/>
    <s v="DIV SC/PR (PORTO UNIÃO/UNIÃO DA VITÓRIA)(ENTR R MAL.DEODORO)"/>
    <n v="306.3"/>
    <n v="309.8"/>
    <n v="3.5"/>
    <x v="2"/>
    <m/>
    <m/>
    <s v="Federal"/>
    <m/>
    <m/>
    <m/>
    <s v="Federal"/>
    <s v="PAV"/>
    <s v="Mafra"/>
  </r>
  <r>
    <x v="0"/>
    <s v="280CSC1005"/>
    <n v="0"/>
    <x v="244"/>
    <s v="1005"/>
    <n v="-48.960128090338998"/>
    <n v="-26.466941329878399"/>
    <n v="-49.138789110429002"/>
    <n v="-26.459881060062798"/>
    <s v="280"/>
    <s v="SC"/>
    <s v="Contorno"/>
    <s v="-"/>
    <s v="280CSC1005"/>
    <s v="ENTR BR-280 (KM 50,7)(INI CONT GUARAMIRIM-JARAGUÁ DO SUL)"/>
    <s v="ENTR BR-280 (KM 74,6)(FIM CONT GUARAMIRIM-JARAGUÁ DO SUL)"/>
    <n v="0"/>
    <n v="23.9"/>
    <n v="23.9"/>
    <x v="1"/>
    <m/>
    <m/>
    <s v="Federal"/>
    <m/>
    <m/>
    <m/>
    <s v="Federal"/>
    <s v="PLA"/>
    <s v="Joinville"/>
  </r>
  <r>
    <x v="0"/>
    <s v="282ASC1005"/>
    <n v="0"/>
    <x v="245"/>
    <s v="1005"/>
    <n v="-53.500767529997397"/>
    <n v="-26.7612013703468"/>
    <n v="-53.520196040115103"/>
    <n v="-26.729262230267601"/>
    <s v="282"/>
    <s v="SC"/>
    <s v="Acesso"/>
    <s v="-"/>
    <s v="282ASC1005"/>
    <s v="ENTR BR-163/386"/>
    <s v="SÃO MIGUEL DO OESTE"/>
    <n v="0"/>
    <n v="4.4000000000000004"/>
    <n v="4.4000000000000004"/>
    <x v="2"/>
    <m/>
    <m/>
    <s v="Federal"/>
    <m/>
    <m/>
    <m/>
    <s v="Federal"/>
    <s v="PAV"/>
    <s v="Chapecó"/>
  </r>
  <r>
    <x v="0"/>
    <s v="282BSC0010"/>
    <n v="0"/>
    <x v="246"/>
    <s v="0010"/>
    <n v="-48.571979849890099"/>
    <n v="-27.598448599822898"/>
    <n v="-48.616449209863099"/>
    <n v="-27.5866917204464"/>
    <s v="282"/>
    <s v="SC"/>
    <s v="Eixo Principal"/>
    <s v="-"/>
    <s v="282BSC0010"/>
    <s v="FLORIANÓPOLIS"/>
    <s v="ENTR BR-101(A)"/>
    <n v="0"/>
    <n v="5.4"/>
    <n v="5.4"/>
    <x v="0"/>
    <m/>
    <m/>
    <s v="Federal"/>
    <m/>
    <m/>
    <m/>
    <s v="Federal"/>
    <s v="PAV"/>
    <s v="São José"/>
  </r>
  <r>
    <x v="0"/>
    <s v="282BSC0020"/>
    <n v="0"/>
    <x v="246"/>
    <s v="0020"/>
    <n v="-48.616449209863099"/>
    <n v="-27.5866917204464"/>
    <n v="-48.643059169844697"/>
    <n v="-27.614090189810302"/>
    <s v="282"/>
    <s v="SC"/>
    <s v="Eixo Principal"/>
    <s v="Coinc"/>
    <s v="282BSC0020"/>
    <s v="ENTR BR-101(A)"/>
    <s v="ENTR SC-281 (SÃO JOSÉ)"/>
    <n v="5.4"/>
    <n v="9.6"/>
    <n v="4.2"/>
    <x v="0"/>
    <m/>
    <s v="101BSC4090"/>
    <s v="Concessão Federal"/>
    <m/>
    <m/>
    <m/>
    <s v="Federal"/>
    <s v="PAV"/>
    <s v="São José"/>
  </r>
  <r>
    <x v="0"/>
    <s v="282BSC0025"/>
    <n v="0"/>
    <x v="246"/>
    <s v="0025"/>
    <n v="-48.643059169844697"/>
    <n v="-27.614090189810302"/>
    <n v="-48.678454300225702"/>
    <n v="-27.6556866304335"/>
    <s v="282"/>
    <s v="SC"/>
    <s v="Eixo Principal"/>
    <s v="Coinc"/>
    <s v="282BSC0025"/>
    <s v="ENTR SC-281 (SÃO JOSÉ)"/>
    <s v="ENTR BR-101(B) (PALHOÇA)"/>
    <n v="9.6"/>
    <n v="15.5"/>
    <n v="5.9"/>
    <x v="0"/>
    <m/>
    <s v="101BSC4095"/>
    <s v="Concessão Federal"/>
    <m/>
    <m/>
    <m/>
    <s v="Federal"/>
    <s v="PAV"/>
    <s v="São José"/>
  </r>
  <r>
    <x v="0"/>
    <s v="282BSC0030"/>
    <n v="0"/>
    <x v="246"/>
    <s v="0030"/>
    <n v="-48.678454300225702"/>
    <n v="-27.6556866304335"/>
    <n v="-48.783247629874097"/>
    <n v="-27.676718899757301"/>
    <s v="282"/>
    <s v="SC"/>
    <s v="Eixo Principal"/>
    <s v="-"/>
    <s v="282BSC0030"/>
    <s v="ENTR BR-101(B) (PALHOÇA)"/>
    <s v="ENTR R. MANSUR ELIAS (SANTO AMARO DA IMPERATRIZ)"/>
    <n v="15.5"/>
    <n v="28.5"/>
    <n v="13"/>
    <x v="2"/>
    <m/>
    <m/>
    <s v="Federal"/>
    <m/>
    <m/>
    <m/>
    <s v="Federal"/>
    <s v="PAV"/>
    <s v="São José"/>
  </r>
  <r>
    <x v="0"/>
    <s v="282BSC0035"/>
    <n v="0"/>
    <x v="246"/>
    <s v="0035"/>
    <n v="-48.783247629874097"/>
    <n v="-27.676718899757301"/>
    <n v="-48.805056349570798"/>
    <n v="-27.704369000328999"/>
    <s v="282"/>
    <s v="SC"/>
    <s v="Eixo Principal"/>
    <s v="-"/>
    <s v="282BSC0035"/>
    <s v="ENTR R. MANSUR ELIAS (SANTO AMARO DA IMPERATRIZ)"/>
    <s v="ACESSO P/ÁGUAS MORNAS"/>
    <n v="28.5"/>
    <n v="32.6"/>
    <n v="4.0999999999999996"/>
    <x v="2"/>
    <m/>
    <m/>
    <s v="Federal"/>
    <m/>
    <m/>
    <m/>
    <s v="Federal"/>
    <s v="PAV"/>
    <s v="São José"/>
  </r>
  <r>
    <x v="0"/>
    <s v="282BSC0040"/>
    <n v="0"/>
    <x v="246"/>
    <s v="0040"/>
    <n v="-48.805056349570798"/>
    <n v="-27.704369000328999"/>
    <n v="-48.883252690159502"/>
    <n v="-27.718407500205799"/>
    <s v="282"/>
    <s v="SC"/>
    <s v="Eixo Principal"/>
    <s v="-"/>
    <s v="282BSC0040"/>
    <s v="ACESSO P/ÁGUAS MORNAS"/>
    <s v="ENTR SC-435 (P/SÃO BONIFÁCIO)"/>
    <n v="32.6"/>
    <n v="41.5"/>
    <n v="8.9"/>
    <x v="2"/>
    <m/>
    <m/>
    <s v="Federal"/>
    <m/>
    <m/>
    <m/>
    <s v="Federal"/>
    <s v="PAV"/>
    <s v="São José"/>
  </r>
  <r>
    <x v="0"/>
    <s v="282BSC0050"/>
    <n v="0"/>
    <x v="246"/>
    <s v="0050"/>
    <n v="-48.883252690159502"/>
    <n v="-27.718407500205799"/>
    <n v="-49.005911560370102"/>
    <n v="-27.681025850162801"/>
    <s v="282"/>
    <s v="SC"/>
    <s v="Eixo Principal"/>
    <s v="-"/>
    <s v="282BSC0050"/>
    <s v="ENTR SC-435 (P/SÃO BONIFÁCIO)"/>
    <s v="ENTR SC-108 (RANCHO QUEIMADO)"/>
    <n v="41.5"/>
    <n v="58.3"/>
    <n v="16.8"/>
    <x v="2"/>
    <m/>
    <m/>
    <s v="Federal"/>
    <m/>
    <m/>
    <m/>
    <s v="Federal"/>
    <s v="PAV"/>
    <s v="São José"/>
  </r>
  <r>
    <x v="0"/>
    <s v="282BSC0070"/>
    <n v="0"/>
    <x v="246"/>
    <s v="0070"/>
    <n v="-49.005911560370102"/>
    <n v="-27.681025850162801"/>
    <n v="-49.332020090154899"/>
    <n v="-27.69592991963"/>
    <s v="282"/>
    <s v="SC"/>
    <s v="Eixo Principal"/>
    <s v="-"/>
    <s v="282BSC0070"/>
    <s v="ENTR SC-108 (RANCHO QUEIMADO)"/>
    <s v="ENTR SC-350/408 (ALFREDO WAGNER)"/>
    <n v="58.3"/>
    <n v="103.8"/>
    <n v="45.5"/>
    <x v="2"/>
    <m/>
    <m/>
    <s v="Federal"/>
    <m/>
    <m/>
    <m/>
    <s v="Federal"/>
    <s v="PAV"/>
    <s v="São José"/>
  </r>
  <r>
    <x v="0"/>
    <s v="282BSC0090"/>
    <n v="0"/>
    <x v="246"/>
    <s v="0090"/>
    <n v="-49.332020090154899"/>
    <n v="-27.69592991963"/>
    <n v="-49.388175720133297"/>
    <n v="-27.748552119584499"/>
    <s v="282"/>
    <s v="SC"/>
    <s v="Eixo Principal"/>
    <s v="-"/>
    <s v="282BSC0090"/>
    <s v="ENTR SC-350/408 (ALFREDO WAGNER)"/>
    <s v="LOMBA ALTA (RIO SÃO JOÃO)"/>
    <n v="103.8"/>
    <n v="114"/>
    <n v="10.199999999999999"/>
    <x v="2"/>
    <m/>
    <m/>
    <s v="Federal"/>
    <m/>
    <m/>
    <m/>
    <s v="Federal"/>
    <s v="PAV"/>
    <s v="São José"/>
  </r>
  <r>
    <x v="0"/>
    <s v="282BSC0095"/>
    <n v="0"/>
    <x v="246"/>
    <s v="0095"/>
    <n v="-49.388175720133297"/>
    <n v="-27.748552119584499"/>
    <n v="-49.4887957898937"/>
    <n v="-27.804022119924799"/>
    <s v="282"/>
    <s v="SC"/>
    <s v="Eixo Principal"/>
    <s v="-"/>
    <s v="282BSC0095"/>
    <s v="LOMBA ALTA (RIO SÃO JOÃO)"/>
    <s v="ENTR BR-486 (BOM RETIRO)"/>
    <n v="114"/>
    <n v="128.1"/>
    <n v="14.1"/>
    <x v="2"/>
    <m/>
    <m/>
    <s v="Federal"/>
    <m/>
    <m/>
    <m/>
    <s v="Federal"/>
    <s v="PAV"/>
    <s v="São José"/>
  </r>
  <r>
    <x v="0"/>
    <s v="282BSC0110"/>
    <n v="0"/>
    <x v="246"/>
    <s v="0110"/>
    <n v="-49.4887957898937"/>
    <n v="-27.804022119924799"/>
    <n v="-49.569876330028499"/>
    <n v="-27.822717009881998"/>
    <s v="282"/>
    <s v="SC"/>
    <s v="Eixo Principal"/>
    <s v="-"/>
    <s v="282BSC0110"/>
    <s v="ENTR BR-486 (BOM RETIRO)"/>
    <s v="ENTR SC-110(A) (P/URUBICI)"/>
    <n v="128.1"/>
    <n v="137.30000000000001"/>
    <n v="9.1999999999999993"/>
    <x v="2"/>
    <m/>
    <m/>
    <s v="Federal"/>
    <m/>
    <m/>
    <m/>
    <s v="Federal"/>
    <s v="PAV"/>
    <s v="Lages"/>
  </r>
  <r>
    <x v="0"/>
    <s v="282BSC0130"/>
    <n v="0"/>
    <x v="246"/>
    <s v="0130"/>
    <n v="-49.569876330028499"/>
    <n v="-27.822717009881998"/>
    <n v="-49.753587299713999"/>
    <n v="-27.7346508598492"/>
    <s v="282"/>
    <s v="SC"/>
    <s v="Eixo Principal"/>
    <s v="-"/>
    <s v="282BSC0130"/>
    <s v="ENTR SC-110(A) (P/URUBICI)"/>
    <s v="ENTR SC-110(B) (P/PETROLÂNDIA)"/>
    <n v="137.30000000000001"/>
    <n v="160"/>
    <n v="22.7"/>
    <x v="2"/>
    <m/>
    <m/>
    <s v="Federal"/>
    <m/>
    <m/>
    <m/>
    <s v="Federal"/>
    <s v="PAV"/>
    <s v="Lages"/>
  </r>
  <r>
    <x v="0"/>
    <s v="282BSC0140"/>
    <n v="0"/>
    <x v="246"/>
    <s v="0140"/>
    <n v="-49.753587299713999"/>
    <n v="-27.7346508598492"/>
    <n v="-49.816344430151197"/>
    <n v="-27.748728080036798"/>
    <s v="282"/>
    <s v="SC"/>
    <s v="Eixo Principal"/>
    <s v="-"/>
    <s v="282BSC0140"/>
    <s v="ENTR SC-110(B) (P/PETROLÂNDIA)"/>
    <s v="ENTR BR-475(A)/SC-112 (P/ RIO RUFINO - ESTRADA CAPITÃO-MOR)"/>
    <n v="160"/>
    <n v="166.9"/>
    <n v="6.9"/>
    <x v="2"/>
    <m/>
    <m/>
    <s v="Federal"/>
    <m/>
    <m/>
    <m/>
    <s v="Federal"/>
    <s v="PAV"/>
    <s v="Lages"/>
  </r>
  <r>
    <x v="0"/>
    <s v="282BSC0150"/>
    <n v="0"/>
    <x v="246"/>
    <s v="0150"/>
    <n v="-49.816344430151197"/>
    <n v="-27.748728080036798"/>
    <n v="-49.947836410022198"/>
    <n v="-27.738605009813199"/>
    <s v="282"/>
    <s v="SC"/>
    <s v="Eixo Principal"/>
    <s v="-"/>
    <s v="282BSC0150"/>
    <s v="ENTR BR-475(A)/SC-112 (P/ RIO RUFINO - ESTRADA CAPITÃO-MOR)"/>
    <s v="ACESSO P/ BOCAINA DO SUL"/>
    <n v="166.9"/>
    <n v="180.9"/>
    <n v="14"/>
    <x v="2"/>
    <m/>
    <s v="475BSC0060"/>
    <s v="Federal"/>
    <m/>
    <m/>
    <m/>
    <s v="Federal"/>
    <s v="PAV"/>
    <s v="Lages"/>
  </r>
  <r>
    <x v="0"/>
    <s v="282BSC0175"/>
    <n v="0"/>
    <x v="246"/>
    <s v="0175"/>
    <n v="-49.947836410022198"/>
    <n v="-27.738605009813199"/>
    <n v="-50.202096620362603"/>
    <n v="-27.773464379877101"/>
    <s v="282"/>
    <s v="SC"/>
    <s v="Eixo Principal"/>
    <s v="-"/>
    <s v="282BSC0175"/>
    <s v="ACESSO P/ BOCAINA DO SUL"/>
    <s v="ENTR SC-114(A) (ÍNDIOS)"/>
    <n v="180.9"/>
    <n v="207"/>
    <n v="26.1"/>
    <x v="2"/>
    <m/>
    <s v="475BSC0030"/>
    <s v="Federal"/>
    <m/>
    <m/>
    <m/>
    <s v="Federal"/>
    <s v="PAV"/>
    <s v="Lages"/>
  </r>
  <r>
    <x v="0"/>
    <s v="282BSC0180"/>
    <n v="0"/>
    <x v="246"/>
    <s v="0180"/>
    <n v="-50.202096620362603"/>
    <n v="-27.773464379877101"/>
    <n v="-50.253295889593502"/>
    <n v="-27.782809950218901"/>
    <s v="282"/>
    <s v="SC"/>
    <s v="Eixo Principal"/>
    <s v="-"/>
    <s v="282BSC0180"/>
    <s v="ENTR SC-114(A) (ÍNDIOS)"/>
    <s v="ENTR SC-114(B) (P/PAINEL)"/>
    <n v="207"/>
    <n v="212.2"/>
    <n v="5.2"/>
    <x v="2"/>
    <m/>
    <s v="475BSC0020"/>
    <s v="Federal"/>
    <m/>
    <m/>
    <m/>
    <s v="Federal"/>
    <s v="PAV"/>
    <s v="Lages"/>
  </r>
  <r>
    <x v="0"/>
    <s v="282BSC0190"/>
    <n v="0"/>
    <x v="246"/>
    <s v="0190"/>
    <n v="-50.253295889593502"/>
    <n v="-27.782809950218901"/>
    <n v="-50.305758180195802"/>
    <n v="-27.7980098498746"/>
    <s v="282"/>
    <s v="SC"/>
    <s v="Eixo Principal"/>
    <s v="-"/>
    <s v="282BSC0190"/>
    <s v="ENTR SC-114(B) (P/PAINEL)"/>
    <s v="ENTR BR-475(B)/AV.LUIZ DE CAMÕES (LAGES)"/>
    <n v="212.2"/>
    <n v="217.7"/>
    <n v="5.5"/>
    <x v="2"/>
    <m/>
    <s v="475BSC0010"/>
    <s v="Federal"/>
    <m/>
    <m/>
    <m/>
    <s v="Federal"/>
    <s v="PAV"/>
    <s v="Lages"/>
  </r>
  <r>
    <x v="0"/>
    <s v="282BSC0191"/>
    <n v="0"/>
    <x v="246"/>
    <s v="0191"/>
    <n v="-50.305758180195802"/>
    <n v="-27.7980098498746"/>
    <n v="-50.363718739627998"/>
    <n v="-27.799868539901102"/>
    <s v="282"/>
    <s v="SC"/>
    <s v="Eixo Principal"/>
    <s v="-"/>
    <s v="282BSC0191"/>
    <s v="ENTR BR-475(B) (LAGES)"/>
    <s v="ENTR BR-116"/>
    <n v="217.7"/>
    <n v="223.1"/>
    <n v="5.4"/>
    <x v="2"/>
    <m/>
    <m/>
    <s v="Federal"/>
    <m/>
    <m/>
    <m/>
    <s v="Federal"/>
    <s v="PAV"/>
    <s v="Lages"/>
  </r>
  <r>
    <x v="0"/>
    <s v="282BSC0210"/>
    <n v="0"/>
    <x v="246"/>
    <s v="0210"/>
    <n v="-50.363718739627998"/>
    <n v="-27.799868539901102"/>
    <n v="-50.574008819851002"/>
    <n v="-27.674092779557999"/>
    <s v="282"/>
    <s v="SC"/>
    <s v="Eixo Principal"/>
    <s v="-"/>
    <s v="282BSC0210"/>
    <s v="ENTR BR-116"/>
    <s v="ENTR R.ANACLETO DA SILVA ORTIZ (P/SÃO JOSÉ DO CERRITO)"/>
    <n v="223.1"/>
    <n v="255.2"/>
    <n v="32.1"/>
    <x v="2"/>
    <m/>
    <m/>
    <s v="Federal"/>
    <m/>
    <m/>
    <m/>
    <s v="Federal"/>
    <s v="PAV"/>
    <s v="Lages"/>
  </r>
  <r>
    <x v="0"/>
    <s v="282BSC0220"/>
    <n v="0"/>
    <x v="246"/>
    <s v="0220"/>
    <n v="-50.574008819851002"/>
    <n v="-27.674092779557999"/>
    <n v="-50.624412080253201"/>
    <n v="-27.626833870087001"/>
    <s v="282"/>
    <s v="SC"/>
    <s v="Eixo Principal"/>
    <s v="-"/>
    <s v="282BSC0220"/>
    <s v="ENTR R.ANACLETO DA SILVA ORTIZ (P/SÃO JOSÉ DO CERRITO)"/>
    <s v="ENTR SC-120"/>
    <n v="255.2"/>
    <n v="265.2"/>
    <n v="10"/>
    <x v="2"/>
    <m/>
    <m/>
    <s v="Federal"/>
    <m/>
    <m/>
    <m/>
    <s v="Federal"/>
    <s v="PAV"/>
    <s v="Lages"/>
  </r>
  <r>
    <x v="0"/>
    <s v="282BSC0225"/>
    <n v="0"/>
    <x v="246"/>
    <s v="0225"/>
    <n v="-50.624412080253201"/>
    <n v="-27.626833870087001"/>
    <n v="-50.979688470346503"/>
    <n v="-27.489128860008801"/>
    <s v="282"/>
    <s v="SC"/>
    <s v="Eixo Principal"/>
    <s v="-"/>
    <s v="282BSC0225"/>
    <s v="ENTR SC-120"/>
    <s v="ENTR SC-452 (VARGEM)"/>
    <n v="265.2"/>
    <n v="310.8"/>
    <n v="45.6"/>
    <x v="2"/>
    <m/>
    <m/>
    <s v="Federal"/>
    <m/>
    <m/>
    <m/>
    <s v="Federal"/>
    <s v="PAV"/>
    <s v="Lages"/>
  </r>
  <r>
    <x v="0"/>
    <s v="282BSC0228"/>
    <n v="0"/>
    <x v="246"/>
    <s v="0228"/>
    <n v="-50.979688470346503"/>
    <n v="-27.489128860008801"/>
    <n v="-51.066755110259997"/>
    <n v="-27.3742909403745"/>
    <s v="282"/>
    <s v="SC"/>
    <s v="Eixo Principal"/>
    <s v="-"/>
    <s v="282BSC0228"/>
    <s v="ENTR SC-452 (VARGEM)"/>
    <s v="ENTR BR-470(A)"/>
    <n v="310.8"/>
    <n v="325.8"/>
    <n v="15"/>
    <x v="2"/>
    <m/>
    <m/>
    <s v="Federal"/>
    <m/>
    <m/>
    <m/>
    <s v="Federal"/>
    <s v="PAV"/>
    <s v="Lages"/>
  </r>
  <r>
    <x v="0"/>
    <s v="282BSC0230"/>
    <n v="0"/>
    <x v="246"/>
    <s v="0230"/>
    <n v="-51.066755110259997"/>
    <n v="-27.3742909403745"/>
    <n v="-51.1921896804093"/>
    <n v="-27.3933931602661"/>
    <s v="282"/>
    <s v="SC"/>
    <s v="Eixo Principal"/>
    <s v="-"/>
    <s v="282BSC0230"/>
    <s v="ENTR BR-470(A)"/>
    <s v="ENTR BR-283(A)/470(B)"/>
    <n v="325.8"/>
    <n v="338.7"/>
    <n v="12.9"/>
    <x v="2"/>
    <m/>
    <s v="470BSC0270"/>
    <s v="Federal"/>
    <m/>
    <m/>
    <m/>
    <s v="Federal"/>
    <s v="PAV"/>
    <s v="Joaçaba"/>
  </r>
  <r>
    <x v="0"/>
    <s v="282BSC0245"/>
    <n v="0"/>
    <x v="246"/>
    <s v="0245"/>
    <n v="-51.1921896804093"/>
    <n v="-27.3933931602661"/>
    <n v="-51.215342249844902"/>
    <n v="-27.390237399636199"/>
    <s v="282"/>
    <s v="SC"/>
    <s v="Eixo Principal"/>
    <s v="-"/>
    <s v="282BSC0245"/>
    <s v="ENTR BR-283(A)/470(B)"/>
    <s v="ENTR BR-283(B)/SC-135 (CAMPOS NOVOS)"/>
    <n v="338.7"/>
    <n v="341.2"/>
    <n v="2.5"/>
    <x v="2"/>
    <m/>
    <s v="283BSC0010"/>
    <s v="Federal"/>
    <m/>
    <m/>
    <m/>
    <s v="Federal"/>
    <s v="PAV"/>
    <s v="Joaçaba"/>
  </r>
  <r>
    <x v="0"/>
    <s v="282BSC0250"/>
    <n v="0"/>
    <x v="246"/>
    <s v="0250"/>
    <n v="-51.215342249844902"/>
    <n v="-27.390237399636199"/>
    <n v="-51.510559660000197"/>
    <n v="-27.203240440294"/>
    <s v="282"/>
    <s v="SC"/>
    <s v="Eixo Principal"/>
    <s v="-"/>
    <s v="282BSC0250"/>
    <s v="ENTR BR-283(B)/SC-135 (CAMPOS NOVOS)"/>
    <s v="ENTR SC-150 (JOAÇABA)"/>
    <n v="341.2"/>
    <n v="383.4"/>
    <n v="42.2"/>
    <x v="2"/>
    <m/>
    <m/>
    <s v="Federal"/>
    <m/>
    <m/>
    <m/>
    <s v="Federal"/>
    <s v="PAV"/>
    <s v="Joaçaba"/>
  </r>
  <r>
    <x v="0"/>
    <s v="282BSC0270"/>
    <n v="0"/>
    <x v="246"/>
    <s v="0270"/>
    <n v="-51.510559660000197"/>
    <n v="-27.203240440294"/>
    <n v="-51.652867070258999"/>
    <n v="-27.097182910263001"/>
    <s v="282"/>
    <s v="SC"/>
    <s v="Eixo Principal"/>
    <s v="-"/>
    <s v="282BSC0270"/>
    <s v="ENTR SC-150 (JOAÇABA)"/>
    <s v="ENTR SC-355(A) (P/JABORÁ)"/>
    <n v="383.4"/>
    <n v="405.2"/>
    <n v="21.8"/>
    <x v="2"/>
    <m/>
    <m/>
    <s v="Federal"/>
    <m/>
    <m/>
    <m/>
    <s v="Federal"/>
    <s v="PAV"/>
    <s v="Joaçaba"/>
  </r>
  <r>
    <x v="0"/>
    <s v="282BSC0290"/>
    <n v="0"/>
    <x v="246"/>
    <s v="0290"/>
    <n v="-51.652867070258999"/>
    <n v="-27.097182910263001"/>
    <n v="-51.663126289746401"/>
    <n v="-27.067241279561301"/>
    <s v="282"/>
    <s v="SC"/>
    <s v="Eixo Principal"/>
    <s v="-"/>
    <s v="282BSC0290"/>
    <s v="ENTR SC-355(A) (P/JABORÁ)"/>
    <s v="ENTR SC-355(B) (CATANDUVAS)"/>
    <n v="405.2"/>
    <n v="408.8"/>
    <n v="3.6"/>
    <x v="2"/>
    <m/>
    <m/>
    <s v="Federal"/>
    <m/>
    <m/>
    <m/>
    <s v="Federal"/>
    <s v="PAV"/>
    <s v="Joaçaba"/>
  </r>
  <r>
    <x v="0"/>
    <s v="282BSC0295"/>
    <n v="0"/>
    <x v="246"/>
    <s v="0295"/>
    <n v="-51.663126289746401"/>
    <n v="-27.067241279561301"/>
    <n v="-51.854644349656901"/>
    <n v="-26.969582629634601"/>
    <s v="282"/>
    <s v="SC"/>
    <s v="Eixo Principal"/>
    <s v="-"/>
    <s v="282BSC0295"/>
    <s v="ENTR SC-355(B) (CATANDUVAS)"/>
    <s v="ENTR BR-153 (P/IRANI)"/>
    <n v="408.8"/>
    <n v="436.4"/>
    <n v="27.6"/>
    <x v="2"/>
    <m/>
    <m/>
    <s v="Federal"/>
    <m/>
    <m/>
    <m/>
    <s v="Federal"/>
    <s v="PAV"/>
    <s v="Joaçaba"/>
  </r>
  <r>
    <x v="4"/>
    <s v="282BSC0310"/>
    <s v="BR-476/153/282/480/SC/PR"/>
    <x v="246"/>
    <s v="0310"/>
    <n v="-51.854644349656901"/>
    <n v="-26.969582629634601"/>
    <n v="-52.032149349712597"/>
    <n v="-26.856062849920502"/>
    <s v="282"/>
    <s v="SC"/>
    <s v="Eixo Principal"/>
    <s v="-"/>
    <s v="282BSC0310"/>
    <s v="ENTR BR-153 (P/IRANI)"/>
    <s v="ENTR SC-154 (PONTE SERRADA)"/>
    <n v="436.4"/>
    <n v="460"/>
    <n v="23.6"/>
    <x v="2"/>
    <m/>
    <m/>
    <s v="Federal"/>
    <m/>
    <m/>
    <m/>
    <s v="Federal"/>
    <s v="PAV"/>
    <s v="Joaçaba"/>
  </r>
  <r>
    <x v="4"/>
    <s v="282BSC0330"/>
    <s v="BR-476/153/282/480/SC/PR"/>
    <x v="246"/>
    <s v="0330"/>
    <n v="-52.032149349712597"/>
    <n v="-26.856062849920502"/>
    <n v="-52.402142080292698"/>
    <n v="-26.883513880161299"/>
    <s v="282"/>
    <s v="SC"/>
    <s v="Eixo Principal"/>
    <s v="-"/>
    <s v="282BSC0330"/>
    <s v="ENTR SC-154 (PONTE SERRADA)"/>
    <s v="ENTR SC-155 (XANXERÊ)"/>
    <n v="460"/>
    <n v="503.3"/>
    <n v="43.3"/>
    <x v="2"/>
    <m/>
    <m/>
    <s v="Federal"/>
    <m/>
    <m/>
    <m/>
    <s v="Federal"/>
    <s v="PAV"/>
    <s v="Chapecó"/>
  </r>
  <r>
    <x v="4"/>
    <s v="282BSC0340"/>
    <s v="BR-476/153/282/480/SC/PR"/>
    <x v="246"/>
    <s v="0340"/>
    <n v="-52.402142080292698"/>
    <n v="-26.883513880161299"/>
    <n v="-52.435227519634203"/>
    <n v="-26.885530140403599"/>
    <s v="282"/>
    <s v="SC"/>
    <s v="Eixo Principal"/>
    <s v="-"/>
    <s v="282BSC0340"/>
    <s v="ENTR SC-155 (XANXERÊ)"/>
    <s v="ENTR BR-480(A)/SC-480 (P/BOM JESUS)"/>
    <n v="503.3"/>
    <n v="506.6"/>
    <n v="3.3"/>
    <x v="2"/>
    <m/>
    <m/>
    <s v="Federal"/>
    <m/>
    <m/>
    <m/>
    <s v="Federal"/>
    <s v="PAV"/>
    <s v="Chapecó"/>
  </r>
  <r>
    <x v="4"/>
    <s v="282BSC0350"/>
    <s v="BR-476/153/282/480/SC/PR"/>
    <x v="246"/>
    <s v="0350"/>
    <n v="-52.435227519634203"/>
    <n v="-26.885530140403599"/>
    <n v="-52.646308880050697"/>
    <n v="-26.999640750420198"/>
    <s v="282"/>
    <s v="SC"/>
    <s v="Eixo Principal"/>
    <s v="-"/>
    <s v="282BSC0350"/>
    <s v="ENTR BR-480(A)/SC-480 (P/BOM JESUS)"/>
    <s v="ENTR BR-480(B)/SC-157 (P/CHAPECÓ)"/>
    <n v="506.6"/>
    <n v="535.29999999999995"/>
    <n v="28.7"/>
    <x v="2"/>
    <m/>
    <s v="480BSC0110"/>
    <s v="Federal"/>
    <m/>
    <m/>
    <m/>
    <s v="Federal"/>
    <s v="PAV"/>
    <s v="Chapecó"/>
  </r>
  <r>
    <x v="0"/>
    <s v="282BSC0370"/>
    <n v="0"/>
    <x v="246"/>
    <s v="0370"/>
    <n v="-52.646308880050697"/>
    <n v="-26.999640750420198"/>
    <n v="-52.987122030357298"/>
    <n v="-26.837532529602498"/>
    <s v="282"/>
    <s v="SC"/>
    <s v="Eixo Principal"/>
    <s v="-"/>
    <s v="282BSC0370"/>
    <s v="ENTR BR-480(B)/SC-157 (P/CHAPECÓ)"/>
    <s v="ENTR SC-160(A) (PINHALZINHO)"/>
    <n v="535.29999999999995"/>
    <n v="580"/>
    <n v="44.7"/>
    <x v="2"/>
    <m/>
    <m/>
    <s v="Federal"/>
    <m/>
    <m/>
    <m/>
    <s v="Federal"/>
    <s v="PAV"/>
    <s v="Chapecó"/>
  </r>
  <r>
    <x v="0"/>
    <s v="282BSC0375"/>
    <n v="0"/>
    <x v="246"/>
    <s v="0375"/>
    <n v="-52.987122030357298"/>
    <n v="-26.837532529602498"/>
    <n v="-53.004159780049697"/>
    <n v="-26.826405920296899"/>
    <s v="282"/>
    <s v="SC"/>
    <s v="Eixo Principal"/>
    <s v="-"/>
    <s v="282BSC0375"/>
    <s v="ENTR SC-160(A) (PINHALZINHO)"/>
    <s v="ENTR SC-160(B) (P/MODELO)"/>
    <n v="580"/>
    <n v="582.29999999999995"/>
    <n v="2.2999999999999998"/>
    <x v="2"/>
    <m/>
    <m/>
    <s v="Federal"/>
    <m/>
    <m/>
    <m/>
    <s v="Federal"/>
    <s v="PAV"/>
    <s v="Chapecó"/>
  </r>
  <r>
    <x v="0"/>
    <s v="282BSC0377"/>
    <n v="0"/>
    <x v="246"/>
    <s v="0377"/>
    <n v="-53.004159780049697"/>
    <n v="-26.826405920296899"/>
    <n v="-53.181703829568001"/>
    <n v="-26.805466169628001"/>
    <s v="282"/>
    <s v="SC"/>
    <s v="Eixo Principal"/>
    <s v="-"/>
    <s v="282BSC0377"/>
    <s v="ENTR SC-160(B) (P/MODELO)"/>
    <s v="ENTR BR-158(A) (P/CUNHA PORÃ)"/>
    <n v="582.29999999999995"/>
    <n v="602.29999999999995"/>
    <n v="20"/>
    <x v="2"/>
    <m/>
    <m/>
    <s v="Federal"/>
    <m/>
    <m/>
    <m/>
    <s v="Federal"/>
    <s v="PAV"/>
    <s v="Chapecó"/>
  </r>
  <r>
    <x v="0"/>
    <s v="282BSC0379"/>
    <n v="0"/>
    <x v="246"/>
    <s v="0379"/>
    <n v="-53.181703829568001"/>
    <n v="-26.805466169628001"/>
    <n v="-53.196987209691898"/>
    <n v="-26.7827908002551"/>
    <s v="282"/>
    <s v="SC"/>
    <s v="Eixo Principal"/>
    <s v="Coinc"/>
    <s v="282BSC0379"/>
    <s v="ENTR BR-158(A) (P/CUNHA PORÃ)"/>
    <s v="ENTR BR-158(B) (MARAVILHA)"/>
    <n v="602.29999999999995"/>
    <n v="605.5"/>
    <n v="3.2"/>
    <x v="2"/>
    <m/>
    <s v="158BSC1085"/>
    <s v="Federal"/>
    <m/>
    <m/>
    <m/>
    <s v="Federal"/>
    <s v="PAV"/>
    <s v="Chapecó"/>
  </r>
  <r>
    <x v="0"/>
    <s v="282BSC0380"/>
    <n v="0"/>
    <x v="246"/>
    <s v="0380"/>
    <n v="-53.196987209691898"/>
    <n v="-26.7827908002551"/>
    <n v="-53.345658890045598"/>
    <n v="-26.798532769871301"/>
    <s v="282"/>
    <s v="SC"/>
    <s v="Eixo Principal"/>
    <s v="-"/>
    <s v="282BSC0380"/>
    <s v="ENTR BR-158(B) (MARAVILHA)"/>
    <s v="ENTR SC-161 (P/ROMELÂNDIA)"/>
    <n v="605.5"/>
    <n v="624.4"/>
    <n v="18.899999999999999"/>
    <x v="2"/>
    <m/>
    <m/>
    <s v="Federal"/>
    <m/>
    <m/>
    <m/>
    <s v="Federal"/>
    <s v="PAV"/>
    <s v="Chapecó"/>
  </r>
  <r>
    <x v="0"/>
    <s v="282BSC0385"/>
    <n v="0"/>
    <x v="246"/>
    <s v="0385"/>
    <n v="-53.345658890045598"/>
    <n v="-26.798532769871301"/>
    <n v="-53.500767529997397"/>
    <n v="-26.7612013703468"/>
    <s v="282"/>
    <s v="SC"/>
    <s v="Eixo Principal"/>
    <s v="-"/>
    <s v="282BSC0385"/>
    <s v="ENTR SC-161 (P/ROMELÂNDIA)"/>
    <s v="ENTR BR-163(A) (P/DESCANSO - ACESSO A S M DO OESTE)"/>
    <n v="624.4"/>
    <n v="646.5"/>
    <n v="22.1"/>
    <x v="2"/>
    <m/>
    <m/>
    <s v="Federal"/>
    <m/>
    <m/>
    <m/>
    <s v="Federal"/>
    <s v="PAV"/>
    <s v="Chapecó"/>
  </r>
  <r>
    <x v="0"/>
    <s v="282BSC0390"/>
    <n v="0"/>
    <x v="246"/>
    <s v="0390"/>
    <n v="-53.500767529997397"/>
    <n v="-26.7612013703468"/>
    <n v="-53.514080910105797"/>
    <n v="-26.707321749998599"/>
    <s v="282"/>
    <s v="SC"/>
    <s v="Eixo Principal"/>
    <s v="Coinc"/>
    <s v="282BSC0390"/>
    <s v="ENTR BR-163(A) (P/DESCANSO - ACESSO A S M DO OESTE)"/>
    <s v="ENTR BR-163(B)"/>
    <n v="646.5"/>
    <n v="653.1"/>
    <n v="6.6"/>
    <x v="2"/>
    <m/>
    <s v="163BSC0025"/>
    <s v="Federal"/>
    <m/>
    <m/>
    <m/>
    <s v="Federal"/>
    <s v="PAV"/>
    <s v="Chapecó"/>
  </r>
  <r>
    <x v="0"/>
    <s v="282BSC0393"/>
    <n v="0"/>
    <x v="246"/>
    <s v="0393"/>
    <n v="-53.514080910105797"/>
    <n v="-26.707321749998599"/>
    <n v="-53.5255654900552"/>
    <n v="-26.704841220146101"/>
    <s v="282"/>
    <s v="SC"/>
    <s v="Eixo Principal"/>
    <s v="-"/>
    <s v="282BSC0393"/>
    <s v="ENTR BR-163(B)"/>
    <s v="ENTR R.LUÍS DE CAMÕES (ACESSO NORTE S MIGUEL DO OESTE)"/>
    <n v="653.1"/>
    <n v="654.5"/>
    <n v="1.4"/>
    <x v="2"/>
    <m/>
    <m/>
    <s v="Federal"/>
    <m/>
    <m/>
    <m/>
    <s v="Federal"/>
    <s v="PAV"/>
    <s v="Chapecó"/>
  </r>
  <r>
    <x v="0"/>
    <s v="282BSC0395"/>
    <n v="0"/>
    <x v="246"/>
    <s v="0395"/>
    <n v="-53.5255654900552"/>
    <n v="-26.704841220146101"/>
    <n v="-53.673706729581802"/>
    <n v="-26.613893199811201"/>
    <s v="282"/>
    <s v="SC"/>
    <s v="Eixo Principal"/>
    <s v="-"/>
    <s v="282BSC0395"/>
    <s v="ENTR R.LUÍS DE CAMÕES (ACESSO NORTE S MIGUEL DO OESTE)"/>
    <s v="ENTR R. ALCIDES OSCAR SCHMIDT (PARAÍSO)"/>
    <n v="654.5"/>
    <n v="674.4"/>
    <n v="19.899999999999999"/>
    <x v="2"/>
    <m/>
    <m/>
    <s v="Federal"/>
    <m/>
    <m/>
    <m/>
    <s v="Federal"/>
    <s v="PAV"/>
    <s v="Chapecó"/>
  </r>
  <r>
    <x v="0"/>
    <s v="282BSC0400"/>
    <n v="0"/>
    <x v="246"/>
    <s v="0400"/>
    <n v="-53.673706729581802"/>
    <n v="-26.613893199811201"/>
    <n v="-53.734052499722999"/>
    <n v="-26.613126859616798"/>
    <s v="282"/>
    <s v="SC"/>
    <s v="Eixo Principal"/>
    <s v="-"/>
    <s v="282BSC0400"/>
    <s v="ENTR R. ALCIDES OSCAR SCHMIDT (PARAÍSO)"/>
    <s v="FRONT BRASIL/ARGENTINA (PONTE SOBRE RIO PEPERIGUAÇU)"/>
    <n v="674.4"/>
    <n v="684.2"/>
    <n v="9.8000000000000007"/>
    <x v="2"/>
    <m/>
    <m/>
    <s v="Federal"/>
    <m/>
    <m/>
    <m/>
    <s v="Federal"/>
    <s v="PAV"/>
    <s v="Chapecó"/>
  </r>
  <r>
    <x v="0"/>
    <s v="283BSC0010"/>
    <n v="0"/>
    <x v="247"/>
    <s v="0010"/>
    <n v="-51.215342249844902"/>
    <n v="-27.390237399636199"/>
    <n v="-51.1921896804093"/>
    <n v="-27.3933931602661"/>
    <s v="283"/>
    <s v="SC"/>
    <s v="Eixo Principal"/>
    <s v="Coinc"/>
    <s v="283BSC0010"/>
    <s v="ENTR BR-282(A)/SC-135 (CAMPOS NOVOS)"/>
    <s v="ENTR BR-282(B)/470(A)"/>
    <n v="0"/>
    <n v="2.5"/>
    <n v="2.5"/>
    <x v="2"/>
    <m/>
    <s v="282BSC0245"/>
    <s v="Federal"/>
    <m/>
    <m/>
    <m/>
    <s v="Federal"/>
    <s v="PAV"/>
    <s v="Joaçaba"/>
  </r>
  <r>
    <x v="0"/>
    <s v="283BSC0015"/>
    <n v="0"/>
    <x v="247"/>
    <s v="0015"/>
    <n v="-51.1921896804093"/>
    <n v="-27.3933931602661"/>
    <n v="-51.247856640371502"/>
    <n v="-27.447548170111901"/>
    <s v="283"/>
    <s v="SC"/>
    <s v="Eixo Principal"/>
    <s v="-"/>
    <s v="283BSC0015"/>
    <s v="ENTR BR-282(B)/470(A)"/>
    <s v="ENTR SC-284 (P/DISTRITO DE IBICUÍ)"/>
    <n v="2.5"/>
    <n v="11.6"/>
    <n v="9.1"/>
    <x v="2"/>
    <m/>
    <s v="470BSC0290"/>
    <s v="Federal"/>
    <m/>
    <m/>
    <m/>
    <s v="Federal"/>
    <s v="PAV"/>
    <s v="Joaçaba"/>
  </r>
  <r>
    <x v="0"/>
    <s v="283BSC0020"/>
    <n v="0"/>
    <x v="247"/>
    <s v="0020"/>
    <n v="-51.247856640371502"/>
    <n v="-27.447548170111901"/>
    <n v="-51.2734290803877"/>
    <n v="-27.466977010280701"/>
    <s v="283"/>
    <s v="SC"/>
    <s v="Eixo Principal"/>
    <s v="-"/>
    <s v="283BSC0020"/>
    <s v="ENTR SC-284 (P/DISTRITO DE IBICUÍ)"/>
    <s v="ENTR SC-135 (P/CELSO RAMOS)"/>
    <n v="11.6"/>
    <n v="15"/>
    <n v="3.4"/>
    <x v="2"/>
    <m/>
    <s v="470BSC0295"/>
    <s v="Federal"/>
    <m/>
    <m/>
    <m/>
    <s v="Federal"/>
    <s v="PAV"/>
    <s v="Joaçaba"/>
  </r>
  <r>
    <x v="0"/>
    <s v="283BSC0025"/>
    <n v="0"/>
    <x v="247"/>
    <s v="0025"/>
    <n v="-51.2734290803877"/>
    <n v="-27.466977010280701"/>
    <n v="-51.388291729579599"/>
    <n v="-27.530013169771902"/>
    <s v="283"/>
    <s v="SC"/>
    <s v="Eixo Principal"/>
    <s v="-"/>
    <s v="283BSC0025"/>
    <s v="ENTR SC-135 (P/CELSO RAMOS)"/>
    <s v="ENTR BR-470(B)/SC-390 (ENCRUZILHADA)"/>
    <n v="15"/>
    <n v="29.3"/>
    <n v="14.3"/>
    <x v="2"/>
    <m/>
    <s v="470BSC0300"/>
    <s v="Federal"/>
    <m/>
    <m/>
    <m/>
    <s v="Federal"/>
    <s v="PAV"/>
    <s v="Joaçaba"/>
  </r>
  <r>
    <x v="0"/>
    <s v="283BSC0030"/>
    <n v="0"/>
    <x v="247"/>
    <s v="0030"/>
    <n v="-51.388291729579599"/>
    <n v="-27.530013169771902"/>
    <n v="-51.598191510329897"/>
    <n v="-27.367785490208099"/>
    <s v="283"/>
    <s v="SC"/>
    <s v="Eixo Principal"/>
    <s v="-"/>
    <s v="283BSC0030"/>
    <s v="ENTR BR-470(B)/SC-390 (ENCRUZILHADA)"/>
    <s v="ENTR SC-150(A) (P/PIRATUBA)"/>
    <n v="29.3"/>
    <n v="60.6"/>
    <n v="31.3"/>
    <x v="1"/>
    <m/>
    <m/>
    <s v="Estadual"/>
    <m/>
    <s v="SC-390/467"/>
    <s v="PAV"/>
    <s v="Estadual"/>
    <s v="PLA"/>
    <s v="Joaçaba"/>
  </r>
  <r>
    <x v="0"/>
    <s v="283BSC0040"/>
    <n v="0"/>
    <x v="247"/>
    <s v="0040"/>
    <n v="-51.598191510329897"/>
    <n v="-27.367785490208099"/>
    <n v="-51.612788689746097"/>
    <n v="-27.339722970438601"/>
    <s v="283"/>
    <s v="SC"/>
    <s v="Eixo Principal"/>
    <s v="-"/>
    <s v="283BSC0040"/>
    <s v="ENTR SC-150(A) (P/PIRATUBA)"/>
    <s v="ENTR SC-150(B) (OURO)"/>
    <n v="60.6"/>
    <n v="64.5"/>
    <n v="3.9"/>
    <x v="1"/>
    <m/>
    <m/>
    <s v="Estadual"/>
    <m/>
    <s v="SC-150"/>
    <s v="PAV"/>
    <s v="Estadual"/>
    <s v="PLA"/>
    <s v="Joaçaba"/>
  </r>
  <r>
    <x v="0"/>
    <s v="283BSC0050"/>
    <n v="0"/>
    <x v="247"/>
    <s v="0050"/>
    <n v="-51.612788689746097"/>
    <n v="-27.339722970438601"/>
    <n v="-51.950026679687397"/>
    <n v="-27.224408259933199"/>
    <s v="283"/>
    <s v="SC"/>
    <s v="Eixo Principal"/>
    <s v="-"/>
    <s v="283BSC0050"/>
    <s v="ENTR SC-150(B) (OURO)"/>
    <s v="ENTR BR-153 (P/IRANI)"/>
    <n v="64.5"/>
    <n v="100.2"/>
    <n v="35.700000000000003"/>
    <x v="1"/>
    <m/>
    <m/>
    <s v="Federal"/>
    <m/>
    <m/>
    <m/>
    <s v="Federal"/>
    <s v="PLA"/>
    <s v="Joaçaba"/>
  </r>
  <r>
    <x v="0"/>
    <s v="283BSC0070"/>
    <n v="0"/>
    <x v="247"/>
    <s v="0070"/>
    <n v="-51.950026679687397"/>
    <n v="-27.224408259933199"/>
    <n v="-52.130924749877202"/>
    <n v="-27.196965609575098"/>
    <s v="283"/>
    <s v="SC"/>
    <s v="Eixo Principal"/>
    <s v="-"/>
    <s v="283BSC0070"/>
    <s v="ENTR BR-153 (P/IRANI)"/>
    <s v="ENTR SC-154 (P/ ARABUTÃ)"/>
    <n v="100.2"/>
    <n v="122.6"/>
    <n v="22.4"/>
    <x v="1"/>
    <m/>
    <m/>
    <s v="Estadual"/>
    <m/>
    <s v="SCT-283"/>
    <s v="PAV"/>
    <s v="Estadual"/>
    <s v="PLA"/>
    <s v="Joaçaba"/>
  </r>
  <r>
    <x v="0"/>
    <s v="283BSC0095"/>
    <n v="0"/>
    <x v="247"/>
    <s v="0095"/>
    <n v="-52.130924749877202"/>
    <n v="-27.196965609575098"/>
    <n v="-52.310385639585498"/>
    <n v="-27.1529360099888"/>
    <s v="283"/>
    <s v="SC"/>
    <s v="Eixo Principal"/>
    <s v="-"/>
    <s v="283BSC0095"/>
    <s v="ENTR SC-154 (P/ ARABUTÃ)"/>
    <s v="ENTR SC-155(A) (SEARA)"/>
    <n v="122.6"/>
    <n v="148.80000000000001"/>
    <n v="26.2"/>
    <x v="1"/>
    <m/>
    <m/>
    <s v="Estadual"/>
    <m/>
    <s v="SCT-283"/>
    <s v="PAV"/>
    <s v="Estadual"/>
    <s v="PLA"/>
    <s v="Joaçaba"/>
  </r>
  <r>
    <x v="0"/>
    <s v="283BSC0100"/>
    <n v="0"/>
    <x v="247"/>
    <s v="0100"/>
    <n v="-52.310385639585498"/>
    <n v="-27.1529360099888"/>
    <n v="-52.328221739941199"/>
    <n v="-27.130009950099002"/>
    <s v="283"/>
    <s v="SC"/>
    <s v="Eixo Principal"/>
    <s v="-"/>
    <s v="283BSC0100"/>
    <s v="ENTR SC-155(A) (SEARA)"/>
    <s v="ENTR SC-155(B) (P/XANXERÊ)"/>
    <n v="148.80000000000001"/>
    <n v="152.5"/>
    <n v="3.7"/>
    <x v="1"/>
    <m/>
    <m/>
    <s v="Estadual"/>
    <m/>
    <s v="SCT-283"/>
    <s v="PAV"/>
    <s v="Estadual"/>
    <s v="PLA"/>
    <s v="Joaçaba"/>
  </r>
  <r>
    <x v="0"/>
    <s v="283BSC0110"/>
    <n v="0"/>
    <x v="247"/>
    <s v="0110"/>
    <n v="-52.328221739941199"/>
    <n v="-27.130009950099002"/>
    <n v="-52.505987949883902"/>
    <n v="-27.093685339806498"/>
    <s v="283"/>
    <s v="SC"/>
    <s v="Eixo Principal"/>
    <s v="-"/>
    <s v="283BSC0110"/>
    <s v="ENTR SC-155(B) (P/XANXERÊ)"/>
    <s v="ACESSO P/ ARVOREDO"/>
    <n v="152.5"/>
    <n v="176.7"/>
    <n v="24.2"/>
    <x v="1"/>
    <m/>
    <m/>
    <s v="Estadual"/>
    <m/>
    <s v="SCT-283"/>
    <s v="PAV"/>
    <s v="Estadual"/>
    <s v="PLA"/>
    <s v="Joaçaba"/>
  </r>
  <r>
    <x v="0"/>
    <s v="283BSC0115"/>
    <n v="0"/>
    <x v="247"/>
    <s v="0115"/>
    <n v="-52.505987949883902"/>
    <n v="-27.093685339806498"/>
    <n v="-52.618126639832397"/>
    <n v="-27.108834450249599"/>
    <s v="283"/>
    <s v="SC"/>
    <s v="Eixo Principal"/>
    <s v="-"/>
    <s v="283BSC0115"/>
    <s v="ACESSO P/ ARVOREDO"/>
    <s v="ENTR BR-480(A) (CHAPECÓ) *TRECHO MUNICIPAL*"/>
    <n v="176.7"/>
    <n v="191.5"/>
    <n v="14.8"/>
    <x v="1"/>
    <m/>
    <m/>
    <s v="Estadual"/>
    <m/>
    <s v="SCT-283"/>
    <s v="PAV"/>
    <s v="Estadual"/>
    <s v="PLA"/>
    <s v="Joaçaba"/>
  </r>
  <r>
    <x v="0"/>
    <s v="283BSC0125"/>
    <n v="0"/>
    <x v="247"/>
    <s v="0125"/>
    <n v="-52.618126639832397"/>
    <n v="-27.108834450249599"/>
    <n v="-52.622694640045502"/>
    <n v="-27.0931230503884"/>
    <s v="283"/>
    <s v="SC"/>
    <s v="Eixo Principal"/>
    <s v="-"/>
    <s v="283BSC0125"/>
    <s v="ENTR BR-480(A) (CHAPECÓ)"/>
    <s v="ENTR BR-480(B) (CHAPECÓ) *TRECHO MUNICIPAL*"/>
    <n v="191.5"/>
    <n v="193.3"/>
    <n v="1.8"/>
    <x v="1"/>
    <m/>
    <s v="480BSC0150"/>
    <s v="Estadual"/>
    <m/>
    <s v="SCT-283"/>
    <s v="PAV"/>
    <s v="Estadual"/>
    <s v="PLA"/>
    <s v="Chapecó"/>
  </r>
  <r>
    <x v="0"/>
    <s v="283BSC0130"/>
    <n v="0"/>
    <x v="247"/>
    <s v="0130"/>
    <n v="-52.622694640045502"/>
    <n v="-27.0931230503884"/>
    <n v="-52.691674460308001"/>
    <n v="-27.094766000250601"/>
    <s v="283"/>
    <s v="SC"/>
    <s v="Eixo Principal"/>
    <s v="-"/>
    <s v="283BSC0130"/>
    <s v="ENTR BR-480(B) (CHAPECÓ)"/>
    <s v="ENTR SC-484 (P/GUATAMBU)"/>
    <n v="193.3"/>
    <n v="200.4"/>
    <n v="7.1"/>
    <x v="1"/>
    <m/>
    <m/>
    <s v="Estadual"/>
    <m/>
    <s v="SCT-283"/>
    <s v="DUP"/>
    <s v="Estadual"/>
    <s v="PLA"/>
    <s v="Chapecó"/>
  </r>
  <r>
    <x v="0"/>
    <s v="283BSC0135"/>
    <n v="0"/>
    <x v="247"/>
    <s v="0135"/>
    <n v="-52.691674460308001"/>
    <n v="-27.094766000250601"/>
    <n v="-52.866724650222402"/>
    <n v="-27.0721302298262"/>
    <s v="283"/>
    <s v="SC"/>
    <s v="Eixo Principal"/>
    <s v="-"/>
    <s v="283BSC0135"/>
    <s v="ENTR SC-484 (P/GUATAMBU)"/>
    <s v="ENTR SC-159 (PLANALTO ALEGRE)"/>
    <n v="200.4"/>
    <n v="221.8"/>
    <n v="21.4"/>
    <x v="1"/>
    <m/>
    <m/>
    <s v="Estadual"/>
    <m/>
    <s v="SCT-283"/>
    <s v="PAV"/>
    <s v="Estadual"/>
    <s v="PLA"/>
    <s v="Chapecó"/>
  </r>
  <r>
    <x v="0"/>
    <s v="283BSC0140"/>
    <n v="0"/>
    <x v="247"/>
    <s v="0140"/>
    <n v="-52.866724650222402"/>
    <n v="-27.0721302298262"/>
    <n v="-52.985537719889798"/>
    <n v="-27.069447939770502"/>
    <s v="283"/>
    <s v="SC"/>
    <s v="Eixo Principal"/>
    <s v="-"/>
    <s v="283BSC0140"/>
    <s v="ENTR SC-159 (PLANALTO ALEGRE)"/>
    <s v="ENTR R. RIO DO SUL (ÁGUAS DE CHAPECÓ)"/>
    <n v="221.8"/>
    <n v="235.6"/>
    <n v="13.8"/>
    <x v="1"/>
    <m/>
    <m/>
    <s v="Estadual"/>
    <m/>
    <s v="SCT-283"/>
    <s v="PAV"/>
    <s v="Estadual"/>
    <s v="PLA"/>
    <s v="Chapecó"/>
  </r>
  <r>
    <x v="0"/>
    <s v="283BSC0147"/>
    <n v="0"/>
    <x v="247"/>
    <s v="0147"/>
    <n v="-52.985537719889798"/>
    <n v="-27.069447939770502"/>
    <n v="-53.006827000165799"/>
    <n v="-27.086575340179699"/>
    <s v="283"/>
    <s v="SC"/>
    <s v="Eixo Principal"/>
    <s v="-"/>
    <s v="283BSC0147"/>
    <s v="ENTR R. RIO DO SUL (ÁGUAS DE CHAPECÓ)"/>
    <s v="ENTR SC-160 (SÃO CARLOS)"/>
    <n v="235.6"/>
    <n v="239"/>
    <n v="3.4"/>
    <x v="1"/>
    <m/>
    <m/>
    <s v="Estadual"/>
    <m/>
    <s v="SCT-283"/>
    <s v="DUP"/>
    <s v="Estadual"/>
    <s v="PLA"/>
    <s v="Chapecó"/>
  </r>
  <r>
    <x v="0"/>
    <s v="283BSC0150"/>
    <n v="0"/>
    <x v="247"/>
    <s v="0150"/>
    <n v="-53.006827000165799"/>
    <n v="-27.086575340179699"/>
    <n v="-53.154308290195303"/>
    <n v="-27.074335350396002"/>
    <s v="283"/>
    <s v="SC"/>
    <s v="Eixo Principal"/>
    <s v="-"/>
    <s v="283BSC0150"/>
    <s v="ENTR SC-160 (SÃO CARLOS)"/>
    <s v="ACESSO DISTR. ILHA REDONDA (PALMITOS)"/>
    <n v="239"/>
    <n v="256.10000000000002"/>
    <n v="17.100000000000001"/>
    <x v="1"/>
    <m/>
    <m/>
    <s v="Estadual"/>
    <m/>
    <s v="SCT-283"/>
    <s v="PAV"/>
    <s v="Estadual"/>
    <s v="PLA"/>
    <s v="Chapecó"/>
  </r>
  <r>
    <x v="0"/>
    <s v="283BSC0155"/>
    <n v="0"/>
    <x v="247"/>
    <s v="0155"/>
    <n v="-53.154308290195303"/>
    <n v="-27.074335350396002"/>
    <n v="-53.224701500273902"/>
    <n v="-27.079946899629601"/>
    <s v="283"/>
    <s v="SC"/>
    <s v="Eixo Principal"/>
    <s v="-"/>
    <s v="283BSC0155"/>
    <s v="ACESSO DISTR. ILHA REDONDA (PALMITOS)"/>
    <s v="ENTR BR-158(A)"/>
    <n v="256.10000000000002"/>
    <n v="265.89999999999998"/>
    <n v="9.8000000000000007"/>
    <x v="1"/>
    <m/>
    <m/>
    <s v="Estadual"/>
    <m/>
    <s v="SCT-283"/>
    <s v="PAV"/>
    <s v="Estadual"/>
    <s v="PLA"/>
    <s v="Chapecó"/>
  </r>
  <r>
    <x v="0"/>
    <s v="283BSC0160"/>
    <n v="0"/>
    <x v="247"/>
    <s v="0160"/>
    <n v="-53.224701500273902"/>
    <n v="-27.079946899629601"/>
    <n v="-53.230086920375001"/>
    <n v="-27.0704636098076"/>
    <s v="283"/>
    <s v="SC"/>
    <s v="Eixo Principal"/>
    <s v="Coinc"/>
    <s v="283BSC0160"/>
    <s v="ENTR BR-158(A)"/>
    <s v="ENTR BR-158(B) (P/CUNHA PORÃ)"/>
    <n v="265.89999999999998"/>
    <n v="267.39999999999998"/>
    <n v="1.5"/>
    <x v="2"/>
    <m/>
    <s v="158BSC1100"/>
    <s v="Federal"/>
    <m/>
    <m/>
    <m/>
    <s v="Federal"/>
    <s v="PAV"/>
    <s v="Chapecó"/>
  </r>
  <r>
    <x v="0"/>
    <s v="283BSC0165"/>
    <n v="0"/>
    <x v="247"/>
    <s v="0165"/>
    <n v="-53.230086920375001"/>
    <n v="-27.0704636098076"/>
    <n v="-53.250250739579897"/>
    <n v="-27.075223320299902"/>
    <s v="283"/>
    <s v="SC"/>
    <s v="Eixo Principal"/>
    <s v="-"/>
    <s v="283BSC0165"/>
    <s v="ENTR BR-158(B) (P/CUNHA PORÃ)"/>
    <s v="ENTR R. DO COMÉRCIO (CAIBI)"/>
    <n v="267.39999999999998"/>
    <n v="270.5"/>
    <n v="3.1"/>
    <x v="1"/>
    <m/>
    <m/>
    <s v="Estadual"/>
    <m/>
    <s v="SCT-283"/>
    <s v="PAV"/>
    <s v="Estadual"/>
    <s v="PLA"/>
    <s v="Chapecó"/>
  </r>
  <r>
    <x v="0"/>
    <s v="283BSC0170"/>
    <n v="0"/>
    <x v="247"/>
    <s v="0170"/>
    <n v="-53.250250739579897"/>
    <n v="-27.075223320299902"/>
    <n v="-53.3955645600563"/>
    <n v="-27.1016959097383"/>
    <s v="283"/>
    <s v="SC"/>
    <s v="Eixo Principal"/>
    <s v="-"/>
    <s v="283BSC0170"/>
    <s v="ENTR R. DO COMÉRCIO (CAIBI)"/>
    <s v="ENTR BR-386 (MONDAÍ)"/>
    <n v="270.5"/>
    <n v="289.7"/>
    <n v="19.2"/>
    <x v="1"/>
    <m/>
    <m/>
    <s v="Estadual"/>
    <m/>
    <s v="SCT-283"/>
    <s v="PAV"/>
    <s v="Estadual"/>
    <s v="PLA"/>
    <s v="Chapecó"/>
  </r>
  <r>
    <x v="0"/>
    <s v="283BSC0190"/>
    <n v="0"/>
    <x v="247"/>
    <s v="0190"/>
    <n v="-53.3955645600563"/>
    <n v="-27.1016959097383"/>
    <n v="-53.703973199903203"/>
    <n v="-27.167926640102301"/>
    <s v="283"/>
    <s v="SC"/>
    <s v="Eixo Principal"/>
    <s v="-"/>
    <s v="283BSC0190"/>
    <s v="ENTR BR-386 (MONDAÍ)"/>
    <s v="ENTR BR-163/SC-163 (DIV SC/RS) (ITAPIRANGA)"/>
    <n v="289.7"/>
    <n v="343.8"/>
    <n v="54.1"/>
    <x v="1"/>
    <m/>
    <m/>
    <s v="Estadual"/>
    <m/>
    <s v="SCT-283"/>
    <s v="LEN"/>
    <s v="Estadual"/>
    <s v="PLA"/>
    <s v="Chapecó"/>
  </r>
  <r>
    <x v="0"/>
    <s v="285ARS1005"/>
    <n v="0"/>
    <x v="248"/>
    <s v="1005"/>
    <n v="-55.981787520277798"/>
    <n v="-28.666142330004501"/>
    <n v="-56.0186778104325"/>
    <n v="-28.606178680001999"/>
    <s v="285"/>
    <s v="RS"/>
    <s v="Acesso"/>
    <s v="-"/>
    <s v="285ARS1005"/>
    <s v="ENTR BR-285/287 (P/SÃO BORJA)"/>
    <s v="FRONT BRASIL/ARGENTINA (PONTE S/ RIO URUGUAI)"/>
    <n v="0"/>
    <n v="7.5"/>
    <n v="7.5"/>
    <x v="2"/>
    <m/>
    <m/>
    <s v="Concessão Federal"/>
    <m/>
    <m/>
    <m/>
    <s v="Federal"/>
    <s v="PAV"/>
    <s v="Santa Maria"/>
  </r>
  <r>
    <x v="0"/>
    <s v="285BRS0070"/>
    <n v="0"/>
    <x v="249"/>
    <s v="0070"/>
    <n v="-49.953276460340298"/>
    <n v="-28.799502760244099"/>
    <n v="-50.0116758295758"/>
    <n v="-28.759821829713601"/>
    <s v="285"/>
    <s v="RS"/>
    <s v="Eixo Principal"/>
    <s v="-"/>
    <s v="285BRS0070"/>
    <s v="DIV SC/RS (SERRA DA ROCINHA)"/>
    <s v="INÍCIO DA PAVIMENTAÇÃO"/>
    <n v="0"/>
    <n v="10.6"/>
    <n v="10.6"/>
    <x v="5"/>
    <s v="EOP"/>
    <m/>
    <s v="Federal"/>
    <m/>
    <m/>
    <m/>
    <s v="Federal"/>
    <s v="N_PAV"/>
    <s v="Vacaria"/>
  </r>
  <r>
    <x v="0"/>
    <s v="285BRS0075"/>
    <n v="0"/>
    <x v="249"/>
    <s v="0075"/>
    <n v="-50.0116758295758"/>
    <n v="-28.759821829713601"/>
    <n v="-50.056403369619701"/>
    <n v="-28.744407029860401"/>
    <s v="285"/>
    <s v="RS"/>
    <s v="Eixo Principal"/>
    <s v="-"/>
    <s v="285BRS0075"/>
    <s v="INÍCIO DA PAVIMENTAÇÃO"/>
    <s v="ENTR BR-020(SÃO JOSÉ DOS AUSENTES)"/>
    <n v="10.6"/>
    <n v="15.4"/>
    <n v="4.8"/>
    <x v="2"/>
    <m/>
    <m/>
    <s v="Federal"/>
    <m/>
    <m/>
    <m/>
    <s v="Federal"/>
    <s v="PAV"/>
    <s v="Vacaria"/>
  </r>
  <r>
    <x v="0"/>
    <s v="285BRS0077"/>
    <n v="0"/>
    <x v="249"/>
    <s v="0077"/>
    <n v="-50.056403369619701"/>
    <n v="-28.744407029860401"/>
    <n v="-50.434563850041599"/>
    <n v="-28.653706490362101"/>
    <s v="285"/>
    <s v="RS"/>
    <s v="Eixo Principal"/>
    <s v="-"/>
    <s v="285BRS0077"/>
    <s v="ENTR RS-020(SÃO JOSÉ DOS AUSENTES)"/>
    <s v="ENTR RS-110 (BOM JESUS)"/>
    <n v="15.4"/>
    <n v="61.9"/>
    <n v="46.5"/>
    <x v="2"/>
    <m/>
    <m/>
    <s v="Federal"/>
    <m/>
    <m/>
    <m/>
    <s v="Federal"/>
    <s v="PAV"/>
    <s v="Vacaria"/>
  </r>
  <r>
    <x v="0"/>
    <s v="285BRS0090"/>
    <n v="0"/>
    <x v="249"/>
    <s v="0090"/>
    <n v="-50.434563850041599"/>
    <n v="-28.653706490362101"/>
    <n v="-50.919690260297202"/>
    <n v="-28.500753730400199"/>
    <s v="285"/>
    <s v="RS"/>
    <s v="Eixo Principal"/>
    <s v="-"/>
    <s v="285BRS0090"/>
    <s v="ENTR RS-110 (BOM JESUS)"/>
    <s v="ENTR BR-116(A) (P/VACARIA)"/>
    <n v="61.9"/>
    <n v="119.1"/>
    <n v="57.2"/>
    <x v="2"/>
    <m/>
    <m/>
    <s v="Federal"/>
    <m/>
    <m/>
    <m/>
    <s v="Federal"/>
    <s v="PAV"/>
    <s v="Vacaria"/>
  </r>
  <r>
    <x v="0"/>
    <s v="285BRS0100"/>
    <n v="0"/>
    <x v="249"/>
    <s v="0100"/>
    <n v="-50.919690260297202"/>
    <n v="-28.500753730400199"/>
    <n v="-50.928847009881501"/>
    <n v="-28.508814520273798"/>
    <s v="285"/>
    <s v="RS"/>
    <s v="Eixo Principal"/>
    <s v="Coinc"/>
    <s v="285BRS0100"/>
    <s v="ENTR BR-116(A) (P/VACARIA)"/>
    <s v="ENTR BR-116(B) (VACARIA)"/>
    <n v="119.1"/>
    <n v="120.3"/>
    <n v="1.2"/>
    <x v="2"/>
    <m/>
    <s v="116BRS3020"/>
    <s v="Federal"/>
    <m/>
    <m/>
    <m/>
    <s v="Federal"/>
    <s v="PAV"/>
    <s v="Vacaria"/>
  </r>
  <r>
    <x v="0"/>
    <s v="285BRS0110"/>
    <n v="0"/>
    <x v="249"/>
    <s v="0110"/>
    <n v="-50.928847009881501"/>
    <n v="-28.508814520273798"/>
    <n v="-51.089549170357799"/>
    <n v="-28.371152030141999"/>
    <s v="285"/>
    <s v="RS"/>
    <s v="Eixo Principal"/>
    <s v="-"/>
    <s v="285BRS0110"/>
    <s v="ENTR BR-116(B) (VACARIA)"/>
    <s v="ENTR RS-456 (P/ESMERALDA)"/>
    <n v="120.3"/>
    <n v="143.6"/>
    <n v="23.3"/>
    <x v="2"/>
    <m/>
    <m/>
    <s v="Federal"/>
    <m/>
    <m/>
    <m/>
    <s v="Federal"/>
    <s v="PAV"/>
    <s v="Vacaria"/>
  </r>
  <r>
    <x v="0"/>
    <s v="285BRS0120"/>
    <n v="0"/>
    <x v="249"/>
    <s v="0120"/>
    <n v="-51.089549170357799"/>
    <n v="-28.371152030141999"/>
    <n v="-51.461769259943303"/>
    <n v="-28.296498809772199"/>
    <s v="285"/>
    <s v="RS"/>
    <s v="Eixo Principal"/>
    <s v="-"/>
    <s v="285BRS0120"/>
    <s v="ENTR RS-456 (P/ESMERALDA)"/>
    <s v="ENTR BR-470(A) (BARRETOS)"/>
    <n v="143.6"/>
    <n v="186.2"/>
    <n v="42.6"/>
    <x v="2"/>
    <m/>
    <m/>
    <s v="Federal"/>
    <m/>
    <m/>
    <m/>
    <s v="Federal"/>
    <s v="PAV"/>
    <s v="Vacaria"/>
  </r>
  <r>
    <x v="0"/>
    <s v="285BRS0130"/>
    <n v="0"/>
    <x v="249"/>
    <s v="0130"/>
    <n v="-51.461769230265702"/>
    <n v="-28.296498819664698"/>
    <n v="-51.525486660380999"/>
    <n v="-28.203277510148901"/>
    <s v="285"/>
    <s v="RS"/>
    <s v="Eixo Principal"/>
    <s v="-"/>
    <s v="285BRS0130"/>
    <s v="ENTR BR-470(A) (BARRETOS)"/>
    <s v="ENTR BR-470(B) (LAGOA VERMELHA)"/>
    <n v="186.2"/>
    <n v="199.6"/>
    <n v="13.4"/>
    <x v="2"/>
    <m/>
    <s v="470BRS0350"/>
    <s v="Federal"/>
    <m/>
    <m/>
    <m/>
    <s v="Federal"/>
    <s v="PAV"/>
    <s v="Passo Fundo"/>
  </r>
  <r>
    <x v="0"/>
    <s v="285BRS0150"/>
    <n v="0"/>
    <x v="249"/>
    <s v="0150"/>
    <n v="-51.525486660380999"/>
    <n v="-28.203277510148901"/>
    <n v="-51.610557600352898"/>
    <n v="-28.224016179602899"/>
    <s v="285"/>
    <s v="RS"/>
    <s v="Eixo Principal"/>
    <s v="-"/>
    <s v="285BRS0150"/>
    <s v="ENTR BR-470(B) (LAGOA VERMELHA)"/>
    <s v="ENTR RS-126(A) (P/SANANDUBA)"/>
    <n v="199.6"/>
    <n v="209.3"/>
    <n v="9.6999999999999993"/>
    <x v="2"/>
    <m/>
    <m/>
    <s v="Federal"/>
    <m/>
    <m/>
    <m/>
    <s v="Federal"/>
    <s v="PAV"/>
    <s v="Passo Fundo"/>
  </r>
  <r>
    <x v="0"/>
    <s v="285BRS0160"/>
    <n v="0"/>
    <x v="249"/>
    <s v="0160"/>
    <n v="-51.610557600352898"/>
    <n v="-28.224016179602899"/>
    <n v="-51.680057619963101"/>
    <n v="-28.272798150314301"/>
    <s v="285"/>
    <s v="RS"/>
    <s v="Eixo Principal"/>
    <s v="-"/>
    <s v="285BRS0160"/>
    <s v="ENTR RS-126(A) (P/SANANDUBA)"/>
    <s v="ENTR RS-126(B) (CASEIROS)"/>
    <n v="209.3"/>
    <n v="216.8"/>
    <n v="7.5"/>
    <x v="2"/>
    <m/>
    <m/>
    <s v="Federal"/>
    <m/>
    <m/>
    <m/>
    <s v="Federal"/>
    <s v="PAV"/>
    <s v="Passo Fundo"/>
  </r>
  <r>
    <x v="0"/>
    <s v="285BRS0170"/>
    <n v="0"/>
    <x v="249"/>
    <s v="0170"/>
    <n v="-51.680057619963101"/>
    <n v="-28.272798150314301"/>
    <n v="-51.848223729841202"/>
    <n v="-28.249117919856001"/>
    <s v="285"/>
    <s v="RS"/>
    <s v="Eixo Principal"/>
    <s v="-"/>
    <s v="285BRS0170"/>
    <s v="ENTR RS-126(B) (CASEIROS)"/>
    <s v="ENTR RS-430 (P/TAPEJARA)"/>
    <n v="216.8"/>
    <n v="236.8"/>
    <n v="20"/>
    <x v="2"/>
    <m/>
    <m/>
    <s v="Federal"/>
    <m/>
    <m/>
    <m/>
    <s v="Federal"/>
    <s v="PAV"/>
    <s v="Passo Fundo"/>
  </r>
  <r>
    <x v="0"/>
    <s v="285BRS0175"/>
    <n v="0"/>
    <x v="249"/>
    <s v="0175"/>
    <n v="-51.848223729841202"/>
    <n v="-28.249117919856001"/>
    <n v="-51.886880870355803"/>
    <n v="-28.2593494204393"/>
    <s v="285"/>
    <s v="RS"/>
    <s v="Eixo Principal"/>
    <s v="-"/>
    <s v="285BRS0175"/>
    <s v="ENTR RS-430 (P/TAPEJARA)"/>
    <s v="ENTR RS-434 (P/CIRÍACO)"/>
    <n v="236.8"/>
    <n v="241.1"/>
    <n v="4.3"/>
    <x v="2"/>
    <m/>
    <m/>
    <s v="Federal"/>
    <m/>
    <m/>
    <m/>
    <s v="Federal"/>
    <s v="PAV"/>
    <s v="Passo Fundo"/>
  </r>
  <r>
    <x v="0"/>
    <s v="285BRS0180"/>
    <n v="0"/>
    <x v="249"/>
    <s v="0180"/>
    <n v="-51.886880870355803"/>
    <n v="-28.2593494204393"/>
    <n v="-52.047935520108098"/>
    <n v="-28.3031467799998"/>
    <s v="285"/>
    <s v="RS"/>
    <s v="Eixo Principal"/>
    <s v="-"/>
    <s v="285BRS0180"/>
    <s v="ENTR RS-434 (P/CIRÍACO)"/>
    <s v="ENTR RS-428(A) (P/ÁGUA SANTA)"/>
    <n v="241.1"/>
    <n v="256.60000000000002"/>
    <n v="15.5"/>
    <x v="2"/>
    <m/>
    <m/>
    <s v="Federal"/>
    <m/>
    <m/>
    <m/>
    <s v="Federal"/>
    <s v="PAV"/>
    <s v="Passo Fundo"/>
  </r>
  <r>
    <x v="0"/>
    <s v="285BRS0183"/>
    <n v="0"/>
    <x v="249"/>
    <s v="0183"/>
    <n v="-52.047935520108098"/>
    <n v="-28.3031467799998"/>
    <n v="-52.3571525101801"/>
    <n v="-28.238346419551501"/>
    <s v="285"/>
    <s v="RS"/>
    <s v="Eixo Principal"/>
    <s v="-"/>
    <s v="285BRS0183"/>
    <s v="ENTR RS-428(A) (P/ÁGUA SANTA)"/>
    <s v="ENTR RS-135(A) (CONTORNO DE PASSO FUNDO)"/>
    <n v="256.60000000000002"/>
    <n v="291.2"/>
    <n v="34.6"/>
    <x v="2"/>
    <m/>
    <m/>
    <s v="Federal"/>
    <m/>
    <m/>
    <m/>
    <s v="Federal"/>
    <s v="PAV"/>
    <s v="Passo Fundo"/>
  </r>
  <r>
    <x v="0"/>
    <s v="285BRS0185"/>
    <n v="0"/>
    <x v="249"/>
    <s v="0185"/>
    <n v="-52.3571525101801"/>
    <n v="-28.238346419551501"/>
    <n v="-52.374118150432203"/>
    <n v="-28.236836470426699"/>
    <s v="285"/>
    <s v="RS"/>
    <s v="Eixo Principal"/>
    <s v="-"/>
    <s v="285BRS0185"/>
    <s v="ENTR RS-135(A) (CONTORNO DE PASSO FUNDO)"/>
    <s v="ENTR RS-135(B) (PASSO FUNDO)"/>
    <n v="291.2"/>
    <n v="292.89999999999998"/>
    <n v="1.7"/>
    <x v="2"/>
    <m/>
    <m/>
    <s v="Federal"/>
    <m/>
    <m/>
    <m/>
    <s v="Federal"/>
    <s v="PAV"/>
    <s v="Passo Fundo"/>
  </r>
  <r>
    <x v="0"/>
    <s v="285BRS0190"/>
    <n v="0"/>
    <x v="249"/>
    <s v="0190"/>
    <n v="-52.374118150432203"/>
    <n v="-28.236836470426699"/>
    <n v="-52.464142629978298"/>
    <n v="-28.220117140093901"/>
    <s v="285"/>
    <s v="RS"/>
    <s v="Eixo Principal"/>
    <s v="-"/>
    <s v="285BRS0190"/>
    <s v="ENTR RS-135(B) (PASSO FUNDO)"/>
    <s v="ENTR BR-153(A) (P/ERECHIM)"/>
    <n v="292.89999999999998"/>
    <n v="302.5"/>
    <n v="9.6"/>
    <x v="2"/>
    <m/>
    <m/>
    <s v="Federal"/>
    <m/>
    <m/>
    <m/>
    <s v="Federal"/>
    <s v="PAV"/>
    <s v="Passo Fundo"/>
  </r>
  <r>
    <x v="0"/>
    <s v="285BRS0191"/>
    <n v="0"/>
    <x v="249"/>
    <s v="0191"/>
    <n v="-52.464142629978298"/>
    <n v="-28.220117140093901"/>
    <n v="-52.480008199718597"/>
    <n v="-28.227342549718799"/>
    <s v="285"/>
    <s v="RS"/>
    <s v="Eixo Principal"/>
    <s v="Coinc"/>
    <s v="285BRS0191"/>
    <s v="ENTR BR-153(A) (P/ERECHIM)"/>
    <s v="ENTR BR-153(B)/RS-324 (P/PONTÃO)"/>
    <n v="302.5"/>
    <n v="304.3"/>
    <n v="1.8"/>
    <x v="2"/>
    <m/>
    <s v="153BRS1670"/>
    <s v="Federal"/>
    <m/>
    <m/>
    <m/>
    <s v="Federal"/>
    <s v="PAV"/>
    <s v="Passo Fundo"/>
  </r>
  <r>
    <x v="0"/>
    <s v="285BRS0210"/>
    <n v="0"/>
    <x v="249"/>
    <s v="0210"/>
    <n v="-52.480008199718597"/>
    <n v="-28.227342549718799"/>
    <n v="-52.743477379677302"/>
    <n v="-28.301696109687601"/>
    <s v="285"/>
    <s v="RS"/>
    <s v="Eixo Principal"/>
    <s v="-"/>
    <s v="285BRS0210"/>
    <s v="ENTR BR-153(B)/RS-324 (P/PONTÃO)"/>
    <s v="ENTR BR-377(A)/386 (CARAZINHO)"/>
    <n v="304.3"/>
    <n v="333.4"/>
    <n v="29.1"/>
    <x v="2"/>
    <m/>
    <m/>
    <s v="Federal"/>
    <m/>
    <m/>
    <m/>
    <s v="Federal"/>
    <s v="PAV"/>
    <s v="Passo Fundo"/>
  </r>
  <r>
    <x v="0"/>
    <s v="285BRS0230"/>
    <n v="0"/>
    <x v="249"/>
    <s v="0230"/>
    <n v="-52.743477379677302"/>
    <n v="-28.301696109687601"/>
    <n v="-52.7913657102592"/>
    <n v="-28.312085069870001"/>
    <s v="285"/>
    <s v="RS"/>
    <s v="Eixo Principal"/>
    <s v="-"/>
    <s v="285BRS0230"/>
    <s v="ENTR BR-377(A)/386 (CARAZINHO)"/>
    <s v="ENTR RS-142 (ACESSO SUL DE CARAZINHO)"/>
    <n v="333.4"/>
    <n v="339.3"/>
    <n v="5.9"/>
    <x v="2"/>
    <m/>
    <s v="377BRS0030"/>
    <s v="Federal"/>
    <m/>
    <m/>
    <m/>
    <s v="Federal"/>
    <s v="PAV"/>
    <s v="Passo Fundo"/>
  </r>
  <r>
    <x v="0"/>
    <s v="285BRS0250"/>
    <n v="0"/>
    <x v="249"/>
    <s v="0250"/>
    <n v="-52.7913657102592"/>
    <n v="-28.312085069870001"/>
    <n v="-53.090057580093202"/>
    <n v="-28.408811809917001"/>
    <s v="285"/>
    <s v="RS"/>
    <s v="Eixo Principal"/>
    <s v="-"/>
    <s v="285BRS0250"/>
    <s v="ENTR RS-142 (ACESSO SUL DE CARAZINHO)"/>
    <s v="ACESSO A SALDANHA MARINHO"/>
    <n v="339.3"/>
    <n v="372.8"/>
    <n v="33.5"/>
    <x v="2"/>
    <m/>
    <s v="377BRS0040"/>
    <s v="Federal"/>
    <m/>
    <m/>
    <m/>
    <s v="Federal"/>
    <s v="PAV"/>
    <s v="Passo Fundo"/>
  </r>
  <r>
    <x v="0"/>
    <s v="285BRS0260"/>
    <n v="0"/>
    <x v="249"/>
    <s v="0260"/>
    <n v="-53.090057580093202"/>
    <n v="-28.408811809917001"/>
    <n v="-53.190686379572597"/>
    <n v="-28.432607509728701"/>
    <s v="285"/>
    <s v="RS"/>
    <s v="Eixo Principal"/>
    <s v="-"/>
    <s v="285BRS0260"/>
    <s v="ACESSO A SALDANHA MARINHO"/>
    <s v="ENTR BR-377(B) (P/CRUZ ALTA)"/>
    <n v="372.8"/>
    <n v="383.9"/>
    <n v="11.1"/>
    <x v="2"/>
    <m/>
    <s v="377BRS0050"/>
    <s v="Federal"/>
    <m/>
    <m/>
    <m/>
    <s v="Federal"/>
    <s v="PAV"/>
    <s v="Passo Fundo"/>
  </r>
  <r>
    <x v="0"/>
    <s v="285BRS0270"/>
    <n v="0"/>
    <x v="249"/>
    <s v="0270"/>
    <n v="-53.190686379572597"/>
    <n v="-28.432607509728701"/>
    <n v="-53.2590053699018"/>
    <n v="-28.386133630162799"/>
    <s v="285"/>
    <s v="RS"/>
    <s v="Eixo Principal"/>
    <s v="-"/>
    <s v="285BRS0270"/>
    <s v="ENTR BR-377(B) (P/CRUZ ALTA)"/>
    <s v="ENTR RS-506 (P/SANTA BÁRBARA DO SUL)"/>
    <n v="383.9"/>
    <n v="390.6"/>
    <n v="6.7"/>
    <x v="2"/>
    <m/>
    <m/>
    <s v="Federal"/>
    <m/>
    <m/>
    <m/>
    <s v="Federal"/>
    <s v="PAV"/>
    <s v="Cruz Alta"/>
  </r>
  <r>
    <x v="0"/>
    <s v="285BRS0290"/>
    <n v="0"/>
    <x v="249"/>
    <s v="0290"/>
    <n v="-53.2590053699018"/>
    <n v="-28.386133630162799"/>
    <n v="-53.503242889647503"/>
    <n v="-28.3500293798519"/>
    <s v="285"/>
    <s v="RS"/>
    <s v="Eixo Principal"/>
    <s v="-"/>
    <s v="285BRS0290"/>
    <s v="ENTR RS-506 (P/SANTA BÁRBARA DO SUL)"/>
    <s v="ENTR BR-158 (P/PANAMBI)"/>
    <n v="390.6"/>
    <n v="415.2"/>
    <n v="24.6"/>
    <x v="2"/>
    <m/>
    <m/>
    <s v="Federal"/>
    <m/>
    <m/>
    <m/>
    <s v="Federal"/>
    <s v="PAV"/>
    <s v="Cruz Alta"/>
  </r>
  <r>
    <x v="0"/>
    <s v="285BRS0310"/>
    <n v="0"/>
    <x v="249"/>
    <s v="0310"/>
    <n v="-53.503242889647503"/>
    <n v="-28.3500293798519"/>
    <n v="-53.665949710010999"/>
    <n v="-28.336490689893299"/>
    <s v="285"/>
    <s v="RS"/>
    <s v="Eixo Principal"/>
    <s v="-"/>
    <s v="285BRS0310"/>
    <s v="ENTR BR-158 (P/PANAMBI)"/>
    <s v="ENTR RS-512 (P/PEJUÇARA)"/>
    <n v="415.2"/>
    <n v="432.3"/>
    <n v="17.100000000000001"/>
    <x v="2"/>
    <m/>
    <m/>
    <s v="Federal"/>
    <m/>
    <m/>
    <m/>
    <s v="Federal"/>
    <s v="PAV"/>
    <s v="Cruz Alta"/>
  </r>
  <r>
    <x v="0"/>
    <s v="285BRS0315"/>
    <n v="0"/>
    <x v="249"/>
    <s v="0315"/>
    <n v="-53.665949710010999"/>
    <n v="-28.336490689893299"/>
    <n v="-53.887627429562201"/>
    <n v="-28.384680799679099"/>
    <s v="285"/>
    <s v="RS"/>
    <s v="Eixo Principal"/>
    <s v="-"/>
    <s v="285BRS0315"/>
    <s v="ENTR RS-512 (P/PEJUÇARA)"/>
    <s v="ENTR RS-155 (IJUI)"/>
    <n v="432.3"/>
    <n v="455.9"/>
    <n v="23.6"/>
    <x v="2"/>
    <m/>
    <m/>
    <s v="Federal"/>
    <m/>
    <m/>
    <m/>
    <s v="Federal"/>
    <s v="PAV"/>
    <s v="Cruz Alta"/>
  </r>
  <r>
    <x v="0"/>
    <s v="285BRS0320"/>
    <n v="0"/>
    <x v="249"/>
    <s v="0320"/>
    <n v="-53.887627429562201"/>
    <n v="-28.384680799679099"/>
    <n v="-53.916188109893298"/>
    <n v="-28.418527730070601"/>
    <s v="285"/>
    <s v="RS"/>
    <s v="Eixo Principal"/>
    <s v="-"/>
    <s v="285BRS0320"/>
    <s v="ENTR RS-155 (IJUI)"/>
    <s v="ENTR RS-342(A) (P/CRUZ ALTA)"/>
    <n v="455.9"/>
    <n v="460.7"/>
    <n v="4.8"/>
    <x v="2"/>
    <m/>
    <m/>
    <s v="Federal"/>
    <m/>
    <m/>
    <m/>
    <s v="Federal"/>
    <s v="PAV"/>
    <s v="Cruz Alta"/>
  </r>
  <r>
    <x v="0"/>
    <s v="285BRS0325"/>
    <n v="0"/>
    <x v="249"/>
    <s v="0325"/>
    <n v="-53.916188109893298"/>
    <n v="-28.418527730070601"/>
    <n v="-53.955177090350297"/>
    <n v="-28.401091270445701"/>
    <s v="285"/>
    <s v="RS"/>
    <s v="Eixo Principal"/>
    <s v="-"/>
    <s v="285BRS0325"/>
    <s v="ENTR RS-342(A) (P/CRUZ ALTA)"/>
    <s v="ENTR RS-342(B) (P/CATUIPE)"/>
    <n v="460.7"/>
    <n v="465.1"/>
    <n v="4.4000000000000004"/>
    <x v="2"/>
    <m/>
    <m/>
    <s v="Federal"/>
    <m/>
    <m/>
    <m/>
    <s v="Federal"/>
    <s v="PAV"/>
    <s v="Cruz Alta"/>
  </r>
  <r>
    <x v="0"/>
    <s v="285BRS0330"/>
    <n v="0"/>
    <x v="249"/>
    <s v="0330"/>
    <n v="-53.955177090350297"/>
    <n v="-28.401091270445701"/>
    <n v="-54.261940819812899"/>
    <n v="-28.377614630310902"/>
    <s v="285"/>
    <s v="RS"/>
    <s v="Eixo Principal"/>
    <s v="-"/>
    <s v="285BRS0330"/>
    <s v="ENTR RS-342(B) (P/CATUIPE)"/>
    <s v="ENTR BR-392/RS-344 (P/SANTO ÂNGELO)"/>
    <n v="465.1"/>
    <n v="496.4"/>
    <n v="31.3"/>
    <x v="2"/>
    <m/>
    <m/>
    <s v="Federal"/>
    <m/>
    <m/>
    <m/>
    <s v="Federal"/>
    <s v="PAV"/>
    <s v="Cruz Alta"/>
  </r>
  <r>
    <x v="0"/>
    <s v="285BRS0350"/>
    <n v="0"/>
    <x v="249"/>
    <s v="0350"/>
    <n v="-54.261940819812899"/>
    <n v="-28.377614630310902"/>
    <n v="-54.575048000065102"/>
    <n v="-28.410883259754499"/>
    <s v="285"/>
    <s v="RS"/>
    <s v="Eixo Principal"/>
    <s v="-"/>
    <s v="285BRS0350"/>
    <s v="ENTR BR-392/RS-344 (P/SANTO ÂNGELO)"/>
    <s v="ENTR RS-536(A) (P/SÃO MIGUEL DAS MISSÕES)"/>
    <n v="496.4"/>
    <n v="528.29999999999995"/>
    <n v="31.9"/>
    <x v="2"/>
    <m/>
    <m/>
    <s v="Federal"/>
    <m/>
    <m/>
    <m/>
    <s v="Federal"/>
    <s v="PAV"/>
    <s v="Cruz Alta"/>
  </r>
  <r>
    <x v="0"/>
    <s v="285BRS0355"/>
    <n v="0"/>
    <x v="249"/>
    <s v="0355"/>
    <n v="-54.575048000065102"/>
    <n v="-28.410883259754499"/>
    <n v="-54.650746190384297"/>
    <n v="-28.401023330262401"/>
    <s v="285"/>
    <s v="RS"/>
    <s v="Eixo Principal"/>
    <s v="-"/>
    <s v="285BRS0355"/>
    <s v="ENTR RS-536(A) (P/SÃO MIGUEL DAS MISSÕES)"/>
    <s v="ENTR RS-536(B) (P/CAIBATÉ)"/>
    <n v="528.29999999999995"/>
    <n v="535.9"/>
    <n v="7.6"/>
    <x v="2"/>
    <m/>
    <m/>
    <s v="Federal"/>
    <m/>
    <m/>
    <m/>
    <s v="Federal"/>
    <s v="PAV"/>
    <s v="Cruz Alta"/>
  </r>
  <r>
    <x v="0"/>
    <s v="285BRS0360"/>
    <n v="0"/>
    <x v="249"/>
    <s v="0360"/>
    <n v="-54.650746190384297"/>
    <n v="-28.401023330262401"/>
    <n v="-54.697435739967297"/>
    <n v="-28.407868270004499"/>
    <s v="285"/>
    <s v="RS"/>
    <s v="Eixo Principal"/>
    <s v="-"/>
    <s v="285BRS0360"/>
    <s v="ENTR RS-536(B) (P/CAIBATÉ)"/>
    <s v="ENTR RS-542 (P/SÃO LOURENÇO DAS MISSÕES)"/>
    <n v="535.9"/>
    <n v="540.5"/>
    <n v="4.5999999999999996"/>
    <x v="2"/>
    <m/>
    <m/>
    <s v="Federal"/>
    <m/>
    <m/>
    <m/>
    <s v="Federal"/>
    <s v="PAV"/>
    <s v="Cruz Alta"/>
  </r>
  <r>
    <x v="0"/>
    <s v="285BRS0362"/>
    <n v="0"/>
    <x v="249"/>
    <s v="0362"/>
    <n v="-54.697435739967297"/>
    <n v="-28.407868270004499"/>
    <n v="-54.964049289742803"/>
    <n v="-28.4183821298314"/>
    <s v="285"/>
    <s v="RS"/>
    <s v="Eixo Principal"/>
    <s v="-"/>
    <s v="285BRS0362"/>
    <s v="ENTR RS-542 (P/SÃO LOURENÇO DAS MISSÕES)"/>
    <s v="ENTR RS-165/168(A) (P/SÃO LUIZ GONZAGA)"/>
    <n v="540.5"/>
    <n v="566.70000000000005"/>
    <n v="26.2"/>
    <x v="2"/>
    <m/>
    <m/>
    <s v="Federal"/>
    <m/>
    <m/>
    <m/>
    <s v="Federal"/>
    <s v="PAV"/>
    <s v="Cruz Alta"/>
  </r>
  <r>
    <x v="0"/>
    <s v="285BRS0365"/>
    <n v="0"/>
    <x v="249"/>
    <s v="0365"/>
    <n v="-54.964049289742803"/>
    <n v="-28.4183821298314"/>
    <n v="-54.9886845399595"/>
    <n v="-28.413450440185599"/>
    <s v="285"/>
    <s v="RS"/>
    <s v="Eixo Principal"/>
    <s v="-"/>
    <s v="285BRS0365"/>
    <s v="ENTR RS-165/168(A) (P/SÃO LUIZ GONZAGA)"/>
    <s v="ENTR RS-168(B) (P/ROQUE GONZALES)"/>
    <n v="566.70000000000005"/>
    <n v="569.29999999999995"/>
    <n v="2.6"/>
    <x v="2"/>
    <m/>
    <m/>
    <s v="Federal"/>
    <m/>
    <m/>
    <m/>
    <s v="Federal"/>
    <s v="PAV"/>
    <s v="Cruz Alta"/>
  </r>
  <r>
    <x v="0"/>
    <s v="285BRS0370"/>
    <n v="0"/>
    <x v="249"/>
    <s v="0370"/>
    <n v="-54.9886845399595"/>
    <n v="-28.413450440185599"/>
    <n v="-55.541176220306198"/>
    <n v="-28.5368238703252"/>
    <s v="285"/>
    <s v="RS"/>
    <s v="Eixo Principal"/>
    <s v="-"/>
    <s v="285BRS0370"/>
    <s v="ENTR RS-168(B) (P/ROQUE GONZALES)"/>
    <s v="ENTR RS-176 (P/SÃO JOSÉ)"/>
    <n v="569.29999999999995"/>
    <n v="626.20000000000005"/>
    <n v="56.9"/>
    <x v="2"/>
    <m/>
    <m/>
    <s v="Federal"/>
    <m/>
    <m/>
    <m/>
    <s v="Federal"/>
    <s v="PAV"/>
    <s v="Cruz Alta"/>
  </r>
  <r>
    <x v="0"/>
    <s v="285BRS0390"/>
    <n v="0"/>
    <x v="249"/>
    <s v="0390"/>
    <n v="-55.541176220306198"/>
    <n v="-28.5368238703252"/>
    <n v="-55.965770250196798"/>
    <n v="-28.672843770323698"/>
    <s v="285"/>
    <s v="RS"/>
    <s v="Eixo Principal"/>
    <s v="-"/>
    <s v="285BRS0390"/>
    <s v="ENTR RS-176 (P/SÃO JOSÉ)"/>
    <s v="ENTR BR-287(A)/472"/>
    <n v="626.20000000000005"/>
    <n v="670.7"/>
    <n v="44.5"/>
    <x v="2"/>
    <m/>
    <m/>
    <s v="Federal"/>
    <m/>
    <m/>
    <m/>
    <s v="Federal"/>
    <s v="PAV"/>
    <s v="Cruz Alta"/>
  </r>
  <r>
    <x v="0"/>
    <s v="285BRS0391"/>
    <n v="0"/>
    <x v="249"/>
    <s v="0391"/>
    <n v="-55.965770250196798"/>
    <n v="-28.672843770323698"/>
    <n v="-55.981787520277798"/>
    <n v="-28.666142330004501"/>
    <s v="285"/>
    <s v="RS"/>
    <s v="Eixo Principal"/>
    <s v="-"/>
    <s v="285BRS0391"/>
    <s v="ENTR BR-287(A)/472"/>
    <s v="ACESSO FRONTEIRA BRASIL/ARGENTINA"/>
    <n v="670.7"/>
    <n v="672.4"/>
    <n v="1.7"/>
    <x v="2"/>
    <m/>
    <s v="287BRS0450"/>
    <s v="Federal"/>
    <m/>
    <m/>
    <m/>
    <s v="Federal"/>
    <s v="PAV"/>
    <s v="Cruz Alta"/>
  </r>
  <r>
    <x v="0"/>
    <s v="285BRS0392"/>
    <n v="0"/>
    <x v="249"/>
    <s v="0392"/>
    <n v="-55.981787520277798"/>
    <n v="-28.666142330004501"/>
    <n v="-55.984065000299402"/>
    <n v="-28.665137549857999"/>
    <s v="285"/>
    <s v="RS"/>
    <s v="Eixo Principal"/>
    <s v="-"/>
    <s v="285BRS0392"/>
    <s v="ACESSO FRONTEIRA BRASIL/ARGENTINA"/>
    <s v="ENTR AV. ULISSES GUIMARÃES (SÃO BORJA)"/>
    <n v="672.4"/>
    <n v="672.6"/>
    <n v="0.2"/>
    <x v="2"/>
    <m/>
    <s v="287BRS0451"/>
    <s v="Federal"/>
    <m/>
    <m/>
    <m/>
    <s v="Federal"/>
    <s v="PAV"/>
    <s v="Cruz Alta"/>
  </r>
  <r>
    <x v="0"/>
    <s v="285BSC0010"/>
    <n v="0"/>
    <x v="250"/>
    <s v="0010"/>
    <n v="-49.497512850137802"/>
    <n v="-28.939332270268"/>
    <n v="-49.600547630168897"/>
    <n v="-29.0265213996428"/>
    <s v="285"/>
    <s v="SC"/>
    <s v="Eixo Principal"/>
    <s v="Coinc"/>
    <s v="285BSC0010"/>
    <s v="ENTR BR-101(A) (ARARANGUÁ)"/>
    <s v="ENTR BR-101(B)/SC-285 (SANGA DA TOCA)"/>
    <n v="0"/>
    <n v="14.1"/>
    <n v="14.1"/>
    <x v="0"/>
    <m/>
    <s v="101BSC4240"/>
    <s v="Federal"/>
    <m/>
    <m/>
    <m/>
    <s v="Federal"/>
    <s v="PAV"/>
    <s v="Tubarão"/>
  </r>
  <r>
    <x v="0"/>
    <s v="285BSC0015"/>
    <n v="0"/>
    <x v="250"/>
    <s v="0015"/>
    <n v="-49.600547630168897"/>
    <n v="-29.0265213996428"/>
    <n v="-49.6425010899532"/>
    <n v="-28.984750709977199"/>
    <s v="285"/>
    <s v="SC"/>
    <s v="Eixo Principal"/>
    <s v="-"/>
    <s v="285BSC0015"/>
    <s v="ENTR BR-101(B)/SC-285 (SANGA DA TOCA)"/>
    <s v="ENTR SC-108(A) (ERMO)"/>
    <n v="14.1"/>
    <n v="20.5"/>
    <n v="6.4"/>
    <x v="1"/>
    <m/>
    <m/>
    <s v="Estadual"/>
    <m/>
    <s v="SCT-285"/>
    <s v="PAV"/>
    <s v="Estadual"/>
    <s v="PLA"/>
    <s v="Tubarão"/>
  </r>
  <r>
    <x v="0"/>
    <s v="285BSC0020"/>
    <n v="0"/>
    <x v="250"/>
    <s v="0020"/>
    <n v="-49.6425010899532"/>
    <n v="-28.984750709977199"/>
    <n v="-49.682045899998201"/>
    <n v="-28.9278263503057"/>
    <s v="285"/>
    <s v="SC"/>
    <s v="Eixo Principal"/>
    <s v="-"/>
    <s v="285BSC0020"/>
    <s v="ENTR SC-108(A) (ERMO)"/>
    <s v="ENTR SC-108(B) (TURVO)"/>
    <n v="20.5"/>
    <n v="28.6"/>
    <n v="8.1"/>
    <x v="1"/>
    <m/>
    <m/>
    <s v="Estadual"/>
    <m/>
    <s v="SCT-285"/>
    <s v="PAV"/>
    <s v="Estadual"/>
    <s v="PLA"/>
    <s v="Tubarão"/>
  </r>
  <r>
    <x v="0"/>
    <s v="285BSC0030"/>
    <n v="0"/>
    <x v="250"/>
    <s v="0030"/>
    <n v="-49.682045899998201"/>
    <n v="-28.9278263503057"/>
    <n v="-49.846706920188097"/>
    <n v="-28.8327582901629"/>
    <s v="285"/>
    <s v="SC"/>
    <s v="Eixo Principal"/>
    <s v="-"/>
    <s v="285BSC0030"/>
    <s v="ENTR SC-108(B) (TURVO)"/>
    <s v="ENTR R. PEDRO ZILLI (TIMBÉ DO SUL)"/>
    <n v="28.6"/>
    <n v="49.4"/>
    <n v="20.8"/>
    <x v="1"/>
    <m/>
    <m/>
    <s v="Estadual"/>
    <m/>
    <s v="SCT-285"/>
    <s v="PAV"/>
    <s v="Estadual"/>
    <s v="PLA"/>
    <s v="Tubarão"/>
  </r>
  <r>
    <x v="0"/>
    <s v="285BSC0050"/>
    <n v="0"/>
    <x v="250"/>
    <s v="0050"/>
    <n v="-49.846706920188097"/>
    <n v="-28.8327582901629"/>
    <n v="-49.953276460340298"/>
    <n v="-28.799502760244099"/>
    <s v="285"/>
    <s v="SC"/>
    <s v="Eixo Principal"/>
    <s v="-"/>
    <s v="285BSC0050"/>
    <s v="ENTR R. PEDRO ZILLI (TIMBÉ DO SUL)"/>
    <s v="DIV SC/RS"/>
    <n v="49.4"/>
    <n v="69.7"/>
    <n v="20.3"/>
    <x v="5"/>
    <s v="EOP"/>
    <m/>
    <s v="Federal"/>
    <m/>
    <m/>
    <m/>
    <s v="Federal"/>
    <s v="N_PAV"/>
    <s v="Tubarão"/>
  </r>
  <r>
    <x v="0"/>
    <s v="287ARS1005"/>
    <n v="0"/>
    <x v="251"/>
    <s v="1005"/>
    <n v="-53.715539119934398"/>
    <n v="-29.705489580379702"/>
    <n v="-53.716548789694798"/>
    <n v="-29.711004920140901"/>
    <s v="287"/>
    <s v="RS"/>
    <s v="Acesso"/>
    <s v="-"/>
    <s v="287ARS1005"/>
    <s v="ENTR BR-287 (KM 233,5)"/>
    <s v="PÓRTICO DE ENTRADA DA UFSM"/>
    <n v="0"/>
    <n v="0.7"/>
    <n v="0.7"/>
    <x v="0"/>
    <m/>
    <m/>
    <s v="Federal"/>
    <m/>
    <m/>
    <m/>
    <s v="Federal"/>
    <s v="PAV"/>
    <s v="Santa Maria"/>
  </r>
  <r>
    <x v="0"/>
    <s v="287ARS2005"/>
    <n v="0"/>
    <x v="251"/>
    <s v="2005"/>
    <n v="-54.6652796995984"/>
    <n v="-29.684611540290199"/>
    <n v="-54.676066759972898"/>
    <n v="-29.6861183903513"/>
    <s v="287"/>
    <s v="RS"/>
    <s v="Acesso"/>
    <s v="-"/>
    <s v="287ARS2005"/>
    <s v="ENTR BR-287"/>
    <s v="ACESSO SÃO VICENTE DO SUL"/>
    <n v="0"/>
    <n v="1.1000000000000001"/>
    <n v="1.1000000000000001"/>
    <x v="1"/>
    <m/>
    <m/>
    <s v="Estadual"/>
    <m/>
    <s v="ERS-241"/>
    <s v="PAV"/>
    <s v="Estadual"/>
    <s v="PLA"/>
    <s v="Santa Maria"/>
  </r>
  <r>
    <x v="0"/>
    <s v="287BRS0010"/>
    <n v="0"/>
    <x v="252"/>
    <s v="0010"/>
    <n v="-51.453777000208298"/>
    <n v="-29.669667999578401"/>
    <n v="-51.474404189701502"/>
    <n v="-29.686069219918501"/>
    <s v="287"/>
    <s v="RS"/>
    <s v="Eixo Principal"/>
    <s v="-"/>
    <s v="287BRS0010"/>
    <s v="ENTR BR-470(A) (P/MONTENEGRO)"/>
    <s v="ENTR BR-470(B) (P/TRIUNFO)"/>
    <n v="0"/>
    <n v="3.2"/>
    <n v="3.2"/>
    <x v="1"/>
    <m/>
    <s v="470BRS0480"/>
    <s v="Estadual"/>
    <m/>
    <s v="RST-287"/>
    <s v="PAV"/>
    <s v="Estadual"/>
    <s v="PLA"/>
    <s v="Passo Fundo"/>
  </r>
  <r>
    <x v="0"/>
    <s v="287BRS0020"/>
    <n v="0"/>
    <x v="252"/>
    <s v="0020"/>
    <n v="-51.474404189701502"/>
    <n v="-29.686069219918501"/>
    <n v="-51.652029209680201"/>
    <n v="-29.706216139962802"/>
    <s v="287"/>
    <s v="RS"/>
    <s v="Eixo Principal"/>
    <s v="-"/>
    <s v="287BRS0020"/>
    <s v="ENTR BR-470(B) (P/TRIUNFO)"/>
    <s v="ENTR BR-386(A)"/>
    <n v="3.2"/>
    <n v="21.4"/>
    <n v="18.2"/>
    <x v="1"/>
    <m/>
    <m/>
    <s v="Estadual"/>
    <m/>
    <s v="RST-287"/>
    <s v="PAV"/>
    <s v="Estadual"/>
    <s v="PLA"/>
    <s v="Passo Fundo"/>
  </r>
  <r>
    <x v="0"/>
    <s v="287BRS0030"/>
    <n v="0"/>
    <x v="252"/>
    <s v="0030"/>
    <n v="-51.652029209680201"/>
    <n v="-29.706216139962802"/>
    <n v="-51.7121409501447"/>
    <n v="-29.690035570085399"/>
    <s v="287"/>
    <s v="RS"/>
    <s v="Eixo Principal"/>
    <s v="-"/>
    <s v="287BRS0030"/>
    <s v="ENTR BR-386(A)"/>
    <s v="ENTR BR-386(B) (TABAÍ)"/>
    <n v="21.4"/>
    <n v="27.7"/>
    <n v="6.3"/>
    <x v="1"/>
    <m/>
    <s v="386BRS0271"/>
    <s v="Estadual; Convênio de Administração"/>
    <m/>
    <s v="RSC-287"/>
    <s v="DUP"/>
    <s v="Estadual"/>
    <s v="PLA"/>
    <s v="Passo Fundo"/>
  </r>
  <r>
    <x v="0"/>
    <s v="287BRS0035"/>
    <n v="0"/>
    <x v="252"/>
    <s v="0035"/>
    <n v="-51.7121409501447"/>
    <n v="-29.690035570085399"/>
    <n v="-51.792412050075903"/>
    <n v="-29.703703589748802"/>
    <s v="287"/>
    <s v="RS"/>
    <s v="Eixo Principal"/>
    <s v="-"/>
    <s v="287BRS0035"/>
    <s v="ENTR BR-386(B) (TABAÍ)"/>
    <s v="ENTR RS-436 (P/TAQUARI)"/>
    <n v="27.7"/>
    <n v="36.4"/>
    <n v="8.6999999999999993"/>
    <x v="1"/>
    <m/>
    <m/>
    <s v="Estadual"/>
    <m/>
    <s v="RST-287"/>
    <s v="PAV"/>
    <s v="Estadual"/>
    <s v="PLA"/>
    <s v="Passo Fundo"/>
  </r>
  <r>
    <x v="0"/>
    <s v="287BRS0045"/>
    <n v="0"/>
    <x v="252"/>
    <s v="0045"/>
    <n v="-51.792412050075903"/>
    <n v="-29.703703589748802"/>
    <n v="-51.967462480109297"/>
    <n v="-29.6867735500592"/>
    <s v="287"/>
    <s v="RS"/>
    <s v="Eixo Principal"/>
    <s v="-"/>
    <s v="287BRS0045"/>
    <s v="ENTR RS-436 (P/TAQUARI)"/>
    <s v="INÍCIO PONTE S/RIO TAQUARI"/>
    <n v="36.4"/>
    <n v="54.3"/>
    <n v="17.899999999999999"/>
    <x v="1"/>
    <m/>
    <m/>
    <s v="Estadual"/>
    <m/>
    <s v="RST-287"/>
    <s v="PAV"/>
    <s v="Estadual"/>
    <s v="PLA"/>
    <s v="Passo Fundo"/>
  </r>
  <r>
    <x v="0"/>
    <s v="287BRS0050"/>
    <n v="0"/>
    <x v="252"/>
    <s v="0050"/>
    <n v="-51.967462480109297"/>
    <n v="-29.6867735500592"/>
    <n v="-51.975941300050899"/>
    <n v="-29.6879096501102"/>
    <s v="287"/>
    <s v="RS"/>
    <s v="Eixo Principal"/>
    <s v="-"/>
    <s v="287BRS0050"/>
    <s v="INÍCIO PONTE S/RIO TAQUARI"/>
    <s v="ENTR RS-130 (P/MARIANTE)"/>
    <n v="54.3"/>
    <n v="55.2"/>
    <n v="0.9"/>
    <x v="1"/>
    <m/>
    <m/>
    <s v="Estadual"/>
    <m/>
    <s v="RST-287"/>
    <s v="PAV"/>
    <s v="Estadual"/>
    <s v="PLA"/>
    <s v="Passo Fundo"/>
  </r>
  <r>
    <x v="0"/>
    <s v="287BRS0065"/>
    <n v="0"/>
    <x v="252"/>
    <s v="0065"/>
    <n v="-51.975941300050899"/>
    <n v="-29.6879096501102"/>
    <n v="-52.197059840039501"/>
    <n v="-29.648110670071301"/>
    <s v="287"/>
    <s v="RS"/>
    <s v="Eixo Principal"/>
    <s v="-"/>
    <s v="287BRS0065"/>
    <s v="ENTR RS-130 (P/MARIANTE)"/>
    <s v="ENTR BR-453/RS-244 (P/LAJEADO)"/>
    <n v="55.2"/>
    <n v="78.2"/>
    <n v="23"/>
    <x v="1"/>
    <m/>
    <m/>
    <s v="Estadual"/>
    <m/>
    <s v="RST-287"/>
    <s v="PAV"/>
    <s v="Estadual"/>
    <s v="PLA"/>
    <s v="Passo Fundo"/>
  </r>
  <r>
    <x v="0"/>
    <s v="287BRS0070"/>
    <n v="0"/>
    <x v="252"/>
    <s v="0070"/>
    <n v="-52.197059840039501"/>
    <n v="-29.648110670071301"/>
    <n v="-52.326671240385302"/>
    <n v="-29.6805893098486"/>
    <s v="287"/>
    <s v="RS"/>
    <s v="Eixo Principal"/>
    <s v="-"/>
    <s v="287BRS0070"/>
    <s v="ENTR BR-453/RS-244 (P/LAJEADO)"/>
    <s v="ENTR RS-405 (P/PASSO DO SOBRADO)"/>
    <n v="78.2"/>
    <n v="91.1"/>
    <n v="12.9"/>
    <x v="1"/>
    <m/>
    <m/>
    <s v="Estadual"/>
    <m/>
    <s v="RST-287"/>
    <s v="PAV"/>
    <s v="Estadual"/>
    <s v="PLA"/>
    <s v="Passo Fundo"/>
  </r>
  <r>
    <x v="0"/>
    <s v="287BRS0080"/>
    <n v="0"/>
    <x v="252"/>
    <s v="0080"/>
    <n v="-52.326671240385302"/>
    <n v="-29.6805893098486"/>
    <n v="-52.402193230133399"/>
    <n v="-29.6898549799233"/>
    <s v="287"/>
    <s v="RS"/>
    <s v="Eixo Principal"/>
    <s v="-"/>
    <s v="287BRS0080"/>
    <s v="ENTR RS-405 (P/PASSO DO SOBRADO)"/>
    <s v="ENTR RS-418 (P/MONTE ALVERNE)"/>
    <n v="91.1"/>
    <n v="99"/>
    <n v="7.9"/>
    <x v="1"/>
    <m/>
    <m/>
    <s v="Estadual"/>
    <m/>
    <s v="RST-287"/>
    <s v="PAV"/>
    <s v="Estadual"/>
    <s v="PLA"/>
    <s v="Passo Fundo"/>
  </r>
  <r>
    <x v="0"/>
    <s v="287BRS0085"/>
    <n v="0"/>
    <x v="252"/>
    <s v="0085"/>
    <n v="-52.402193230133399"/>
    <n v="-29.6898549799233"/>
    <n v="-52.449745350067801"/>
    <n v="-29.689495760121101"/>
    <s v="287"/>
    <s v="RS"/>
    <s v="Eixo Principal"/>
    <s v="-"/>
    <s v="287BRS0085"/>
    <s v="ENTR RS-418 (P/MONTE ALVERNE)"/>
    <s v="ENTR BR-471(A) (P/SANTA CRUZ DO SUL)"/>
    <n v="99"/>
    <n v="104.2"/>
    <n v="5.2"/>
    <x v="1"/>
    <m/>
    <m/>
    <s v="Estadual"/>
    <m/>
    <s v="RST-287"/>
    <s v="PAV"/>
    <s v="Estadual"/>
    <s v="PLA"/>
    <s v="Passo Fundo"/>
  </r>
  <r>
    <x v="0"/>
    <s v="287BRS0090"/>
    <n v="0"/>
    <x v="252"/>
    <s v="0090"/>
    <n v="-52.449745350067801"/>
    <n v="-29.689495760121101"/>
    <n v="-52.560991790238802"/>
    <n v="-29.703069150420902"/>
    <s v="287"/>
    <s v="RS"/>
    <s v="Eixo Principal"/>
    <s v="-"/>
    <s v="287BRS0090"/>
    <s v="ENTR BR-471(A) (P/SANTA CRUZ DO SUL)"/>
    <s v="ENTR BR-471(B)/153(A) (VERA CRUZ)"/>
    <n v="104.2"/>
    <n v="115.2"/>
    <n v="11"/>
    <x v="1"/>
    <m/>
    <s v="471BRS0040"/>
    <s v="Estadual"/>
    <m/>
    <s v="RST-287"/>
    <s v="PAV"/>
    <s v="Estadual"/>
    <s v="PLA"/>
    <s v="Passo Fundo"/>
  </r>
  <r>
    <x v="0"/>
    <s v="287BRS0120"/>
    <n v="0"/>
    <x v="252"/>
    <s v="0120"/>
    <n v="-52.560991790238802"/>
    <n v="-29.703069150420902"/>
    <n v="-52.781009950348903"/>
    <n v="-29.681610870445201"/>
    <s v="287"/>
    <s v="RS"/>
    <s v="Eixo Principal"/>
    <s v="Coinc"/>
    <s v="287BRS0120"/>
    <s v="ENTR BR-471(B)/153(A) (VERA CRUZ)"/>
    <s v="ENTR RS-410 (CANDELÁRIA)"/>
    <n v="115.2"/>
    <n v="138.1"/>
    <n v="22.9"/>
    <x v="1"/>
    <m/>
    <s v="153BRS1760"/>
    <s v="Estadual"/>
    <m/>
    <s v="RST-287"/>
    <s v="PAV"/>
    <s v="Estadual"/>
    <s v="PLA"/>
    <s v="Passo Fundo"/>
  </r>
  <r>
    <x v="0"/>
    <s v="287BRS0130"/>
    <n v="0"/>
    <x v="252"/>
    <s v="0130"/>
    <n v="-52.781009950348903"/>
    <n v="-29.681610870445201"/>
    <n v="-52.796363300425902"/>
    <n v="-29.681182730198699"/>
    <s v="287"/>
    <s v="RS"/>
    <s v="Eixo Principal"/>
    <s v="Coinc"/>
    <s v="287BRS0130"/>
    <s v="ENTR RS-410 (CANDELÁRIA)"/>
    <s v="ENTR RS-400 (P/SOBRADINHO)"/>
    <n v="138.1"/>
    <n v="139.6"/>
    <n v="1.5"/>
    <x v="1"/>
    <m/>
    <s v="153BRS1770"/>
    <s v="Estadual"/>
    <m/>
    <s v="RST-287"/>
    <s v="PAV"/>
    <s v="Estadual"/>
    <s v="PLA"/>
    <s v="Passo Fundo"/>
  </r>
  <r>
    <x v="0"/>
    <s v="287BRS0140"/>
    <n v="0"/>
    <x v="252"/>
    <s v="0140"/>
    <n v="-52.796363300425902"/>
    <n v="-29.681182730198699"/>
    <n v="-52.946089540199999"/>
    <n v="-29.731983650125301"/>
    <s v="287"/>
    <s v="RS"/>
    <s v="Eixo Principal"/>
    <s v="Coinc"/>
    <s v="287BRS0140"/>
    <s v="ENTR RS-400 (P/SOBRADINHO)"/>
    <s v="ENTR BR-481 (NOVO CABRAIS)"/>
    <n v="139.6"/>
    <n v="156"/>
    <n v="16.399999999999999"/>
    <x v="1"/>
    <m/>
    <s v="153BRS1775"/>
    <s v="Estadual"/>
    <m/>
    <s v="RST-287"/>
    <s v="PAV"/>
    <s v="Estadual"/>
    <s v="PLA"/>
    <s v="Passo Fundo"/>
  </r>
  <r>
    <x v="0"/>
    <s v="287BRS0150"/>
    <n v="0"/>
    <x v="252"/>
    <s v="0150"/>
    <n v="-52.946089540199999"/>
    <n v="-29.731983650125301"/>
    <n v="-52.961176660374498"/>
    <n v="-29.739817889983598"/>
    <s v="287"/>
    <s v="RS"/>
    <s v="Eixo Principal"/>
    <s v="Coinc"/>
    <s v="287BRS0150"/>
    <s v="ENTR BR-481 (NOVO CABRAIS)"/>
    <s v="ENTR BR-153(B) (P/CACHOEIRA DO SUL)"/>
    <n v="156"/>
    <n v="157.69999999999999"/>
    <n v="1.7"/>
    <x v="1"/>
    <m/>
    <s v="153BRS1780"/>
    <s v="Estadual"/>
    <m/>
    <s v="RST-287"/>
    <s v="PAV"/>
    <s v="Estadual"/>
    <s v="PLA"/>
    <s v="Santa Maria"/>
  </r>
  <r>
    <x v="0"/>
    <s v="287BRS0170"/>
    <n v="0"/>
    <x v="252"/>
    <s v="0170"/>
    <n v="-52.961176660374498"/>
    <n v="-29.739817889983598"/>
    <n v="-53.149470530240698"/>
    <n v="-29.741669899845899"/>
    <s v="287"/>
    <s v="RS"/>
    <s v="Eixo Principal"/>
    <s v="-"/>
    <s v="287BRS0170"/>
    <s v="ENTR BR-153(B) (P/CACHOEIRA DO SUL)"/>
    <s v="ENTR RS-502 (P/CONTENDA)"/>
    <n v="157.69999999999999"/>
    <n v="176.2"/>
    <n v="18.5"/>
    <x v="1"/>
    <m/>
    <m/>
    <s v="Estadual"/>
    <m/>
    <s v="RST-287"/>
    <s v="PAV"/>
    <s v="Estadual"/>
    <s v="PLA"/>
    <s v="Santa Maria"/>
  </r>
  <r>
    <x v="0"/>
    <s v="287BRS0172"/>
    <n v="0"/>
    <x v="252"/>
    <s v="0172"/>
    <n v="-53.149470530240698"/>
    <n v="-29.741669899845899"/>
    <n v="-53.170630559952301"/>
    <n v="-29.734429639716002"/>
    <s v="287"/>
    <s v="RS"/>
    <s v="Eixo Principal"/>
    <s v="-"/>
    <s v="287BRS0172"/>
    <s v="ENTR RS-502 (P/CONTENDA)"/>
    <s v="ACESSO A PARAÍSO DO SUL"/>
    <n v="176.2"/>
    <n v="178.4"/>
    <n v="2.2000000000000002"/>
    <x v="1"/>
    <m/>
    <m/>
    <s v="Estadual"/>
    <m/>
    <s v="RST-287"/>
    <s v="PAV"/>
    <s v="Estadual"/>
    <s v="PLA"/>
    <s v="Santa Maria"/>
  </r>
  <r>
    <x v="0"/>
    <s v="287BRS0174"/>
    <n v="0"/>
    <x v="252"/>
    <s v="0174"/>
    <n v="-53.170630559952301"/>
    <n v="-29.734429639716002"/>
    <n v="-53.252007329574496"/>
    <n v="-29.714632779878801"/>
    <s v="287"/>
    <s v="RS"/>
    <s v="Eixo Principal"/>
    <s v="-"/>
    <s v="287BRS0174"/>
    <s v="ACESSO A PARAÍSO DO SUL"/>
    <s v="ENTR RS-348 (P/AGUDO)"/>
    <n v="178.4"/>
    <n v="186.6"/>
    <n v="8.1999999999999993"/>
    <x v="1"/>
    <m/>
    <m/>
    <s v="Estadual"/>
    <m/>
    <s v="RST-287"/>
    <s v="PAV"/>
    <s v="Estadual"/>
    <s v="PLA"/>
    <s v="Santa Maria"/>
  </r>
  <r>
    <x v="0"/>
    <s v="287BRS0175"/>
    <n v="0"/>
    <x v="252"/>
    <s v="0175"/>
    <n v="-53.252007329574496"/>
    <n v="-29.714632779878801"/>
    <n v="-53.3496529798011"/>
    <n v="-29.7223589500055"/>
    <s v="287"/>
    <s v="RS"/>
    <s v="Eixo Principal"/>
    <s v="-"/>
    <s v="287BRS0175"/>
    <s v="ENTR RS-348 (P/AGUDO)"/>
    <s v="ENTR RS-149(A) (P/RESTINGA SECA)"/>
    <n v="186.6"/>
    <n v="196.7"/>
    <n v="10.1"/>
    <x v="1"/>
    <m/>
    <m/>
    <s v="Estadual"/>
    <m/>
    <s v="RST-287"/>
    <s v="PAV"/>
    <s v="Estadual"/>
    <s v="PLA"/>
    <s v="Santa Maria"/>
  </r>
  <r>
    <x v="0"/>
    <s v="287BRS0190"/>
    <n v="0"/>
    <x v="252"/>
    <s v="0190"/>
    <n v="-53.3496529798011"/>
    <n v="-29.7223589500055"/>
    <n v="-53.512955260177002"/>
    <n v="-29.732736569736801"/>
    <s v="287"/>
    <s v="RS"/>
    <s v="Eixo Principal"/>
    <s v="-"/>
    <s v="287BRS0190"/>
    <s v="ENTR RS-149(A) (P/RESTINGA SECA)"/>
    <s v="ENTR RS-149(B) (P/FAXINAL DO SOTURNO)"/>
    <n v="196.7"/>
    <n v="212.8"/>
    <n v="16.100000000000001"/>
    <x v="1"/>
    <m/>
    <m/>
    <s v="Estadual"/>
    <m/>
    <s v="RST-287"/>
    <s v="PAV"/>
    <s v="Estadual"/>
    <s v="PLA"/>
    <s v="Santa Maria"/>
  </r>
  <r>
    <x v="0"/>
    <s v="287BRS0200"/>
    <n v="0"/>
    <x v="252"/>
    <s v="0200"/>
    <n v="-53.512955260177002"/>
    <n v="-29.732736569736801"/>
    <n v="-53.706393649647097"/>
    <n v="-29.704635639922699"/>
    <s v="287"/>
    <s v="RS"/>
    <s v="Eixo Principal"/>
    <s v="-"/>
    <s v="287BRS0200"/>
    <s v="ENTR RS-149(B) (P/FAXINAL DO SOTURNO)"/>
    <s v="ENTR RS-509 (CAMOBÍ)"/>
    <n v="212.8"/>
    <n v="232.2"/>
    <n v="19.399999999999999"/>
    <x v="1"/>
    <m/>
    <m/>
    <s v="Estadual"/>
    <m/>
    <s v="RST-287"/>
    <s v="PAV"/>
    <s v="Estadual"/>
    <s v="PLA"/>
    <s v="Santa Maria"/>
  </r>
  <r>
    <x v="0"/>
    <s v="287BRS0210"/>
    <n v="0"/>
    <x v="252"/>
    <s v="0210"/>
    <n v="-53.706393649647097"/>
    <n v="-29.704635639922699"/>
    <n v="-53.793105780407402"/>
    <n v="-29.7018171997039"/>
    <s v="287"/>
    <s v="RS"/>
    <s v="Eixo Principal"/>
    <s v="-"/>
    <s v="287BRS0210"/>
    <s v="ENTR RS-509 (CAMOBÍ)"/>
    <s v="ENTR BR-158(A)/392(A) (P/VAL DA SERRA)"/>
    <n v="232.2"/>
    <n v="241.2"/>
    <n v="9"/>
    <x v="1"/>
    <m/>
    <m/>
    <s v="Estadual"/>
    <m/>
    <s v="RSC-287"/>
    <s v="PAV"/>
    <s v="Estadual"/>
    <s v="PLA"/>
    <s v="Santa Maria"/>
  </r>
  <r>
    <x v="0"/>
    <s v="287BRS0230"/>
    <n v="0"/>
    <x v="252"/>
    <s v="0230"/>
    <n v="-53.793105780407402"/>
    <n v="-29.7018171997039"/>
    <n v="-53.810830620236899"/>
    <n v="-29.714943959695901"/>
    <s v="287"/>
    <s v="RS"/>
    <s v="Eixo Principal"/>
    <s v="Coinc"/>
    <s v="287BRS0230"/>
    <s v="ENTR BR-158(A)/392(A) (P/VAL DA SERRA)"/>
    <s v="ENTR BR-392(B) (SANTA MARIA)"/>
    <n v="241.2"/>
    <n v="243.5"/>
    <n v="2.2999999999999998"/>
    <x v="2"/>
    <m/>
    <s v="392BRS0251;158BRS1317"/>
    <s v="Federal"/>
    <m/>
    <m/>
    <m/>
    <s v="Federal"/>
    <s v="PAV"/>
    <s v="Santa Maria"/>
  </r>
  <r>
    <x v="0"/>
    <s v="287BRS0240"/>
    <n v="0"/>
    <x v="252"/>
    <s v="0240"/>
    <n v="-53.810830620236899"/>
    <n v="-29.714943959695901"/>
    <n v="-53.8408147996632"/>
    <n v="-29.700270030337599"/>
    <s v="287"/>
    <s v="RS"/>
    <s v="Eixo Principal"/>
    <s v="Coinc"/>
    <s v="287BRS0240"/>
    <s v="ENTR BR-392(B) (SANTA MARIA)"/>
    <s v="ENTR BR-158(B) (AZEVEDO SODRÉ)"/>
    <n v="243.5"/>
    <n v="246.9"/>
    <n v="3.4"/>
    <x v="2"/>
    <m/>
    <s v="158BRS1319"/>
    <s v="Federal"/>
    <m/>
    <m/>
    <m/>
    <s v="Federal"/>
    <s v="PAV"/>
    <s v="Santa Maria"/>
  </r>
  <r>
    <x v="0"/>
    <s v="287BRS0250"/>
    <n v="0"/>
    <x v="252"/>
    <s v="0250"/>
    <n v="-53.8408147996632"/>
    <n v="-29.700270030337599"/>
    <n v="-54.185406519894897"/>
    <n v="-29.636236650400999"/>
    <s v="287"/>
    <s v="RS"/>
    <s v="Eixo Principal"/>
    <s v="-"/>
    <s v="287BRS0250"/>
    <s v="ENTR BR-158(B) (AZEVEDO SODRÉ)"/>
    <s v="ENTR RS-524 (SÃO PEDRO DO SUL)"/>
    <n v="246.9"/>
    <n v="281.60000000000002"/>
    <n v="34.700000000000003"/>
    <x v="2"/>
    <m/>
    <m/>
    <s v="Federal"/>
    <m/>
    <m/>
    <m/>
    <s v="Federal"/>
    <s v="PAV"/>
    <s v="Santa Maria"/>
  </r>
  <r>
    <x v="0"/>
    <s v="287BRS0270"/>
    <n v="0"/>
    <x v="252"/>
    <s v="0270"/>
    <n v="-54.185406519894897"/>
    <n v="-29.636236650400999"/>
    <n v="-54.525043980195498"/>
    <n v="-29.6535550497256"/>
    <s v="287"/>
    <s v="RS"/>
    <s v="Eixo Principal"/>
    <s v="-"/>
    <s v="287BRS0270"/>
    <s v="ENTR RS-524 (SÃO PEDRO DO SUL)"/>
    <s v="ENTR RS-532 (P/MATA)"/>
    <n v="281.60000000000002"/>
    <n v="315.2"/>
    <n v="33.6"/>
    <x v="2"/>
    <m/>
    <m/>
    <s v="Federal"/>
    <m/>
    <m/>
    <m/>
    <s v="Federal"/>
    <s v="PAV"/>
    <s v="Santa Maria"/>
  </r>
  <r>
    <x v="0"/>
    <s v="287BRS0290"/>
    <n v="0"/>
    <x v="252"/>
    <s v="0290"/>
    <n v="-54.525043980195498"/>
    <n v="-29.6535550497256"/>
    <n v="-54.6652796995984"/>
    <n v="-29.684611540290199"/>
    <s v="287"/>
    <s v="RS"/>
    <s v="Eixo Principal"/>
    <s v="-"/>
    <s v="287BRS0290"/>
    <s v="ENTR RS-532 (P/MATA)"/>
    <s v="ENTR RS-241 (P/SÃO VICENTE DO SUL)"/>
    <n v="315.2"/>
    <n v="329.7"/>
    <n v="14.5"/>
    <x v="2"/>
    <m/>
    <m/>
    <s v="Federal"/>
    <m/>
    <m/>
    <m/>
    <s v="Federal"/>
    <s v="PAV"/>
    <s v="Santa Maria"/>
  </r>
  <r>
    <x v="0"/>
    <s v="287BRS0310"/>
    <n v="0"/>
    <x v="252"/>
    <s v="0310"/>
    <n v="-54.6652796995984"/>
    <n v="-29.684611540290199"/>
    <n v="-54.676671830140798"/>
    <n v="-29.508634029736601"/>
    <s v="287"/>
    <s v="RS"/>
    <s v="Eixo Principal"/>
    <s v="-"/>
    <s v="287BRS0310"/>
    <s v="ENTR RS-241 (P/SÃO VICENTE DO SUL)"/>
    <s v="P/JAGUARI"/>
    <n v="329.7"/>
    <n v="350.3"/>
    <n v="20.6"/>
    <x v="2"/>
    <m/>
    <m/>
    <s v="Federal"/>
    <m/>
    <m/>
    <m/>
    <s v="Federal"/>
    <s v="PAV"/>
    <s v="Santa Maria"/>
  </r>
  <r>
    <x v="0"/>
    <s v="287BRS0330"/>
    <n v="0"/>
    <x v="252"/>
    <s v="0330"/>
    <n v="-54.676671830140798"/>
    <n v="-29.508634029736601"/>
    <n v="-54.886582650069201"/>
    <n v="-29.148626729939501"/>
    <s v="287"/>
    <s v="RS"/>
    <s v="Eixo Principal"/>
    <s v="-"/>
    <s v="287BRS0330"/>
    <s v="P/JAGUARI"/>
    <s v="ENTR BR-377 (SANTIAGO)"/>
    <n v="350.3"/>
    <n v="401.8"/>
    <n v="51.5"/>
    <x v="2"/>
    <m/>
    <m/>
    <s v="Federal"/>
    <m/>
    <m/>
    <m/>
    <s v="Federal"/>
    <s v="PAV"/>
    <s v="Santa Maria"/>
  </r>
  <r>
    <x v="0"/>
    <s v="287BRS0350"/>
    <n v="0"/>
    <x v="252"/>
    <s v="0350"/>
    <n v="-54.886582650069201"/>
    <n v="-29.148626729939501"/>
    <n v="-54.921284580319004"/>
    <n v="-29.0967783102707"/>
    <s v="287"/>
    <s v="RS"/>
    <s v="Eixo Principal"/>
    <s v="-"/>
    <s v="287BRS0350"/>
    <s v="ENTR BR-377 (SANTIAGO)"/>
    <s v="ENTR RS-168 (P/BOSSORÓCA)"/>
    <n v="401.8"/>
    <n v="408.8"/>
    <n v="7"/>
    <x v="2"/>
    <m/>
    <m/>
    <s v="Federal"/>
    <m/>
    <m/>
    <m/>
    <s v="Federal"/>
    <s v="PAV"/>
    <s v="Santa Maria"/>
  </r>
  <r>
    <x v="0"/>
    <s v="287BRS0370"/>
    <n v="0"/>
    <x v="252"/>
    <s v="0370"/>
    <n v="-54.921284580319004"/>
    <n v="-29.0967783102707"/>
    <n v="-55.505558719958898"/>
    <n v="-28.987708219558598"/>
    <s v="287"/>
    <s v="RS"/>
    <s v="Eixo Principal"/>
    <s v="-"/>
    <s v="287BRS0370"/>
    <s v="ENTR RS-168 (P/BOSSORÓCA)"/>
    <s v="ENTR RS-176(A) (ENCRUZILHADA)"/>
    <n v="408.8"/>
    <n v="473.9"/>
    <n v="65.099999999999994"/>
    <x v="2"/>
    <m/>
    <m/>
    <s v="Federal"/>
    <m/>
    <m/>
    <m/>
    <s v="Federal"/>
    <s v="PAV"/>
    <s v="Santa Maria"/>
  </r>
  <r>
    <x v="0"/>
    <s v="287BRS0390"/>
    <n v="0"/>
    <x v="252"/>
    <s v="0390"/>
    <n v="-55.505558719958898"/>
    <n v="-28.987708219558598"/>
    <n v="-55.533386319722801"/>
    <n v="-28.961697350152502"/>
    <s v="287"/>
    <s v="RS"/>
    <s v="Eixo Principal"/>
    <s v="-"/>
    <s v="287BRS0390"/>
    <s v="ENTR RS-176(A) (ENCRUZILHADA)"/>
    <s v="ENTR RS-176(B)"/>
    <n v="473.9"/>
    <n v="478"/>
    <n v="4.0999999999999996"/>
    <x v="2"/>
    <m/>
    <m/>
    <s v="Federal"/>
    <m/>
    <m/>
    <m/>
    <s v="Federal"/>
    <s v="PAV"/>
    <s v="Santa Maria"/>
  </r>
  <r>
    <x v="0"/>
    <s v="287BRS0410"/>
    <n v="0"/>
    <x v="252"/>
    <s v="0410"/>
    <n v="-55.533386319722801"/>
    <n v="-28.961697350152502"/>
    <n v="-55.771008010111501"/>
    <n v="-28.788391999690901"/>
    <s v="287"/>
    <s v="RS"/>
    <s v="Eixo Principal"/>
    <s v="-"/>
    <s v="287BRS0410"/>
    <s v="ENTR RS-176(B)"/>
    <s v="ENTR RS-541 (NHU PORÃ)"/>
    <n v="478"/>
    <n v="508.7"/>
    <n v="30.7"/>
    <x v="2"/>
    <m/>
    <m/>
    <s v="Federal"/>
    <m/>
    <m/>
    <m/>
    <s v="Federal"/>
    <s v="PAV"/>
    <s v="Santa Maria"/>
  </r>
  <r>
    <x v="0"/>
    <s v="287BRS0430"/>
    <n v="0"/>
    <x v="252"/>
    <s v="0430"/>
    <n v="-55.771008010111501"/>
    <n v="-28.788391999690901"/>
    <n v="-55.965770250196798"/>
    <n v="-28.672843770323698"/>
    <s v="287"/>
    <s v="RS"/>
    <s v="Eixo Principal"/>
    <s v="-"/>
    <s v="287BRS0430"/>
    <s v="ENTR RS-541 (NHU PORÃ)"/>
    <s v="ENTR BR-285(A)/472 (P/ITAQUI)"/>
    <n v="508.7"/>
    <n v="533.1"/>
    <n v="24.4"/>
    <x v="2"/>
    <m/>
    <m/>
    <s v="Federal"/>
    <m/>
    <m/>
    <m/>
    <s v="Federal"/>
    <s v="PAV"/>
    <s v="Santa Maria"/>
  </r>
  <r>
    <x v="0"/>
    <s v="287BRS0450"/>
    <n v="0"/>
    <x v="252"/>
    <s v="0450"/>
    <n v="-55.965770250196798"/>
    <n v="-28.672843770323698"/>
    <n v="-55.981787520277798"/>
    <n v="-28.666142330004501"/>
    <s v="287"/>
    <s v="RS"/>
    <s v="Eixo Principal"/>
    <s v="Coinc"/>
    <s v="287BRS0450"/>
    <s v="ENTR BR-285(A)/472 (P/ITAQUI)"/>
    <s v="ACESSO FRONTEIRA BRASIL/ARGENTINA"/>
    <n v="533.1"/>
    <n v="534.79999999999995"/>
    <n v="1.7"/>
    <x v="2"/>
    <m/>
    <s v="285BRS0391"/>
    <s v="Federal"/>
    <m/>
    <m/>
    <m/>
    <s v="Federal"/>
    <s v="PAV"/>
    <s v="Cruz Alta"/>
  </r>
  <r>
    <x v="0"/>
    <s v="287BRS0451"/>
    <n v="0"/>
    <x v="252"/>
    <s v="0451"/>
    <n v="-55.981787520277798"/>
    <n v="-28.666142330004501"/>
    <n v="-55.984065000299402"/>
    <n v="-28.665137549857999"/>
    <s v="287"/>
    <s v="RS"/>
    <s v="Eixo Principal"/>
    <s v="Coinc"/>
    <s v="287BRS0451"/>
    <s v="ACESSO FRONTEIRA BRASIL/ARGENTINA"/>
    <s v="ENTR AV. ULISSES GUIMARÃES (SÃO BORJA)"/>
    <n v="534.79999999999995"/>
    <n v="535"/>
    <n v="0.2"/>
    <x v="2"/>
    <m/>
    <s v="285BRS0392"/>
    <s v="Federal"/>
    <m/>
    <m/>
    <m/>
    <s v="Federal"/>
    <s v="PAV"/>
    <s v="Cruz Alta"/>
  </r>
  <r>
    <x v="0"/>
    <s v="290ARS3005"/>
    <n v="0"/>
    <x v="253"/>
    <s v="3005"/>
    <n v="-57.049874979946303"/>
    <n v="-29.773156140443401"/>
    <n v="-57.0459333701288"/>
    <n v="-29.771524559810501"/>
    <s v="290"/>
    <s v="RS"/>
    <s v="Acesso"/>
    <s v="-"/>
    <s v="290ARS3005"/>
    <s v="ENTR BR-290 (KM 718,7)"/>
    <s v="PORTO SECO DE URUGUAIANA - ACESSO"/>
    <n v="0"/>
    <n v="2.8"/>
    <n v="2.8"/>
    <x v="2"/>
    <m/>
    <m/>
    <s v="Federal"/>
    <m/>
    <m/>
    <m/>
    <s v="Federal"/>
    <s v="PAV"/>
    <s v="Uruguaiana"/>
  </r>
  <r>
    <x v="0"/>
    <s v="290BRS0010"/>
    <n v="0"/>
    <x v="254"/>
    <s v="0010"/>
    <n v="-50.278700359633802"/>
    <n v="-29.889116459856599"/>
    <n v="-50.284171510306898"/>
    <n v="-29.8938548995839"/>
    <s v="290"/>
    <s v="RS"/>
    <s v="Eixo Principal"/>
    <s v="Coinc"/>
    <s v="290BRS0010"/>
    <s v="ENTR BR-101(A) (OSÓRIO)"/>
    <s v="ENTR RS-030 (P/TRAMANDAÍ)"/>
    <n v="0"/>
    <n v="0.7"/>
    <n v="0.7"/>
    <x v="0"/>
    <m/>
    <s v="101BRS4430"/>
    <s v="Concessão Federal"/>
    <m/>
    <m/>
    <m/>
    <s v="Federal"/>
    <s v="PAV"/>
    <s v="São Leopoldo"/>
  </r>
  <r>
    <x v="0"/>
    <s v="290BRS0015"/>
    <n v="0"/>
    <x v="254"/>
    <s v="0015"/>
    <n v="-50.284171510306898"/>
    <n v="-29.8938548995839"/>
    <n v="-50.321807389699202"/>
    <n v="-29.8974696004416"/>
    <s v="290"/>
    <s v="RS"/>
    <s v="Eixo Principal"/>
    <s v="Coinc"/>
    <s v="290BRS0015"/>
    <s v="ENTR RS-030 (P/TRAMANDAÍ)"/>
    <s v="ENTR BR-101(B) (P/CAPIVARI DO SUL)"/>
    <n v="0.7"/>
    <n v="4.8"/>
    <n v="4.0999999999999996"/>
    <x v="0"/>
    <m/>
    <s v="101BRS4435"/>
    <s v="Concessão Federal"/>
    <m/>
    <m/>
    <m/>
    <s v="Federal"/>
    <s v="PAV"/>
    <s v="São Leopoldo"/>
  </r>
  <r>
    <x v="0"/>
    <s v="290BRS0020"/>
    <n v="0"/>
    <x v="254"/>
    <s v="0020"/>
    <n v="-50.321807389699202"/>
    <n v="-29.8974696004416"/>
    <n v="-50.513268099842797"/>
    <n v="-29.880054339636001"/>
    <s v="290"/>
    <s v="RS"/>
    <s v="Eixo Principal"/>
    <s v="-"/>
    <s v="290BRS0020"/>
    <s v="ENTR BR-101(B) (P/CAPIVARI DO SUL)"/>
    <s v="ENTR RS-474 (P/SANTO ANTÔNIO DA PATRULHA)"/>
    <n v="4.8"/>
    <n v="25.9"/>
    <n v="21.1"/>
    <x v="0"/>
    <m/>
    <m/>
    <s v="Concessão Federal"/>
    <m/>
    <m/>
    <m/>
    <s v="Federal"/>
    <s v="PAV"/>
    <s v="São Leopoldo"/>
  </r>
  <r>
    <x v="0"/>
    <s v="290BRS0030"/>
    <n v="0"/>
    <x v="254"/>
    <s v="0030"/>
    <n v="-50.513268099842797"/>
    <n v="-29.880054339636001"/>
    <n v="-50.787756510054798"/>
    <n v="-29.912076159786899"/>
    <s v="290"/>
    <s v="RS"/>
    <s v="Eixo Principal"/>
    <s v="-"/>
    <s v="290BRS0030"/>
    <s v="ENTR RS-474 (P/SANTO ANTÔNIO DA PATRULHA)"/>
    <s v="ACESSO A GLORINHA"/>
    <n v="25.9"/>
    <n v="53"/>
    <n v="27.1"/>
    <x v="0"/>
    <m/>
    <m/>
    <s v="Concessão Federal"/>
    <m/>
    <m/>
    <m/>
    <s v="Federal"/>
    <s v="PAV"/>
    <s v="São Leopoldo"/>
  </r>
  <r>
    <x v="0"/>
    <s v="290BRS0035"/>
    <n v="0"/>
    <x v="254"/>
    <s v="0035"/>
    <n v="-50.787756510054798"/>
    <n v="-29.912076159786899"/>
    <n v="-50.935179130112701"/>
    <n v="-29.943261249806699"/>
    <s v="290"/>
    <s v="RS"/>
    <s v="Eixo Principal"/>
    <s v="-"/>
    <s v="290BRS0035"/>
    <s v="ACESSO A GLORINHA"/>
    <s v="ACESSO COMPLEXO AUTOMOTIVO GM"/>
    <n v="53"/>
    <n v="67.900000000000006"/>
    <n v="14.9"/>
    <x v="0"/>
    <m/>
    <m/>
    <s v="Concessão Federal"/>
    <m/>
    <m/>
    <m/>
    <s v="Federal"/>
    <s v="PAV"/>
    <s v="São Leopoldo"/>
  </r>
  <r>
    <x v="0"/>
    <s v="290BRS0040"/>
    <n v="0"/>
    <x v="254"/>
    <s v="0040"/>
    <n v="-50.935179130112701"/>
    <n v="-29.943261249806699"/>
    <n v="-51.0038151503488"/>
    <n v="-29.9545826297845"/>
    <s v="290"/>
    <s v="RS"/>
    <s v="Eixo Principal"/>
    <s v="-"/>
    <s v="290BRS0040"/>
    <s v="ACESSO COMPLEXO AUTOMOTIVO GM"/>
    <s v="ENTR RS-118 (P/GRAVATAÍ)"/>
    <n v="67.900000000000006"/>
    <n v="74.7"/>
    <n v="6.8"/>
    <x v="0"/>
    <m/>
    <m/>
    <s v="Concessão Federal"/>
    <m/>
    <m/>
    <m/>
    <s v="Federal"/>
    <s v="PAV"/>
    <s v="São Leopoldo"/>
  </r>
  <r>
    <x v="0"/>
    <s v="290BRS0050"/>
    <n v="0"/>
    <x v="254"/>
    <s v="0050"/>
    <n v="-51.0038151503488"/>
    <n v="-29.9545826297845"/>
    <n v="-51.1151425699735"/>
    <n v="-29.968229300441799"/>
    <s v="290"/>
    <s v="RS"/>
    <s v="Eixo Principal"/>
    <s v="-"/>
    <s v="290BRS0050"/>
    <s v="ENTR RS-118 (P/GRAVATAÍ)"/>
    <s v="AVENIDA ASSIS BRASIL (P/CACHOEIRINHA)"/>
    <n v="74.7"/>
    <n v="85.8"/>
    <n v="11.1"/>
    <x v="0"/>
    <m/>
    <m/>
    <s v="Concessão Federal"/>
    <m/>
    <m/>
    <m/>
    <s v="Federal"/>
    <s v="PAV"/>
    <s v="São Leopoldo"/>
  </r>
  <r>
    <x v="0"/>
    <s v="290BRS0070"/>
    <n v="0"/>
    <x v="254"/>
    <s v="0070"/>
    <n v="-51.1151425699735"/>
    <n v="-29.968229300441799"/>
    <n v="-51.176838709938401"/>
    <n v="-29.9719161098405"/>
    <s v="290"/>
    <s v="RS"/>
    <s v="Eixo Principal"/>
    <s v="-"/>
    <s v="290BRS0070"/>
    <s v="AVENIDA ASSIS BRASIL (P/CACHOEIRINHA)"/>
    <s v="ENTR BR-116(A)/386 (PORTO ALEGRE)"/>
    <n v="85.8"/>
    <n v="92"/>
    <n v="6.2"/>
    <x v="0"/>
    <m/>
    <m/>
    <s v="Concessão Federal"/>
    <m/>
    <m/>
    <m/>
    <s v="Federal"/>
    <s v="PAV"/>
    <s v="São Leopoldo"/>
  </r>
  <r>
    <x v="0"/>
    <s v="290BRS0090"/>
    <n v="0"/>
    <x v="254"/>
    <s v="0090"/>
    <n v="-51.176838709938401"/>
    <n v="-29.9719161098405"/>
    <n v="-51.198140939552601"/>
    <n v="-29.974160219618302"/>
    <s v="290"/>
    <s v="RS"/>
    <s v="Eixo Principal"/>
    <s v="Coinc"/>
    <s v="290BRS0090"/>
    <s v="ENTR BR-116(A)/386 (PORTO ALEGRE)"/>
    <s v="ENTR BR-448"/>
    <n v="92"/>
    <n v="94.1"/>
    <n v="2.1"/>
    <x v="0"/>
    <m/>
    <s v="116BRS3250"/>
    <s v="Concessão Federal"/>
    <m/>
    <m/>
    <m/>
    <s v="Federal"/>
    <s v="PAV"/>
    <s v="São Leopoldo"/>
  </r>
  <r>
    <x v="0"/>
    <s v="290BRS0095"/>
    <n v="0"/>
    <x v="254"/>
    <s v="0095"/>
    <n v="-51.207791319813502"/>
    <n v="-29.997789279551501"/>
    <n v="-51.198140939552601"/>
    <n v="-29.974160219618302"/>
    <s v="290"/>
    <s v="RS"/>
    <s v="Eixo Principal"/>
    <s v="Coinc"/>
    <s v="290BRS0095"/>
    <s v="ENTR BR-448"/>
    <s v="PONTE RIO GUAÍBA"/>
    <n v="94.1"/>
    <n v="97"/>
    <n v="2.9"/>
    <x v="0"/>
    <m/>
    <s v="116BRS3255"/>
    <s v="Concessão Federal"/>
    <m/>
    <m/>
    <m/>
    <s v="Federal"/>
    <s v="PAV"/>
    <s v="São Leopoldo"/>
  </r>
  <r>
    <x v="0"/>
    <s v="290BRS0100"/>
    <n v="0"/>
    <x v="254"/>
    <s v="0100"/>
    <n v="-51.207791319813502"/>
    <n v="-29.997789279551501"/>
    <n v="-51.218737060167101"/>
    <n v="-29.994414929705201"/>
    <s v="290"/>
    <s v="RS"/>
    <s v="Eixo Principal"/>
    <s v="Coinc"/>
    <s v="290BRS0100"/>
    <s v="PONTE RIO GUAÍBA (PORTO ALEGRE)"/>
    <s v="FIM DA CONCESSÃO (ILHA DO PAVÃO)"/>
    <n v="97"/>
    <n v="98.2"/>
    <n v="1.2"/>
    <x v="0"/>
    <m/>
    <s v="116BRS3260"/>
    <s v="Concessão Federal"/>
    <m/>
    <m/>
    <m/>
    <s v="Federal"/>
    <s v="PAV"/>
    <s v="São Leopoldo"/>
  </r>
  <r>
    <x v="0"/>
    <s v="290BRS0105"/>
    <n v="0"/>
    <x v="254"/>
    <s v="0105"/>
    <n v="-51.218737060167101"/>
    <n v="-29.994414929705201"/>
    <n v="-51.330401390112002"/>
    <n v="-30.0430026000898"/>
    <s v="290"/>
    <s v="RS"/>
    <s v="Eixo Principal"/>
    <s v="Coinc"/>
    <s v="290BRS0105"/>
    <s v="FIM DA CONCESSÃO (ILHA DO PAVÃO)"/>
    <s v="ENTR BR-116(B) (P/GUAIBA)"/>
    <n v="98.2"/>
    <n v="112.3"/>
    <n v="14.1"/>
    <x v="0"/>
    <m/>
    <s v="116BRS3265"/>
    <s v="Federal"/>
    <m/>
    <m/>
    <m/>
    <s v="Federal"/>
    <s v="PAV"/>
    <s v="São Leopoldo"/>
  </r>
  <r>
    <x v="0"/>
    <s v="290BRS0110"/>
    <n v="0"/>
    <x v="254"/>
    <s v="0110"/>
    <n v="-51.330401390112002"/>
    <n v="-30.0430026000898"/>
    <n v="-51.4342372196719"/>
    <n v="-30.052888469627099"/>
    <s v="290"/>
    <s v="RS"/>
    <s v="Eixo Principal"/>
    <s v="-"/>
    <s v="290BRS0110"/>
    <s v="ENTR BR-116(B) (P/GUAIBA)"/>
    <s v="ENTR RS-703 (P/GUAIBA)"/>
    <n v="112.3"/>
    <n v="122.6"/>
    <n v="10.3"/>
    <x v="2"/>
    <m/>
    <m/>
    <s v="Federal"/>
    <m/>
    <m/>
    <m/>
    <s v="Federal"/>
    <s v="PAV"/>
    <s v="São Leopoldo"/>
  </r>
  <r>
    <x v="0"/>
    <s v="290BRS0120"/>
    <n v="0"/>
    <x v="254"/>
    <s v="0120"/>
    <n v="-51.4342372196719"/>
    <n v="-30.052888469627099"/>
    <n v="-51.518641629807298"/>
    <n v="-30.059794979654502"/>
    <s v="290"/>
    <s v="RS"/>
    <s v="Eixo Principal"/>
    <s v="-"/>
    <s v="290BRS0120"/>
    <s v="ENTR RS-703 (P/GUAIBA)"/>
    <s v="ENTR RS-401 (P/CHARQUEADAS)"/>
    <n v="122.6"/>
    <n v="130.80000000000001"/>
    <n v="8.1999999999999993"/>
    <x v="2"/>
    <m/>
    <m/>
    <s v="Federal"/>
    <m/>
    <m/>
    <m/>
    <s v="Federal"/>
    <s v="PAV"/>
    <s v="São Leopoldo"/>
  </r>
  <r>
    <x v="0"/>
    <s v="290BRS0150"/>
    <n v="0"/>
    <x v="254"/>
    <s v="0150"/>
    <n v="-51.518641629807298"/>
    <n v="-30.059794979654502"/>
    <n v="-51.833755270389297"/>
    <n v="-30.113660700081098"/>
    <s v="290"/>
    <s v="RS"/>
    <s v="Eixo Principal"/>
    <s v="-"/>
    <s v="290BRS0150"/>
    <s v="ENTR RS-401 (P/CHARQUEADAS)"/>
    <s v="ENTR BR-470 (P/SÃO JERÔNIMO)"/>
    <n v="130.80000000000001"/>
    <n v="162.5"/>
    <n v="31.7"/>
    <x v="2"/>
    <m/>
    <m/>
    <s v="Federal"/>
    <m/>
    <m/>
    <m/>
    <s v="Federal"/>
    <s v="PAV"/>
    <s v="São Leopoldo"/>
  </r>
  <r>
    <x v="0"/>
    <s v="290BRS0170"/>
    <n v="0"/>
    <x v="254"/>
    <s v="0170"/>
    <n v="-51.833755270389297"/>
    <n v="-30.113660700081098"/>
    <n v="-51.957983159894802"/>
    <n v="-30.128890119982898"/>
    <s v="290"/>
    <s v="RS"/>
    <s v="Eixo Principal"/>
    <s v="-"/>
    <s v="290BRS0170"/>
    <s v="ENTR BR-470 (P/SÃO JERÔNIMO)"/>
    <s v="ACESSO A BUTIÁ"/>
    <n v="162.5"/>
    <n v="174.6"/>
    <n v="12.1"/>
    <x v="2"/>
    <m/>
    <m/>
    <s v="Federal"/>
    <m/>
    <m/>
    <m/>
    <s v="Federal"/>
    <s v="PAV"/>
    <s v="São Leopoldo"/>
  </r>
  <r>
    <x v="0"/>
    <s v="290BRS0175"/>
    <n v="0"/>
    <x v="254"/>
    <s v="0175"/>
    <n v="-51.957983159894802"/>
    <n v="-30.128890119982898"/>
    <n v="-52.045836749766103"/>
    <n v="-30.144257840327001"/>
    <s v="290"/>
    <s v="RS"/>
    <s v="Eixo Principal"/>
    <s v="-"/>
    <s v="290BRS0175"/>
    <s v="ACESSO A BUTIÁ"/>
    <s v="ACESSO A MINAS DO LEÃO"/>
    <n v="174.6"/>
    <n v="183.3"/>
    <n v="8.6999999999999993"/>
    <x v="2"/>
    <m/>
    <m/>
    <s v="Federal"/>
    <m/>
    <m/>
    <m/>
    <s v="Federal"/>
    <s v="PAV"/>
    <s v="São Leopoldo"/>
  </r>
  <r>
    <x v="0"/>
    <s v="290BRS0180"/>
    <n v="0"/>
    <x v="254"/>
    <s v="0180"/>
    <n v="-52.045836749766103"/>
    <n v="-30.144257840327001"/>
    <n v="-52.3734554400165"/>
    <n v="-30.190155330004401"/>
    <s v="290"/>
    <s v="RS"/>
    <s v="Eixo Principal"/>
    <s v="-"/>
    <s v="290BRS0180"/>
    <s v="ACESSO A MINAS DO LEÃO"/>
    <s v="ENTR BR-471 (PANTANO GRANDE)"/>
    <n v="183.3"/>
    <n v="215.7"/>
    <n v="32.4"/>
    <x v="2"/>
    <m/>
    <m/>
    <s v="Federal"/>
    <m/>
    <m/>
    <m/>
    <s v="Federal"/>
    <s v="PAV"/>
    <s v="São Leopoldo"/>
  </r>
  <r>
    <x v="0"/>
    <s v="290BRS0190"/>
    <n v="0"/>
    <x v="254"/>
    <s v="0190"/>
    <n v="-52.3734554400165"/>
    <n v="-30.190155330004401"/>
    <n v="-52.853412489594596"/>
    <n v="-30.264991770154001"/>
    <s v="290"/>
    <s v="RS"/>
    <s v="Eixo Principal"/>
    <s v="-"/>
    <s v="290BRS0190"/>
    <s v="ENTR BR-471 (PANTANO GRANDE)"/>
    <s v="ENTR BR-153(A) (CACHOEIRA DO SUL)"/>
    <n v="215.7"/>
    <n v="262.8"/>
    <n v="47.1"/>
    <x v="2"/>
    <m/>
    <m/>
    <s v="Federal"/>
    <m/>
    <m/>
    <m/>
    <s v="Federal"/>
    <s v="PAV"/>
    <s v="São Leopoldo"/>
  </r>
  <r>
    <x v="0"/>
    <s v="290BRS0210"/>
    <n v="0"/>
    <x v="254"/>
    <s v="0210"/>
    <n v="-52.853412489594596"/>
    <n v="-30.264991770154001"/>
    <n v="-53.059719069579302"/>
    <n v="-30.250021790273301"/>
    <s v="290"/>
    <s v="RS"/>
    <s v="Eixo Principal"/>
    <s v="Coinc"/>
    <s v="290BRS0210"/>
    <s v="ENTR BR-153(A) (CACHOEIRA DO SUL)"/>
    <s v="ENTR RS-705 (GERIBÁ)"/>
    <n v="262.8"/>
    <n v="283.60000000000002"/>
    <n v="20.8"/>
    <x v="2"/>
    <m/>
    <s v="153BRS1830"/>
    <s v="Federal"/>
    <m/>
    <m/>
    <m/>
    <s v="Federal"/>
    <s v="PAV"/>
    <s v="São Leopoldo"/>
  </r>
  <r>
    <x v="0"/>
    <s v="290BRS0220"/>
    <n v="0"/>
    <x v="254"/>
    <s v="0220"/>
    <n v="-53.059719069579302"/>
    <n v="-30.250021790273301"/>
    <n v="-53.362406090368701"/>
    <n v="-30.366571500174501"/>
    <s v="290"/>
    <s v="RS"/>
    <s v="Eixo Principal"/>
    <s v="Coinc"/>
    <s v="290BRS0220"/>
    <s v="ENTR RS-705 (GERIBÁ)"/>
    <s v="ENTR BR-153(B) (P/BAGÉ)"/>
    <n v="283.60000000000002"/>
    <n v="317.3"/>
    <n v="33.700000000000003"/>
    <x v="2"/>
    <m/>
    <s v="153BRS1840"/>
    <s v="Federal"/>
    <m/>
    <m/>
    <m/>
    <s v="Federal"/>
    <s v="PAV"/>
    <s v="São Leopoldo"/>
  </r>
  <r>
    <x v="0"/>
    <s v="290BRS0230"/>
    <n v="0"/>
    <x v="254"/>
    <s v="0230"/>
    <n v="-53.362406090368701"/>
    <n v="-30.366571500174501"/>
    <n v="-53.518219750241201"/>
    <n v="-30.359982719726698"/>
    <s v="290"/>
    <s v="RS"/>
    <s v="Eixo Principal"/>
    <s v="-"/>
    <s v="290BRS0230"/>
    <s v="ENTR BR-153(B) (P/BAGÉ)"/>
    <s v="ENTR BR-392 (P/SÃO SEPÉ)"/>
    <n v="317.3"/>
    <n v="333.5"/>
    <n v="16.2"/>
    <x v="2"/>
    <m/>
    <m/>
    <s v="Federal"/>
    <m/>
    <m/>
    <m/>
    <s v="Federal"/>
    <s v="PAV"/>
    <s v="Santa Maria"/>
  </r>
  <r>
    <x v="0"/>
    <s v="290BRS0250"/>
    <n v="0"/>
    <x v="254"/>
    <s v="0250"/>
    <n v="-53.518219750241201"/>
    <n v="-30.359982719726698"/>
    <n v="-53.880879460118898"/>
    <n v="-30.3401722999116"/>
    <s v="290"/>
    <s v="RS"/>
    <s v="Eixo Principal"/>
    <s v="-"/>
    <s v="290BRS0250"/>
    <s v="ENTR BR-392 (P/SÃO SEPÉ)"/>
    <s v="ENTR RS-149 (VILA NOVA DO SUL)"/>
    <n v="333.5"/>
    <n v="372.2"/>
    <n v="38.700000000000003"/>
    <x v="2"/>
    <m/>
    <m/>
    <s v="Federal"/>
    <m/>
    <m/>
    <m/>
    <s v="Federal"/>
    <s v="PAV"/>
    <s v="Santa Maria"/>
  </r>
  <r>
    <x v="0"/>
    <s v="290BRS0260"/>
    <n v="0"/>
    <x v="254"/>
    <s v="0260"/>
    <n v="-53.880879460118898"/>
    <n v="-30.3401722999116"/>
    <n v="-54.278480550137203"/>
    <n v="-30.358727429826899"/>
    <s v="290"/>
    <s v="RS"/>
    <s v="Eixo Principal"/>
    <s v="-"/>
    <s v="290BRS0260"/>
    <s v="ENTR RS-149 (VILA NOVA DO SUL)"/>
    <s v="ENTR BR-473(A) (P/TABULEIRO)"/>
    <n v="372.2"/>
    <n v="412.9"/>
    <n v="40.700000000000003"/>
    <x v="2"/>
    <m/>
    <m/>
    <s v="Federal"/>
    <m/>
    <m/>
    <m/>
    <s v="Federal"/>
    <s v="PAV"/>
    <s v="Santa Maria"/>
  </r>
  <r>
    <x v="0"/>
    <s v="290BRS0270"/>
    <n v="0"/>
    <x v="254"/>
    <s v="0270"/>
    <n v="-54.278480550137203"/>
    <n v="-30.358727429826899"/>
    <n v="-54.332361370180998"/>
    <n v="-30.352979549666401"/>
    <s v="290"/>
    <s v="RS"/>
    <s v="Eixo Principal"/>
    <s v="-"/>
    <s v="290BRS0270"/>
    <s v="ENTR BR-473(A) (P/TABULEIRO)"/>
    <s v="ENTR BR-473(B)/RS-630 (SÃO GABRIEL)"/>
    <n v="412.9"/>
    <n v="418.4"/>
    <n v="5.5"/>
    <x v="2"/>
    <m/>
    <s v="473BRS0010"/>
    <s v="Federal"/>
    <m/>
    <m/>
    <m/>
    <s v="Federal"/>
    <s v="PAV"/>
    <s v="Uruguaiana"/>
  </r>
  <r>
    <x v="0"/>
    <s v="290BRS0290"/>
    <n v="0"/>
    <x v="254"/>
    <s v="0290"/>
    <n v="-54.332361370180998"/>
    <n v="-30.352979549666401"/>
    <n v="-54.7301229900838"/>
    <n v="-30.2303030698307"/>
    <s v="290"/>
    <s v="RS"/>
    <s v="Eixo Principal"/>
    <s v="-"/>
    <s v="290BRS0290"/>
    <s v="ENTR BR-473(B)/RS-630 (SÃO GABRIEL)"/>
    <s v="ENTR BR-158(A) (P/AZEVEDO SODRÉ)"/>
    <n v="418.4"/>
    <n v="461.4"/>
    <n v="43"/>
    <x v="2"/>
    <m/>
    <m/>
    <s v="Federal"/>
    <m/>
    <m/>
    <m/>
    <s v="Federal"/>
    <s v="PAV"/>
    <s v="Uruguaiana"/>
  </r>
  <r>
    <x v="0"/>
    <s v="290BRS0310"/>
    <n v="0"/>
    <x v="254"/>
    <s v="0310"/>
    <n v="-54.7301229900838"/>
    <n v="-30.2303030698307"/>
    <n v="-54.871332040341301"/>
    <n v="-30.239953639848501"/>
    <s v="290"/>
    <s v="RS"/>
    <s v="Eixo Principal"/>
    <s v="Coinc"/>
    <s v="290BRS0310"/>
    <s v="ENTR BR-158(A) (P/AZEVEDO SODRÉ)"/>
    <s v="ENTR RS-640 (P/CACEQUI)"/>
    <n v="461.4"/>
    <n v="475.3"/>
    <n v="13.9"/>
    <x v="2"/>
    <m/>
    <s v="158BRS1350"/>
    <s v="Federal"/>
    <m/>
    <m/>
    <m/>
    <s v="Federal"/>
    <s v="PAV"/>
    <s v="Uruguaiana"/>
  </r>
  <r>
    <x v="0"/>
    <s v="290BRS0320"/>
    <n v="0"/>
    <x v="254"/>
    <s v="0320"/>
    <n v="-54.871332040341301"/>
    <n v="-30.239953639848501"/>
    <n v="-54.950855290139401"/>
    <n v="-30.241375139750801"/>
    <s v="290"/>
    <s v="RS"/>
    <s v="Eixo Principal"/>
    <s v="Coinc"/>
    <s v="290BRS0320"/>
    <s v="ENTR RS-640 (P/CACEQUI)"/>
    <s v="ENTR BR-158(B) (ROSÁRIO DO SUL)"/>
    <n v="475.3"/>
    <n v="483"/>
    <n v="7.7"/>
    <x v="2"/>
    <m/>
    <s v="158BRS1360"/>
    <s v="Federal"/>
    <m/>
    <m/>
    <m/>
    <s v="Federal"/>
    <s v="PAV"/>
    <s v="Uruguaiana"/>
  </r>
  <r>
    <x v="0"/>
    <s v="290BRS0340"/>
    <n v="0"/>
    <x v="254"/>
    <s v="0340"/>
    <n v="-54.950855290139401"/>
    <n v="-30.241375139750801"/>
    <n v="-55.721247700221099"/>
    <n v="-29.822136339720199"/>
    <s v="290"/>
    <s v="RS"/>
    <s v="Eixo Principal"/>
    <s v="-"/>
    <s v="290BRS0340"/>
    <s v="ENTR BR-158(B) (ROSÁRIO DO SUL)"/>
    <s v="ENTR BR-377(A) (ALEGRETE)"/>
    <n v="483"/>
    <n v="574.4"/>
    <n v="91.4"/>
    <x v="2"/>
    <m/>
    <m/>
    <s v="Federal"/>
    <m/>
    <m/>
    <m/>
    <s v="Federal"/>
    <s v="PAV"/>
    <s v="Uruguaiana"/>
  </r>
  <r>
    <x v="0"/>
    <s v="290BRS0350"/>
    <n v="0"/>
    <x v="254"/>
    <s v="0350"/>
    <n v="-55.721247700221099"/>
    <n v="-29.822136339720199"/>
    <n v="-56.139556510424498"/>
    <n v="-29.971975869790501"/>
    <s v="290"/>
    <s v="RS"/>
    <s v="Eixo Principal"/>
    <s v="-"/>
    <s v="290BRS0350"/>
    <s v="ENTR BR-377(A) (ALEGRETE)"/>
    <s v="ENTR RS-183 (P/HARMONIA)"/>
    <n v="574.4"/>
    <n v="621.70000000000005"/>
    <n v="47.3"/>
    <x v="2"/>
    <m/>
    <s v="377BRS0190"/>
    <s v="Federal"/>
    <m/>
    <m/>
    <m/>
    <s v="Federal"/>
    <s v="PAV"/>
    <s v="Uruguaiana"/>
  </r>
  <r>
    <x v="0"/>
    <s v="290BRS0380"/>
    <n v="0"/>
    <x v="254"/>
    <s v="0380"/>
    <n v="-56.139556510424498"/>
    <n v="-29.971975869790501"/>
    <n v="-56.432479189762702"/>
    <n v="-30.015678140433799"/>
    <s v="290"/>
    <s v="RS"/>
    <s v="Eixo Principal"/>
    <s v="-"/>
    <s v="290BRS0380"/>
    <s v="ENTR RS-183 (P/HARMONIA)"/>
    <s v="ENTR BR-377(B) (P/QUARAI)"/>
    <n v="621.70000000000005"/>
    <n v="652"/>
    <n v="30.3"/>
    <x v="2"/>
    <m/>
    <s v="377BRS0220"/>
    <s v="Federal"/>
    <m/>
    <m/>
    <m/>
    <s v="Federal"/>
    <s v="PAV"/>
    <s v="Uruguaiana"/>
  </r>
  <r>
    <x v="0"/>
    <s v="290BRS0390"/>
    <n v="0"/>
    <x v="254"/>
    <s v="0390"/>
    <n v="-56.432479189762702"/>
    <n v="-30.015678140433799"/>
    <n v="-56.880225200032797"/>
    <n v="-29.8659301901261"/>
    <s v="290"/>
    <s v="RS"/>
    <s v="Eixo Principal"/>
    <s v="-"/>
    <s v="290BRS0390"/>
    <s v="ENTR BR-377(B) (P/QUARAI)"/>
    <s v="ENTR BR-293(A)"/>
    <n v="652"/>
    <n v="699.3"/>
    <n v="47.3"/>
    <x v="2"/>
    <m/>
    <m/>
    <s v="Federal"/>
    <m/>
    <m/>
    <m/>
    <s v="Federal"/>
    <s v="PAV"/>
    <s v="Uruguaiana"/>
  </r>
  <r>
    <x v="0"/>
    <s v="290BRS0410"/>
    <n v="0"/>
    <x v="254"/>
    <s v="0410"/>
    <n v="-56.880225200032797"/>
    <n v="-29.8659301901261"/>
    <n v="-57.0581474396526"/>
    <n v="-29.7711462402068"/>
    <s v="290"/>
    <s v="RS"/>
    <s v="Eixo Principal"/>
    <s v="-"/>
    <s v="290BRS0410"/>
    <s v="ENTR BR-293(A)"/>
    <s v="ENTR BR-472(A)"/>
    <n v="699.3"/>
    <n v="720.2"/>
    <n v="20.9"/>
    <x v="2"/>
    <m/>
    <s v="293BRS0230"/>
    <s v="Federal"/>
    <m/>
    <m/>
    <m/>
    <s v="Federal"/>
    <s v="PAV"/>
    <s v="Uruguaiana"/>
  </r>
  <r>
    <x v="0"/>
    <s v="290BRS0420"/>
    <n v="0"/>
    <x v="254"/>
    <s v="0420"/>
    <n v="-57.0581474396526"/>
    <n v="-29.7711462402068"/>
    <n v="-57.059302810376302"/>
    <n v="-29.759801729665998"/>
    <s v="290"/>
    <s v="RS"/>
    <s v="Eixo Principal"/>
    <s v="-"/>
    <s v="290BRS0420"/>
    <s v="ENTR BR-472(A)"/>
    <s v="ENTR BR-472(B) (URUGUAIANA)"/>
    <n v="720.2"/>
    <n v="721.5"/>
    <n v="1.3"/>
    <x v="2"/>
    <m/>
    <s v="472BRS0220;293BRS0240"/>
    <s v="Federal"/>
    <m/>
    <m/>
    <m/>
    <s v="Federal"/>
    <s v="PAV"/>
    <s v="Uruguaiana"/>
  </r>
  <r>
    <x v="0"/>
    <s v="290BRS0430"/>
    <n v="0"/>
    <x v="254"/>
    <s v="0430"/>
    <n v="-57.059302810376302"/>
    <n v="-29.759801729665998"/>
    <n v="-57.093131890124504"/>
    <n v="-29.743046449833699"/>
    <s v="290"/>
    <s v="RS"/>
    <s v="Eixo Principal"/>
    <s v="-"/>
    <s v="290BRS0430"/>
    <s v="ENTR BR-472(B) (URUGUAIANA)"/>
    <s v="ENTR BR-293(B) (FRONT BRASIL/ARGENTINA) (PONTE INTERNACIONAL)"/>
    <n v="721.5"/>
    <n v="726"/>
    <n v="4.5"/>
    <x v="2"/>
    <m/>
    <s v="293BRS0250"/>
    <s v="Federal"/>
    <m/>
    <m/>
    <m/>
    <s v="Federal"/>
    <s v="PAV"/>
    <s v="Uruguaiana"/>
  </r>
  <r>
    <x v="0"/>
    <s v="293ARS1005"/>
    <n v="0"/>
    <x v="255"/>
    <s v="1005"/>
    <n v="-53.387850570347403"/>
    <n v="-31.568502210008901"/>
    <n v="-53.386777689938398"/>
    <n v="-31.575604309990801"/>
    <s v="293"/>
    <s v="RS"/>
    <s v="Acesso"/>
    <s v="-"/>
    <s v="293ARS1005"/>
    <s v="ENTR BR-293 (KM 107,5)"/>
    <s v="ENTR AV. PROTÁSIO ALVES (PINHEIRO MACHADO)"/>
    <n v="0"/>
    <n v="0.7"/>
    <n v="0.7"/>
    <x v="5"/>
    <m/>
    <m/>
    <s v="Federal"/>
    <m/>
    <m/>
    <m/>
    <s v="Federal"/>
    <s v="N_PAV"/>
    <s v="Pelotas"/>
  </r>
  <r>
    <x v="0"/>
    <s v="293ARS2005"/>
    <n v="0"/>
    <x v="255"/>
    <s v="2005"/>
    <n v="-54.072603900049799"/>
    <n v="-31.289294500340802"/>
    <n v="-54.093362930155003"/>
    <n v="-31.323780669742"/>
    <s v="293"/>
    <s v="RS"/>
    <s v="Acesso"/>
    <s v="-"/>
    <s v="293ARS2005"/>
    <s v="ENTR BR-293 (KM 181,8)"/>
    <s v="ENTR AV PRES VARGAS (AV STA TECLA/BAGÉ) *TRECHO URBANO*"/>
    <n v="0"/>
    <n v="4.3"/>
    <n v="4.3"/>
    <x v="0"/>
    <m/>
    <m/>
    <s v="Federal"/>
    <m/>
    <m/>
    <m/>
    <s v="Federal"/>
    <s v="PAV"/>
    <s v="Santana do Livramento"/>
  </r>
  <r>
    <x v="0"/>
    <s v="293ARS3005"/>
    <n v="0"/>
    <x v="255"/>
    <s v="3005"/>
    <n v="-56.438011849567097"/>
    <n v="-30.385111810161799"/>
    <n v="-56.455495809583901"/>
    <n v="-30.3922452497184"/>
    <s v="293"/>
    <s v="RS"/>
    <s v="Acesso"/>
    <s v="-"/>
    <s v="293ARS3005"/>
    <s v="ENTR BR-293 (QUARAÍ)"/>
    <s v="FRONT BRASIL/URUGUAI (PONTE DA CONCÓRDIA)"/>
    <n v="0"/>
    <n v="2.1"/>
    <n v="2.1"/>
    <x v="2"/>
    <m/>
    <m/>
    <s v="Federal"/>
    <m/>
    <m/>
    <m/>
    <s v="Federal"/>
    <s v="PAV"/>
    <s v="Santana do Livramento"/>
  </r>
  <r>
    <x v="0"/>
    <s v="293BRS0010"/>
    <n v="0"/>
    <x v="256"/>
    <s v="0010"/>
    <n v="-52.356359419651398"/>
    <n v="-31.763348380223501"/>
    <n v="-52.384862709746201"/>
    <n v="-31.725837930176201"/>
    <s v="293"/>
    <s v="RS"/>
    <s v="Eixo Principal"/>
    <s v="-"/>
    <s v="293BRS0010"/>
    <s v="ENTR AV. DUQUE DE CAXIAS (PELOTAS)"/>
    <s v="ENTR BR-116(A)/392(A)/471(A) (P/CANGUÇU)"/>
    <n v="0"/>
    <n v="5.3"/>
    <n v="5.3"/>
    <x v="2"/>
    <m/>
    <m/>
    <s v="Federal"/>
    <m/>
    <m/>
    <m/>
    <s v="Federal"/>
    <s v="PAV"/>
    <s v="Pelotas"/>
  </r>
  <r>
    <x v="0"/>
    <s v="293BRS0011"/>
    <n v="0"/>
    <x v="256"/>
    <s v="0011"/>
    <n v="-52.384862709746201"/>
    <n v="-31.725837930176201"/>
    <n v="-52.4041712404103"/>
    <n v="-31.7453258899777"/>
    <s v="293"/>
    <s v="RS"/>
    <s v="Eixo Principal"/>
    <s v="Coinc"/>
    <s v="293BRS0011"/>
    <s v="ENTR BR-116(A)/392(A)/471(A) (P/CANGUÇU)"/>
    <s v="ENTR BR-392(B)/471(B)"/>
    <n v="5.3"/>
    <n v="8.1999999999999993"/>
    <n v="2.9"/>
    <x v="2"/>
    <s v="EOD"/>
    <s v="471BRS0170;392BRS0100;116BRS3370"/>
    <s v="Concessão Federal"/>
    <m/>
    <m/>
    <m/>
    <s v="Federal"/>
    <s v="PAV"/>
    <s v="Pelotas"/>
  </r>
  <r>
    <x v="0"/>
    <s v="293BRS0020"/>
    <n v="0"/>
    <x v="256"/>
    <s v="0020"/>
    <n v="-52.4041712404103"/>
    <n v="-31.7453258899777"/>
    <n v="-52.433663720004603"/>
    <n v="-31.756820609783201"/>
    <s v="293"/>
    <s v="RS"/>
    <s v="Eixo Principal"/>
    <s v="Coinc"/>
    <s v="293BRS0020"/>
    <s v="ENTR BR-392(B)/471(B)"/>
    <s v="ENTR BR-116(B)"/>
    <n v="8.1999999999999993"/>
    <n v="11.3"/>
    <n v="3.1"/>
    <x v="2"/>
    <m/>
    <s v="116BRS3380"/>
    <s v="Concessão Federal"/>
    <m/>
    <m/>
    <m/>
    <s v="Federal"/>
    <s v="PAV"/>
    <s v="Pelotas"/>
  </r>
  <r>
    <x v="0"/>
    <s v="293BRS0030"/>
    <n v="0"/>
    <x v="256"/>
    <s v="0030"/>
    <n v="-52.433663720004603"/>
    <n v="-31.756820609783201"/>
    <n v="-52.478529240332101"/>
    <n v="-31.748838349610001"/>
    <s v="293"/>
    <s v="RS"/>
    <s v="Eixo Principal"/>
    <s v="-"/>
    <s v="293BRS0030"/>
    <s v="ENTR BR-116(B)"/>
    <s v="P/CAPÃO DO LEÃO"/>
    <n v="11.3"/>
    <n v="15.7"/>
    <n v="4.4000000000000004"/>
    <x v="2"/>
    <m/>
    <m/>
    <s v="Federal"/>
    <m/>
    <m/>
    <m/>
    <s v="Federal"/>
    <s v="PAV"/>
    <s v="Pelotas"/>
  </r>
  <r>
    <x v="0"/>
    <s v="293BRS0035"/>
    <n v="0"/>
    <x v="256"/>
    <s v="0035"/>
    <n v="-52.478529240332101"/>
    <n v="-31.748838349610001"/>
    <n v="-52.834513899596701"/>
    <n v="-31.729569489839999"/>
    <s v="293"/>
    <s v="RS"/>
    <s v="Eixo Principal"/>
    <s v="-"/>
    <s v="293BRS0035"/>
    <s v="P/CAPÃO DO LEÃO"/>
    <s v="ENTR RS-706 (P/PEDRO OSÓRIO)"/>
    <n v="15.7"/>
    <n v="50.1"/>
    <n v="34.4"/>
    <x v="2"/>
    <m/>
    <m/>
    <s v="Federal"/>
    <m/>
    <m/>
    <m/>
    <s v="Federal"/>
    <s v="PAV"/>
    <s v="Pelotas"/>
  </r>
  <r>
    <x v="0"/>
    <s v="293BRS0050"/>
    <n v="0"/>
    <x v="256"/>
    <s v="0050"/>
    <n v="-52.834513899596701"/>
    <n v="-31.729569489839999"/>
    <n v="-52.960106190148501"/>
    <n v="-31.699284159836001"/>
    <s v="293"/>
    <s v="RS"/>
    <s v="Eixo Principal"/>
    <s v="-"/>
    <s v="293BRS0050"/>
    <s v="ENTR RS-706 (P/PEDRO OSÓRIO)"/>
    <s v="ENTR RS-702 (P/PIRATINI)"/>
    <n v="50.1"/>
    <n v="62.7"/>
    <n v="12.6"/>
    <x v="2"/>
    <m/>
    <m/>
    <s v="Federal"/>
    <m/>
    <m/>
    <m/>
    <s v="Federal"/>
    <s v="PAV"/>
    <s v="Pelotas"/>
  </r>
  <r>
    <x v="0"/>
    <s v="293BRS0070"/>
    <n v="0"/>
    <x v="256"/>
    <s v="0070"/>
    <n v="-52.960106190148501"/>
    <n v="-31.699284159836001"/>
    <n v="-53.387850570347403"/>
    <n v="-31.568502210008901"/>
    <s v="293"/>
    <s v="RS"/>
    <s v="Eixo Principal"/>
    <s v="-"/>
    <s v="293BRS0070"/>
    <s v="ENTR RS-702 (P/PIRATINI)"/>
    <s v="ENTR R. GERVÁSIO TAVARES (PINHEIRO MACHADO)"/>
    <n v="62.7"/>
    <n v="107.5"/>
    <n v="44.8"/>
    <x v="2"/>
    <m/>
    <m/>
    <s v="Federal"/>
    <m/>
    <m/>
    <m/>
    <s v="Federal"/>
    <s v="PAV"/>
    <s v="Pelotas"/>
  </r>
  <r>
    <x v="0"/>
    <s v="293BRS0085"/>
    <n v="0"/>
    <x v="256"/>
    <s v="0085"/>
    <n v="-53.387850570347403"/>
    <n v="-31.568502210008901"/>
    <n v="-53.410951220122598"/>
    <n v="-31.5541679995534"/>
    <s v="293"/>
    <s v="RS"/>
    <s v="Eixo Principal"/>
    <s v="-"/>
    <s v="293BRS0085"/>
    <s v="ENTR R. GERVÁSIO TAVARES (PINHEIRO MACHADO)"/>
    <s v="ENTR RS-265/608"/>
    <n v="107.5"/>
    <n v="110.5"/>
    <n v="3"/>
    <x v="2"/>
    <m/>
    <m/>
    <s v="Federal"/>
    <m/>
    <m/>
    <m/>
    <s v="Federal"/>
    <s v="PAV"/>
    <s v="Pelotas"/>
  </r>
  <r>
    <x v="0"/>
    <s v="293BRS0090"/>
    <n v="0"/>
    <x v="256"/>
    <s v="0090"/>
    <n v="-53.410951220122598"/>
    <n v="-31.5541679995534"/>
    <n v="-53.979742400291499"/>
    <n v="-31.3286664903661"/>
    <s v="293"/>
    <s v="RS"/>
    <s v="Eixo Principal"/>
    <s v="-"/>
    <s v="293BRS0090"/>
    <s v="ENTR RS-265/608"/>
    <s v="ENTR BR-153"/>
    <n v="110.5"/>
    <n v="172.6"/>
    <n v="62.1"/>
    <x v="2"/>
    <m/>
    <m/>
    <s v="Federal"/>
    <m/>
    <m/>
    <m/>
    <s v="Federal"/>
    <s v="PAV"/>
    <s v="Pelotas"/>
  </r>
  <r>
    <x v="0"/>
    <s v="293BRS0110"/>
    <n v="0"/>
    <x v="256"/>
    <s v="0110"/>
    <n v="-53.979742400291499"/>
    <n v="-31.3286664903661"/>
    <n v="-54.139415790306401"/>
    <n v="-31.2650814296641"/>
    <s v="293"/>
    <s v="RS"/>
    <s v="Eixo Principal"/>
    <s v="-"/>
    <s v="293BRS0110"/>
    <s v="ENTR BR-153"/>
    <s v="ENTR BR-473 (P/BAGÉ)"/>
    <n v="172.6"/>
    <n v="189.3"/>
    <n v="16.7"/>
    <x v="2"/>
    <m/>
    <m/>
    <s v="Federal"/>
    <m/>
    <m/>
    <m/>
    <s v="Federal"/>
    <s v="PAV"/>
    <s v="Santana do Livramento"/>
  </r>
  <r>
    <x v="0"/>
    <s v="293BRS0130"/>
    <n v="0"/>
    <x v="256"/>
    <s v="0130"/>
    <n v="-54.139415790306401"/>
    <n v="-31.2650814296641"/>
    <n v="-54.663026289931203"/>
    <n v="-30.9676210599639"/>
    <s v="293"/>
    <s v="RS"/>
    <s v="Eixo Principal"/>
    <s v="-"/>
    <s v="293BRS0130"/>
    <s v="ENTR BR-473 (P/BAGÉ)"/>
    <s v="ENTR RS-630 (DOM PEDRITO)"/>
    <n v="189.3"/>
    <n v="251.1"/>
    <n v="61.8"/>
    <x v="2"/>
    <m/>
    <m/>
    <s v="Federal"/>
    <m/>
    <m/>
    <m/>
    <s v="Federal"/>
    <s v="PAV"/>
    <s v="Santana do Livramento"/>
  </r>
  <r>
    <x v="0"/>
    <s v="293BRS0150"/>
    <n v="0"/>
    <x v="256"/>
    <s v="0150"/>
    <n v="-54.663026289931203"/>
    <n v="-30.9676210599639"/>
    <n v="-55.188041669987001"/>
    <n v="-30.787037210198999"/>
    <s v="293"/>
    <s v="RS"/>
    <s v="Eixo Principal"/>
    <s v="-"/>
    <s v="293BRS0150"/>
    <s v="ENTR RS-630 (DOM PEDRITO)"/>
    <s v="ENTR BR-158(A) (P/ROSÁRIO DO SUL)"/>
    <n v="251.1"/>
    <n v="305.3"/>
    <n v="54.2"/>
    <x v="2"/>
    <m/>
    <m/>
    <s v="Federal"/>
    <m/>
    <m/>
    <m/>
    <s v="Federal"/>
    <s v="PAV"/>
    <s v="Santana do Livramento"/>
  </r>
  <r>
    <x v="0"/>
    <s v="293BRS0160"/>
    <n v="0"/>
    <x v="256"/>
    <s v="0160"/>
    <n v="-55.188041669987001"/>
    <n v="-30.787037210198999"/>
    <n v="-55.488607059667999"/>
    <n v="-30.8514969704087"/>
    <s v="293"/>
    <s v="RS"/>
    <s v="Eixo Principal"/>
    <s v="Coinc"/>
    <s v="293BRS0160"/>
    <s v="ENTR BR-158(A) (P/ROSÁRIO DO SUL)"/>
    <s v="ENTR RS-654 (P/PASSOS DOS GUEDES)"/>
    <n v="305.3"/>
    <n v="335.1"/>
    <n v="29.8"/>
    <x v="2"/>
    <m/>
    <s v="158BRS1390"/>
    <s v="Federal"/>
    <m/>
    <m/>
    <m/>
    <s v="Federal"/>
    <s v="PAV"/>
    <s v="Santana do Livramento"/>
  </r>
  <r>
    <x v="0"/>
    <s v="293BRS0170"/>
    <n v="0"/>
    <x v="256"/>
    <s v="0170"/>
    <n v="-55.488607059667999"/>
    <n v="-30.8514969704087"/>
    <n v="-55.501530550394499"/>
    <n v="-30.8581855297383"/>
    <s v="293"/>
    <s v="RS"/>
    <s v="Eixo Principal"/>
    <s v="Coinc"/>
    <s v="293BRS0170"/>
    <s v="ENTR RS-654 (P/PASSOS DOS GUEDES)"/>
    <s v="ENTR BR-158(B) (P/SANTANA DO LIVRAMENTO)"/>
    <n v="335.1"/>
    <n v="336.7"/>
    <n v="1.6"/>
    <x v="2"/>
    <m/>
    <s v="158BRS1400"/>
    <s v="Federal"/>
    <m/>
    <m/>
    <m/>
    <s v="Federal"/>
    <s v="PAV"/>
    <s v="Santana do Livramento"/>
  </r>
  <r>
    <x v="0"/>
    <s v="293BRS0190"/>
    <n v="0"/>
    <x v="256"/>
    <s v="0190"/>
    <n v="-55.501530550394499"/>
    <n v="-30.8581855297383"/>
    <n v="-55.806550349618803"/>
    <n v="-30.712784969650599"/>
    <s v="293"/>
    <s v="RS"/>
    <s v="Eixo Principal"/>
    <s v="-"/>
    <s v="293BRS0190"/>
    <s v="ENTR BR-158(B) (P/SANTANA DO LIVRAMENTO)"/>
    <s v="ENTR RS-183"/>
    <n v="336.7"/>
    <n v="371.3"/>
    <n v="34.6"/>
    <x v="2"/>
    <m/>
    <m/>
    <s v="Federal"/>
    <m/>
    <m/>
    <m/>
    <s v="Federal"/>
    <s v="PAV"/>
    <s v="Santana do Livramento"/>
  </r>
  <r>
    <x v="0"/>
    <s v="293BRS0200"/>
    <n v="0"/>
    <x v="256"/>
    <s v="0200"/>
    <n v="-55.806550349618803"/>
    <n v="-30.712784969650599"/>
    <n v="-56.438011849567097"/>
    <n v="-30.385111810161799"/>
    <s v="293"/>
    <s v="RS"/>
    <s v="Eixo Principal"/>
    <s v="-"/>
    <s v="293BRS0200"/>
    <s v="ENTR RS-183"/>
    <s v="ENTR BR-377/RS-060 (QUARAÍ)"/>
    <n v="371.3"/>
    <n v="442.9"/>
    <n v="71.599999999999994"/>
    <x v="2"/>
    <m/>
    <m/>
    <s v="Federal"/>
    <m/>
    <m/>
    <m/>
    <s v="Federal"/>
    <s v="PAV"/>
    <s v="Santana do Livramento"/>
  </r>
  <r>
    <x v="0"/>
    <s v="293BRS0210"/>
    <n v="0"/>
    <x v="256"/>
    <s v="0210"/>
    <n v="-56.438011849567097"/>
    <n v="-30.385111810161799"/>
    <n v="-56.880225200032797"/>
    <n v="-29.8659301901261"/>
    <s v="293"/>
    <s v="RS"/>
    <s v="Eixo Principal"/>
    <s v="-"/>
    <s v="293BRS0210"/>
    <s v="ENTR BR-377/RS-060 (QUARAÍ)"/>
    <s v="ENTR BR-290(A)"/>
    <n v="442.9"/>
    <n v="506"/>
    <n v="63.1"/>
    <x v="1"/>
    <m/>
    <m/>
    <s v="Federal"/>
    <m/>
    <m/>
    <m/>
    <s v="Federal"/>
    <s v="PLA"/>
    <s v="Santana do Livramento"/>
  </r>
  <r>
    <x v="0"/>
    <s v="293BRS0230"/>
    <n v="0"/>
    <x v="256"/>
    <s v="0230"/>
    <n v="-56.880225200032797"/>
    <n v="-29.8659301901261"/>
    <n v="-57.0581474396526"/>
    <n v="-29.7711462402068"/>
    <s v="293"/>
    <s v="RS"/>
    <s v="Eixo Principal"/>
    <s v="Coinc"/>
    <s v="293BRS0230"/>
    <s v="ENTR BR-290(A)"/>
    <s v="ENTR BR-472(A)"/>
    <n v="506"/>
    <n v="526.9"/>
    <n v="20.9"/>
    <x v="2"/>
    <m/>
    <s v="290BRS0410"/>
    <s v="Federal"/>
    <m/>
    <m/>
    <m/>
    <s v="Federal"/>
    <s v="PAV"/>
    <s v="Uruguaiana"/>
  </r>
  <r>
    <x v="0"/>
    <s v="293BRS0240"/>
    <n v="0"/>
    <x v="256"/>
    <s v="0240"/>
    <n v="-57.0581474396526"/>
    <n v="-29.7711462402068"/>
    <n v="-57.059302810376302"/>
    <n v="-29.759801729665998"/>
    <s v="293"/>
    <s v="RS"/>
    <s v="Eixo Principal"/>
    <s v="Coinc"/>
    <s v="293BRS0240"/>
    <s v="ENTR BR-472(A)"/>
    <s v="ENTR BR-472(B) (URUGUAIANA)"/>
    <n v="526.9"/>
    <n v="528.20000000000005"/>
    <n v="1.3"/>
    <x v="2"/>
    <m/>
    <s v="472BRS0220;290BRS0420"/>
    <s v="Federal"/>
    <m/>
    <m/>
    <m/>
    <s v="Federal"/>
    <s v="PAV"/>
    <s v="Uruguaiana"/>
  </r>
  <r>
    <x v="0"/>
    <s v="293BRS0250"/>
    <n v="0"/>
    <x v="256"/>
    <s v="0250"/>
    <n v="-57.059302810376302"/>
    <n v="-29.759801729665998"/>
    <n v="-57.093131890124504"/>
    <n v="-29.743046449833699"/>
    <s v="293"/>
    <s v="RS"/>
    <s v="Eixo Principal"/>
    <s v="Coinc"/>
    <s v="293BRS0250"/>
    <s v="ENTR BR-472(B) (URUGUAIANA)"/>
    <s v="ENTR BR-290(B) (FRONT BRASIL/ARGENTINA) (PONTE INTERNACIONAL)"/>
    <n v="528.20000000000005"/>
    <n v="532.70000000000005"/>
    <n v="4.5"/>
    <x v="2"/>
    <m/>
    <s v="290BRS0430"/>
    <s v="Federal"/>
    <m/>
    <m/>
    <m/>
    <s v="Federal"/>
    <s v="PAV"/>
    <s v="Uruguaiana"/>
  </r>
  <r>
    <x v="0"/>
    <s v="304BCE0010"/>
    <n v="0"/>
    <x v="257"/>
    <s v="0010"/>
    <n v="-38.210209780157101"/>
    <n v="-4.59325930037636"/>
    <n v="-37.849724819844504"/>
    <n v="-4.5797702098273003"/>
    <s v="304"/>
    <s v="CE"/>
    <s v="Eixo Principal"/>
    <s v="-"/>
    <s v="304BCE0010"/>
    <s v="ENTR BR-116 (BOQUEIRÃO DO CESÁRIO)"/>
    <s v="ENTR CE-123"/>
    <n v="0"/>
    <n v="40.200000000000003"/>
    <n v="40.200000000000003"/>
    <x v="2"/>
    <m/>
    <m/>
    <s v="Federal"/>
    <m/>
    <m/>
    <m/>
    <s v="Federal"/>
    <s v="PAV"/>
    <s v="Russas"/>
  </r>
  <r>
    <x v="0"/>
    <s v="304BCE0030"/>
    <n v="0"/>
    <x v="257"/>
    <s v="0030"/>
    <n v="-37.849724819844504"/>
    <n v="-4.5797702098273003"/>
    <n v="-37.797739800351401"/>
    <n v="-4.5749232300229803"/>
    <s v="304"/>
    <s v="CE"/>
    <s v="Eixo Principal"/>
    <s v="-"/>
    <s v="304BCE0030"/>
    <s v="ENTR CE-123"/>
    <s v="ACESSO ARACATI (BAIRRO PEDREGAL) / INÍCIO DA DUPLICAÇÃO"/>
    <n v="40.200000000000003"/>
    <n v="46"/>
    <n v="5.8"/>
    <x v="2"/>
    <m/>
    <m/>
    <s v="Federal"/>
    <m/>
    <m/>
    <m/>
    <s v="Federal"/>
    <s v="PAV"/>
    <s v="Russas"/>
  </r>
  <r>
    <x v="0"/>
    <s v="304BCE0035"/>
    <n v="0"/>
    <x v="257"/>
    <s v="0035"/>
    <n v="-37.797739800351401"/>
    <n v="-4.5749232300229803"/>
    <n v="-37.791352680281904"/>
    <n v="-4.5751613498163604"/>
    <s v="304"/>
    <s v="CE"/>
    <s v="Eixo Principal"/>
    <s v="-"/>
    <s v="304BCE0035"/>
    <s v="ACESSO ARACATI (BAIRRO PEDREGAL) / INÍCIO DA DUPLICAÇÃO"/>
    <s v="ENTR CE-040"/>
    <n v="46"/>
    <n v="46.8"/>
    <n v="0.8"/>
    <x v="0"/>
    <m/>
    <m/>
    <s v="Federal"/>
    <m/>
    <m/>
    <m/>
    <s v="Federal"/>
    <s v="PAV"/>
    <s v="Russas"/>
  </r>
  <r>
    <x v="0"/>
    <s v="304BCE0040"/>
    <n v="0"/>
    <x v="257"/>
    <s v="0040"/>
    <n v="-37.791352680281904"/>
    <n v="-4.5751613498163604"/>
    <n v="-37.774813639737602"/>
    <n v="-4.5802503497737899"/>
    <s v="304"/>
    <s v="CE"/>
    <s v="Eixo Principal"/>
    <s v="-"/>
    <s v="304BCE0040"/>
    <s v="ENTR CE-040"/>
    <s v="ENTR. CE-263/CE-371(P/ITAIÇABA/JAGUARUANA)"/>
    <n v="46.8"/>
    <n v="48.8"/>
    <n v="2"/>
    <x v="0"/>
    <m/>
    <m/>
    <s v="Federal"/>
    <m/>
    <m/>
    <m/>
    <s v="Federal"/>
    <s v="PAV"/>
    <s v="Russas"/>
  </r>
  <r>
    <x v="0"/>
    <s v="304BCE0042"/>
    <n v="0"/>
    <x v="257"/>
    <s v="0042"/>
    <n v="-37.774813639737602"/>
    <n v="-4.5802503497737899"/>
    <n v="-37.771920220341798"/>
    <n v="-4.5798807895667402"/>
    <s v="304"/>
    <s v="CE"/>
    <s v="Eixo Principal"/>
    <s v="-"/>
    <s v="304BCE0042"/>
    <s v="ENTR. CE-263/CE-371(P/ITAIÇABA/JAGUARUANA)"/>
    <s v="FIM DA DUPLICAÇÃO"/>
    <n v="48.8"/>
    <n v="49.1"/>
    <n v="0.3"/>
    <x v="0"/>
    <m/>
    <m/>
    <s v="Federal"/>
    <m/>
    <m/>
    <m/>
    <s v="Federal"/>
    <s v="PAV"/>
    <s v="Russas"/>
  </r>
  <r>
    <x v="0"/>
    <s v="304BCE0045"/>
    <n v="0"/>
    <x v="257"/>
    <s v="0045"/>
    <n v="-37.771920220341798"/>
    <n v="-4.5798807895667402"/>
    <n v="-37.7506110101899"/>
    <n v="-4.5686021201916498"/>
    <s v="304"/>
    <s v="CE"/>
    <s v="Eixo Principal"/>
    <s v="-"/>
    <s v="304BCE0045"/>
    <s v="FIM DA DUPLICAÇÃO"/>
    <s v="ACESSO ARACATÍ"/>
    <n v="49.1"/>
    <n v="51.3"/>
    <n v="2.2000000000000002"/>
    <x v="2"/>
    <m/>
    <m/>
    <s v="Federal"/>
    <m/>
    <m/>
    <m/>
    <s v="Federal"/>
    <s v="PAV"/>
    <s v="Russas"/>
  </r>
  <r>
    <x v="0"/>
    <s v="304BCE0050"/>
    <n v="0"/>
    <x v="257"/>
    <s v="0050"/>
    <n v="-37.7506110101899"/>
    <n v="-4.5686021201916498"/>
    <n v="-37.737748810059401"/>
    <n v="-4.5735207004199196"/>
    <s v="304"/>
    <s v="CE"/>
    <s v="Eixo Principal"/>
    <s v="-"/>
    <s v="304BCE0050"/>
    <s v="ACESSO ARACATÍ"/>
    <s v="ENTR. CE-371(P/CANOA QUEBRADA/MAJORLÂNDIA)"/>
    <n v="51.3"/>
    <n v="52.8"/>
    <n v="1.5"/>
    <x v="2"/>
    <m/>
    <m/>
    <s v="Federal"/>
    <m/>
    <m/>
    <m/>
    <s v="Federal"/>
    <s v="PAV"/>
    <s v="Russas"/>
  </r>
  <r>
    <x v="0"/>
    <s v="304BCE0052"/>
    <n v="0"/>
    <x v="257"/>
    <s v="0052"/>
    <n v="-37.737748810059401"/>
    <n v="-4.5735207004199196"/>
    <n v="-37.557243249876002"/>
    <n v="-4.7224969595669597"/>
    <s v="304"/>
    <s v="CE"/>
    <s v="Eixo Principal"/>
    <s v="-"/>
    <s v="304BCE0052"/>
    <s v="ENTR. CE-371(P/CANOA QUEBRADA/MAJORLÂNDIA)"/>
    <s v="ENTR CE-261"/>
    <n v="52.8"/>
    <n v="79.5"/>
    <n v="26.7"/>
    <x v="2"/>
    <m/>
    <m/>
    <s v="Federal"/>
    <m/>
    <m/>
    <m/>
    <s v="Federal"/>
    <s v="PAV"/>
    <s v="Russas"/>
  </r>
  <r>
    <x v="0"/>
    <s v="304BCE0055"/>
    <n v="0"/>
    <x v="257"/>
    <s v="0055"/>
    <n v="-37.557243249876002"/>
    <n v="-4.7224969595669597"/>
    <n v="-37.447149360154803"/>
    <n v="-4.8799392296116899"/>
    <s v="304"/>
    <s v="CE"/>
    <s v="Eixo Principal"/>
    <s v="-"/>
    <s v="304BCE0055"/>
    <s v="ENTR CE-261"/>
    <s v="DIV CE/RN"/>
    <n v="79.5"/>
    <n v="100.8"/>
    <n v="21.3"/>
    <x v="2"/>
    <m/>
    <m/>
    <s v="Federal"/>
    <m/>
    <m/>
    <m/>
    <s v="Federal"/>
    <s v="PAV"/>
    <s v="Russas"/>
  </r>
  <r>
    <x v="0"/>
    <s v="304BRN0070"/>
    <n v="0"/>
    <x v="258"/>
    <s v="0070"/>
    <n v="-37.447149360154803"/>
    <n v="-4.8799392296116899"/>
    <n v="-37.330754029674601"/>
    <n v="-5.0674880696186602"/>
    <s v="304"/>
    <s v="RN"/>
    <s v="Eixo Principal"/>
    <s v="-"/>
    <s v="304BRN0070"/>
    <s v="DIV CE/RN"/>
    <s v="ENTR RN-013"/>
    <n v="0"/>
    <n v="24.4"/>
    <n v="24.4"/>
    <x v="2"/>
    <m/>
    <m/>
    <s v="Federal"/>
    <m/>
    <m/>
    <m/>
    <s v="Federal"/>
    <s v="PAV"/>
    <s v="Mossoró"/>
  </r>
  <r>
    <x v="0"/>
    <s v="304BRN0075"/>
    <n v="0"/>
    <x v="258"/>
    <s v="0075"/>
    <n v="-37.330754029674601"/>
    <n v="-5.0674880696186602"/>
    <n v="-37.345412889992801"/>
    <n v="-5.1373677398293003"/>
    <s v="304"/>
    <s v="RN"/>
    <s v="Eixo Principal"/>
    <s v="-"/>
    <s v="304BRN0075"/>
    <s v="ENTR RN-013"/>
    <s v="INÍCIO TRECHO DUPLICADO (MOSSORÓ)"/>
    <n v="24.4"/>
    <n v="32.299999999999997"/>
    <n v="7.9"/>
    <x v="2"/>
    <m/>
    <m/>
    <s v="Federal"/>
    <m/>
    <m/>
    <m/>
    <s v="Federal"/>
    <s v="PAV"/>
    <s v="Mossoró"/>
  </r>
  <r>
    <x v="0"/>
    <s v="304BRN0080"/>
    <n v="0"/>
    <x v="258"/>
    <s v="0080"/>
    <n v="-37.345412889992801"/>
    <n v="-5.1373677398293003"/>
    <n v="-37.377914899552898"/>
    <n v="-5.1935753802995297"/>
    <s v="304"/>
    <s v="RN"/>
    <s v="Eixo Principal"/>
    <s v="-"/>
    <s v="304BRN0080"/>
    <s v="INÍCIO TRECHO DUPLICADO (MOSSORÓ)"/>
    <s v="ENTR BR-405"/>
    <n v="32.299999999999997"/>
    <n v="39.700000000000003"/>
    <n v="7.4"/>
    <x v="0"/>
    <m/>
    <m/>
    <s v="Federal"/>
    <m/>
    <m/>
    <m/>
    <s v="Federal"/>
    <s v="PAV"/>
    <s v="Mossoró"/>
  </r>
  <r>
    <x v="0"/>
    <s v="304BRN0090"/>
    <n v="0"/>
    <x v="258"/>
    <s v="0090"/>
    <n v="-37.377914899552898"/>
    <n v="-5.1935753802995297"/>
    <n v="-37.364795139883697"/>
    <n v="-5.2183092897418497"/>
    <s v="304"/>
    <s v="RN"/>
    <s v="Eixo Principal"/>
    <s v="-"/>
    <s v="304BRN0090"/>
    <s v="ENTR BR-405"/>
    <s v="ENTR RN-117"/>
    <n v="39.700000000000003"/>
    <n v="43.6"/>
    <n v="3.9"/>
    <x v="0"/>
    <m/>
    <m/>
    <s v="Federal"/>
    <m/>
    <m/>
    <m/>
    <s v="Federal"/>
    <s v="PAV"/>
    <s v="Mossoró"/>
  </r>
  <r>
    <x v="0"/>
    <s v="304BRN0095"/>
    <n v="0"/>
    <x v="258"/>
    <s v="0095"/>
    <n v="-37.364795139883697"/>
    <n v="-5.2183092897418497"/>
    <n v="-37.331956040139097"/>
    <n v="-5.2259442398347398"/>
    <s v="304"/>
    <s v="RN"/>
    <s v="Eixo Principal"/>
    <s v="-"/>
    <s v="304BRN0095"/>
    <s v="ENTR RN-117"/>
    <s v="ENTR BR-110(A)"/>
    <n v="43.6"/>
    <n v="46.9"/>
    <n v="3.3"/>
    <x v="0"/>
    <m/>
    <m/>
    <s v="Federal"/>
    <m/>
    <m/>
    <m/>
    <s v="Federal"/>
    <s v="PAV"/>
    <s v="Mossoró"/>
  </r>
  <r>
    <x v="0"/>
    <s v="304BRN0100"/>
    <n v="0"/>
    <x v="258"/>
    <s v="0100"/>
    <n v="-37.331956040139097"/>
    <n v="-5.2259442398347398"/>
    <n v="-37.324358519829701"/>
    <n v="-5.2259760200772103"/>
    <s v="304"/>
    <s v="RN"/>
    <s v="Eixo Principal"/>
    <s v="Coinc"/>
    <s v="304BRN0100"/>
    <s v="ENTR BR-110(A)"/>
    <s v="ENTR BR-110(B) (P/ MOSSORÓ)"/>
    <n v="46.9"/>
    <n v="47.6"/>
    <n v="0.7"/>
    <x v="0"/>
    <m/>
    <s v="110BRN0040"/>
    <s v="Federal"/>
    <m/>
    <m/>
    <m/>
    <s v="Federal"/>
    <s v="PAV"/>
    <s v="Mossoró"/>
  </r>
  <r>
    <x v="0"/>
    <s v="304BRN0110"/>
    <n v="0"/>
    <x v="258"/>
    <s v="0110"/>
    <n v="-37.324358519829701"/>
    <n v="-5.2259760200772103"/>
    <n v="-37.318569910272998"/>
    <n v="-5.2344614599284096"/>
    <s v="304"/>
    <s v="RN"/>
    <s v="Eixo Principal"/>
    <s v="-"/>
    <s v="304BRN0110"/>
    <s v="ENTR BR-110(B) (P/ MOSSORÓ)"/>
    <s v="FIM PISTA DUPLA"/>
    <n v="47.6"/>
    <n v="48.8"/>
    <n v="1.2"/>
    <x v="0"/>
    <m/>
    <m/>
    <s v="Federal"/>
    <m/>
    <m/>
    <m/>
    <s v="Federal"/>
    <s v="PAV"/>
    <s v="Mossoró"/>
  </r>
  <r>
    <x v="0"/>
    <s v="304BRN0115"/>
    <n v="0"/>
    <x v="258"/>
    <s v="0115"/>
    <n v="-37.318569910272998"/>
    <n v="-5.2344614599284096"/>
    <n v="-37.234274649954997"/>
    <n v="-5.3863684603361399"/>
    <s v="304"/>
    <s v="RN"/>
    <s v="Eixo Principal"/>
    <s v="-"/>
    <s v="304BRN0115"/>
    <s v="FIM PISTA DUPLA"/>
    <s v="ENTR RN-016"/>
    <n v="48.8"/>
    <n v="68"/>
    <n v="19.2"/>
    <x v="2"/>
    <m/>
    <m/>
    <s v="Federal"/>
    <m/>
    <m/>
    <m/>
    <s v="Federal"/>
    <s v="PAV"/>
    <s v="Mossoró"/>
  </r>
  <r>
    <x v="0"/>
    <s v="304BRN0120"/>
    <n v="0"/>
    <x v="258"/>
    <s v="0120"/>
    <n v="-37.234274649954997"/>
    <n v="-5.3863684603361399"/>
    <n v="-37.188288100415399"/>
    <n v="-5.44932058987325"/>
    <s v="304"/>
    <s v="RN"/>
    <s v="Eixo Principal"/>
    <s v="-"/>
    <s v="304BRN0120"/>
    <s v="ENTR RN-016"/>
    <s v="ENTR RN-405"/>
    <n v="68"/>
    <n v="76.7"/>
    <n v="8.6999999999999993"/>
    <x v="2"/>
    <m/>
    <m/>
    <s v="Federal"/>
    <m/>
    <m/>
    <m/>
    <s v="Federal"/>
    <s v="PAV"/>
    <s v="Mossoró"/>
  </r>
  <r>
    <x v="0"/>
    <s v="304BRN0130"/>
    <n v="0"/>
    <x v="258"/>
    <s v="0130"/>
    <n v="-37.188288100415399"/>
    <n v="-5.44932058987325"/>
    <n v="-36.968427089638404"/>
    <n v="-5.5881619895840799"/>
    <s v="304"/>
    <s v="RN"/>
    <s v="Eixo Principal"/>
    <s v="-"/>
    <s v="304BRN0130"/>
    <s v="ENTR RN-405"/>
    <s v="ENTR RN 233 (P/PARAÚ)"/>
    <n v="76.7"/>
    <n v="106.4"/>
    <n v="29.7"/>
    <x v="2"/>
    <m/>
    <m/>
    <s v="Federal"/>
    <m/>
    <m/>
    <m/>
    <s v="Federal"/>
    <s v="PAV"/>
    <s v="Mossoró"/>
  </r>
  <r>
    <x v="0"/>
    <s v="304BRN0140"/>
    <n v="0"/>
    <x v="258"/>
    <s v="0140"/>
    <n v="-36.968427089638404"/>
    <n v="-5.5881619895840799"/>
    <n v="-36.917949699918601"/>
    <n v="-5.6033988603690501"/>
    <s v="304"/>
    <s v="RN"/>
    <s v="Eixo Principal"/>
    <s v="-"/>
    <s v="304BRN0140"/>
    <s v="ENTR RN 233 (P/PARAÚ)"/>
    <s v="ENTR RN-016 (P/ASSÚ)"/>
    <n v="106.4"/>
    <n v="112.4"/>
    <n v="6"/>
    <x v="2"/>
    <m/>
    <m/>
    <s v="Federal"/>
    <m/>
    <m/>
    <m/>
    <s v="Federal"/>
    <s v="PAV"/>
    <s v="Mossoró"/>
  </r>
  <r>
    <x v="0"/>
    <s v="304BRN0150"/>
    <n v="0"/>
    <x v="258"/>
    <s v="0150"/>
    <n v="-36.917949699918601"/>
    <n v="-5.6033988603690501"/>
    <n v="-36.863399699736298"/>
    <n v="-5.6303200199529302"/>
    <s v="304"/>
    <s v="RN"/>
    <s v="Eixo Principal"/>
    <s v="-"/>
    <s v="304BRN0150"/>
    <s v="ENTR RN-016 (P/ASSÚ)"/>
    <s v="ENTR RN-118(A)"/>
    <n v="112.4"/>
    <n v="119.2"/>
    <n v="6.8"/>
    <x v="2"/>
    <m/>
    <m/>
    <s v="Federal"/>
    <m/>
    <m/>
    <m/>
    <s v="Federal"/>
    <s v="PAV"/>
    <s v="Mossoró"/>
  </r>
  <r>
    <x v="0"/>
    <s v="304BRN0170"/>
    <n v="0"/>
    <x v="258"/>
    <s v="0170"/>
    <n v="-36.863399699736298"/>
    <n v="-5.6303200199529302"/>
    <n v="-36.815102360185698"/>
    <n v="-5.6541360696238598"/>
    <s v="304"/>
    <s v="RN"/>
    <s v="Eixo Principal"/>
    <s v="-"/>
    <s v="304BRN0170"/>
    <s v="ENTR RN-118(A)"/>
    <s v="ENTR RN-118(B)"/>
    <n v="119.2"/>
    <n v="125.2"/>
    <n v="6"/>
    <x v="2"/>
    <m/>
    <m/>
    <s v="Federal"/>
    <m/>
    <m/>
    <m/>
    <s v="Federal"/>
    <s v="PAV"/>
    <s v="Mossoró"/>
  </r>
  <r>
    <x v="0"/>
    <s v="304BRN0190"/>
    <n v="0"/>
    <x v="258"/>
    <s v="0190"/>
    <n v="-36.815102360185698"/>
    <n v="-5.6541360696238598"/>
    <n v="-36.615666050247903"/>
    <n v="-5.6772309403555701"/>
    <s v="304"/>
    <s v="RN"/>
    <s v="Eixo Principal"/>
    <s v="-"/>
    <s v="304BRN0190"/>
    <s v="ENTR RN-118(B)"/>
    <s v="ENTR RN-263(A)"/>
    <n v="125.2"/>
    <n v="147.5"/>
    <n v="22.3"/>
    <x v="2"/>
    <m/>
    <m/>
    <s v="Federal"/>
    <m/>
    <m/>
    <m/>
    <s v="Federal"/>
    <s v="PAV"/>
    <s v="Mossoró"/>
  </r>
  <r>
    <x v="0"/>
    <s v="304BRN0195"/>
    <n v="0"/>
    <x v="258"/>
    <s v="0195"/>
    <n v="-36.615666050247903"/>
    <n v="-5.6772309403555701"/>
    <n v="-36.607086029596502"/>
    <n v="-5.6795844202846899"/>
    <s v="304"/>
    <s v="RN"/>
    <s v="Eixo Principal"/>
    <s v="-"/>
    <s v="304BRN0195"/>
    <s v="ENTR RN-263 (A)"/>
    <s v="ENTR RN-263(B) (ANGICOS)"/>
    <n v="147.5"/>
    <n v="148.5"/>
    <n v="1"/>
    <x v="2"/>
    <m/>
    <m/>
    <s v="Federal"/>
    <m/>
    <m/>
    <m/>
    <s v="Federal"/>
    <s v="PAV"/>
    <s v="Mossoró"/>
  </r>
  <r>
    <x v="0"/>
    <s v="304BRN0200"/>
    <n v="0"/>
    <x v="258"/>
    <s v="0200"/>
    <n v="-36.607086029596502"/>
    <n v="-5.6795844202846899"/>
    <n v="-36.590930879955998"/>
    <n v="-5.6921596098780398"/>
    <s v="304"/>
    <s v="RN"/>
    <s v="Eixo Principal"/>
    <s v="-"/>
    <s v="304BRN0200"/>
    <s v="ENTR RN-263(B) (ANGICOS)"/>
    <s v="ENTR RN-042"/>
    <n v="148.5"/>
    <n v="150.9"/>
    <n v="2.4"/>
    <x v="2"/>
    <m/>
    <m/>
    <s v="Federal"/>
    <m/>
    <m/>
    <m/>
    <s v="Federal"/>
    <s v="PAV"/>
    <s v="Mossoró"/>
  </r>
  <r>
    <x v="0"/>
    <s v="304BRN0210"/>
    <n v="0"/>
    <x v="258"/>
    <s v="0210"/>
    <n v="-36.590930879955998"/>
    <n v="-5.6921596098780398"/>
    <n v="-36.529972710172302"/>
    <n v="-5.6943167003553796"/>
    <s v="304"/>
    <s v="RN"/>
    <s v="Eixo Principal"/>
    <s v="-"/>
    <s v="304BRN0210"/>
    <s v="ENTR RN-042"/>
    <s v="ACESSO À FERNANDO PEDROSA"/>
    <n v="150.9"/>
    <n v="157.80000000000001"/>
    <n v="6.9"/>
    <x v="2"/>
    <m/>
    <m/>
    <s v="Federal"/>
    <m/>
    <m/>
    <m/>
    <s v="Federal"/>
    <s v="PAV"/>
    <s v="Mossoró"/>
  </r>
  <r>
    <x v="0"/>
    <s v="304BRN0220"/>
    <n v="0"/>
    <x v="258"/>
    <s v="0220"/>
    <n v="-36.529972710172302"/>
    <n v="-5.6943167003553796"/>
    <n v="-36.459252049742197"/>
    <n v="-5.6800989098367696"/>
    <s v="304"/>
    <s v="RN"/>
    <s v="Eixo Principal"/>
    <s v="-"/>
    <s v="304BRN0220"/>
    <s v="ACESSO À FERNANDO PEDROSA"/>
    <s v="ENTR RN-041 (P/SANTANA DO MATOS)"/>
    <n v="157.80000000000001"/>
    <n v="166.6"/>
    <n v="8.8000000000000007"/>
    <x v="2"/>
    <m/>
    <m/>
    <s v="Federal"/>
    <m/>
    <m/>
    <m/>
    <s v="Federal"/>
    <s v="PAV"/>
    <s v="Mossoró"/>
  </r>
  <r>
    <x v="0"/>
    <s v="304BRN0230"/>
    <n v="0"/>
    <x v="258"/>
    <s v="0230"/>
    <n v="-36.459252049742197"/>
    <n v="-5.6800989098367696"/>
    <n v="-36.307412049726203"/>
    <n v="-5.6899711501484296"/>
    <s v="304"/>
    <s v="RN"/>
    <s v="Eixo Principal"/>
    <s v="-"/>
    <s v="304BRN0230"/>
    <s v="ENTR RN-041 (P/SANTANA DO MATOS)"/>
    <s v="ENTR BR-104(A) (P/PEDRO AVELINO)"/>
    <n v="166.6"/>
    <n v="183.5"/>
    <n v="16.899999999999999"/>
    <x v="2"/>
    <m/>
    <m/>
    <s v="Federal"/>
    <m/>
    <m/>
    <m/>
    <s v="Federal"/>
    <s v="PAV"/>
    <s v="Mossoró"/>
  </r>
  <r>
    <x v="0"/>
    <s v="304BRN0250"/>
    <n v="0"/>
    <x v="258"/>
    <s v="0250"/>
    <n v="-36.307412049726203"/>
    <n v="-5.6899711501484296"/>
    <n v="-36.240734799671202"/>
    <n v="-5.7055556601655404"/>
    <s v="304"/>
    <s v="RN"/>
    <s v="Eixo Principal"/>
    <s v="Coinc"/>
    <s v="304BRN0250"/>
    <s v="ENTR BR-104(A) (P/PEDRO AVELINO)"/>
    <s v="ENTR BR-104(B) (LAJES)"/>
    <n v="183.5"/>
    <n v="191.3"/>
    <n v="7.8"/>
    <x v="2"/>
    <m/>
    <s v="104BRN0070"/>
    <s v="Federal"/>
    <m/>
    <m/>
    <m/>
    <s v="Federal"/>
    <s v="PAV"/>
    <s v="Mossoró"/>
  </r>
  <r>
    <x v="0"/>
    <s v="304BRN0270"/>
    <n v="0"/>
    <x v="258"/>
    <s v="0270"/>
    <n v="-36.240734799671202"/>
    <n v="-5.7055556601655404"/>
    <n v="-35.9940159101061"/>
    <n v="-5.7569383299399401"/>
    <s v="304"/>
    <s v="RN"/>
    <s v="Eixo Principal"/>
    <s v="-"/>
    <s v="304BRN0270"/>
    <s v="ENTR BR-104(B) (LAJES)"/>
    <s v="ENTR RN-023 (CAIÇARA DO RIO DO VENTO)"/>
    <n v="191.3"/>
    <n v="219.5"/>
    <n v="28.2"/>
    <x v="2"/>
    <m/>
    <m/>
    <s v="Federal"/>
    <m/>
    <m/>
    <m/>
    <s v="Federal"/>
    <s v="PAV"/>
    <s v="Macaíba"/>
  </r>
  <r>
    <x v="0"/>
    <s v="304BRN0275"/>
    <n v="0"/>
    <x v="258"/>
    <s v="0275"/>
    <n v="-35.9940159101061"/>
    <n v="-5.7569383299399401"/>
    <n v="-35.9278106503412"/>
    <n v="-5.7486366296766898"/>
    <s v="304"/>
    <s v="RN"/>
    <s v="Eixo Principal"/>
    <s v="-"/>
    <s v="304BRN0275"/>
    <s v="ENTR RN-023 (CAIÇARA DO RIO DO VENTO)"/>
    <s v="ENTR R. MANOEL FELIPE (CACHOEIRA DO SAPO)"/>
    <n v="219.5"/>
    <n v="227.1"/>
    <n v="7.6"/>
    <x v="2"/>
    <m/>
    <m/>
    <s v="Federal"/>
    <m/>
    <m/>
    <m/>
    <s v="Federal"/>
    <s v="PAV"/>
    <s v="Macaíba"/>
  </r>
  <r>
    <x v="0"/>
    <s v="304BRN0280"/>
    <n v="0"/>
    <x v="258"/>
    <s v="0280"/>
    <n v="-35.9278106503412"/>
    <n v="-5.7486366296766898"/>
    <n v="-35.859317890308297"/>
    <n v="-5.7675776802656697"/>
    <s v="304"/>
    <s v="RN"/>
    <s v="Eixo Principal"/>
    <s v="-"/>
    <s v="304BRN0280"/>
    <s v="ENTR R. MANOEL FELIPE (CACHOEIRA DO SAPO)"/>
    <s v="ENTR RN-120(A)"/>
    <n v="227.1"/>
    <n v="235.6"/>
    <n v="8.5"/>
    <x v="2"/>
    <m/>
    <m/>
    <s v="Federal"/>
    <m/>
    <m/>
    <m/>
    <s v="Federal"/>
    <s v="PAV"/>
    <s v="Macaíba"/>
  </r>
  <r>
    <x v="0"/>
    <s v="304BRN0290"/>
    <n v="0"/>
    <x v="258"/>
    <s v="0290"/>
    <n v="-35.859317890308297"/>
    <n v="-5.7675776802656697"/>
    <n v="-35.822321599761899"/>
    <n v="-5.8109180502277704"/>
    <s v="304"/>
    <s v="RN"/>
    <s v="Eixo Principal"/>
    <s v="-"/>
    <s v="304BRN0290"/>
    <s v="ENTR RN-120(A)"/>
    <s v="RIACHUELO"/>
    <n v="235.6"/>
    <n v="242"/>
    <n v="6.4"/>
    <x v="2"/>
    <m/>
    <m/>
    <s v="Federal"/>
    <m/>
    <m/>
    <m/>
    <s v="Federal"/>
    <s v="PAV"/>
    <s v="Macaíba"/>
  </r>
  <r>
    <x v="0"/>
    <s v="304BRN0300"/>
    <n v="0"/>
    <x v="258"/>
    <s v="0300"/>
    <n v="-35.822321599761899"/>
    <n v="-5.8109180502277704"/>
    <n v="-35.766113339658801"/>
    <n v="-5.8281957003712197"/>
    <s v="304"/>
    <s v="RN"/>
    <s v="Eixo Principal"/>
    <s v="-"/>
    <s v="304BRN0300"/>
    <s v="RIACHUELO"/>
    <s v="ENTR RN-120(B)"/>
    <n v="242"/>
    <n v="248.7"/>
    <n v="6.7"/>
    <x v="2"/>
    <m/>
    <m/>
    <s v="Federal"/>
    <m/>
    <m/>
    <m/>
    <s v="Federal"/>
    <s v="PAV"/>
    <s v="Macaíba"/>
  </r>
  <r>
    <x v="0"/>
    <s v="304BRN0310"/>
    <n v="0"/>
    <x v="258"/>
    <s v="0310"/>
    <n v="-35.766113339658801"/>
    <n v="-5.8281957003712197"/>
    <n v="-35.690774569690497"/>
    <n v="-5.84199615959505"/>
    <s v="304"/>
    <s v="RN"/>
    <s v="Eixo Principal"/>
    <s v="-"/>
    <s v="304BRN0310"/>
    <s v="ENTR RN-120(B)"/>
    <s v="ENTR RN-064 (SANTA MARIA)"/>
    <n v="248.7"/>
    <n v="257.2"/>
    <n v="8.5"/>
    <x v="2"/>
    <m/>
    <m/>
    <s v="Federal"/>
    <m/>
    <m/>
    <m/>
    <s v="Federal"/>
    <s v="PAV"/>
    <s v="Macaíba"/>
  </r>
  <r>
    <x v="0"/>
    <s v="304BRN0330"/>
    <n v="0"/>
    <x v="258"/>
    <s v="0330"/>
    <n v="-35.690774569690497"/>
    <n v="-5.84199615959505"/>
    <n v="-35.490399460166799"/>
    <n v="-5.8898457096117296"/>
    <s v="304"/>
    <s v="RN"/>
    <s v="Eixo Principal"/>
    <s v="-"/>
    <s v="304BRN0330"/>
    <s v="ENTR RN-064 (SANTA MARIA)"/>
    <s v="ENTR BR-226(A)"/>
    <n v="257.2"/>
    <n v="280.10000000000002"/>
    <n v="22.9"/>
    <x v="2"/>
    <m/>
    <m/>
    <s v="Federal"/>
    <m/>
    <m/>
    <m/>
    <s v="Federal"/>
    <s v="PAV"/>
    <s v="Macaíba"/>
  </r>
  <r>
    <x v="0"/>
    <s v="304BRN0350"/>
    <n v="0"/>
    <x v="258"/>
    <s v="0350"/>
    <n v="-35.490399460166799"/>
    <n v="-5.8898457096117296"/>
    <n v="-35.343982769589097"/>
    <n v="-5.8640041501713496"/>
    <s v="304"/>
    <s v="RN"/>
    <s v="Eixo Principal"/>
    <s v="Coinc"/>
    <s v="304BRN0350"/>
    <s v="ENTR BR-226(A)"/>
    <s v="ENTR BR-226(B) (MACAÍBA)"/>
    <n v="280.10000000000002"/>
    <n v="296.8"/>
    <n v="16.7"/>
    <x v="2"/>
    <s v="EOD"/>
    <s v="226BRN0030"/>
    <s v="Federal"/>
    <m/>
    <m/>
    <m/>
    <s v="Federal"/>
    <s v="PAV"/>
    <s v="Macaíba"/>
  </r>
  <r>
    <x v="0"/>
    <s v="304BRN0370"/>
    <n v="0"/>
    <x v="258"/>
    <s v="0370"/>
    <n v="-35.343982769589097"/>
    <n v="-5.8640041501713496"/>
    <n v="-35.256848229961797"/>
    <n v="-5.8918122202576901"/>
    <s v="304"/>
    <s v="RN"/>
    <s v="Eixo Principal"/>
    <s v="-"/>
    <s v="304BRN0370"/>
    <s v="ENTR BR-226(B) (MACAÍBA)"/>
    <s v="ENTR BR-101(A) (COMPLEXO VIÁRIO TRAMPOLIM DA VITÓRIA)*TRECHO URBANO*"/>
    <n v="296.8"/>
    <n v="306.7"/>
    <n v="9.9"/>
    <x v="0"/>
    <m/>
    <m/>
    <s v="Federal"/>
    <m/>
    <m/>
    <m/>
    <s v="Federal"/>
    <s v="PAV"/>
    <s v="Macaíba"/>
  </r>
  <r>
    <x v="0"/>
    <s v="304BRN0390"/>
    <n v="0"/>
    <x v="258"/>
    <s v="0390"/>
    <n v="-35.256848229961797"/>
    <n v="-5.8918122202576901"/>
    <n v="-35.208533590153003"/>
    <n v="-5.8486836001679796"/>
    <s v="304"/>
    <s v="RN"/>
    <s v="Eixo Principal"/>
    <s v="Coinc"/>
    <s v="304BRN0390"/>
    <s v="ENTR BR-101(A) (COMPLEXO VIÁRIO TRAMPOLIM DA VITÓRIA)*TRECHO URBANO*"/>
    <s v="ENTR RN-063 (P/PONTA NEGRA)*TRECHO URBANO*"/>
    <n v="306.7"/>
    <n v="315"/>
    <n v="8.3000000000000007"/>
    <x v="0"/>
    <m/>
    <s v="101BRN0130"/>
    <s v="Federal"/>
    <m/>
    <m/>
    <m/>
    <s v="Federal"/>
    <s v="PAV"/>
    <s v="Macaíba"/>
  </r>
  <r>
    <x v="0"/>
    <s v="304BRN0410"/>
    <n v="0"/>
    <x v="258"/>
    <s v="0410"/>
    <n v="-35.208533590153003"/>
    <n v="-5.8486836001679796"/>
    <n v="-35.209428789706799"/>
    <n v="-5.82477358033639"/>
    <s v="304"/>
    <s v="RN"/>
    <s v="Eixo Principal"/>
    <s v="Coinc"/>
    <s v="304BRN0410"/>
    <s v="ENTR RN-063 (P/PONTA NEGRA)*TRECHO URBANO*"/>
    <s v="ENTR BR-101(B) (COMPLEXO VIÁRIO DO 4º CENTENÁRIO - NATAL) *TRECHO URBANO*"/>
    <n v="315"/>
    <n v="317.39999999999998"/>
    <n v="2.4"/>
    <x v="0"/>
    <m/>
    <s v="101BRN0110"/>
    <s v="Federal"/>
    <m/>
    <m/>
    <m/>
    <s v="Federal"/>
    <s v="PAV"/>
    <s v="Macaíba"/>
  </r>
  <r>
    <x v="0"/>
    <s v="307BAC0005"/>
    <n v="0"/>
    <x v="259"/>
    <s v="0005"/>
    <n v="-72.8026736000065"/>
    <n v="-8.9381155104224401"/>
    <n v="-72.771295310430204"/>
    <n v="-8.2699714304371206"/>
    <s v="307"/>
    <s v="AC"/>
    <s v="Eixo Principal"/>
    <s v="-"/>
    <s v="307BAC0005"/>
    <s v="ENTR AC-190/378 (MARECHAL TAUMATURGO)"/>
    <s v="ENTR AC-090 (PORTO VALTER)"/>
    <n v="0"/>
    <n v="80.400000000000006"/>
    <n v="80.400000000000006"/>
    <x v="1"/>
    <m/>
    <m/>
    <s v="Federal"/>
    <m/>
    <m/>
    <m/>
    <s v="Federal"/>
    <s v="PLA"/>
    <s v="Rio Branco"/>
  </r>
  <r>
    <x v="0"/>
    <s v="307BAC0010"/>
    <n v="0"/>
    <x v="259"/>
    <s v="0010"/>
    <n v="-72.771295310430204"/>
    <n v="-8.2699714304371206"/>
    <n v="-72.402602850241195"/>
    <n v="-8.0240050701777896"/>
    <s v="307"/>
    <s v="AC"/>
    <s v="Eixo Principal"/>
    <s v="-"/>
    <s v="307BAC0010"/>
    <s v="ENTR AC-090 (PORTO VALTER)"/>
    <s v="INÍCIO TRECHO IMPLANTADO"/>
    <n v="80.400000000000006"/>
    <n v="116"/>
    <n v="35.6"/>
    <x v="1"/>
    <m/>
    <m/>
    <s v="Federal"/>
    <m/>
    <m/>
    <m/>
    <s v="Federal"/>
    <s v="PLA"/>
    <s v="Rio Branco"/>
  </r>
  <r>
    <x v="0"/>
    <s v="307BAC0015"/>
    <n v="0"/>
    <x v="259"/>
    <s v="0015"/>
    <n v="-72.402602850241195"/>
    <n v="-8.0240050701777896"/>
    <n v="-72.409495903712894"/>
    <n v="-7.9846405256396897"/>
    <s v="307"/>
    <s v="AC"/>
    <s v="Eixo Principal"/>
    <s v="-"/>
    <s v="307BAC0015"/>
    <s v="INÍCIO TRECHO IMPLANTADO"/>
    <s v="ENTR RAMAL 03"/>
    <n v="116"/>
    <n v="121.7"/>
    <n v="5.7"/>
    <x v="1"/>
    <m/>
    <m/>
    <s v="Federal"/>
    <m/>
    <m/>
    <m/>
    <s v="Federal"/>
    <s v="PLA"/>
    <s v="Rio Branco"/>
  </r>
  <r>
    <x v="0"/>
    <s v="307BAC0018"/>
    <n v="0"/>
    <x v="259"/>
    <s v="0018"/>
    <n v="-72.409495903712894"/>
    <n v="-7.9846405256396897"/>
    <n v="-72.420984327364707"/>
    <n v="-7.9190329526086298"/>
    <s v="307"/>
    <s v="AC"/>
    <s v="Eixo Principal"/>
    <s v="-"/>
    <s v="307BAC0018"/>
    <s v="ENTR RAMAL 03"/>
    <s v="INÍCIO TRECHO PAVIMENTADO"/>
    <n v="121.7"/>
    <n v="131.19999999999999"/>
    <n v="9.5"/>
    <x v="1"/>
    <m/>
    <m/>
    <s v="Federal"/>
    <m/>
    <m/>
    <m/>
    <s v="Federal"/>
    <s v="PLA"/>
    <s v="Rio Branco"/>
  </r>
  <r>
    <x v="0"/>
    <s v="307BAC0020"/>
    <n v="0"/>
    <x v="259"/>
    <s v="0020"/>
    <n v="-72.420984327364707"/>
    <n v="-7.9190329526086298"/>
    <n v="-72.443239580242306"/>
    <n v="-7.7464272998799402"/>
    <s v="307"/>
    <s v="AC"/>
    <s v="Eixo Principal"/>
    <s v="-"/>
    <s v="307BAC0020"/>
    <s v="INÍCIO TRECHO PAVIMENTADO"/>
    <s v="ENTR BR-364(A)"/>
    <n v="131.19999999999999"/>
    <n v="156.6"/>
    <n v="25.4"/>
    <x v="1"/>
    <m/>
    <m/>
    <s v="Estadual"/>
    <m/>
    <s v="AC-307"/>
    <s v="PAV"/>
    <s v="Estadual"/>
    <s v="PLA"/>
    <s v="Rio Branco"/>
  </r>
  <r>
    <x v="0"/>
    <s v="307BAC0022"/>
    <n v="0"/>
    <x v="259"/>
    <s v="0022"/>
    <n v="-72.443239580242306"/>
    <n v="-7.7464272998799402"/>
    <n v="-72.643365840161294"/>
    <n v="-7.7220707495653702"/>
    <s v="307"/>
    <s v="AC"/>
    <s v="Eixo Principal"/>
    <s v="-"/>
    <s v="307BAC0022"/>
    <s v="ENTR BR-364(A)"/>
    <s v="ENTR BR-364(B) (P/RODRIGUES ALVES)"/>
    <n v="156.6"/>
    <n v="179"/>
    <n v="22.4"/>
    <x v="2"/>
    <m/>
    <s v="364BAC1810"/>
    <s v="Federal"/>
    <m/>
    <m/>
    <m/>
    <s v="Federal"/>
    <s v="PAV"/>
    <s v="Rio Branco"/>
  </r>
  <r>
    <x v="0"/>
    <s v="307BAC0025"/>
    <n v="0"/>
    <x v="259"/>
    <s v="0025"/>
    <n v="-72.643365840161294"/>
    <n v="-7.7220707495653702"/>
    <n v="-72.667404150081396"/>
    <n v="-7.6411652004136297"/>
    <s v="307"/>
    <s v="AC"/>
    <s v="Eixo Principal"/>
    <s v="-"/>
    <s v="307BAC0025"/>
    <s v="ENTR BR-364(B) (P/RODRIGUES ALVES)"/>
    <s v="INÍCIO PONTE SOBRE O RIO JURUÁ"/>
    <n v="179"/>
    <n v="189.5"/>
    <n v="10.5"/>
    <x v="2"/>
    <m/>
    <m/>
    <s v="Federal"/>
    <m/>
    <m/>
    <m/>
    <s v="Federal"/>
    <s v="PAV"/>
    <s v="Rio Branco"/>
  </r>
  <r>
    <x v="0"/>
    <s v="307BAC0028"/>
    <n v="0"/>
    <x v="259"/>
    <s v="0028"/>
    <n v="-72.667404150081396"/>
    <n v="-7.6411652004136297"/>
    <n v="-72.6686140404056"/>
    <n v="-7.63929355025709"/>
    <s v="307"/>
    <s v="AC"/>
    <s v="Eixo Principal"/>
    <s v="-"/>
    <s v="307BAC0028"/>
    <s v="INÍCIO PONTE SOBRE O RIO JURUÁ"/>
    <s v="FIM PONTE SOBRE O RIO JURUÁ (CRUZEIRO DO SUL)"/>
    <n v="189.5"/>
    <n v="190.2"/>
    <n v="0.7"/>
    <x v="2"/>
    <m/>
    <m/>
    <s v="Federal"/>
    <m/>
    <m/>
    <m/>
    <s v="Federal"/>
    <s v="PAV"/>
    <s v="Rio Branco"/>
  </r>
  <r>
    <x v="0"/>
    <s v="307BAC0030"/>
    <n v="0"/>
    <x v="259"/>
    <s v="0030"/>
    <n v="-72.6686140404056"/>
    <n v="-7.63929355025709"/>
    <n v="-72.678510369957493"/>
    <n v="-7.6216303796382396"/>
    <s v="307"/>
    <s v="AC"/>
    <s v="Eixo Principal"/>
    <s v="-"/>
    <s v="307BAC0030"/>
    <s v="FIM PONTE SOBRE O RIO JURUÁ (CRUZEIRO DO SUL)"/>
    <s v="ROTATÓRIA DA AV COPACABANA (CRUZEIRO DO SUL)"/>
    <n v="190.2"/>
    <n v="192.4"/>
    <n v="2.2000000000000002"/>
    <x v="1"/>
    <m/>
    <m/>
    <s v="Estadual"/>
    <m/>
    <s v="AC-307"/>
    <s v="PAV"/>
    <s v="Estadual"/>
    <s v="PLA"/>
    <s v="Rio Branco"/>
  </r>
  <r>
    <x v="0"/>
    <s v="307BAC0035"/>
    <n v="0"/>
    <x v="259"/>
    <s v="0035"/>
    <n v="-72.678510369957493"/>
    <n v="-7.6216303796382396"/>
    <n v="-72.680774090351903"/>
    <n v="-7.6106941496152496"/>
    <s v="307"/>
    <s v="AC"/>
    <s v="Eixo Principal"/>
    <s v="-"/>
    <s v="307BAC0035"/>
    <s v="ROTATÓRIA DA AV COPACABANA (CRUZEIRO DO SUL)"/>
    <s v="INÍCIO DE PISTA DUPLA (61º BIS) (CRUZEIRO DO SUL)"/>
    <n v="192.4"/>
    <n v="193.7"/>
    <n v="1.3"/>
    <x v="1"/>
    <m/>
    <m/>
    <s v="Estadual"/>
    <m/>
    <s v="AC-307"/>
    <s v="PAV"/>
    <s v="Estadual"/>
    <s v="PLA"/>
    <s v="Rio Branco"/>
  </r>
  <r>
    <x v="0"/>
    <s v="307BAC0040"/>
    <n v="0"/>
    <x v="259"/>
    <s v="0040"/>
    <n v="-72.680774090351903"/>
    <n v="-7.6106941496152496"/>
    <n v="-72.713809969854097"/>
    <n v="-7.5809130299123799"/>
    <s v="307"/>
    <s v="AC"/>
    <s v="Eixo Principal"/>
    <s v="-"/>
    <s v="307BAC0040"/>
    <s v="INÍCIO DE PISTA DUPLA (61º BIS) (CRUZEIRO DO SUL)"/>
    <s v="ROTATÓRIA DA ESTRADA DO BALNEÁRIO CANELA FINA (CRUZEIRO DO SUL)"/>
    <n v="193.7"/>
    <n v="199.7"/>
    <n v="6"/>
    <x v="1"/>
    <m/>
    <m/>
    <s v="Estadual"/>
    <m/>
    <s v="AC-307"/>
    <s v="DUP"/>
    <s v="Estadual"/>
    <s v="PLA"/>
    <s v="Rio Branco"/>
  </r>
  <r>
    <x v="0"/>
    <s v="307BAC0045"/>
    <n v="0"/>
    <x v="259"/>
    <s v="0045"/>
    <n v="-72.713809969854097"/>
    <n v="-7.5809130299123799"/>
    <n v="-72.713150770391593"/>
    <n v="-7.5054597195903598"/>
    <s v="307"/>
    <s v="AC"/>
    <s v="Eixo Principal"/>
    <s v="-"/>
    <s v="307BAC0045"/>
    <s v="ROTATÓRIA DA ESTRADA DO BALNEÁRIO CANELA FINA (CRUZEIRO DO SUL)"/>
    <s v="DIV AC/AM"/>
    <n v="199.7"/>
    <n v="209.2"/>
    <n v="9.5"/>
    <x v="1"/>
    <m/>
    <m/>
    <s v="Estadual"/>
    <m/>
    <s v="AC-307"/>
    <s v="PAV"/>
    <s v="Estadual"/>
    <s v="PLA"/>
    <s v="Rio Branco"/>
  </r>
  <r>
    <x v="0"/>
    <s v="307BAM0050"/>
    <n v="0"/>
    <x v="260"/>
    <s v="0050"/>
    <n v="-72.713150770391593"/>
    <n v="-7.5054597195903598"/>
    <n v="-72.829332386880097"/>
    <n v="-6.9869736676006298"/>
    <s v="307"/>
    <s v="AM"/>
    <s v="Eixo Principal"/>
    <s v="-"/>
    <s v="307BAM0050"/>
    <s v="ENTR BR-364 (DIV AC/AM) (CRUZEIRO DO SUL)"/>
    <s v="ENTR AM-280"/>
    <n v="0"/>
    <n v="84.3"/>
    <n v="84.3"/>
    <x v="1"/>
    <m/>
    <m/>
    <m/>
    <s v="MP082/2004"/>
    <s v="AMT-307"/>
    <s v="IMP"/>
    <m/>
    <s v="PLA"/>
    <s v="Humaitá"/>
  </r>
  <r>
    <x v="0"/>
    <s v="307BAM0070"/>
    <n v="0"/>
    <x v="260"/>
    <s v="0070"/>
    <n v="-72.829332386880097"/>
    <n v="-6.9869736676006298"/>
    <n v="-72.789567355349106"/>
    <n v="-6.8039983433488302"/>
    <s v="307"/>
    <s v="AM"/>
    <s v="Eixo Principal"/>
    <s v="-"/>
    <s v="307BAM0070"/>
    <s v="ENTR AM-280"/>
    <s v="FIM DA IMPLANTAÇÃO"/>
    <n v="84.3"/>
    <n v="114.1"/>
    <n v="29.8"/>
    <x v="1"/>
    <m/>
    <m/>
    <m/>
    <s v="MP082/2005"/>
    <s v="AMT-307"/>
    <s v="IMP"/>
    <m/>
    <s v="PLA"/>
    <s v="Humaitá"/>
  </r>
  <r>
    <x v="0"/>
    <s v="307BAM0090"/>
    <n v="0"/>
    <x v="260"/>
    <s v="0090"/>
    <n v="-72.789567355349106"/>
    <n v="-6.8039983433488302"/>
    <n v="-72.653359089650195"/>
    <n v="-6.3817061336310896"/>
    <s v="307"/>
    <s v="AM"/>
    <s v="Eixo Principal"/>
    <s v="-"/>
    <s v="307BAM0090"/>
    <s v="FIM DA IMPLANTAÇÃO"/>
    <s v="RIO CURUÇÁ"/>
    <n v="114.1"/>
    <n v="184.1"/>
    <n v="70"/>
    <x v="1"/>
    <m/>
    <m/>
    <s v="Federal"/>
    <m/>
    <m/>
    <m/>
    <s v="Federal"/>
    <s v="PLA"/>
    <s v="Humaitá"/>
  </r>
  <r>
    <x v="0"/>
    <s v="307BAM0110"/>
    <n v="0"/>
    <x v="260"/>
    <s v="0110"/>
    <n v="-72.653359089650195"/>
    <n v="-6.3817061336310896"/>
    <n v="-72.516566109937898"/>
    <n v="-5.95960208097119"/>
    <s v="307"/>
    <s v="AM"/>
    <s v="Eixo Principal"/>
    <s v="-"/>
    <s v="307BAM0110"/>
    <s v="RIO CURUÇÁ"/>
    <s v="SANTA CRUZ"/>
    <n v="184.1"/>
    <n v="254.1"/>
    <n v="70"/>
    <x v="1"/>
    <m/>
    <m/>
    <s v="Federal"/>
    <m/>
    <m/>
    <m/>
    <s v="Federal"/>
    <s v="PLA"/>
    <s v="Humaitá"/>
  </r>
  <r>
    <x v="0"/>
    <s v="307BAM0130"/>
    <n v="0"/>
    <x v="260"/>
    <s v="0130"/>
    <n v="-72.516566109937898"/>
    <n v="-5.95960208097119"/>
    <n v="-72.413465790014101"/>
    <n v="-5.6352014303017199"/>
    <s v="307"/>
    <s v="AM"/>
    <s v="Eixo Principal"/>
    <s v="-"/>
    <s v="307BAM0130"/>
    <s v="SANTA CRUZ"/>
    <s v="ENTR BR-411 (P/ELVIRA)"/>
    <n v="254.1"/>
    <n v="307.8"/>
    <n v="53.7"/>
    <x v="1"/>
    <m/>
    <m/>
    <s v="Federal"/>
    <m/>
    <m/>
    <m/>
    <s v="Federal"/>
    <s v="PLA"/>
    <s v="Humaitá"/>
  </r>
  <r>
    <x v="0"/>
    <s v="307BAM0150"/>
    <n v="0"/>
    <x v="260"/>
    <s v="0150"/>
    <n v="-72.413465790014101"/>
    <n v="-5.6352014303017199"/>
    <n v="-71.867856573621907"/>
    <n v="-5.1421331016612699"/>
    <s v="307"/>
    <s v="AM"/>
    <s v="Eixo Principal"/>
    <s v="-"/>
    <s v="307BAM0150"/>
    <s v="ENTR BR-411 (P/ELVIRA)"/>
    <s v="ARGEMIRO"/>
    <n v="307.8"/>
    <n v="377.8"/>
    <n v="70"/>
    <x v="1"/>
    <m/>
    <m/>
    <s v="Federal"/>
    <m/>
    <m/>
    <m/>
    <s v="Federal"/>
    <s v="PLA"/>
    <s v="Humaitá"/>
  </r>
  <r>
    <x v="0"/>
    <s v="307BAM0170"/>
    <n v="0"/>
    <x v="260"/>
    <s v="0170"/>
    <n v="-71.867856573621907"/>
    <n v="-5.1421331016612699"/>
    <n v="-71.205272099827397"/>
    <n v="-4.6856332003118801"/>
    <s v="307"/>
    <s v="AM"/>
    <s v="Eixo Principal"/>
    <s v="-"/>
    <s v="307BAM0170"/>
    <s v="ARGEMIRO"/>
    <s v="ENTR BR-413 (P/CAXIAS)"/>
    <n v="377.8"/>
    <n v="454.3"/>
    <n v="76.5"/>
    <x v="1"/>
    <m/>
    <m/>
    <s v="Federal"/>
    <m/>
    <m/>
    <m/>
    <s v="Federal"/>
    <s v="PLA"/>
    <s v="Humaitá"/>
  </r>
  <r>
    <x v="0"/>
    <s v="307BAM0190"/>
    <n v="0"/>
    <x v="260"/>
    <s v="0190"/>
    <n v="-71.205272099827397"/>
    <n v="-4.6856332003118801"/>
    <n v="-70.761343515590696"/>
    <n v="-4.5415387490140198"/>
    <s v="307"/>
    <s v="AM"/>
    <s v="Eixo Principal"/>
    <s v="-"/>
    <s v="307BAM0190"/>
    <s v="ENTR BR-413 (P/CAXIAS)"/>
    <s v="PONTO I"/>
    <n v="454.3"/>
    <n v="529.29999999999995"/>
    <n v="75"/>
    <x v="1"/>
    <m/>
    <m/>
    <s v="Federal"/>
    <m/>
    <m/>
    <m/>
    <s v="Federal"/>
    <s v="PLA"/>
    <s v="Humaitá"/>
  </r>
  <r>
    <x v="0"/>
    <s v="307BAM0210"/>
    <n v="0"/>
    <x v="260"/>
    <s v="0210"/>
    <n v="-70.761343515590696"/>
    <n v="-4.5415387490140198"/>
    <n v="-70.188058409667804"/>
    <n v="-4.3689940802125804"/>
    <s v="307"/>
    <s v="AM"/>
    <s v="Eixo Principal"/>
    <s v="-"/>
    <s v="307BAM0210"/>
    <s v="PONTO I"/>
    <s v="ATALAIA DO NORTE"/>
    <n v="529.29999999999995"/>
    <n v="625.29999999999995"/>
    <n v="96"/>
    <x v="1"/>
    <m/>
    <m/>
    <s v="Federal"/>
    <m/>
    <m/>
    <m/>
    <s v="Federal"/>
    <s v="PLA"/>
    <s v="Humaitá"/>
  </r>
  <r>
    <x v="0"/>
    <s v="307BAM0230"/>
    <n v="0"/>
    <x v="260"/>
    <s v="0230"/>
    <n v="-70.188058409667804"/>
    <n v="-4.3689940802125804"/>
    <n v="-70.030680719939198"/>
    <n v="-4.3906428500874304"/>
    <s v="307"/>
    <s v="AM"/>
    <s v="Eixo Principal"/>
    <s v="-"/>
    <s v="307BAM0230"/>
    <s v="ATALAIA DO NORTE"/>
    <s v="ENTR BR-230 (BENJAMIN CONSTANT)"/>
    <n v="625.29999999999995"/>
    <n v="657.3"/>
    <n v="32"/>
    <x v="2"/>
    <m/>
    <m/>
    <m/>
    <s v="MP082/2006"/>
    <m/>
    <m/>
    <m/>
    <s v="PAV"/>
    <s v="Humaitá"/>
  </r>
  <r>
    <x v="0"/>
    <s v="307BAM0250"/>
    <n v="0"/>
    <x v="260"/>
    <s v="0250"/>
    <n v="-70.030680719939198"/>
    <n v="-4.3906428500874304"/>
    <n v="-69.573625361321305"/>
    <n v="-4.0618995953899404"/>
    <s v="307"/>
    <s v="AM"/>
    <s v="Eixo Principal"/>
    <s v="-"/>
    <s v="307BAM0250"/>
    <s v="ENTR BR-230 (BENJAMIN CONSTANT)"/>
    <s v="BELÉM"/>
    <n v="657.3"/>
    <n v="730.3"/>
    <n v="73"/>
    <x v="1"/>
    <m/>
    <m/>
    <s v="Federal"/>
    <m/>
    <m/>
    <m/>
    <s v="Federal"/>
    <s v="PLA"/>
    <s v="Castanho"/>
  </r>
  <r>
    <x v="0"/>
    <s v="307BAM0270"/>
    <n v="0"/>
    <x v="260"/>
    <s v="0270"/>
    <n v="-69.573625361321305"/>
    <n v="-4.0618995953899404"/>
    <n v="-69.438729306312297"/>
    <n v="-3.6228242988022998"/>
    <s v="307"/>
    <s v="AM"/>
    <s v="Eixo Principal"/>
    <s v="-"/>
    <s v="307BAM0270"/>
    <s v="BELÉM"/>
    <s v="SANTA RITA DO WEIL"/>
    <n v="730.3"/>
    <n v="790.3"/>
    <n v="60"/>
    <x v="1"/>
    <m/>
    <m/>
    <s v="Federal"/>
    <m/>
    <m/>
    <m/>
    <s v="Federal"/>
    <s v="PLA"/>
    <s v="Castanho"/>
  </r>
  <r>
    <x v="0"/>
    <s v="307BAM0290"/>
    <n v="0"/>
    <x v="260"/>
    <s v="0290"/>
    <n v="-69.438729306312297"/>
    <n v="-3.6228242988022998"/>
    <n v="-69.187176801767905"/>
    <n v="-3.3306978261436999"/>
    <s v="307"/>
    <s v="AM"/>
    <s v="Eixo Principal"/>
    <s v="-"/>
    <s v="307BAM0290"/>
    <s v="SANTA RITA DO WEIL"/>
    <s v="ENTR AM-378"/>
    <n v="790.3"/>
    <n v="840.3"/>
    <n v="50"/>
    <x v="1"/>
    <m/>
    <m/>
    <s v="Federal"/>
    <m/>
    <m/>
    <m/>
    <s v="Federal"/>
    <s v="PLA"/>
    <s v="Castanho"/>
  </r>
  <r>
    <x v="0"/>
    <s v="307BAM0310"/>
    <n v="0"/>
    <x v="260"/>
    <s v="0310"/>
    <n v="-69.187176801767905"/>
    <n v="-3.3306978261436999"/>
    <n v="-68.8384045497301"/>
    <n v="-2.9351864071269298"/>
    <s v="307"/>
    <s v="AM"/>
    <s v="Eixo Principal"/>
    <s v="-"/>
    <s v="307BAM0310"/>
    <s v="ENTR AM-378"/>
    <s v="UNIÃO"/>
    <n v="840.3"/>
    <n v="907.3"/>
    <n v="67"/>
    <x v="1"/>
    <m/>
    <m/>
    <s v="Federal"/>
    <m/>
    <m/>
    <m/>
    <s v="Federal"/>
    <s v="PLA"/>
    <s v="Castanho"/>
  </r>
  <r>
    <x v="0"/>
    <s v="307BAM0330"/>
    <n v="0"/>
    <x v="260"/>
    <s v="0330"/>
    <n v="-68.8384045497301"/>
    <n v="-2.9351864071269298"/>
    <n v="-68.587153870254795"/>
    <n v="-2.5364792840916199"/>
    <s v="307"/>
    <s v="AM"/>
    <s v="Eixo Principal"/>
    <s v="-"/>
    <s v="307BAM0330"/>
    <s v="UNIÃO"/>
    <s v="ENTR AM-374"/>
    <n v="907.3"/>
    <n v="967.3"/>
    <n v="60"/>
    <x v="1"/>
    <m/>
    <m/>
    <s v="Federal"/>
    <m/>
    <m/>
    <m/>
    <s v="Federal"/>
    <s v="PLA"/>
    <s v="Castanho"/>
  </r>
  <r>
    <x v="0"/>
    <s v="307BAM0350"/>
    <n v="0"/>
    <x v="260"/>
    <s v="0350"/>
    <n v="-68.587153870254795"/>
    <n v="-2.5364792840916199"/>
    <n v="-68.348043140878104"/>
    <n v="-2.1290706482917501"/>
    <s v="307"/>
    <s v="AM"/>
    <s v="Eixo Principal"/>
    <s v="-"/>
    <s v="307BAM0350"/>
    <s v="ENTR AM-374"/>
    <s v="PONTO II"/>
    <n v="967.3"/>
    <n v="1027.3"/>
    <n v="60"/>
    <x v="1"/>
    <m/>
    <m/>
    <s v="Federal"/>
    <m/>
    <m/>
    <m/>
    <s v="Federal"/>
    <s v="PLA"/>
    <s v="Castanho"/>
  </r>
  <r>
    <x v="0"/>
    <s v="307BAM0370"/>
    <n v="0"/>
    <x v="260"/>
    <s v="0370"/>
    <n v="-68.348043140878104"/>
    <n v="-2.1290706482917501"/>
    <n v="-68.110515507884301"/>
    <n v="-1.72072869966973"/>
    <s v="307"/>
    <s v="AM"/>
    <s v="Eixo Principal"/>
    <s v="-"/>
    <s v="307BAM0370"/>
    <s v="PONTO II"/>
    <s v="RIO JAPURÁ"/>
    <n v="1027.3"/>
    <n v="1087.3"/>
    <n v="60"/>
    <x v="1"/>
    <m/>
    <m/>
    <s v="Federal"/>
    <m/>
    <m/>
    <m/>
    <s v="Federal"/>
    <s v="PLA"/>
    <s v="Castanho"/>
  </r>
  <r>
    <x v="0"/>
    <s v="307BAM0390"/>
    <n v="0"/>
    <x v="260"/>
    <s v="0390"/>
    <n v="-68.110515507884301"/>
    <n v="-1.72072869966973"/>
    <n v="-67.833320890146894"/>
    <n v="-1.24437883981158"/>
    <s v="307"/>
    <s v="AM"/>
    <s v="Eixo Principal"/>
    <s v="-"/>
    <s v="307BAM0390"/>
    <s v="RIO JAPURÁ"/>
    <s v="PONTO III"/>
    <n v="1087.3"/>
    <n v="1157.3"/>
    <n v="70"/>
    <x v="1"/>
    <m/>
    <m/>
    <s v="Federal"/>
    <m/>
    <m/>
    <m/>
    <s v="Federal"/>
    <s v="PLA"/>
    <s v="Castanho"/>
  </r>
  <r>
    <x v="0"/>
    <s v="307BAM0410"/>
    <n v="0"/>
    <x v="260"/>
    <s v="0410"/>
    <n v="-67.833320890146894"/>
    <n v="-1.24437883981158"/>
    <n v="-67.573778161033204"/>
    <n v="-0.80337015191093997"/>
    <s v="307"/>
    <s v="AM"/>
    <s v="Eixo Principal"/>
    <s v="-"/>
    <s v="307BAM0410"/>
    <s v="PONTO III"/>
    <s v="PRAIA DO MASSARICO"/>
    <n v="1157.3"/>
    <n v="1222.3"/>
    <n v="65"/>
    <x v="1"/>
    <m/>
    <m/>
    <s v="Federal"/>
    <m/>
    <m/>
    <m/>
    <s v="Federal"/>
    <s v="PLA"/>
    <s v="Castanho"/>
  </r>
  <r>
    <x v="0"/>
    <s v="307BAM0430"/>
    <n v="0"/>
    <x v="260"/>
    <s v="0430"/>
    <n v="-67.573778161033204"/>
    <n v="-0.80337015191093997"/>
    <n v="-67.202964145278997"/>
    <n v="-0.29422136232597002"/>
    <s v="307"/>
    <s v="AM"/>
    <s v="Eixo Principal"/>
    <s v="-"/>
    <s v="307BAM0430"/>
    <s v="PRAIA DO MASSARICO"/>
    <s v="RIO CURICURIARI"/>
    <n v="1222.3"/>
    <n v="1302.3"/>
    <n v="80"/>
    <x v="1"/>
    <m/>
    <m/>
    <s v="Federal"/>
    <m/>
    <m/>
    <m/>
    <s v="Federal"/>
    <s v="PLA"/>
    <s v="Castanho"/>
  </r>
  <r>
    <x v="0"/>
    <s v="307BAM0450"/>
    <n v="0"/>
    <x v="260"/>
    <s v="0450"/>
    <n v="-67.202964145278997"/>
    <n v="-0.29422136232597002"/>
    <n v="-67.083580120326204"/>
    <n v="-0.132801600413472"/>
    <s v="307"/>
    <s v="AM"/>
    <s v="Eixo Principal"/>
    <s v="-"/>
    <s v="307BAM0450"/>
    <s v="RIO CURICURIARI"/>
    <s v="SÃO GABRIEL DA CACHOEIRA"/>
    <n v="1302.3"/>
    <n v="1327.8"/>
    <n v="25.5"/>
    <x v="1"/>
    <m/>
    <m/>
    <s v="Federal"/>
    <m/>
    <m/>
    <m/>
    <s v="Federal"/>
    <s v="PLA"/>
    <s v="Castanho"/>
  </r>
  <r>
    <x v="0"/>
    <s v="307BAM0470"/>
    <n v="0"/>
    <x v="260"/>
    <s v="0470"/>
    <n v="-67.083580120326204"/>
    <n v="-0.132801600413472"/>
    <n v="-67.056907189814893"/>
    <n v="-0.13097543976471099"/>
    <s v="307"/>
    <s v="AM"/>
    <s v="Eixo Principal"/>
    <s v="-"/>
    <s v="307BAM0470"/>
    <s v="SÃO GABRIEL DA CACHOEIRA"/>
    <s v="IGARAPÉ CACHOEIRINHA"/>
    <n v="1327.8"/>
    <n v="1330.3"/>
    <n v="2.5"/>
    <x v="2"/>
    <m/>
    <m/>
    <s v="Federal"/>
    <m/>
    <m/>
    <m/>
    <s v="Federal"/>
    <s v="PAV"/>
    <s v="Castanho"/>
  </r>
  <r>
    <x v="0"/>
    <s v="307BAM0475"/>
    <n v="0"/>
    <x v="260"/>
    <s v="0475"/>
    <n v="-67.056907189814893"/>
    <n v="-0.13097543976471099"/>
    <n v="-67.040177619801199"/>
    <n v="-0.13136578959944201"/>
    <s v="307"/>
    <s v="AM"/>
    <s v="Eixo Principal"/>
    <s v="-"/>
    <s v="307BAM0475"/>
    <s v="IGARAPÉ CACHOEIRINHA"/>
    <s v="ENTR ESTRADA DE CAMANAUS"/>
    <n v="1330.3"/>
    <n v="1334.8"/>
    <n v="4.5"/>
    <x v="2"/>
    <m/>
    <m/>
    <s v="Federal"/>
    <m/>
    <m/>
    <m/>
    <s v="Federal"/>
    <s v="PAV"/>
    <s v="Castanho"/>
  </r>
  <r>
    <x v="0"/>
    <s v="307BAM0480"/>
    <n v="0"/>
    <x v="260"/>
    <s v="0480"/>
    <n v="-67.040177619801199"/>
    <n v="-0.13136578959944201"/>
    <n v="-66.876642198278702"/>
    <n v="2.0592173589989E-2"/>
    <s v="307"/>
    <s v="AM"/>
    <s v="Eixo Principal"/>
    <s v="-"/>
    <s v="307BAM0480"/>
    <s v="ENTR ESTRADA DE CAMANAUS"/>
    <s v="IGARAPÉ NOBUO OBA"/>
    <n v="1334.8"/>
    <n v="1355.8"/>
    <n v="21"/>
    <x v="5"/>
    <m/>
    <m/>
    <s v="Federal"/>
    <m/>
    <m/>
    <m/>
    <s v="Federal"/>
    <s v="N_PAV"/>
    <s v="Castanho"/>
  </r>
  <r>
    <x v="0"/>
    <s v="307BAM0485"/>
    <n v="0"/>
    <x v="260"/>
    <s v="0485"/>
    <n v="-66.876642198278702"/>
    <n v="2.0592173589989E-2"/>
    <n v="-66.799797920037904"/>
    <n v="0.15550289024622499"/>
    <s v="307"/>
    <s v="AM"/>
    <s v="Eixo Principal"/>
    <s v="-"/>
    <s v="307BAM0485"/>
    <s v="IGARAPÉ NOBUO OBA"/>
    <s v="INÍCIO PARQUE NACIONAL PICO DA NEBLINA"/>
    <n v="1355.8"/>
    <n v="1369.8"/>
    <n v="14"/>
    <x v="5"/>
    <m/>
    <m/>
    <s v="Federal"/>
    <m/>
    <m/>
    <m/>
    <s v="Federal"/>
    <s v="N_PAV"/>
    <s v="Castanho"/>
  </r>
  <r>
    <x v="0"/>
    <s v="307BAM0490"/>
    <n v="0"/>
    <x v="260"/>
    <s v="0490"/>
    <n v="-66.799797920037904"/>
    <n v="0.15550289024622499"/>
    <n v="-66.759625258198994"/>
    <n v="0.23899551373199299"/>
    <s v="307"/>
    <s v="AM"/>
    <s v="Eixo Principal"/>
    <s v="-"/>
    <s v="307BAM0490"/>
    <s v="INÍCIO PARQUE NACIONAL PICO DA NEBLINA"/>
    <s v="IGARAPÉ MIUÁ (IN TERRA INDÍG DO BALAIO)"/>
    <n v="1369.8"/>
    <n v="1381.9"/>
    <n v="12.1"/>
    <x v="5"/>
    <m/>
    <m/>
    <s v="Federal"/>
    <m/>
    <m/>
    <m/>
    <s v="Federal"/>
    <s v="N_PAV"/>
    <s v="Castanho"/>
  </r>
  <r>
    <x v="0"/>
    <s v="307BAM0495"/>
    <n v="0"/>
    <x v="260"/>
    <s v="0495"/>
    <n v="-66.759625258198994"/>
    <n v="0.23899551373199299"/>
    <n v="-66.655072490003306"/>
    <n v="0.23897237957169201"/>
    <s v="307"/>
    <s v="AM"/>
    <s v="Eixo Principal"/>
    <s v="-"/>
    <s v="307BAM0495"/>
    <s v="IGARAPÉ MIUÁ (IN TERRA INDÍG DO BALAIO)"/>
    <s v="ENTR BR-210 (IGARAPÉ PORANGÁ)"/>
    <n v="1381.9"/>
    <n v="1395.3"/>
    <n v="13.4"/>
    <x v="5"/>
    <m/>
    <m/>
    <s v="Federal"/>
    <m/>
    <m/>
    <m/>
    <s v="Federal"/>
    <s v="N_PAV"/>
    <s v="Castanho"/>
  </r>
  <r>
    <x v="0"/>
    <s v="307BAM0500"/>
    <n v="0"/>
    <x v="260"/>
    <s v="0500"/>
    <n v="-66.655072490003306"/>
    <n v="0.23897237957169201"/>
    <n v="-66.642205500083705"/>
    <n v="0.358046533221"/>
    <s v="307"/>
    <s v="AM"/>
    <s v="Eixo Principal"/>
    <s v="-"/>
    <s v="307BAM0500"/>
    <s v="ENTR BR-210 (IGARAPÉ PORANGÁ)"/>
    <s v="IGARAPÉ IÁ MIRIM"/>
    <n v="1395.3"/>
    <n v="1413.5"/>
    <n v="18.2"/>
    <x v="5"/>
    <m/>
    <m/>
    <s v="Federal"/>
    <m/>
    <m/>
    <m/>
    <s v="Federal"/>
    <s v="N_PAV"/>
    <s v="Castanho"/>
  </r>
  <r>
    <x v="0"/>
    <s v="307BAM0505"/>
    <n v="0"/>
    <x v="260"/>
    <s v="0505"/>
    <n v="-66.642205500083705"/>
    <n v="0.358046533221"/>
    <n v="-66.615324629228198"/>
    <n v="0.42235253094457897"/>
    <s v="307"/>
    <s v="AM"/>
    <s v="Eixo Principal"/>
    <s v="-"/>
    <s v="307BAM0505"/>
    <s v="IGARAPÉ IÁ MIRIM"/>
    <s v="IGARAPÉ RODRIGO CIBELE"/>
    <n v="1413.5"/>
    <n v="1424"/>
    <n v="10.5"/>
    <x v="5"/>
    <m/>
    <m/>
    <s v="Federal"/>
    <m/>
    <m/>
    <m/>
    <s v="Federal"/>
    <s v="N_PAV"/>
    <s v="Castanho"/>
  </r>
  <r>
    <x v="0"/>
    <s v="307BAM0510"/>
    <n v="0"/>
    <x v="260"/>
    <s v="0510"/>
    <n v="-66.615324629228198"/>
    <n v="0.42235253094457897"/>
    <n v="-66.607913893611197"/>
    <n v="0.464933937851015"/>
    <s v="307"/>
    <s v="AM"/>
    <s v="Eixo Principal"/>
    <s v="-"/>
    <s v="307BAM0510"/>
    <s v="IGARAPÉ RODRIGO CIBELE"/>
    <s v="IGARAPÉ BALAIO"/>
    <n v="1424"/>
    <n v="1429.6"/>
    <n v="5.6"/>
    <x v="5"/>
    <m/>
    <m/>
    <s v="Federal"/>
    <m/>
    <m/>
    <m/>
    <s v="Federal"/>
    <s v="N_PAV"/>
    <s v="Castanho"/>
  </r>
  <r>
    <x v="0"/>
    <s v="307BAM0515"/>
    <n v="0"/>
    <x v="260"/>
    <s v="0515"/>
    <n v="-66.607913893611197"/>
    <n v="0.464933937851015"/>
    <n v="-66.619876420959898"/>
    <n v="0.54707775903142397"/>
    <s v="307"/>
    <s v="AM"/>
    <s v="Eixo Principal"/>
    <s v="-"/>
    <s v="307BAM0515"/>
    <s v="IGARAPÉ BALAIO"/>
    <s v="ENTR ESTRADA MATURACÁ"/>
    <n v="1429.6"/>
    <n v="1440.3"/>
    <n v="10.7"/>
    <x v="5"/>
    <m/>
    <m/>
    <s v="Federal"/>
    <m/>
    <m/>
    <m/>
    <s v="Federal"/>
    <s v="N_PAV"/>
    <s v="Castanho"/>
  </r>
  <r>
    <x v="0"/>
    <s v="307BAM0520"/>
    <n v="0"/>
    <x v="260"/>
    <s v="0520"/>
    <n v="-66.619876420959898"/>
    <n v="0.54707775903142397"/>
    <n v="-66.602028132991904"/>
    <n v="0.58509526843192805"/>
    <s v="307"/>
    <s v="AM"/>
    <s v="Eixo Principal"/>
    <s v="-"/>
    <s v="307BAM0520"/>
    <s v="ENTR ESTRADA MATURACÁ"/>
    <s v="IGARAPÉ JANINE JUSSARA"/>
    <n v="1440.3"/>
    <n v="1445.8"/>
    <n v="5.5"/>
    <x v="5"/>
    <m/>
    <m/>
    <s v="Federal"/>
    <m/>
    <m/>
    <m/>
    <s v="Federal"/>
    <s v="N_PAV"/>
    <s v="Castanho"/>
  </r>
  <r>
    <x v="0"/>
    <s v="307BAM0525"/>
    <n v="0"/>
    <x v="260"/>
    <s v="0525"/>
    <n v="-66.602028132991904"/>
    <n v="0.58509526843192805"/>
    <n v="-66.597726151340694"/>
    <n v="0.65495561580905803"/>
    <s v="307"/>
    <s v="AM"/>
    <s v="Eixo Principal"/>
    <s v="-"/>
    <s v="307BAM0525"/>
    <s v="IGARAPÉ JANINE JUSSARA"/>
    <s v="IGARAPÉ TENENTE MELO (SERRA DO PADRE)"/>
    <n v="1445.8"/>
    <n v="1454.8"/>
    <n v="9"/>
    <x v="5"/>
    <m/>
    <m/>
    <s v="Federal"/>
    <m/>
    <m/>
    <m/>
    <s v="Federal"/>
    <s v="N_PAV"/>
    <s v="Castanho"/>
  </r>
  <r>
    <x v="0"/>
    <s v="307BAM0530"/>
    <n v="0"/>
    <x v="260"/>
    <s v="0530"/>
    <n v="-66.597726151340694"/>
    <n v="0.65495561580905803"/>
    <n v="-66.592798593180405"/>
    <n v="0.66531637684937595"/>
    <s v="307"/>
    <s v="AM"/>
    <s v="Eixo Principal"/>
    <s v="-"/>
    <s v="307BAM0530"/>
    <s v="IGARAPÉ TENENTE MELO (SERRA DO PADRE)"/>
    <s v="IGARAPÉ MANOEL RIBEIRO"/>
    <n v="1454.8"/>
    <n v="1456.3"/>
    <n v="1.5"/>
    <x v="5"/>
    <m/>
    <m/>
    <s v="Federal"/>
    <m/>
    <m/>
    <m/>
    <s v="Federal"/>
    <s v="N_PAV"/>
    <s v="Castanho"/>
  </r>
  <r>
    <x v="0"/>
    <s v="307BAM0535"/>
    <n v="0"/>
    <x v="260"/>
    <s v="0535"/>
    <n v="-66.592798593180405"/>
    <n v="0.66531637684937595"/>
    <n v="-66.632504672352596"/>
    <n v="0.72509912462493298"/>
    <s v="307"/>
    <s v="AM"/>
    <s v="Eixo Principal"/>
    <s v="-"/>
    <s v="307BAM0535"/>
    <s v="IGARAPÉ MANOEL RIBEIRO"/>
    <s v="IG DEMITI (FIM DA TERRA INDÍG DO BALAIO)"/>
    <n v="1456.3"/>
    <n v="1465.8"/>
    <n v="9.5"/>
    <x v="5"/>
    <m/>
    <m/>
    <s v="Federal"/>
    <m/>
    <m/>
    <m/>
    <s v="Federal"/>
    <s v="N_PAV"/>
    <s v="Castanho"/>
  </r>
  <r>
    <x v="0"/>
    <s v="307BAM0540"/>
    <n v="0"/>
    <x v="260"/>
    <s v="0540"/>
    <n v="-66.632504672352596"/>
    <n v="0.72509912462493298"/>
    <n v="-66.639421438248704"/>
    <n v="0.74661620317527899"/>
    <s v="307"/>
    <s v="AM"/>
    <s v="Eixo Principal"/>
    <s v="-"/>
    <s v="307BAM0540"/>
    <s v="IG DEMITI (FIM DA TERRA INDÍG DO BALAIO)"/>
    <s v="IGARAPÉ KM 1.468,8"/>
    <n v="1465.8"/>
    <n v="1468.8"/>
    <n v="3"/>
    <x v="5"/>
    <m/>
    <m/>
    <s v="Federal"/>
    <m/>
    <m/>
    <m/>
    <s v="Federal"/>
    <s v="N_PAV"/>
    <s v="Castanho"/>
  </r>
  <r>
    <x v="0"/>
    <s v="307BAM0545"/>
    <n v="0"/>
    <x v="260"/>
    <s v="0545"/>
    <n v="-66.639421438248704"/>
    <n v="0.74661620317527899"/>
    <n v="-66.696084388383696"/>
    <n v="0.87651290174903795"/>
    <s v="307"/>
    <s v="AM"/>
    <s v="Eixo Principal"/>
    <s v="-"/>
    <s v="307BAM0545"/>
    <s v="IGARAPÉ KM 1.468,8"/>
    <s v="IGARAPÉ FREIRE"/>
    <n v="1468.8"/>
    <n v="1487.8"/>
    <n v="19"/>
    <x v="5"/>
    <m/>
    <m/>
    <s v="Federal"/>
    <m/>
    <m/>
    <m/>
    <s v="Federal"/>
    <s v="N_PAV"/>
    <s v="Castanho"/>
  </r>
  <r>
    <x v="0"/>
    <s v="307BAM0550"/>
    <n v="0"/>
    <x v="260"/>
    <s v="0550"/>
    <n v="-66.696084388383696"/>
    <n v="0.87651290174903795"/>
    <n v="-66.692883005146498"/>
    <n v="0.91394470518406501"/>
    <s v="307"/>
    <s v="AM"/>
    <s v="Eixo Principal"/>
    <s v="-"/>
    <s v="307BAM0550"/>
    <s v="IGARAPÉ FREIRE"/>
    <s v="IGARAPÉ KM 1.492,8"/>
    <n v="1487.8"/>
    <n v="1492.8"/>
    <n v="5"/>
    <x v="5"/>
    <m/>
    <m/>
    <s v="Federal"/>
    <m/>
    <m/>
    <m/>
    <s v="Federal"/>
    <s v="N_PAV"/>
    <s v="Castanho"/>
  </r>
  <r>
    <x v="0"/>
    <s v="307BAM0555"/>
    <n v="0"/>
    <x v="260"/>
    <s v="0555"/>
    <n v="-66.692883005146498"/>
    <n v="0.91394470518406501"/>
    <n v="-66.720573405238397"/>
    <n v="0.96885074426648998"/>
    <s v="307"/>
    <s v="AM"/>
    <s v="Eixo Principal"/>
    <s v="-"/>
    <s v="307BAM0555"/>
    <s v="IGARAPÉ KM 1.492,8"/>
    <s v="IGARAPÉ MABI"/>
    <n v="1492.8"/>
    <n v="1500.8"/>
    <n v="8"/>
    <x v="5"/>
    <m/>
    <m/>
    <s v="Federal"/>
    <m/>
    <m/>
    <m/>
    <s v="Federal"/>
    <s v="N_PAV"/>
    <s v="Castanho"/>
  </r>
  <r>
    <x v="0"/>
    <s v="307BAM0560"/>
    <n v="0"/>
    <x v="260"/>
    <s v="0560"/>
    <n v="-66.720573405238397"/>
    <n v="0.96885074426648998"/>
    <n v="-66.770750419596098"/>
    <n v="1.06009775141012"/>
    <s v="307"/>
    <s v="AM"/>
    <s v="Eixo Principal"/>
    <s v="-"/>
    <s v="307BAM0560"/>
    <s v="IGARAPÉ MABI"/>
    <s v="IG BUSTAMENTE (FIM P NAC PICO DA NEBL)"/>
    <n v="1500.8"/>
    <n v="1514.8"/>
    <n v="14"/>
    <x v="5"/>
    <m/>
    <m/>
    <s v="Federal"/>
    <m/>
    <m/>
    <m/>
    <s v="Federal"/>
    <s v="N_PAV"/>
    <s v="Castanho"/>
  </r>
  <r>
    <x v="0"/>
    <s v="307BAM0565"/>
    <n v="0"/>
    <x v="260"/>
    <s v="0565"/>
    <n v="-66.770750419596098"/>
    <n v="1.06009775141012"/>
    <n v="-66.797069688115499"/>
    <n v="1.11947366118056"/>
    <s v="307"/>
    <s v="AM"/>
    <s v="Eixo Principal"/>
    <s v="-"/>
    <s v="307BAM0565"/>
    <s v="IG BUSTAMENTE (FIM P NAC PICO DA NEBL)"/>
    <s v="IGARAPÉ KM 1.522,8"/>
    <n v="1514.8"/>
    <n v="1522.8"/>
    <n v="8"/>
    <x v="5"/>
    <m/>
    <m/>
    <s v="Federal"/>
    <m/>
    <m/>
    <m/>
    <s v="Federal"/>
    <s v="N_PAV"/>
    <s v="Castanho"/>
  </r>
  <r>
    <x v="0"/>
    <s v="307BAM0570"/>
    <n v="0"/>
    <x v="260"/>
    <s v="0570"/>
    <n v="-66.797069688115499"/>
    <n v="1.11947366118056"/>
    <n v="-66.837180960432903"/>
    <n v="1.1836215895647799"/>
    <s v="307"/>
    <s v="AM"/>
    <s v="Eixo Principal"/>
    <s v="-"/>
    <s v="307BAM0570"/>
    <s v="IGARAPÉ KM 1.522,8"/>
    <s v="FRONT BRASIL/VENEZUELA (IGARAPÉ BONTÉ (CUCUÍ))"/>
    <n v="1522.8"/>
    <n v="1532.6"/>
    <n v="9.8000000000000007"/>
    <x v="5"/>
    <m/>
    <m/>
    <s v="Federal"/>
    <m/>
    <m/>
    <m/>
    <s v="Federal"/>
    <s v="N_PAV"/>
    <s v="Castanho"/>
  </r>
  <r>
    <x v="0"/>
    <s v="308BMA0280"/>
    <n v="0"/>
    <x v="261"/>
    <s v="0280"/>
    <n v="-46.1508512697702"/>
    <n v="-1.2184207597102199"/>
    <n v="-46.031357040095202"/>
    <n v="-1.26881683992519"/>
    <s v="308"/>
    <s v="MA"/>
    <s v="Eixo Principal"/>
    <s v="-"/>
    <s v="308BMA0280"/>
    <s v="DIV PA/MA"/>
    <s v="VILA PIRITÍUA/ACESSO A CARUTAPERA"/>
    <n v="0"/>
    <n v="8"/>
    <n v="8"/>
    <x v="1"/>
    <m/>
    <m/>
    <s v="Federal"/>
    <m/>
    <m/>
    <m/>
    <s v="Federal"/>
    <s v="PLA"/>
    <s v="Pedrinhas"/>
  </r>
  <r>
    <x v="0"/>
    <s v="308BMA0300"/>
    <n v="0"/>
    <x v="261"/>
    <s v="0300"/>
    <n v="-46.031357040095202"/>
    <n v="-1.26881683992519"/>
    <n v="-45.897498649842703"/>
    <n v="-1.32499760955198"/>
    <s v="308"/>
    <s v="MA"/>
    <s v="Eixo Principal"/>
    <s v="-"/>
    <s v="308BMA0300"/>
    <s v="VILA PIRITÍUA/ACESSO A CARUTAPERA"/>
    <s v="LUÍS DOMINGUES"/>
    <n v="8"/>
    <n v="26"/>
    <n v="18"/>
    <x v="1"/>
    <m/>
    <m/>
    <s v="Estadual"/>
    <m/>
    <s v="MA-101"/>
    <s v="PAV"/>
    <s v="Estadual"/>
    <s v="PLA"/>
    <s v="Pedrinhas"/>
  </r>
  <r>
    <x v="0"/>
    <s v="308BMA0310"/>
    <n v="0"/>
    <x v="261"/>
    <s v="0310"/>
    <n v="-45.897498649842703"/>
    <n v="-1.32499760955198"/>
    <n v="-45.7725651603538"/>
    <n v="-1.4154696502041499"/>
    <s v="308"/>
    <s v="MA"/>
    <s v="Eixo Principal"/>
    <s v="-"/>
    <s v="308BMA0310"/>
    <s v="LUÍS DOMINGUES"/>
    <s v="GODOFREDO VIANA"/>
    <n v="26"/>
    <n v="45.5"/>
    <n v="19.5"/>
    <x v="1"/>
    <m/>
    <m/>
    <s v="Estadual"/>
    <m/>
    <s v="MA-101"/>
    <s v="PAV"/>
    <s v="Estadual"/>
    <s v="PLA"/>
    <s v="Pedrinhas"/>
  </r>
  <r>
    <x v="0"/>
    <s v="308BMA0320"/>
    <n v="0"/>
    <x v="261"/>
    <s v="0320"/>
    <n v="-45.7725651603538"/>
    <n v="-1.4154696502041499"/>
    <n v="-45.727932120171097"/>
    <n v="-1.4530699398258"/>
    <s v="308"/>
    <s v="MA"/>
    <s v="Eixo Principal"/>
    <s v="-"/>
    <s v="308BMA0320"/>
    <s v="GODOFREDO VIANA"/>
    <s v="CÂNDIDO MENDES"/>
    <n v="45.5"/>
    <n v="54.5"/>
    <n v="9"/>
    <x v="1"/>
    <m/>
    <m/>
    <s v="Estadual"/>
    <m/>
    <s v="MA-101"/>
    <s v="PAV"/>
    <s v="Estadual"/>
    <s v="PLA"/>
    <s v="Pedrinhas"/>
  </r>
  <r>
    <x v="0"/>
    <s v="308BMA0330"/>
    <n v="0"/>
    <x v="261"/>
    <s v="0330"/>
    <n v="-45.727932120171097"/>
    <n v="-1.4530699398258"/>
    <n v="-45.384740040020802"/>
    <n v="-1.66478765962273"/>
    <s v="308"/>
    <s v="MA"/>
    <s v="Eixo Principal"/>
    <s v="-"/>
    <s v="308BMA0330"/>
    <s v="CÂNDIDO MENDES"/>
    <s v="TURIAÇU"/>
    <n v="54.5"/>
    <n v="122.5"/>
    <n v="68"/>
    <x v="1"/>
    <m/>
    <m/>
    <s v="Federal"/>
    <m/>
    <m/>
    <m/>
    <s v="Federal"/>
    <s v="PLA"/>
    <s v="Pedrinhas"/>
  </r>
  <r>
    <x v="0"/>
    <s v="308BMA0340"/>
    <n v="0"/>
    <x v="261"/>
    <s v="0340"/>
    <n v="-45.384740040020802"/>
    <n v="-1.66478765962273"/>
    <n v="-45.1185484098811"/>
    <n v="-1.85227552019904"/>
    <s v="308"/>
    <s v="MA"/>
    <s v="Eixo Principal"/>
    <s v="-"/>
    <s v="308BMA0340"/>
    <s v="TURIAÇU"/>
    <s v="SERRANO DO MARANHÃO"/>
    <n v="122.5"/>
    <n v="162.5"/>
    <n v="40"/>
    <x v="1"/>
    <m/>
    <m/>
    <s v="Federal"/>
    <m/>
    <m/>
    <m/>
    <s v="Federal"/>
    <s v="PLA"/>
    <s v="Pedrinhas"/>
  </r>
  <r>
    <x v="0"/>
    <s v="308BMA0360"/>
    <n v="0"/>
    <x v="261"/>
    <s v="0360"/>
    <n v="-45.1185484098811"/>
    <n v="-1.85227552019904"/>
    <n v="-44.876352999591198"/>
    <n v="-1.8246093802186401"/>
    <s v="308"/>
    <s v="MA"/>
    <s v="Eixo Principal"/>
    <s v="-"/>
    <s v="308BMA0360"/>
    <s v="SERRANO DO MARANHÃO"/>
    <s v="CURURUPU"/>
    <n v="162.5"/>
    <n v="192.5"/>
    <n v="30"/>
    <x v="1"/>
    <m/>
    <m/>
    <s v="Estadual"/>
    <m/>
    <s v="MA-303"/>
    <s v="PAV"/>
    <s v="Estadual"/>
    <s v="PLA"/>
    <s v="Pedrinhas"/>
  </r>
  <r>
    <x v="0"/>
    <s v="308BMA0380"/>
    <n v="0"/>
    <x v="261"/>
    <s v="0380"/>
    <n v="-44.876352999591198"/>
    <n v="-1.8246093802186401"/>
    <n v="-44.782789439580903"/>
    <n v="-2.0621823102653698"/>
    <s v="308"/>
    <s v="MA"/>
    <s v="Eixo Principal"/>
    <s v="-"/>
    <s v="308BMA0380"/>
    <s v="CURURUPU"/>
    <s v="MIRINZAL"/>
    <n v="192.5"/>
    <n v="223.6"/>
    <n v="31.1"/>
    <x v="1"/>
    <m/>
    <m/>
    <s v="Estadual"/>
    <m/>
    <s v="MA-006"/>
    <s v="PAV"/>
    <s v="Estadual"/>
    <s v="PLA"/>
    <s v="Pedrinhas"/>
  </r>
  <r>
    <x v="0"/>
    <s v="308BMA0381"/>
    <n v="0"/>
    <x v="261"/>
    <s v="0381"/>
    <n v="-44.782789439580903"/>
    <n v="-2.0621823102653698"/>
    <n v="-44.8284746595778"/>
    <n v="-2.1924836003378201"/>
    <s v="308"/>
    <s v="MA"/>
    <s v="Eixo Principal"/>
    <s v="-"/>
    <s v="308BMA0381"/>
    <s v="MIRINZAL"/>
    <s v="CENTRAL DO MARANHÃO"/>
    <n v="223.6"/>
    <n v="238.9"/>
    <n v="15.3"/>
    <x v="1"/>
    <m/>
    <m/>
    <s v="Estadual"/>
    <m/>
    <s v="MA-006"/>
    <s v="PAV"/>
    <s v="Estadual"/>
    <s v="PLA"/>
    <s v="Pedrinhas"/>
  </r>
  <r>
    <x v="0"/>
    <s v="308BMA0420"/>
    <n v="0"/>
    <x v="261"/>
    <s v="0420"/>
    <n v="-44.8284746595778"/>
    <n v="-2.1924836003378201"/>
    <n v="-44.7869993999023"/>
    <n v="-2.4530008995718"/>
    <s v="308"/>
    <s v="MA"/>
    <s v="Eixo Principal"/>
    <s v="-"/>
    <s v="308BMA0420"/>
    <s v="CENTRAL DO MARANHÃO"/>
    <s v="BEQUIMÃO"/>
    <n v="238.9"/>
    <n v="273.89999999999998"/>
    <n v="35"/>
    <x v="1"/>
    <m/>
    <m/>
    <s v="Federal"/>
    <m/>
    <m/>
    <m/>
    <s v="Federal"/>
    <s v="PLA"/>
    <s v="Pedrinhas"/>
  </r>
  <r>
    <x v="0"/>
    <s v="308BMA0430"/>
    <n v="0"/>
    <x v="261"/>
    <s v="0430"/>
    <n v="-44.7869993999023"/>
    <n v="-2.4530008995718"/>
    <n v="-44.791699069856101"/>
    <n v="-2.4828169696273701"/>
    <s v="308"/>
    <s v="MA"/>
    <s v="Eixo Principal"/>
    <s v="-"/>
    <s v="308BMA0430"/>
    <s v="BEQUIMÃO"/>
    <s v="ENTR MA-106(A)"/>
    <n v="273.89999999999998"/>
    <n v="276.89999999999998"/>
    <n v="3"/>
    <x v="1"/>
    <m/>
    <m/>
    <s v="Estadual"/>
    <m/>
    <s v="MA-106"/>
    <s v="PAV"/>
    <s v="Estadual"/>
    <s v="PLA"/>
    <s v="Pedrinhas"/>
  </r>
  <r>
    <x v="0"/>
    <s v="308BMA0440"/>
    <n v="0"/>
    <x v="261"/>
    <s v="0440"/>
    <n v="-44.791699069856101"/>
    <n v="-2.4828169696273701"/>
    <n v="-44.607266360054403"/>
    <n v="-2.5029688997948298"/>
    <s v="308"/>
    <s v="MA"/>
    <s v="Eixo Principal"/>
    <s v="-"/>
    <s v="308BMA0440"/>
    <s v="ENTR MA-106(A)"/>
    <s v="ENTR MA-106(B) (ITAUNA)"/>
    <n v="276.89999999999998"/>
    <n v="302.39999999999998"/>
    <n v="25.5"/>
    <x v="1"/>
    <m/>
    <m/>
    <s v="Estadual"/>
    <m/>
    <s v="MA-106"/>
    <s v="PAV"/>
    <s v="Estadual"/>
    <s v="PLA"/>
    <s v="Pedrinhas"/>
  </r>
  <r>
    <x v="0"/>
    <s v="308BMA0441"/>
    <n v="0"/>
    <x v="261"/>
    <s v="0441"/>
    <n v="-44.607266360054403"/>
    <n v="-2.5029688997948298"/>
    <n v="-44.520825380287"/>
    <n v="-2.5046733003325099"/>
    <s v="308"/>
    <s v="MA"/>
    <s v="Eixo Principal"/>
    <s v="-"/>
    <s v="308BMA0441"/>
    <s v="ENTR MA-106(B) (ITAUNA)"/>
    <s v="ATRACADOURO DO CUJUPE"/>
    <n v="302.39999999999998"/>
    <n v="313.39999999999998"/>
    <n v="11"/>
    <x v="1"/>
    <m/>
    <m/>
    <s v="Estadual"/>
    <m/>
    <s v="MA-106"/>
    <s v="PAV"/>
    <s v="Estadual"/>
    <s v="PLA"/>
    <s v="Pedrinhas"/>
  </r>
  <r>
    <x v="0"/>
    <s v="308BPA0010"/>
    <n v="0"/>
    <x v="262"/>
    <s v="0010"/>
    <n v="-48.4358404299917"/>
    <n v="-1.4073436999517499"/>
    <n v="-48.424841869756399"/>
    <n v="-1.39873005994428"/>
    <s v="308"/>
    <s v="PA"/>
    <s v="Eixo Principal"/>
    <s v="Coinc"/>
    <s v="308BPA0010"/>
    <s v="ENTR BR-010(A)/316(A) (2º UNIT BELÉM)"/>
    <s v="DIV MUN BELÉM/ANANINDEUA (ALAM M BONITA)"/>
    <n v="0"/>
    <n v="1.7"/>
    <n v="1.7"/>
    <x v="0"/>
    <m/>
    <s v="010BPA0970;316BPA0010"/>
    <s v="Convênio de Administração"/>
    <m/>
    <m/>
    <m/>
    <s v="Federal"/>
    <s v="PAV"/>
    <s v="Capanema"/>
  </r>
  <r>
    <x v="0"/>
    <s v="308BPA0020"/>
    <n v="0"/>
    <x v="262"/>
    <s v="0020"/>
    <n v="-48.424841869756399"/>
    <n v="-1.39873005994428"/>
    <n v="-48.362370050137599"/>
    <n v="-1.3658630398473399"/>
    <s v="308"/>
    <s v="PA"/>
    <s v="Eixo Principal"/>
    <s v="Coinc"/>
    <s v="308BPA0020"/>
    <s v="DIV MUN BELÉM/ANANINDEUA (ALAM M BONITA)"/>
    <s v="ACESSO ALÇA VIÁRIA"/>
    <n v="1.7"/>
    <n v="9.6"/>
    <n v="7.9"/>
    <x v="0"/>
    <m/>
    <s v="316BPA0020;010BPA0940"/>
    <s v="Convênio de Administração"/>
    <m/>
    <m/>
    <m/>
    <s v="Federal"/>
    <s v="PAV"/>
    <s v="Capanema"/>
  </r>
  <r>
    <x v="0"/>
    <s v="308BPA0030"/>
    <n v="0"/>
    <x v="262"/>
    <s v="0030"/>
    <n v="-48.362370050137599"/>
    <n v="-1.3658630398473399"/>
    <n v="-48.287546890276701"/>
    <n v="-1.3646369401426399"/>
    <s v="308"/>
    <s v="PA"/>
    <s v="Eixo Principal"/>
    <s v="Coinc"/>
    <s v="308BPA0030"/>
    <s v="ACESSO ALÇA VIÁRIA"/>
    <s v="ENTR PA-404 (P/BENFICA)"/>
    <n v="9.6"/>
    <n v="18"/>
    <n v="8.4"/>
    <x v="0"/>
    <m/>
    <s v="010BPA0930;316BPA0030"/>
    <s v="Convênio de Administração"/>
    <m/>
    <m/>
    <m/>
    <s v="Federal"/>
    <s v="PAV"/>
    <s v="Capanema"/>
  </r>
  <r>
    <x v="0"/>
    <s v="308BPA0040"/>
    <n v="0"/>
    <x v="262"/>
    <s v="0040"/>
    <n v="-48.287546890276701"/>
    <n v="-1.3646369401426399"/>
    <n v="-48.266670639838097"/>
    <n v="-1.3642523999282601"/>
    <s v="308"/>
    <s v="PA"/>
    <s v="Eixo Principal"/>
    <s v="Coinc"/>
    <s v="308BPA0040"/>
    <s v="ENTR PA-404 (P/BENFICA)"/>
    <s v="ENTR PA-406 (CANUTAMA)"/>
    <n v="18"/>
    <n v="20.399999999999999"/>
    <n v="2.4"/>
    <x v="0"/>
    <m/>
    <s v="010BPA0910;316BPA0040"/>
    <s v="Federal"/>
    <m/>
    <m/>
    <m/>
    <s v="Federal"/>
    <s v="PAV"/>
    <s v="Capanema"/>
  </r>
  <r>
    <x v="0"/>
    <s v="308BPA0050"/>
    <n v="0"/>
    <x v="262"/>
    <s v="0050"/>
    <n v="-48.266670639838097"/>
    <n v="-1.3642523999282601"/>
    <n v="-48.244883660352599"/>
    <n v="-1.34114699993404"/>
    <s v="308"/>
    <s v="PA"/>
    <s v="Eixo Principal"/>
    <s v="Coinc"/>
    <s v="308BPA0050"/>
    <s v="ENTR PA-406 (CANUTAMA)"/>
    <s v="ENTR PA-391 (P/BENEVIDES)"/>
    <n v="20.399999999999999"/>
    <n v="23.9"/>
    <n v="3.5"/>
    <x v="0"/>
    <m/>
    <s v="010BPA0890;316BPA0050"/>
    <s v="Federal"/>
    <m/>
    <m/>
    <m/>
    <s v="Federal"/>
    <s v="PAV"/>
    <s v="Capanema"/>
  </r>
  <r>
    <x v="0"/>
    <s v="308BPA0060"/>
    <n v="0"/>
    <x v="262"/>
    <s v="0060"/>
    <n v="-48.244883660352599"/>
    <n v="-1.34114699993404"/>
    <n v="-48.233221350085202"/>
    <n v="-1.3264817301476901"/>
    <s v="308"/>
    <s v="PA"/>
    <s v="Eixo Principal"/>
    <s v="Coinc"/>
    <s v="308BPA0060"/>
    <s v="ENTR PA-391 (P/BENEVIDES)"/>
    <s v="ENTR PA-406 (CAJUEIRO)"/>
    <n v="23.9"/>
    <n v="25.9"/>
    <n v="2"/>
    <x v="0"/>
    <m/>
    <s v="010BPA0870;316BPA0060"/>
    <s v="Federal"/>
    <m/>
    <m/>
    <m/>
    <s v="Federal"/>
    <s v="PAV"/>
    <s v="Capanema"/>
  </r>
  <r>
    <x v="0"/>
    <s v="308BPA0070"/>
    <n v="0"/>
    <x v="262"/>
    <s v="0070"/>
    <n v="-48.233221350085202"/>
    <n v="-1.3264817301476901"/>
    <n v="-48.155209490125699"/>
    <n v="-1.2897627401582601"/>
    <s v="308"/>
    <s v="PA"/>
    <s v="Eixo Principal"/>
    <s v="Coinc"/>
    <s v="308BPA0070"/>
    <s v="ENTR PA-406 (CAJUEIRO)"/>
    <s v="ENTR PA-140 (SANTA IZABEL DO PARÁ)"/>
    <n v="25.9"/>
    <n v="36.1"/>
    <n v="10.199999999999999"/>
    <x v="0"/>
    <m/>
    <s v="316BPA0070;010BPA0850"/>
    <s v="Federal"/>
    <m/>
    <m/>
    <m/>
    <s v="Federal"/>
    <s v="PAV"/>
    <s v="Capanema"/>
  </r>
  <r>
    <x v="0"/>
    <s v="308BPA0080"/>
    <n v="0"/>
    <x v="262"/>
    <s v="0080"/>
    <n v="-48.155209490125699"/>
    <n v="-1.2897627401582601"/>
    <n v="-48.057498989786403"/>
    <n v="-1.29031798968344"/>
    <s v="308"/>
    <s v="PA"/>
    <s v="Eixo Principal"/>
    <s v="Coinc"/>
    <s v="308BPA0080"/>
    <s v="ENTR PA-140 (SANTA IZABEL DO PARÁ)"/>
    <s v="ACESSO AMERICANO II"/>
    <n v="36.1"/>
    <n v="47.8"/>
    <n v="11.7"/>
    <x v="0"/>
    <m/>
    <s v="316BPA0080;010BPA0830"/>
    <s v="Federal"/>
    <m/>
    <m/>
    <m/>
    <s v="Federal"/>
    <s v="PAV"/>
    <s v="Capanema"/>
  </r>
  <r>
    <x v="0"/>
    <s v="308BPA0090"/>
    <n v="0"/>
    <x v="262"/>
    <s v="0090"/>
    <n v="-48.057498989786403"/>
    <n v="-1.29031798968344"/>
    <n v="-48.039251259837698"/>
    <n v="-1.30695194017982"/>
    <s v="308"/>
    <s v="PA"/>
    <s v="Eixo Principal"/>
    <s v="Coinc"/>
    <s v="308BPA0090"/>
    <s v="ACESSO AMERICANO II"/>
    <s v="ACESSO AMERICANO I"/>
    <n v="47.8"/>
    <n v="50.5"/>
    <n v="2.7"/>
    <x v="0"/>
    <m/>
    <s v="010BPA0810;316BPA0090"/>
    <s v="Federal"/>
    <m/>
    <m/>
    <m/>
    <s v="Federal"/>
    <s v="PAV"/>
    <s v="Capanema"/>
  </r>
  <r>
    <x v="0"/>
    <s v="308BPA0100"/>
    <n v="0"/>
    <x v="262"/>
    <s v="0100"/>
    <n v="-48.039251259837698"/>
    <n v="-1.30695194017982"/>
    <n v="-47.918950810431497"/>
    <n v="-1.2962455696772399"/>
    <s v="308"/>
    <s v="PA"/>
    <s v="Eixo Principal"/>
    <s v="Coinc"/>
    <s v="308BPA0100"/>
    <s v="ACESSO AMERICANO I"/>
    <s v="ENTR PA-136/320 (CASTANHAL)"/>
    <n v="50.5"/>
    <n v="64.099999999999994"/>
    <n v="13.6"/>
    <x v="0"/>
    <m/>
    <s v="316BPA0100;010BPA0790"/>
    <s v="Federal"/>
    <m/>
    <m/>
    <m/>
    <s v="Federal"/>
    <s v="PAV"/>
    <s v="Capanema"/>
  </r>
  <r>
    <x v="0"/>
    <s v="308BPA0105"/>
    <n v="0"/>
    <x v="262"/>
    <s v="0105"/>
    <n v="-47.918950810431497"/>
    <n v="-1.2962455696772399"/>
    <n v="-47.887399129765903"/>
    <n v="-1.29461574991688"/>
    <s v="308"/>
    <s v="PA"/>
    <s v="Eixo Principal"/>
    <s v="Coinc"/>
    <s v="308BPA0105"/>
    <s v="ENTR PA-136/320 (CASTANHAL)"/>
    <s v="FIM PISTA DUPLA"/>
    <n v="64.099999999999994"/>
    <n v="67.599999999999994"/>
    <n v="3.5"/>
    <x v="0"/>
    <m/>
    <s v="316BPA0105;010BPA0780"/>
    <s v="Federal"/>
    <m/>
    <m/>
    <m/>
    <s v="Federal"/>
    <s v="PAV"/>
    <s v="Capanema"/>
  </r>
  <r>
    <x v="0"/>
    <s v="308BPA0110"/>
    <n v="0"/>
    <x v="262"/>
    <s v="0110"/>
    <n v="-47.887399129765903"/>
    <n v="-1.29461574991688"/>
    <n v="-47.779755430368702"/>
    <n v="-1.3040598796596901"/>
    <s v="308"/>
    <s v="PA"/>
    <s v="Eixo Principal"/>
    <s v="Coinc"/>
    <s v="308BPA0110"/>
    <s v="FIM PISTA DUPLA"/>
    <s v="ENTR PA-127(A) (BARRO BRANCO)"/>
    <n v="67.599999999999994"/>
    <n v="80"/>
    <n v="12.4"/>
    <x v="2"/>
    <m/>
    <s v="010BPA0770;316BPA0110"/>
    <s v="Federal"/>
    <m/>
    <m/>
    <m/>
    <s v="Federal"/>
    <s v="PAV"/>
    <s v="Capanema"/>
  </r>
  <r>
    <x v="0"/>
    <s v="308BPA0120"/>
    <n v="0"/>
    <x v="262"/>
    <s v="0120"/>
    <n v="-47.779755430368702"/>
    <n v="-1.3040598796596901"/>
    <n v="-47.728935620182703"/>
    <n v="-1.31296585958671"/>
    <s v="308"/>
    <s v="PA"/>
    <s v="Eixo Principal"/>
    <s v="Coinc"/>
    <s v="308BPA0120"/>
    <s v="ENTR PA-127(A) (BARRO BRANCO)"/>
    <s v="ENTR PA-127(B) (P/IGARAPÉ AÇU)"/>
    <n v="80"/>
    <n v="85.8"/>
    <n v="5.8"/>
    <x v="2"/>
    <m/>
    <s v="316BPA0120;010BPA0750"/>
    <s v="Federal"/>
    <m/>
    <m/>
    <m/>
    <s v="Federal"/>
    <s v="PAV"/>
    <s v="Capanema"/>
  </r>
  <r>
    <x v="0"/>
    <s v="308BPA0130"/>
    <n v="0"/>
    <x v="262"/>
    <s v="0130"/>
    <n v="-47.728935620182703"/>
    <n v="-1.31296585958671"/>
    <n v="-47.645253690305502"/>
    <n v="-1.32770564989579"/>
    <s v="308"/>
    <s v="PA"/>
    <s v="Eixo Principal"/>
    <s v="Coinc"/>
    <s v="308BPA0130"/>
    <s v="ENTR PA-127(B) (P/IGARAPÉ AÇU)"/>
    <s v="ENTR PA-424 (P/COLÔNIA DO PRATA)"/>
    <n v="85.8"/>
    <n v="95.3"/>
    <n v="9.5"/>
    <x v="2"/>
    <m/>
    <s v="010BPA0730;316BPA0130"/>
    <s v="Federal"/>
    <m/>
    <m/>
    <m/>
    <s v="Federal"/>
    <s v="PAV"/>
    <s v="Capanema"/>
  </r>
  <r>
    <x v="0"/>
    <s v="308BPA0140"/>
    <n v="0"/>
    <x v="262"/>
    <s v="0140"/>
    <n v="-47.645253690305502"/>
    <n v="-1.32770564989579"/>
    <n v="-47.5821997296337"/>
    <n v="-1.33893420005324"/>
    <s v="308"/>
    <s v="PA"/>
    <s v="Eixo Principal"/>
    <s v="Coinc"/>
    <s v="308BPA0140"/>
    <s v="ENTR PA-424 (P/COLÔNIA DO PRATA)"/>
    <s v="ENTR BR-010(B) (P/SANTA MARIA DO PARÁ)"/>
    <n v="95.3"/>
    <n v="102.5"/>
    <n v="7.2"/>
    <x v="2"/>
    <m/>
    <s v="010BPA0710;316BPA0140"/>
    <s v="Federal"/>
    <m/>
    <m/>
    <m/>
    <s v="Federal"/>
    <s v="PAV"/>
    <s v="Capanema"/>
  </r>
  <r>
    <x v="0"/>
    <s v="308BPA0150"/>
    <n v="0"/>
    <x v="262"/>
    <s v="0150"/>
    <n v="-47.5821997296337"/>
    <n v="-1.33893420005324"/>
    <n v="-47.513969720026502"/>
    <n v="-1.31749083983032"/>
    <s v="308"/>
    <s v="PA"/>
    <s v="Eixo Principal"/>
    <s v="-"/>
    <s v="308BPA0150"/>
    <s v="ENTR BR-010(B) (P/SANTA MARIA DO PARÁ)"/>
    <s v="ENTR PA-324 (P/SALINÓPOLIS)"/>
    <n v="102.5"/>
    <n v="110.9"/>
    <n v="8.4"/>
    <x v="2"/>
    <m/>
    <s v="316BPA0150"/>
    <s v="Federal"/>
    <m/>
    <m/>
    <m/>
    <s v="Federal"/>
    <s v="PAV"/>
    <s v="Capanema"/>
  </r>
  <r>
    <x v="0"/>
    <s v="308BPA0160"/>
    <n v="0"/>
    <x v="262"/>
    <s v="0160"/>
    <n v="-47.513969720026502"/>
    <n v="-1.31749083983032"/>
    <n v="-47.367889050339301"/>
    <n v="-1.2941872499415501"/>
    <s v="308"/>
    <s v="PA"/>
    <s v="Eixo Principal"/>
    <s v="-"/>
    <s v="308BPA0160"/>
    <s v="ENTR PA-324 (P/SALINÓPOLIS)"/>
    <s v="ENTR PA-380 (P/BONITO)"/>
    <n v="110.9"/>
    <n v="128"/>
    <n v="17.100000000000001"/>
    <x v="2"/>
    <m/>
    <s v="316BPA0160"/>
    <s v="Federal"/>
    <m/>
    <m/>
    <m/>
    <s v="Federal"/>
    <s v="PAV"/>
    <s v="Capanema"/>
  </r>
  <r>
    <x v="0"/>
    <s v="308BPA0170"/>
    <n v="0"/>
    <x v="262"/>
    <s v="0170"/>
    <n v="-47.367889050339301"/>
    <n v="-1.2941872499415501"/>
    <n v="-47.268867209853703"/>
    <n v="-1.2624632196018399"/>
    <s v="308"/>
    <s v="PA"/>
    <s v="Eixo Principal"/>
    <s v="-"/>
    <s v="308BPA0170"/>
    <s v="ENTR PA-380 (P/BONITO)"/>
    <s v="ENTR PA-436 (P/BOA ESPERANÇA)"/>
    <n v="128"/>
    <n v="139.80000000000001"/>
    <n v="11.8"/>
    <x v="2"/>
    <m/>
    <s v="316BPA0170"/>
    <s v="Federal"/>
    <m/>
    <m/>
    <m/>
    <s v="Federal"/>
    <s v="PAV"/>
    <s v="Capanema"/>
  </r>
  <r>
    <x v="0"/>
    <s v="308BPA0180"/>
    <n v="0"/>
    <x v="262"/>
    <s v="0180"/>
    <n v="-47.268867209853703"/>
    <n v="-1.2624632196018399"/>
    <n v="-47.1846679395737"/>
    <n v="-1.21250999973665"/>
    <s v="308"/>
    <s v="PA"/>
    <s v="Eixo Principal"/>
    <s v="-"/>
    <s v="308BPA0180"/>
    <s v="ENTR PA-436 (P/BOA ESPERANÇA)"/>
    <s v="ENTR BR-316(B)/PA-124/242 (CAPANEMA)"/>
    <n v="139.80000000000001"/>
    <n v="150.69999999999999"/>
    <n v="10.9"/>
    <x v="2"/>
    <m/>
    <s v="316BPA0180"/>
    <s v="Federal"/>
    <m/>
    <m/>
    <m/>
    <s v="Federal"/>
    <s v="PAV"/>
    <s v="Capanema"/>
  </r>
  <r>
    <x v="0"/>
    <s v="308BPA0200"/>
    <n v="0"/>
    <x v="262"/>
    <s v="0200"/>
    <n v="-47.1846679395737"/>
    <n v="-1.21250999973665"/>
    <n v="-46.764301479629502"/>
    <n v="-1.0651539897647799"/>
    <s v="308"/>
    <s v="PA"/>
    <s v="Eixo Principal"/>
    <s v="-"/>
    <s v="308BPA0200"/>
    <s v="ENTR BR-316(B)/PA-124/242 (CAPANEMA)"/>
    <s v="BRAGANÇA"/>
    <n v="150.69999999999999"/>
    <n v="203.5"/>
    <n v="52.8"/>
    <x v="2"/>
    <m/>
    <m/>
    <s v="Federal"/>
    <m/>
    <m/>
    <m/>
    <s v="Federal"/>
    <s v="PAV"/>
    <s v="Capanema"/>
  </r>
  <r>
    <x v="0"/>
    <s v="308BPA0220"/>
    <n v="0"/>
    <x v="262"/>
    <s v="0220"/>
    <n v="-46.764301479629502"/>
    <n v="-1.0651539897647799"/>
    <n v="-46.756143320158003"/>
    <n v="-1.0624596200154299"/>
    <s v="308"/>
    <s v="PA"/>
    <s v="Eixo Principal"/>
    <s v="-"/>
    <s v="308BPA0220"/>
    <s v="BRAGANÇA"/>
    <s v="RIO CAETÉ"/>
    <n v="203.5"/>
    <n v="204.5"/>
    <n v="1"/>
    <x v="5"/>
    <m/>
    <m/>
    <s v="Federal"/>
    <m/>
    <m/>
    <m/>
    <s v="Federal"/>
    <s v="N_PAV"/>
    <s v="Capanema"/>
  </r>
  <r>
    <x v="0"/>
    <s v="308BPA0225"/>
    <n v="0"/>
    <x v="262"/>
    <s v="0225"/>
    <n v="-46.756143320158003"/>
    <n v="-1.0624596200154299"/>
    <n v="-46.706288249602999"/>
    <n v="-1.0586340596141199"/>
    <s v="308"/>
    <s v="PA"/>
    <s v="Eixo Principal"/>
    <s v="-"/>
    <s v="308BPA0225"/>
    <s v="RIO CAETÉ"/>
    <s v="ENTR PA-454 (P/AUGUSTO CORRÊA)"/>
    <n v="204.5"/>
    <n v="210.7"/>
    <n v="6.2"/>
    <x v="5"/>
    <m/>
    <m/>
    <s v="Federal"/>
    <m/>
    <m/>
    <m/>
    <s v="Federal"/>
    <s v="N_PAV"/>
    <s v="Capanema"/>
  </r>
  <r>
    <x v="0"/>
    <s v="308BPA0230"/>
    <n v="0"/>
    <x v="262"/>
    <s v="0230"/>
    <n v="-46.706288249602999"/>
    <n v="-1.0586340596141199"/>
    <n v="-46.631138740160601"/>
    <n v="-1.0851277903151899"/>
    <s v="308"/>
    <s v="PA"/>
    <s v="Eixo Principal"/>
    <s v="-"/>
    <s v="308BPA0230"/>
    <s v="ENTR PA-454 (P/AUGUSTO CORRÊA)"/>
    <s v="ENTR PA-462 (VILA PATAL)"/>
    <n v="210.7"/>
    <n v="220.5"/>
    <n v="9.8000000000000007"/>
    <x v="5"/>
    <m/>
    <m/>
    <s v="Federal"/>
    <m/>
    <m/>
    <m/>
    <s v="Federal"/>
    <s v="N_PAV"/>
    <s v="Capanema"/>
  </r>
  <r>
    <x v="0"/>
    <s v="308BPA0240"/>
    <n v="0"/>
    <x v="262"/>
    <s v="0240"/>
    <n v="-46.631138740160601"/>
    <n v="-1.0851277903151899"/>
    <n v="-46.469045609966798"/>
    <n v="-1.43428375968773"/>
    <s v="308"/>
    <s v="PA"/>
    <s v="Eixo Principal"/>
    <s v="-"/>
    <s v="308BPA0240"/>
    <s v="ENTR PA-462 (VILA PATAL)"/>
    <s v="RIO PIRIÁ"/>
    <n v="220.5"/>
    <n v="266"/>
    <n v="45.5"/>
    <x v="5"/>
    <m/>
    <m/>
    <s v="Federal"/>
    <m/>
    <m/>
    <m/>
    <s v="Federal"/>
    <s v="N_PAV"/>
    <s v="Capanema"/>
  </r>
  <r>
    <x v="0"/>
    <s v="308BPA0250"/>
    <n v="0"/>
    <x v="262"/>
    <s v="0250"/>
    <n v="-46.469045609966798"/>
    <n v="-1.43428375968773"/>
    <n v="-46.346046599970499"/>
    <n v="-1.4433985496033299"/>
    <s v="308"/>
    <s v="PA"/>
    <s v="Eixo Principal"/>
    <s v="-"/>
    <s v="308BPA0250"/>
    <s v="RIO PIRIÁ"/>
    <s v="ENTR PA-102 (P/SÃO JOSÉ DO GURUPI)"/>
    <n v="266"/>
    <n v="280.2"/>
    <n v="14.2"/>
    <x v="5"/>
    <m/>
    <m/>
    <s v="Federal"/>
    <m/>
    <m/>
    <m/>
    <s v="Federal"/>
    <s v="N_PAV"/>
    <s v="Capanema"/>
  </r>
  <r>
    <x v="0"/>
    <s v="308BPA0260"/>
    <n v="0"/>
    <x v="262"/>
    <s v="0260"/>
    <n v="-46.346046599970499"/>
    <n v="-1.4433985496033299"/>
    <n v="-46.145299719706202"/>
    <n v="-1.2011644297945701"/>
    <s v="308"/>
    <s v="PA"/>
    <s v="Eixo Principal"/>
    <s v="-"/>
    <s v="308BPA0260"/>
    <s v="ENTR PA-102 (P/SÃO JOSÉ DO GURUPI)"/>
    <s v="VISEU"/>
    <n v="280.2"/>
    <n v="318.89999999999998"/>
    <n v="38.700000000000003"/>
    <x v="5"/>
    <m/>
    <m/>
    <s v="Federal"/>
    <m/>
    <m/>
    <m/>
    <s v="Federal"/>
    <s v="N_PAV"/>
    <s v="Capanema"/>
  </r>
  <r>
    <x v="0"/>
    <s v="308BPA0270"/>
    <n v="0"/>
    <x v="262"/>
    <s v="0270"/>
    <n v="-46.145299719706202"/>
    <n v="-1.2011644297945701"/>
    <n v="-46.1508512697702"/>
    <n v="-1.2184207597102199"/>
    <s v="308"/>
    <s v="PA"/>
    <s v="Eixo Principal"/>
    <s v="-"/>
    <s v="308BPA0270"/>
    <s v="VISEU"/>
    <s v="DIV PA/MA"/>
    <n v="318.89999999999998"/>
    <n v="322.89999999999998"/>
    <n v="4"/>
    <x v="1"/>
    <m/>
    <m/>
    <s v="Federal"/>
    <m/>
    <m/>
    <m/>
    <s v="Federal"/>
    <s v="PLA"/>
    <s v="Capanema"/>
  </r>
  <r>
    <x v="0"/>
    <s v="316AAL1005"/>
    <n v="0"/>
    <x v="263"/>
    <s v="1005"/>
    <n v="-35.954301969959801"/>
    <n v="-9.5903426298084398"/>
    <n v="-35.982115290288299"/>
    <n v="-9.58713973031427"/>
    <s v="316"/>
    <s v="AL"/>
    <s v="Acesso"/>
    <s v="-"/>
    <s v="316AAL1005"/>
    <s v="ENTR BR-316 (ACESSO RODOVIA SECUNDÁRIA)"/>
    <s v="ENTR BR-101"/>
    <n v="0"/>
    <n v="2.9"/>
    <n v="2.9"/>
    <x v="2"/>
    <m/>
    <m/>
    <s v="Federal"/>
    <m/>
    <m/>
    <m/>
    <s v="Federal"/>
    <s v="PAV"/>
    <s v="Maceió"/>
  </r>
  <r>
    <x v="0"/>
    <s v="316API1005"/>
    <n v="0"/>
    <x v="264"/>
    <s v="1005"/>
    <n v="-41.403352390100601"/>
    <n v="-7.0870686699830596"/>
    <n v="-41.4190296903678"/>
    <n v="-7.1005375095983201"/>
    <s v="316"/>
    <s v="PI"/>
    <s v="Acesso"/>
    <s v="-"/>
    <s v="316API1005"/>
    <s v="ENTR BR-316 (KM 336,0)"/>
    <s v="ENTR BR-407 (KM 425,8)"/>
    <n v="0"/>
    <n v="2"/>
    <n v="2"/>
    <x v="2"/>
    <m/>
    <m/>
    <s v="Federal"/>
    <m/>
    <m/>
    <m/>
    <s v="Federal"/>
    <s v="PAV"/>
    <s v="Picos"/>
  </r>
  <r>
    <x v="0"/>
    <s v="316BAL0830"/>
    <n v="0"/>
    <x v="265"/>
    <s v="0830"/>
    <n v="-37.827635820136898"/>
    <n v="-8.9169922503920098"/>
    <n v="-37.658021700141298"/>
    <n v="-9.1022722195872294"/>
    <s v="316"/>
    <s v="AL"/>
    <s v="Eixo Principal"/>
    <s v="-"/>
    <s v="316BAL0830"/>
    <s v="DIV PE/AL"/>
    <s v="ENTR AL-145 (P/MATA GRANDE)"/>
    <n v="0"/>
    <n v="29.4"/>
    <n v="29.4"/>
    <x v="2"/>
    <m/>
    <m/>
    <s v="Federal"/>
    <m/>
    <m/>
    <m/>
    <s v="Federal"/>
    <s v="PAV"/>
    <s v="Santana do Ipanema"/>
  </r>
  <r>
    <x v="0"/>
    <s v="316BAL0850"/>
    <n v="0"/>
    <x v="265"/>
    <s v="0850"/>
    <n v="-37.658021700141298"/>
    <n v="-9.1022722195872294"/>
    <n v="-37.514824940418599"/>
    <n v="-9.1934625001941797"/>
    <s v="316"/>
    <s v="AL"/>
    <s v="Eixo Principal"/>
    <s v="-"/>
    <s v="316BAL0850"/>
    <s v="ENTR AL-145 (P/MATA GRANDE)"/>
    <s v="ENTR BR-423"/>
    <n v="29.4"/>
    <n v="49"/>
    <n v="19.600000000000001"/>
    <x v="2"/>
    <m/>
    <m/>
    <s v="Federal"/>
    <m/>
    <m/>
    <m/>
    <s v="Federal"/>
    <s v="PAV"/>
    <s v="Santana do Ipanema"/>
  </r>
  <r>
    <x v="0"/>
    <s v="316BAL0870"/>
    <n v="0"/>
    <x v="265"/>
    <s v="0870"/>
    <n v="-37.514824940418599"/>
    <n v="-9.1934625001941797"/>
    <n v="-37.303159210429101"/>
    <n v="-9.3276566001719008"/>
    <s v="316"/>
    <s v="AL"/>
    <s v="Eixo Principal"/>
    <s v="-"/>
    <s v="316BAL0870"/>
    <s v="ENTR BR-423"/>
    <s v="ENTR AL-130(A) (P/POCO DAS TRINCHEIRAS)"/>
    <n v="49"/>
    <n v="76.599999999999994"/>
    <n v="27.6"/>
    <x v="2"/>
    <m/>
    <m/>
    <s v="Federal"/>
    <m/>
    <m/>
    <m/>
    <s v="Federal"/>
    <s v="PAV"/>
    <s v="Santana do Ipanema"/>
  </r>
  <r>
    <x v="0"/>
    <s v="316BAL0890"/>
    <n v="0"/>
    <x v="265"/>
    <s v="0890"/>
    <n v="-37.303159210429101"/>
    <n v="-9.3276566001719008"/>
    <n v="-37.255469790098601"/>
    <n v="-9.36668943966583"/>
    <s v="316"/>
    <s v="AL"/>
    <s v="Eixo Principal"/>
    <s v="-"/>
    <s v="316BAL0890"/>
    <s v="ENTR AL-130(A) (P/POCO DAS TRINCHEIRAS)"/>
    <s v="ENTR AL-130(B) (SANTANA DO IPANEMA)"/>
    <n v="76.599999999999994"/>
    <n v="83.6"/>
    <n v="7"/>
    <x v="2"/>
    <m/>
    <m/>
    <s v="Federal"/>
    <m/>
    <m/>
    <m/>
    <s v="Federal"/>
    <s v="PAV"/>
    <s v="Santana do Ipanema"/>
  </r>
  <r>
    <x v="0"/>
    <s v="316BAL0910"/>
    <n v="0"/>
    <x v="265"/>
    <s v="0910"/>
    <n v="-37.255469790098601"/>
    <n v="-9.36668943966583"/>
    <n v="-37.089678369760897"/>
    <n v="-9.3894579698094205"/>
    <s v="316"/>
    <s v="AL"/>
    <s v="Eixo Principal"/>
    <s v="-"/>
    <s v="316BAL0910"/>
    <s v="ENTR AL-130(B) (SANTANA DO IPANEMA)"/>
    <s v="DOIS RIACHOS"/>
    <n v="83.6"/>
    <n v="102.9"/>
    <n v="19.3"/>
    <x v="2"/>
    <m/>
    <m/>
    <s v="Federal"/>
    <m/>
    <m/>
    <m/>
    <s v="Federal"/>
    <s v="PAV"/>
    <s v="Santana do Ipanema"/>
  </r>
  <r>
    <x v="0"/>
    <s v="316BAL0911"/>
    <n v="0"/>
    <x v="265"/>
    <s v="0911"/>
    <n v="-37.089678369760897"/>
    <n v="-9.3894579698094205"/>
    <n v="-36.989577389584802"/>
    <n v="-9.4043677104014503"/>
    <s v="316"/>
    <s v="AL"/>
    <s v="Eixo Principal"/>
    <s v="-"/>
    <s v="316BAL0911"/>
    <s v="DOIS RIACHOS"/>
    <s v="ENTR AL-120 (CACIMBINHAS)"/>
    <n v="102.9"/>
    <n v="114.4"/>
    <n v="11.5"/>
    <x v="2"/>
    <m/>
    <m/>
    <s v="Federal"/>
    <m/>
    <m/>
    <m/>
    <s v="Federal"/>
    <s v="PAV"/>
    <s v="Santana do Ipanema"/>
  </r>
  <r>
    <x v="0"/>
    <s v="316BAL0930"/>
    <n v="0"/>
    <x v="265"/>
    <s v="0930"/>
    <n v="-36.989577389584802"/>
    <n v="-9.4043677104014503"/>
    <n v="-36.8314104997946"/>
    <n v="-9.3906009496740204"/>
    <s v="316"/>
    <s v="AL"/>
    <s v="Eixo Principal"/>
    <s v="-"/>
    <s v="316BAL0930"/>
    <s v="ENTR AL-120 (CACIMBINHAS)"/>
    <s v="ENTR AL-490"/>
    <n v="114.4"/>
    <n v="131.9"/>
    <n v="17.5"/>
    <x v="2"/>
    <m/>
    <m/>
    <s v="Federal"/>
    <m/>
    <m/>
    <m/>
    <s v="Federal"/>
    <s v="PAV"/>
    <s v="Santana do Ipanema"/>
  </r>
  <r>
    <x v="0"/>
    <s v="316BAL0940"/>
    <n v="0"/>
    <x v="265"/>
    <s v="0940"/>
    <n v="-36.8314104997946"/>
    <n v="-9.3906009496740204"/>
    <n v="-36.689068409879098"/>
    <n v="-9.4066999600350893"/>
    <s v="316"/>
    <s v="AL"/>
    <s v="Eixo Principal"/>
    <s v="-"/>
    <s v="316BAL0940"/>
    <s v="ENTR AL-490"/>
    <s v="ENTR AL-115(A)"/>
    <n v="131.9"/>
    <n v="147.9"/>
    <n v="16"/>
    <x v="2"/>
    <m/>
    <m/>
    <s v="Federal"/>
    <m/>
    <m/>
    <m/>
    <s v="Federal"/>
    <s v="PAV"/>
    <s v="Santana do Ipanema"/>
  </r>
  <r>
    <x v="0"/>
    <s v="316BAL0950"/>
    <n v="0"/>
    <x v="265"/>
    <s v="0950"/>
    <n v="-36.689068409879098"/>
    <n v="-9.4066999600350893"/>
    <n v="-36.6346384700892"/>
    <n v="-9.4270888399779498"/>
    <s v="316"/>
    <s v="AL"/>
    <s v="Eixo Principal"/>
    <s v="-"/>
    <s v="316BAL0950"/>
    <s v="ENTR AL-115(A)"/>
    <s v="ENTR AL-115(B) (PALMEIRA DOS ÍNDIOS)"/>
    <n v="147.9"/>
    <n v="154.80000000000001"/>
    <n v="6.9"/>
    <x v="2"/>
    <m/>
    <m/>
    <s v="Federal"/>
    <m/>
    <m/>
    <m/>
    <s v="Federal"/>
    <s v="PAV"/>
    <s v="Santana do Ipanema"/>
  </r>
  <r>
    <x v="0"/>
    <s v="316BAL0970"/>
    <n v="0"/>
    <x v="265"/>
    <s v="0970"/>
    <n v="-36.6346384700892"/>
    <n v="-9.4270888399779498"/>
    <n v="-36.610373530114202"/>
    <n v="-9.4368294600115501"/>
    <s v="316"/>
    <s v="AL"/>
    <s v="Eixo Principal"/>
    <s v="-"/>
    <s v="316BAL0970"/>
    <s v="ENTR AL-115(B) (PALMEIRA DOS ÍNDIOS)"/>
    <s v="ENTR AL-210"/>
    <n v="154.80000000000001"/>
    <n v="158.5"/>
    <n v="3.7"/>
    <x v="2"/>
    <m/>
    <m/>
    <s v="Federal"/>
    <m/>
    <m/>
    <m/>
    <s v="Federal"/>
    <s v="PAV"/>
    <s v="Santana do Ipanema"/>
  </r>
  <r>
    <x v="0"/>
    <s v="316BAL0990"/>
    <n v="0"/>
    <x v="265"/>
    <s v="0990"/>
    <n v="-36.610373530114202"/>
    <n v="-9.4368294600115501"/>
    <n v="-36.430081260341801"/>
    <n v="-9.5858756396490303"/>
    <s v="316"/>
    <s v="AL"/>
    <s v="Eixo Principal"/>
    <s v="-"/>
    <s v="316BAL0990"/>
    <s v="ENTR AL-210"/>
    <s v="ENTR AL-110(A) (P/TAQUARANA)"/>
    <n v="158.5"/>
    <n v="187.6"/>
    <n v="29.1"/>
    <x v="2"/>
    <m/>
    <m/>
    <s v="Federal"/>
    <m/>
    <m/>
    <m/>
    <s v="Federal"/>
    <s v="PAV"/>
    <s v="Maceió"/>
  </r>
  <r>
    <x v="0"/>
    <s v="316BAL1010"/>
    <n v="0"/>
    <x v="265"/>
    <s v="1010"/>
    <n v="-36.430081260341801"/>
    <n v="-9.5858756396490303"/>
    <n v="-36.413599569564397"/>
    <n v="-9.5795434402775097"/>
    <s v="316"/>
    <s v="AL"/>
    <s v="Eixo Principal"/>
    <s v="-"/>
    <s v="316BAL1010"/>
    <s v="ENTR AL-110(A) (P/TAQUARANA)"/>
    <s v="ENTR AL-477 (P/TANQUE D'ARCA)"/>
    <n v="187.6"/>
    <n v="189.6"/>
    <n v="2"/>
    <x v="2"/>
    <m/>
    <m/>
    <s v="Federal"/>
    <m/>
    <m/>
    <m/>
    <s v="Federal"/>
    <s v="PAV"/>
    <s v="Maceió"/>
  </r>
  <r>
    <x v="0"/>
    <s v="316BAL1015"/>
    <n v="0"/>
    <x v="265"/>
    <s v="1015"/>
    <n v="-36.413599569564397"/>
    <n v="-9.5795434402775097"/>
    <n v="-36.3762280800618"/>
    <n v="-9.5684415803146408"/>
    <s v="316"/>
    <s v="AL"/>
    <s v="Eixo Principal"/>
    <s v="-"/>
    <s v="316BAL1015"/>
    <s v="ENTR AL-477 (P/TANQUE D'ARCA)"/>
    <s v="ENTR AL-110(B)"/>
    <n v="189.6"/>
    <n v="193.9"/>
    <n v="4.3"/>
    <x v="2"/>
    <m/>
    <m/>
    <s v="Federal"/>
    <m/>
    <m/>
    <m/>
    <s v="Federal"/>
    <s v="PAV"/>
    <s v="Maceió"/>
  </r>
  <r>
    <x v="0"/>
    <s v="316BAL1020"/>
    <n v="0"/>
    <x v="265"/>
    <s v="1020"/>
    <n v="-36.3762280800618"/>
    <n v="-9.5684415803146408"/>
    <n v="-36.313260230375299"/>
    <n v="-9.5830207903771303"/>
    <s v="316"/>
    <s v="AL"/>
    <s v="Eixo Principal"/>
    <s v="-"/>
    <s v="316BAL1020"/>
    <s v="ENTR AL-110(B)"/>
    <s v="ENTR AL-450 (MARIBONDO)"/>
    <n v="193.9"/>
    <n v="201.5"/>
    <n v="7.6"/>
    <x v="2"/>
    <m/>
    <m/>
    <s v="Federal"/>
    <m/>
    <m/>
    <m/>
    <s v="Federal"/>
    <s v="PAV"/>
    <s v="Maceió"/>
  </r>
  <r>
    <x v="0"/>
    <s v="316BAL1030"/>
    <n v="0"/>
    <x v="265"/>
    <s v="1030"/>
    <n v="-36.313260230375299"/>
    <n v="-9.5830207903771303"/>
    <n v="-36.229115069604703"/>
    <n v="-9.5163496404235204"/>
    <s v="316"/>
    <s v="AL"/>
    <s v="Eixo Principal"/>
    <s v="-"/>
    <s v="316BAL1030"/>
    <s v="ENTR AL-450 (MARIBONDO)"/>
    <s v="ENTR AL-445 (P/PINDOBA)"/>
    <n v="201.5"/>
    <n v="213.8"/>
    <n v="12.3"/>
    <x v="2"/>
    <m/>
    <m/>
    <s v="Federal"/>
    <m/>
    <m/>
    <m/>
    <s v="Federal"/>
    <s v="PAV"/>
    <s v="Maceió"/>
  </r>
  <r>
    <x v="0"/>
    <s v="316BAL1040"/>
    <n v="0"/>
    <x v="265"/>
    <s v="1040"/>
    <n v="-36.229115069604703"/>
    <n v="-9.5163496404235204"/>
    <n v="-36.184083869874598"/>
    <n v="-9.4666176996470792"/>
    <s v="316"/>
    <s v="AL"/>
    <s v="Eixo Principal"/>
    <s v="-"/>
    <s v="316BAL1040"/>
    <s v="ENTR AL-445 (P/PINDOBA)"/>
    <s v="ENTR AL-440"/>
    <n v="213.8"/>
    <n v="221.6"/>
    <n v="7.8"/>
    <x v="2"/>
    <m/>
    <m/>
    <s v="Federal"/>
    <m/>
    <m/>
    <m/>
    <s v="Federal"/>
    <s v="PAV"/>
    <s v="Maceió"/>
  </r>
  <r>
    <x v="0"/>
    <s v="316BAL1050"/>
    <n v="0"/>
    <x v="265"/>
    <s v="1050"/>
    <n v="-36.184083869874598"/>
    <n v="-9.4666176996470792"/>
    <n v="-36.001787440238097"/>
    <n v="-9.5148010798059204"/>
    <s v="316"/>
    <s v="AL"/>
    <s v="Eixo Principal"/>
    <s v="-"/>
    <s v="316BAL1050"/>
    <s v="ENTR AL-440"/>
    <s v="ENTR BR-424(A) (PRÓXIMO A ATALAIA)"/>
    <n v="221.6"/>
    <n v="244.6"/>
    <n v="23"/>
    <x v="1"/>
    <m/>
    <s v="424BAL0210"/>
    <s v="Estadual"/>
    <m/>
    <s v="AL-210"/>
    <s v="PAV"/>
    <s v="Estadual"/>
    <s v="PLA"/>
    <s v="Maceió"/>
  </r>
  <r>
    <x v="0"/>
    <s v="316BAL1070"/>
    <n v="0"/>
    <x v="265"/>
    <s v="1070"/>
    <n v="-36.001787440238097"/>
    <n v="-9.5148010798059204"/>
    <n v="-35.969397380084899"/>
    <n v="-9.5668628798180109"/>
    <s v="316"/>
    <s v="AL"/>
    <s v="Eixo Principal"/>
    <s v="-"/>
    <s v="316BAL1070"/>
    <s v="ENTR BR-424(A) (PRÓXIMO A ATALAIA)"/>
    <s v="ENTR BR-101"/>
    <n v="244.6"/>
    <n v="251.4"/>
    <n v="6.8"/>
    <x v="2"/>
    <m/>
    <s v="424BAL0230"/>
    <s v="Federal"/>
    <m/>
    <m/>
    <m/>
    <s v="Federal"/>
    <s v="PAV"/>
    <s v="Maceió"/>
  </r>
  <r>
    <x v="0"/>
    <s v="316BAL1090"/>
    <n v="0"/>
    <x v="265"/>
    <s v="1090"/>
    <n v="-35.969397380084899"/>
    <n v="-9.5668628798180109"/>
    <n v="-35.954301969959801"/>
    <n v="-9.5903426298084398"/>
    <s v="316"/>
    <s v="AL"/>
    <s v="Eixo Principal"/>
    <s v="-"/>
    <s v="316BAL1090"/>
    <s v="ENTR BR-101"/>
    <s v="ENTR BR-316 (RODOVIA SECUNDÁRIA)"/>
    <n v="251.4"/>
    <n v="254.5"/>
    <n v="3.1"/>
    <x v="2"/>
    <m/>
    <s v="424BAL0250"/>
    <s v="Federal"/>
    <m/>
    <m/>
    <m/>
    <s v="Federal"/>
    <s v="PAV"/>
    <s v="Maceió"/>
  </r>
  <r>
    <x v="0"/>
    <s v="316BAL1110"/>
    <n v="0"/>
    <x v="265"/>
    <s v="1110"/>
    <n v="-35.954301969959801"/>
    <n v="-9.5903426298084398"/>
    <n v="-35.939427509771598"/>
    <n v="-9.5909163001471107"/>
    <s v="316"/>
    <s v="AL"/>
    <s v="Eixo Principal"/>
    <s v="-"/>
    <s v="316BAL1110"/>
    <s v="ENTR BR-316 (RODOVIA SECUNDÁRIA)"/>
    <s v="ACESSO A PILAR"/>
    <n v="254.5"/>
    <n v="256.2"/>
    <n v="1.7"/>
    <x v="2"/>
    <m/>
    <s v="424BAL0270"/>
    <s v="Federal"/>
    <m/>
    <m/>
    <m/>
    <s v="Federal"/>
    <s v="PAV"/>
    <s v="Maceió"/>
  </r>
  <r>
    <x v="0"/>
    <s v="316BAL1130"/>
    <n v="0"/>
    <x v="265"/>
    <s v="1130"/>
    <n v="-35.939427509771598"/>
    <n v="-9.5909163001471107"/>
    <n v="-35.879794519801102"/>
    <n v="-9.58782419982691"/>
    <s v="316"/>
    <s v="AL"/>
    <s v="Eixo Principal"/>
    <s v="-"/>
    <s v="316BAL1130"/>
    <s v="ACESSO A PILAR"/>
    <s v="ENTR BR-424(B)"/>
    <n v="256.2"/>
    <n v="262.8"/>
    <n v="6.6"/>
    <x v="2"/>
    <m/>
    <s v="424BAL0290"/>
    <s v="Federal"/>
    <m/>
    <m/>
    <m/>
    <s v="Federal"/>
    <s v="PAV"/>
    <s v="Maceió"/>
  </r>
  <r>
    <x v="0"/>
    <s v="316BAL1135"/>
    <n v="0"/>
    <x v="265"/>
    <s v="1135"/>
    <n v="-35.879794519801102"/>
    <n v="-9.58782419982691"/>
    <n v="-35.807751300182296"/>
    <n v="-9.5670165703583603"/>
    <s v="316"/>
    <s v="AL"/>
    <s v="Eixo Principal"/>
    <s v="-"/>
    <s v="316BAL1135"/>
    <s v="ENTR BR-424(B)"/>
    <s v="PONTE SOBRE O RIACHO MAFRIAL"/>
    <n v="262.8"/>
    <n v="272"/>
    <n v="9.1999999999999993"/>
    <x v="2"/>
    <m/>
    <m/>
    <s v="Federal"/>
    <m/>
    <m/>
    <m/>
    <s v="Federal"/>
    <s v="PAV"/>
    <s v="Maceió"/>
  </r>
  <r>
    <x v="0"/>
    <s v="316BAL1140"/>
    <n v="0"/>
    <x v="265"/>
    <s v="1140"/>
    <n v="-35.807751300182296"/>
    <n v="-9.5670165703583603"/>
    <n v="-35.777402239721503"/>
    <n v="-9.5660395199078607"/>
    <s v="316"/>
    <s v="AL"/>
    <s v="Eixo Principal"/>
    <s v="-"/>
    <s v="316BAL1140"/>
    <s v="PONTE SOBRE O RIACHO MAFRIAL"/>
    <s v="ENTR BR-104 (TABULEIRO DO MARTINS)"/>
    <n v="272"/>
    <n v="276.10000000000002"/>
    <n v="4.0999999999999996"/>
    <x v="2"/>
    <m/>
    <m/>
    <s v="Convênio de Administração"/>
    <m/>
    <m/>
    <m/>
    <s v="Federal"/>
    <s v="PAV"/>
    <s v="Maceió"/>
  </r>
  <r>
    <x v="0"/>
    <s v="316BAL1150"/>
    <n v="0"/>
    <x v="265"/>
    <s v="1150"/>
    <n v="-35.777402239721503"/>
    <n v="-9.5660395199078607"/>
    <n v="-35.7175475102093"/>
    <n v="-9.6154762501287703"/>
    <s v="316"/>
    <s v="AL"/>
    <s v="Eixo Principal"/>
    <s v="-"/>
    <s v="316BAL1150"/>
    <s v="ENTR BR-104 (TABULEIRO DO MARTINS)"/>
    <s v="ENTR BARRO DURO (MACEIÓ)"/>
    <n v="276.10000000000002"/>
    <n v="287.2"/>
    <n v="11.1"/>
    <x v="2"/>
    <m/>
    <m/>
    <s v="Convênio de Administração"/>
    <m/>
    <m/>
    <m/>
    <s v="Federal"/>
    <s v="PAV"/>
    <s v="Maceió"/>
  </r>
  <r>
    <x v="0"/>
    <s v="316BAL1170"/>
    <n v="0"/>
    <x v="265"/>
    <s v="1170"/>
    <n v="-35.7175475102093"/>
    <n v="-9.6154762501287703"/>
    <n v="-35.721698750197099"/>
    <n v="-9.6736925299862193"/>
    <s v="316"/>
    <s v="AL"/>
    <s v="Eixo Principal"/>
    <s v="-"/>
    <s v="316BAL1170"/>
    <s v="ENTR BARRO DURO (MACEIÓ)"/>
    <s v="ENTR BR-424/AL-101 (PORTO MACEIÓ)"/>
    <n v="287.2"/>
    <n v="294.10000000000002"/>
    <n v="6.9"/>
    <x v="1"/>
    <m/>
    <m/>
    <s v="Federal"/>
    <m/>
    <m/>
    <m/>
    <s v="Federal"/>
    <s v="PLA"/>
    <s v="Maceió"/>
  </r>
  <r>
    <x v="0"/>
    <s v="316BMA0240"/>
    <n v="0"/>
    <x v="266"/>
    <s v="0240"/>
    <n v="-46.316585719854999"/>
    <n v="-1.80092628002375"/>
    <n v="-45.966100629840099"/>
    <n v="-2.0379396303096602"/>
    <s v="316"/>
    <s v="MA"/>
    <s v="Eixo Principal"/>
    <s v="-"/>
    <s v="316BMA0240"/>
    <s v="DIV PA/MA (BOA VISTA DO GURUPÍ)"/>
    <s v="ENTR MA-306/206 (MARACAÇUMÉ)"/>
    <n v="0"/>
    <n v="54.7"/>
    <n v="54.7"/>
    <x v="2"/>
    <m/>
    <m/>
    <s v="Federal"/>
    <m/>
    <m/>
    <m/>
    <s v="Federal"/>
    <s v="PAV"/>
    <s v="Pedrinhas"/>
  </r>
  <r>
    <x v="0"/>
    <s v="316BMA0250"/>
    <n v="0"/>
    <x v="266"/>
    <s v="0250"/>
    <n v="-45.966100629840099"/>
    <n v="-2.0379396303096602"/>
    <n v="-45.885157509711199"/>
    <n v="-2.1344659195664799"/>
    <s v="316"/>
    <s v="MA"/>
    <s v="Eixo Principal"/>
    <s v="-"/>
    <s v="316BMA0250"/>
    <s v="ENTR MA-306/206 (MARACAÇUMÉ)"/>
    <s v="ENTR MA-106(B) (GOVERNADOR NUNES FREIRE)"/>
    <n v="54.7"/>
    <n v="67.599999999999994"/>
    <n v="12.9"/>
    <x v="2"/>
    <m/>
    <m/>
    <s v="Federal"/>
    <m/>
    <m/>
    <m/>
    <s v="Federal"/>
    <s v="PAV"/>
    <s v="Pedrinhas"/>
  </r>
  <r>
    <x v="0"/>
    <s v="316BMA0260"/>
    <n v="0"/>
    <x v="266"/>
    <s v="0260"/>
    <n v="-45.885157509711199"/>
    <n v="-2.1344659195664799"/>
    <n v="-45.784699229785502"/>
    <n v="-2.50932067021273"/>
    <s v="316"/>
    <s v="MA"/>
    <s v="Eixo Principal"/>
    <s v="-"/>
    <s v="316BMA0260"/>
    <s v="ENTR MA-106(B) (GOVERNADOR NUNES FREIRE)"/>
    <s v="SANTA LUZIA PARUA"/>
    <n v="67.599999999999994"/>
    <n v="110.6"/>
    <n v="43"/>
    <x v="2"/>
    <m/>
    <m/>
    <s v="Federal"/>
    <m/>
    <m/>
    <m/>
    <s v="Federal"/>
    <s v="PAV"/>
    <s v="Pedrinhas"/>
  </r>
  <r>
    <x v="0"/>
    <s v="316BMA0265"/>
    <n v="0"/>
    <x v="266"/>
    <s v="0265"/>
    <n v="-45.784699229785502"/>
    <n v="-2.50932067021273"/>
    <n v="-45.704170920151697"/>
    <n v="-2.80724618006712"/>
    <s v="316"/>
    <s v="MA"/>
    <s v="Eixo Principal"/>
    <s v="-"/>
    <s v="316BMA0265"/>
    <s v="SANTA LUZIA PARUA"/>
    <s v="NOVA OLINDA DO MARANHÃO"/>
    <n v="110.6"/>
    <n v="144.9"/>
    <n v="34.299999999999997"/>
    <x v="2"/>
    <m/>
    <m/>
    <s v="Federal"/>
    <m/>
    <m/>
    <m/>
    <s v="Federal"/>
    <s v="PAV"/>
    <s v="Pedrinhas"/>
  </r>
  <r>
    <x v="0"/>
    <s v="316BMA0270"/>
    <n v="0"/>
    <x v="266"/>
    <s v="0270"/>
    <n v="-45.704170920151697"/>
    <n v="-2.80724618006712"/>
    <n v="-45.649164460071702"/>
    <n v="-3.1939993795676802"/>
    <s v="316"/>
    <s v="MA"/>
    <s v="Eixo Principal"/>
    <s v="-"/>
    <s v="316BMA0270"/>
    <s v="NOVA OLINDA DO MARANHÃO"/>
    <s v="ENTR MA-006(A) (COCALINHO)"/>
    <n v="144.9"/>
    <n v="188.7"/>
    <n v="43.8"/>
    <x v="2"/>
    <m/>
    <m/>
    <s v="Federal"/>
    <m/>
    <m/>
    <m/>
    <s v="Federal"/>
    <s v="PAV"/>
    <s v="Pedrinhas"/>
  </r>
  <r>
    <x v="0"/>
    <s v="316BMA0280"/>
    <n v="0"/>
    <x v="266"/>
    <s v="0280"/>
    <n v="-45.649164460071702"/>
    <n v="-3.1939993795676802"/>
    <n v="-45.607251670328203"/>
    <n v="-3.5438664096070598"/>
    <s v="316"/>
    <s v="MA"/>
    <s v="Eixo Principal"/>
    <s v="-"/>
    <s v="316BMA0280"/>
    <s v="ENTR MA-006(A) (COCALINHO)"/>
    <s v="ENTR MA-216 (BOM JARDIM)"/>
    <n v="188.7"/>
    <n v="231"/>
    <n v="42.3"/>
    <x v="2"/>
    <m/>
    <m/>
    <s v="Federal"/>
    <m/>
    <m/>
    <m/>
    <s v="Federal"/>
    <s v="PAV"/>
    <s v="Pedrinhas"/>
  </r>
  <r>
    <x v="0"/>
    <s v="316BMA0282"/>
    <n v="0"/>
    <x v="266"/>
    <s v="0282"/>
    <n v="-45.607251670328203"/>
    <n v="-3.5438664096070598"/>
    <n v="-45.405877729673399"/>
    <n v="-3.6584846500464798"/>
    <s v="316"/>
    <s v="MA"/>
    <s v="Eixo Principal"/>
    <s v="-"/>
    <s v="316BMA0282"/>
    <s v="ENTR MA-216 (BOM JARDIM)"/>
    <s v="ENTR ACESSO OESTE SANTA INÊS"/>
    <n v="231"/>
    <n v="258.39999999999998"/>
    <n v="27.4"/>
    <x v="2"/>
    <m/>
    <m/>
    <s v="Federal"/>
    <m/>
    <m/>
    <m/>
    <s v="Federal"/>
    <s v="PAV"/>
    <s v="Pedrinhas"/>
  </r>
  <r>
    <x v="0"/>
    <s v="316BMA0285"/>
    <n v="0"/>
    <x v="266"/>
    <s v="0285"/>
    <n v="-45.405877729673399"/>
    <n v="-3.6584846500464798"/>
    <n v="-45.390411309634203"/>
    <n v="-3.6755002296518402"/>
    <s v="316"/>
    <s v="MA"/>
    <s v="Eixo Principal"/>
    <s v="-"/>
    <s v="316BMA0285"/>
    <s v="ENTR ACESSO OESTE SANTA INÊS"/>
    <s v="ENTR BR-222(A) (SANTA INÊS)"/>
    <n v="258.39999999999998"/>
    <n v="260.89999999999998"/>
    <n v="2.5"/>
    <x v="2"/>
    <m/>
    <m/>
    <s v="Federal"/>
    <m/>
    <m/>
    <m/>
    <s v="Federal"/>
    <s v="PAV"/>
    <s v="Pedrinhas"/>
  </r>
  <r>
    <x v="0"/>
    <s v="316BMA0290"/>
    <n v="0"/>
    <x v="266"/>
    <s v="0290"/>
    <n v="-45.390411309634203"/>
    <n v="-3.6755002296518402"/>
    <n v="-45.359950340235898"/>
    <n v="-3.6741156999794899"/>
    <s v="316"/>
    <s v="MA"/>
    <s v="Eixo Principal"/>
    <s v="Coinc"/>
    <s v="316BMA0290"/>
    <s v="ENTR BR-222(A) (SANTA INÊS)"/>
    <s v="ENTR ACESSO LESTE SANTA INÊS"/>
    <n v="260.89999999999998"/>
    <n v="264.39999999999998"/>
    <n v="3.5"/>
    <x v="2"/>
    <m/>
    <s v="222BMA0620"/>
    <s v="Federal"/>
    <m/>
    <m/>
    <m/>
    <s v="Federal"/>
    <s v="PAV"/>
    <s v="Pedrinhas"/>
  </r>
  <r>
    <x v="0"/>
    <s v="316BMA0295"/>
    <n v="0"/>
    <x v="266"/>
    <s v="0295"/>
    <n v="-45.307231410101402"/>
    <n v="-3.7063313797892699"/>
    <n v="-45.359950340235898"/>
    <n v="-3.6741156999794899"/>
    <s v="316"/>
    <s v="MA"/>
    <s v="Eixo Principal"/>
    <s v="Coinc"/>
    <s v="316BMA0295"/>
    <s v="ENTR ACESSO LESTE SANTA INÊS"/>
    <s v="ENTR BR-222(B) (ESTACA ZERO)"/>
    <n v="264.39999999999998"/>
    <n v="271.39999999999998"/>
    <n v="7"/>
    <x v="2"/>
    <m/>
    <s v="222BMA0610"/>
    <s v="Federal"/>
    <m/>
    <m/>
    <m/>
    <s v="Federal"/>
    <s v="PAV"/>
    <s v="Pedrinhas"/>
  </r>
  <r>
    <x v="0"/>
    <s v="316BMA0300"/>
    <n v="0"/>
    <x v="266"/>
    <s v="0300"/>
    <n v="-45.307231410101402"/>
    <n v="-3.7063313797892699"/>
    <n v="-45.169819640164199"/>
    <n v="-3.87965551978635"/>
    <s v="316"/>
    <s v="MA"/>
    <s v="Eixo Principal"/>
    <s v="-"/>
    <s v="316BMA0300"/>
    <s v="ENTR BR-222(B) (ESTACA ZERO)"/>
    <s v="INÍCIO DUPLICAÇÃO (PIO XII)"/>
    <n v="271.39999999999998"/>
    <n v="297.2"/>
    <n v="25.8"/>
    <x v="2"/>
    <m/>
    <m/>
    <s v="Federal"/>
    <m/>
    <m/>
    <m/>
    <s v="Federal"/>
    <s v="PAV"/>
    <s v="Pedrinhas"/>
  </r>
  <r>
    <x v="0"/>
    <s v="316BMA0302"/>
    <n v="0"/>
    <x v="266"/>
    <s v="0302"/>
    <n v="-45.169819640164199"/>
    <n v="-3.87965551978635"/>
    <n v="-45.162067789896497"/>
    <n v="-3.89773792016882"/>
    <s v="316"/>
    <s v="MA"/>
    <s v="Eixo Principal"/>
    <s v="-"/>
    <s v="316BMA0302"/>
    <s v="INÍCIO DUPLICAÇÃO (PIO XII)"/>
    <s v="FIM DUPLICAÇÃO (PIO XII)"/>
    <n v="297.2"/>
    <n v="299.39999999999998"/>
    <n v="2.2000000000000002"/>
    <x v="0"/>
    <m/>
    <m/>
    <s v="Federal"/>
    <m/>
    <m/>
    <m/>
    <s v="Federal"/>
    <s v="PAV"/>
    <s v="Pedrinhas"/>
  </r>
  <r>
    <x v="0"/>
    <s v="316BMA0306"/>
    <n v="0"/>
    <x v="266"/>
    <s v="0306"/>
    <n v="-45.162067789896497"/>
    <n v="-3.89773792016882"/>
    <n v="-45.067850429953303"/>
    <n v="-4.0696988498220303"/>
    <s v="316"/>
    <s v="MA"/>
    <s v="Eixo Principal"/>
    <s v="-"/>
    <s v="316BMA0306"/>
    <s v="FIM DUPLICAÇÃO (PIO XII)"/>
    <s v="ENTR MA-008 (ZÉ CHICÃO)"/>
    <n v="299.39999999999998"/>
    <n v="321.5"/>
    <n v="22.1"/>
    <x v="2"/>
    <m/>
    <m/>
    <s v="Federal"/>
    <m/>
    <m/>
    <m/>
    <s v="Federal"/>
    <s v="PAV"/>
    <s v="Pedrinhas"/>
  </r>
  <r>
    <x v="0"/>
    <s v="316BMA0310"/>
    <n v="0"/>
    <x v="266"/>
    <s v="0310"/>
    <n v="-45.067850429953303"/>
    <n v="-4.0696988498220303"/>
    <n v="-44.962520779710097"/>
    <n v="-4.17183872977352"/>
    <s v="316"/>
    <s v="MA"/>
    <s v="Eixo Principal"/>
    <s v="-"/>
    <s v="316BMA0310"/>
    <s v="ENTR MA-008 (ZÉ CHICÃO)"/>
    <s v="ENTR MA-326 (P/LAGO VERDE)"/>
    <n v="321.5"/>
    <n v="338.3"/>
    <n v="16.8"/>
    <x v="2"/>
    <m/>
    <m/>
    <s v="Federal"/>
    <m/>
    <m/>
    <m/>
    <s v="Federal"/>
    <s v="PAV"/>
    <s v="Caxias"/>
  </r>
  <r>
    <x v="0"/>
    <s v="316BMA0312"/>
    <n v="0"/>
    <x v="266"/>
    <s v="0312"/>
    <n v="-44.962520779710097"/>
    <n v="-4.17183872977352"/>
    <n v="-44.773386419647501"/>
    <n v="-4.2258340101313898"/>
    <s v="316"/>
    <s v="MA"/>
    <s v="Eixo Principal"/>
    <s v="-"/>
    <s v="316BMA0312"/>
    <s v="ENTR MA-326 (P/LAGO VERDE)"/>
    <s v="ENTR MA-245 (BACABAL (PONTE RIO MEARIM))"/>
    <n v="338.3"/>
    <n v="362.6"/>
    <n v="24.3"/>
    <x v="2"/>
    <m/>
    <m/>
    <s v="Federal"/>
    <m/>
    <m/>
    <m/>
    <s v="Federal"/>
    <s v="PAV"/>
    <s v="Caxias"/>
  </r>
  <r>
    <x v="0"/>
    <s v="316BMA0320"/>
    <n v="0"/>
    <x v="266"/>
    <s v="0320"/>
    <n v="-44.773386419647501"/>
    <n v="-4.2258340101313898"/>
    <n v="-44.652360849573398"/>
    <n v="-4.21245702996793"/>
    <s v="316"/>
    <s v="MA"/>
    <s v="Eixo Principal"/>
    <s v="-"/>
    <s v="316BMA0320"/>
    <s v="ENTR MA-245 (BACABAL (PONTE RIO MEARIM))"/>
    <s v="ENTR MA-247 (SANTO ANTÔNIO)"/>
    <n v="362.6"/>
    <n v="376.5"/>
    <n v="13.9"/>
    <x v="2"/>
    <m/>
    <m/>
    <s v="Federal"/>
    <m/>
    <m/>
    <m/>
    <s v="Federal"/>
    <s v="PAV"/>
    <s v="Caxias"/>
  </r>
  <r>
    <x v="3"/>
    <s v="316BMA0330"/>
    <s v="BR-135/316 MA"/>
    <x v="266"/>
    <s v="0330"/>
    <n v="-44.652360849573398"/>
    <n v="-4.21245702996793"/>
    <n v="-44.468869249716001"/>
    <n v="-4.1947917297544501"/>
    <s v="316"/>
    <s v="MA"/>
    <s v="Eixo Principal"/>
    <s v="-"/>
    <s v="316BMA0330"/>
    <s v="ENTR MA-247 (SANTO ANTÔNIO)"/>
    <s v="ENTR BR-135(A) (CACHUCHA)"/>
    <n v="376.5"/>
    <n v="398.7"/>
    <n v="22.2"/>
    <x v="2"/>
    <m/>
    <m/>
    <s v="Federal"/>
    <m/>
    <m/>
    <m/>
    <s v="Federal"/>
    <s v="PAV"/>
    <s v="Caxias"/>
  </r>
  <r>
    <x v="0"/>
    <s v="316BMA0340"/>
    <n v="0"/>
    <x v="266"/>
    <s v="0340"/>
    <n v="-44.468869249716001"/>
    <n v="-4.1947917297544501"/>
    <n v="-44.344779139945302"/>
    <n v="-4.3681063000656701"/>
    <s v="316"/>
    <s v="MA"/>
    <s v="Eixo Principal"/>
    <s v="Coinc"/>
    <s v="316BMA0340"/>
    <s v="ENTR BR-135(A) (CACHUCHA)"/>
    <s v="ENTR BR-135(B)/MA-020 (PERITORÓ)"/>
    <n v="398.7"/>
    <n v="423.7"/>
    <n v="25"/>
    <x v="2"/>
    <m/>
    <s v="135BMA0150"/>
    <s v="Federal"/>
    <m/>
    <m/>
    <m/>
    <s v="Federal"/>
    <s v="PAV"/>
    <s v="Caxias"/>
  </r>
  <r>
    <x v="3"/>
    <s v="316BMA0350"/>
    <s v="BR-135/316 MA"/>
    <x v="266"/>
    <s v="0350"/>
    <n v="-44.344779139945302"/>
    <n v="-4.3681063000656701"/>
    <n v="-43.993455239667497"/>
    <n v="-4.5583605696845098"/>
    <s v="316"/>
    <s v="MA"/>
    <s v="Eixo Principal"/>
    <s v="-"/>
    <s v="316BMA0350"/>
    <s v="ENTR BR-135(B)/MA-020 (PERITORÓ)"/>
    <s v="ENTR MA-026 (DEZESSETE)"/>
    <n v="423.7"/>
    <n v="468.5"/>
    <n v="44.8"/>
    <x v="2"/>
    <m/>
    <m/>
    <s v="Federal"/>
    <m/>
    <m/>
    <m/>
    <s v="Federal"/>
    <s v="PAV"/>
    <s v="Caxias"/>
  </r>
  <r>
    <x v="3"/>
    <s v="316BMA0360"/>
    <s v="BR-135/316 MA"/>
    <x v="266"/>
    <s v="0360"/>
    <n v="-43.993455239667497"/>
    <n v="-4.5583605696845098"/>
    <n v="-43.354384840288098"/>
    <n v="-4.8863812101246804"/>
    <s v="316"/>
    <s v="MA"/>
    <s v="Eixo Principal"/>
    <s v="-"/>
    <s v="316BMA0360"/>
    <s v="ENTR MA-026 (DEZESSETE)"/>
    <s v="ENTR MA-034(A)/127/349 (CAXIAS)"/>
    <n v="468.5"/>
    <n v="551.1"/>
    <n v="82.6"/>
    <x v="2"/>
    <m/>
    <m/>
    <s v="Federal"/>
    <m/>
    <m/>
    <m/>
    <s v="Federal"/>
    <s v="PAV"/>
    <s v="Caxias"/>
  </r>
  <r>
    <x v="3"/>
    <s v="316BMA0365"/>
    <s v="BR-135/316 MA"/>
    <x v="266"/>
    <s v="0365"/>
    <n v="-43.354384840288098"/>
    <n v="-4.8863812101246804"/>
    <n v="-43.335123620258699"/>
    <n v="-4.8760799895998099"/>
    <s v="316"/>
    <s v="MA"/>
    <s v="Eixo Principal"/>
    <s v="-"/>
    <s v="316BMA0365"/>
    <s v="ENTR MA-034(A)/127/349 (CAXIAS)"/>
    <s v="FIM DUPLICAÇÃO (CAXIAS)"/>
    <n v="551.1"/>
    <n v="553.6"/>
    <n v="2.5"/>
    <x v="2"/>
    <m/>
    <m/>
    <s v="Federal"/>
    <m/>
    <m/>
    <m/>
    <s v="Federal"/>
    <s v="PAV"/>
    <s v="Caxias"/>
  </r>
  <r>
    <x v="3"/>
    <s v="316BMA0371"/>
    <s v="BR-135/316 MA"/>
    <x v="266"/>
    <s v="0371"/>
    <n v="-43.335123620258699"/>
    <n v="-4.8760799895998099"/>
    <n v="-43.184967789631699"/>
    <n v="-4.9286589996131003"/>
    <s v="316"/>
    <s v="MA"/>
    <s v="Eixo Principal"/>
    <s v="-"/>
    <s v="316BMA0371"/>
    <s v="FIM DUPLICAÇÃO (CAXIAS)"/>
    <s v="ENTR MA-034(B) (P/COELHO NETO)"/>
    <n v="553.6"/>
    <n v="572.1"/>
    <n v="18.5"/>
    <x v="2"/>
    <m/>
    <m/>
    <s v="Federal"/>
    <m/>
    <m/>
    <m/>
    <s v="Federal"/>
    <s v="PAV"/>
    <s v="Caxias"/>
  </r>
  <r>
    <x v="3"/>
    <s v="316BMA0372"/>
    <s v="BR-135/316 MA"/>
    <x v="266"/>
    <s v="0372"/>
    <n v="-43.184967789631699"/>
    <n v="-4.9286589996131003"/>
    <n v="-42.840844000150398"/>
    <n v="-5.0821216895642403"/>
    <s v="316"/>
    <s v="MA"/>
    <s v="Eixo Principal"/>
    <s v="-"/>
    <s v="316BMA0372"/>
    <s v="ENTR MA-034(B) (P/COELHO NETO)"/>
    <s v="INÍCIO DUPLICAÇÃO"/>
    <n v="572.1"/>
    <n v="614.6"/>
    <n v="42.5"/>
    <x v="2"/>
    <m/>
    <m/>
    <s v="Federal"/>
    <m/>
    <m/>
    <m/>
    <s v="Federal"/>
    <s v="PAV"/>
    <s v="Caxias"/>
  </r>
  <r>
    <x v="3"/>
    <s v="316BMA0374"/>
    <s v="BR-135/316 MA"/>
    <x v="266"/>
    <s v="0374"/>
    <n v="-42.840844000150398"/>
    <n v="-5.0821216895642403"/>
    <n v="-42.829457959816899"/>
    <n v="-5.1004387401557096"/>
    <s v="316"/>
    <s v="MA"/>
    <s v="Eixo Principal"/>
    <s v="-"/>
    <s v="316BMA0374"/>
    <s v="INÍCIO DUPLICAÇÃO"/>
    <s v="ENTR AV. LUIS FIRMINO DE SOUSA (FIM DUPLICAÇÃO)"/>
    <n v="614.6"/>
    <n v="617"/>
    <n v="2.4"/>
    <x v="0"/>
    <m/>
    <m/>
    <s v="Federal"/>
    <m/>
    <m/>
    <m/>
    <s v="Federal"/>
    <s v="PAV"/>
    <s v="Caxias"/>
  </r>
  <r>
    <x v="0"/>
    <s v="316BMA0377"/>
    <n v="0"/>
    <x v="266"/>
    <s v="0377"/>
    <n v="-42.829457959816899"/>
    <n v="-5.1004387401557096"/>
    <n v="-42.820728559975002"/>
    <n v="-5.13089531007045"/>
    <s v="316"/>
    <s v="MA"/>
    <s v="Eixo Principal"/>
    <s v="-"/>
    <s v="316BMA0377"/>
    <s v="ENTR AV. LUIS FIRMINO DE SOUSA (FIM DUPLICAÇÃO)"/>
    <s v="ENTR BR-226(A)"/>
    <n v="617"/>
    <n v="620.5"/>
    <n v="3.5"/>
    <x v="2"/>
    <m/>
    <m/>
    <s v="Federal"/>
    <m/>
    <m/>
    <m/>
    <s v="Federal"/>
    <s v="PAV"/>
    <s v="Caxias"/>
  </r>
  <r>
    <x v="0"/>
    <s v="316BMA0380"/>
    <n v="0"/>
    <x v="266"/>
    <s v="0380"/>
    <n v="-42.820728559975002"/>
    <n v="-5.13089531007045"/>
    <n v="-42.815677929592702"/>
    <n v="-5.1311774903488701"/>
    <s v="316"/>
    <s v="MA"/>
    <s v="Eixo Principal"/>
    <s v="Coinc"/>
    <s v="316BMA0380"/>
    <s v="ENTR BR-226(A)"/>
    <s v="ENTR BR-226(B)/343(A) (DIV MA/PI) (TERESINA/TIMON)"/>
    <n v="620.5"/>
    <n v="621.1"/>
    <n v="0.6"/>
    <x v="2"/>
    <m/>
    <s v="226BMA0810"/>
    <s v="Federal"/>
    <m/>
    <m/>
    <m/>
    <s v="Federal"/>
    <s v="PAV"/>
    <s v="Caxias"/>
  </r>
  <r>
    <x v="0"/>
    <s v="316BPA0010"/>
    <n v="0"/>
    <x v="267"/>
    <s v="0010"/>
    <n v="-48.4358404299917"/>
    <n v="-1.4073436999517499"/>
    <n v="-48.424841869756399"/>
    <n v="-1.39873005994428"/>
    <s v="316"/>
    <s v="PA"/>
    <s v="Eixo Principal"/>
    <s v="Coinc"/>
    <s v="316BPA0010"/>
    <s v="ENTR BR-010(A)/308(A) (2º UNIT BELEM)"/>
    <s v="DIV MUN BELÉM/ANANINDEUA (ALAM M BONITA)"/>
    <n v="0"/>
    <n v="1.7"/>
    <n v="1.7"/>
    <x v="0"/>
    <m/>
    <s v="010BPA0970;308BPA0010"/>
    <s v="Convênio de Administração"/>
    <m/>
    <m/>
    <m/>
    <s v="Federal"/>
    <s v="PAV"/>
    <s v="Capanema"/>
  </r>
  <r>
    <x v="0"/>
    <s v="316BPA0020"/>
    <n v="0"/>
    <x v="267"/>
    <s v="0020"/>
    <n v="-48.424841869756399"/>
    <n v="-1.39873005994428"/>
    <n v="-48.362370050137599"/>
    <n v="-1.3658630398473399"/>
    <s v="316"/>
    <s v="PA"/>
    <s v="Eixo Principal"/>
    <s v="Coinc"/>
    <s v="316BPA0020"/>
    <s v="DIV MUN BELÉM/ANANINDEUA (ALAM M BONITA)"/>
    <s v="ACESSO ALÇA VIÁRIA"/>
    <n v="1.7"/>
    <n v="9.6"/>
    <n v="7.9"/>
    <x v="0"/>
    <m/>
    <s v="308BPA0020;010BPA0940"/>
    <s v="Convênio de Administração"/>
    <m/>
    <m/>
    <m/>
    <s v="Federal"/>
    <s v="PAV"/>
    <s v="Capanema"/>
  </r>
  <r>
    <x v="0"/>
    <s v="316BPA0030"/>
    <n v="0"/>
    <x v="267"/>
    <s v="0030"/>
    <n v="-48.362370050137599"/>
    <n v="-1.3658630398473399"/>
    <n v="-48.287546890276701"/>
    <n v="-1.3646369401426399"/>
    <s v="316"/>
    <s v="PA"/>
    <s v="Eixo Principal"/>
    <s v="Coinc"/>
    <s v="316BPA0030"/>
    <s v="ACESSO ALÇA VIÁRIA"/>
    <s v="ENTR PA-404 (P/BENFICA)"/>
    <n v="9.6"/>
    <n v="18"/>
    <n v="8.4"/>
    <x v="0"/>
    <m/>
    <s v="010BPA0930;308BPA0030"/>
    <s v="Convênio de Administração"/>
    <m/>
    <m/>
    <m/>
    <s v="Federal"/>
    <s v="PAV"/>
    <s v="Capanema"/>
  </r>
  <r>
    <x v="0"/>
    <s v="316BPA0040"/>
    <n v="0"/>
    <x v="267"/>
    <s v="0040"/>
    <n v="-48.287546890276701"/>
    <n v="-1.3646369401426399"/>
    <n v="-48.266670639838097"/>
    <n v="-1.3642523999282601"/>
    <s v="316"/>
    <s v="PA"/>
    <s v="Eixo Principal"/>
    <s v="Coinc"/>
    <s v="316BPA0040"/>
    <s v="ENTR PA-404 (P/BENFICA)"/>
    <s v="ENTR PA-406 (CANUTAMA)"/>
    <n v="18"/>
    <n v="20.399999999999999"/>
    <n v="2.4"/>
    <x v="0"/>
    <m/>
    <s v="308BPA0040;010BPA0910"/>
    <s v="Federal"/>
    <m/>
    <m/>
    <m/>
    <s v="Federal"/>
    <s v="PAV"/>
    <s v="Capanema"/>
  </r>
  <r>
    <x v="0"/>
    <s v="316BPA0050"/>
    <n v="0"/>
    <x v="267"/>
    <s v="0050"/>
    <n v="-48.266670639838097"/>
    <n v="-1.3642523999282601"/>
    <n v="-48.244883660352599"/>
    <n v="-1.34114699993404"/>
    <s v="316"/>
    <s v="PA"/>
    <s v="Eixo Principal"/>
    <s v="Coinc"/>
    <s v="316BPA0050"/>
    <s v="ENTR PA-406 (CANUTAMA)"/>
    <s v="ENTR PA-391 (P/BENEVIDES)"/>
    <n v="20.399999999999999"/>
    <n v="23.9"/>
    <n v="3.5"/>
    <x v="0"/>
    <m/>
    <s v="010BPA0890;308BPA0050"/>
    <s v="Federal"/>
    <m/>
    <m/>
    <m/>
    <s v="Federal"/>
    <s v="PAV"/>
    <s v="Capanema"/>
  </r>
  <r>
    <x v="0"/>
    <s v="316BPA0060"/>
    <n v="0"/>
    <x v="267"/>
    <s v="0060"/>
    <n v="-48.244883660352599"/>
    <n v="-1.34114699993404"/>
    <n v="-48.233221350085202"/>
    <n v="-1.3264817301476901"/>
    <s v="316"/>
    <s v="PA"/>
    <s v="Eixo Principal"/>
    <s v="Coinc"/>
    <s v="316BPA0060"/>
    <s v="ENTR PA-391 (P/BENEVIDES)"/>
    <s v="ENTR PA-406 (CAJUEIRO)"/>
    <n v="23.9"/>
    <n v="25.9"/>
    <n v="2"/>
    <x v="0"/>
    <m/>
    <s v="308BPA0060;010BPA0870"/>
    <s v="Federal"/>
    <m/>
    <m/>
    <m/>
    <s v="Federal"/>
    <s v="PAV"/>
    <s v="Capanema"/>
  </r>
  <r>
    <x v="0"/>
    <s v="316BPA0070"/>
    <n v="0"/>
    <x v="267"/>
    <s v="0070"/>
    <n v="-48.233221350085202"/>
    <n v="-1.3264817301476901"/>
    <n v="-48.155209490125699"/>
    <n v="-1.2897627401582601"/>
    <s v="316"/>
    <s v="PA"/>
    <s v="Eixo Principal"/>
    <s v="Coinc"/>
    <s v="316BPA0070"/>
    <s v="ENTR PA-406 (CAJUEIRO)"/>
    <s v="ENTR PA-140 (SANTA IZABEL DO PARÁ)"/>
    <n v="25.9"/>
    <n v="36.1"/>
    <n v="10.199999999999999"/>
    <x v="0"/>
    <m/>
    <s v="010BPA0850;308BPA0070"/>
    <s v="Federal"/>
    <m/>
    <m/>
    <m/>
    <s v="Federal"/>
    <s v="PAV"/>
    <s v="Capanema"/>
  </r>
  <r>
    <x v="0"/>
    <s v="316BPA0080"/>
    <n v="0"/>
    <x v="267"/>
    <s v="0080"/>
    <n v="-48.155209490125699"/>
    <n v="-1.2897627401582601"/>
    <n v="-48.057498989786403"/>
    <n v="-1.29031798968344"/>
    <s v="316"/>
    <s v="PA"/>
    <s v="Eixo Principal"/>
    <s v="Coinc"/>
    <s v="316BPA0080"/>
    <s v="ENTR PA-140 (SANTA IZABEL DO PARÁ)"/>
    <s v="ACESSO AMERICANO II"/>
    <n v="36.1"/>
    <n v="47.8"/>
    <n v="11.7"/>
    <x v="0"/>
    <m/>
    <s v="010BPA0830;308BPA0080"/>
    <s v="Federal"/>
    <m/>
    <m/>
    <m/>
    <s v="Federal"/>
    <s v="PAV"/>
    <s v="Capanema"/>
  </r>
  <r>
    <x v="0"/>
    <s v="316BPA0090"/>
    <n v="0"/>
    <x v="267"/>
    <s v="0090"/>
    <n v="-48.057498989786403"/>
    <n v="-1.29031798968344"/>
    <n v="-48.039251259837698"/>
    <n v="-1.30695194017982"/>
    <s v="316"/>
    <s v="PA"/>
    <s v="Eixo Principal"/>
    <s v="Coinc"/>
    <s v="316BPA0090"/>
    <s v="ACESSO AMERICANO II"/>
    <s v="ACESSO AMERICANO I"/>
    <n v="47.8"/>
    <n v="50.5"/>
    <n v="2.7"/>
    <x v="0"/>
    <m/>
    <s v="010BPA0810;308BPA0090"/>
    <s v="Federal"/>
    <m/>
    <m/>
    <m/>
    <s v="Federal"/>
    <s v="PAV"/>
    <s v="Capanema"/>
  </r>
  <r>
    <x v="0"/>
    <s v="316BPA0100"/>
    <n v="0"/>
    <x v="267"/>
    <s v="0100"/>
    <n v="-48.039251259837698"/>
    <n v="-1.30695194017982"/>
    <n v="-47.918950810431497"/>
    <n v="-1.2962455696772399"/>
    <s v="316"/>
    <s v="PA"/>
    <s v="Eixo Principal"/>
    <s v="Coinc"/>
    <s v="316BPA0100"/>
    <s v="ACESSO AMERICANO I"/>
    <s v="ENTR PA-136/320 (CASTANHAL)"/>
    <n v="50.5"/>
    <n v="64.099999999999994"/>
    <n v="13.6"/>
    <x v="0"/>
    <m/>
    <s v="010BPA0790;308BPA0100"/>
    <s v="Federal"/>
    <m/>
    <m/>
    <m/>
    <s v="Federal"/>
    <s v="PAV"/>
    <s v="Capanema"/>
  </r>
  <r>
    <x v="0"/>
    <s v="316BPA0105"/>
    <n v="0"/>
    <x v="267"/>
    <s v="0105"/>
    <n v="-47.918950810431497"/>
    <n v="-1.2962455696772399"/>
    <n v="-47.887399129765903"/>
    <n v="-1.29461574991688"/>
    <s v="316"/>
    <s v="PA"/>
    <s v="Eixo Principal"/>
    <s v="Coinc"/>
    <s v="316BPA0105"/>
    <s v="ENTR PA-136/320 (CASTANHAL)"/>
    <s v="FIM PISTA DUPLA"/>
    <n v="64.099999999999994"/>
    <n v="67.599999999999994"/>
    <n v="3.5"/>
    <x v="0"/>
    <m/>
    <s v="010BPA0780;308BPA0105"/>
    <s v="Federal"/>
    <m/>
    <m/>
    <m/>
    <s v="Federal"/>
    <s v="PAV"/>
    <s v="Capanema"/>
  </r>
  <r>
    <x v="0"/>
    <s v="316BPA0110"/>
    <n v="0"/>
    <x v="267"/>
    <s v="0110"/>
    <n v="-47.887399129765903"/>
    <n v="-1.29461574991688"/>
    <n v="-47.779755430368702"/>
    <n v="-1.3040598796596901"/>
    <s v="316"/>
    <s v="PA"/>
    <s v="Eixo Principal"/>
    <s v="Coinc"/>
    <s v="316BPA0110"/>
    <s v="FIM PISTA DUPLA"/>
    <s v="ENTR PA-127(A) (BARRO BRANCO)"/>
    <n v="67.599999999999994"/>
    <n v="80"/>
    <n v="12.4"/>
    <x v="2"/>
    <m/>
    <s v="010BPA0770;308BPA0110"/>
    <s v="Federal"/>
    <m/>
    <m/>
    <m/>
    <s v="Federal"/>
    <s v="PAV"/>
    <s v="Capanema"/>
  </r>
  <r>
    <x v="0"/>
    <s v="316BPA0120"/>
    <n v="0"/>
    <x v="267"/>
    <s v="0120"/>
    <n v="-47.779755430368702"/>
    <n v="-1.3040598796596901"/>
    <n v="-47.728935620182703"/>
    <n v="-1.31296585958671"/>
    <s v="316"/>
    <s v="PA"/>
    <s v="Eixo Principal"/>
    <s v="Coinc"/>
    <s v="316BPA0120"/>
    <s v="ENTR PA-127(A) (BARRO BRANCO)"/>
    <s v="ENTR PA-127(B) (P/IGARAPÉ AÇU)"/>
    <n v="80"/>
    <n v="85.8"/>
    <n v="5.8"/>
    <x v="2"/>
    <m/>
    <s v="308BPA0120;010BPA0750"/>
    <s v="Federal"/>
    <m/>
    <m/>
    <m/>
    <s v="Federal"/>
    <s v="PAV"/>
    <s v="Capanema"/>
  </r>
  <r>
    <x v="0"/>
    <s v="316BPA0130"/>
    <n v="0"/>
    <x v="267"/>
    <s v="0130"/>
    <n v="-47.728935620182703"/>
    <n v="-1.31296585958671"/>
    <n v="-47.645253690305502"/>
    <n v="-1.32770564989579"/>
    <s v="316"/>
    <s v="PA"/>
    <s v="Eixo Principal"/>
    <s v="Coinc"/>
    <s v="316BPA0130"/>
    <s v="ENTR PA-127(B) (P/IGARAPÉ AÇU)"/>
    <s v="ENTR PA-424 (P/COLÔNIA DO PRATA)"/>
    <n v="85.8"/>
    <n v="95.3"/>
    <n v="9.5"/>
    <x v="2"/>
    <m/>
    <s v="308BPA0130;010BPA0730"/>
    <s v="Federal"/>
    <m/>
    <m/>
    <m/>
    <s v="Federal"/>
    <s v="PAV"/>
    <s v="Capanema"/>
  </r>
  <r>
    <x v="0"/>
    <s v="316BPA0140"/>
    <n v="0"/>
    <x v="267"/>
    <s v="0140"/>
    <n v="-47.645253690305502"/>
    <n v="-1.32770564989579"/>
    <n v="-47.5821997296337"/>
    <n v="-1.33893420005324"/>
    <s v="316"/>
    <s v="PA"/>
    <s v="Eixo Principal"/>
    <s v="Coinc"/>
    <s v="316BPA0140"/>
    <s v="ENTR PA-424 (P/COLÔNIA DO PRATA)"/>
    <s v="ENTR BR-010(B) (P/SANTA MARIA DO PARÁ)"/>
    <n v="95.3"/>
    <n v="102.5"/>
    <n v="7.2"/>
    <x v="2"/>
    <m/>
    <s v="308BPA0140;010BPA0710"/>
    <s v="Federal"/>
    <m/>
    <m/>
    <m/>
    <s v="Federal"/>
    <s v="PAV"/>
    <s v="Capanema"/>
  </r>
  <r>
    <x v="0"/>
    <s v="316BPA0150"/>
    <n v="0"/>
    <x v="267"/>
    <s v="0150"/>
    <n v="-47.5821997296337"/>
    <n v="-1.33893420005324"/>
    <n v="-47.513969720026502"/>
    <n v="-1.31749083983032"/>
    <s v="316"/>
    <s v="PA"/>
    <s v="Eixo Principal"/>
    <s v="Coinc"/>
    <s v="316BPA0150"/>
    <s v="ENTR BR-010(B) (P/SANTA MARIA DO PARÁ)"/>
    <s v="ENTR PA-324 (P/SALINÓPOLIS)"/>
    <n v="102.5"/>
    <n v="110.9"/>
    <n v="8.4"/>
    <x v="2"/>
    <m/>
    <s v="308BPA0150"/>
    <s v="Federal"/>
    <m/>
    <m/>
    <m/>
    <s v="Federal"/>
    <s v="PAV"/>
    <s v="Capanema"/>
  </r>
  <r>
    <x v="0"/>
    <s v="316BPA0160"/>
    <n v="0"/>
    <x v="267"/>
    <s v="0160"/>
    <n v="-47.513969720026502"/>
    <n v="-1.31749083983032"/>
    <n v="-47.367889050339301"/>
    <n v="-1.2941872499415501"/>
    <s v="316"/>
    <s v="PA"/>
    <s v="Eixo Principal"/>
    <s v="Coinc"/>
    <s v="316BPA0160"/>
    <s v="ENTR PA-324 (P/SALINÓPOLIS)"/>
    <s v="ENTR PA-380 (P/BONITO)"/>
    <n v="110.9"/>
    <n v="128"/>
    <n v="17.100000000000001"/>
    <x v="2"/>
    <m/>
    <s v="308BPA0160"/>
    <s v="Federal"/>
    <m/>
    <m/>
    <m/>
    <s v="Federal"/>
    <s v="PAV"/>
    <s v="Capanema"/>
  </r>
  <r>
    <x v="0"/>
    <s v="316BPA0170"/>
    <n v="0"/>
    <x v="267"/>
    <s v="0170"/>
    <n v="-47.367889050339301"/>
    <n v="-1.2941872499415501"/>
    <n v="-47.268867209853703"/>
    <n v="-1.2624632196018399"/>
    <s v="316"/>
    <s v="PA"/>
    <s v="Eixo Principal"/>
    <s v="Coinc"/>
    <s v="316BPA0170"/>
    <s v="ENTR PA-380 (P/BONITO)"/>
    <s v="ENTR PA-436 (P/BOA ESPERANÇA)"/>
    <n v="128"/>
    <n v="139.80000000000001"/>
    <n v="11.8"/>
    <x v="2"/>
    <m/>
    <s v="308BPA0170"/>
    <s v="Federal"/>
    <m/>
    <m/>
    <m/>
    <s v="Federal"/>
    <s v="PAV"/>
    <s v="Capanema"/>
  </r>
  <r>
    <x v="0"/>
    <s v="316BPA0180"/>
    <n v="0"/>
    <x v="267"/>
    <s v="0180"/>
    <n v="-47.268867209853703"/>
    <n v="-1.2624632196018399"/>
    <n v="-47.1846679395737"/>
    <n v="-1.21250999973665"/>
    <s v="316"/>
    <s v="PA"/>
    <s v="Eixo Principal"/>
    <s v="Coinc"/>
    <s v="316BPA0180"/>
    <s v="ENTR PA-436 (P/BOA ESPERANÇA)"/>
    <s v="ENTR BR-308(A)/PA-124/242 (CAPANEMA)"/>
    <n v="139.80000000000001"/>
    <n v="150.69999999999999"/>
    <n v="10.9"/>
    <x v="2"/>
    <m/>
    <s v="308BPA0180"/>
    <s v="Federal"/>
    <m/>
    <m/>
    <m/>
    <s v="Federal"/>
    <s v="PAV"/>
    <s v="Capanema"/>
  </r>
  <r>
    <x v="0"/>
    <s v="316BPA0190"/>
    <n v="0"/>
    <x v="267"/>
    <s v="0190"/>
    <n v="-47.1846679395737"/>
    <n v="-1.21250999973665"/>
    <n v="-47.009512100003299"/>
    <n v="-1.4025911696467099"/>
    <s v="316"/>
    <s v="PA"/>
    <s v="Eixo Principal"/>
    <s v="-"/>
    <s v="316BPA0190"/>
    <s v="ENTR BR-308(A)/PA-124/242 (CAPANEMA)"/>
    <s v="ENTR PA-251/378 (P/OURÉM)"/>
    <n v="150.69999999999999"/>
    <n v="179.5"/>
    <n v="28.8"/>
    <x v="2"/>
    <m/>
    <m/>
    <s v="Federal"/>
    <m/>
    <m/>
    <m/>
    <s v="Federal"/>
    <s v="PAV"/>
    <s v="Capanema"/>
  </r>
  <r>
    <x v="0"/>
    <s v="316BPA0200"/>
    <n v="0"/>
    <x v="267"/>
    <s v="0200"/>
    <n v="-47.009512100003299"/>
    <n v="-1.4025911696467099"/>
    <n v="-46.869257529911003"/>
    <n v="-1.55734597044011"/>
    <s v="316"/>
    <s v="PA"/>
    <s v="Eixo Principal"/>
    <s v="-"/>
    <s v="316BPA0200"/>
    <s v="ENTR PA-251/378 (P/OURÉM)"/>
    <s v="ENTR PA-112 (P/BRAGANÇA)"/>
    <n v="179.5"/>
    <n v="202.7"/>
    <n v="23.2"/>
    <x v="2"/>
    <m/>
    <m/>
    <s v="Federal"/>
    <m/>
    <m/>
    <m/>
    <s v="Federal"/>
    <s v="PAV"/>
    <s v="Capanema"/>
  </r>
  <r>
    <x v="0"/>
    <s v="316BPA0210"/>
    <n v="0"/>
    <x v="267"/>
    <s v="0210"/>
    <n v="-46.869257529911003"/>
    <n v="-1.55734597044011"/>
    <n v="-46.7140380503157"/>
    <n v="-1.6821456902713401"/>
    <s v="316"/>
    <s v="PA"/>
    <s v="Eixo Principal"/>
    <s v="-"/>
    <s v="316BPA0210"/>
    <s v="ENTR PA-112 (P/BRAGANÇA)"/>
    <s v="ENTR PA-108/253 (P/CAPITÃO POÇO)"/>
    <n v="202.7"/>
    <n v="225.2"/>
    <n v="22.5"/>
    <x v="2"/>
    <m/>
    <m/>
    <s v="Federal"/>
    <m/>
    <m/>
    <m/>
    <s v="Federal"/>
    <s v="PAV"/>
    <s v="Capanema"/>
  </r>
  <r>
    <x v="0"/>
    <s v="316BPA0220"/>
    <n v="0"/>
    <x v="267"/>
    <s v="0220"/>
    <n v="-46.7140380503157"/>
    <n v="-1.6821456902713401"/>
    <n v="-46.449645510331997"/>
    <n v="-1.80641688033472"/>
    <s v="316"/>
    <s v="PA"/>
    <s v="Eixo Principal"/>
    <s v="-"/>
    <s v="316BPA0220"/>
    <s v="ENTR PA-108/253 (P/CAPITÃO POÇO)"/>
    <s v="ENTR PA-102 (P/VISEU)"/>
    <n v="225.2"/>
    <n v="257.89999999999998"/>
    <n v="32.700000000000003"/>
    <x v="2"/>
    <m/>
    <m/>
    <s v="Federal"/>
    <m/>
    <m/>
    <m/>
    <s v="Federal"/>
    <s v="PAV"/>
    <s v="Capanema"/>
  </r>
  <r>
    <x v="0"/>
    <s v="316BPA0230"/>
    <n v="0"/>
    <x v="267"/>
    <s v="0230"/>
    <n v="-46.449645510331997"/>
    <n v="-1.80641688033472"/>
    <n v="-46.316585719854999"/>
    <n v="-1.80092628002375"/>
    <s v="316"/>
    <s v="PA"/>
    <s v="Eixo Principal"/>
    <s v="-"/>
    <s v="316BPA0230"/>
    <s v="ENTR PA-102 (P/VISEU)"/>
    <s v="DIV PA/MA (ALTO BONITO)"/>
    <n v="257.89999999999998"/>
    <n v="274"/>
    <n v="16.100000000000001"/>
    <x v="2"/>
    <m/>
    <m/>
    <s v="Federal"/>
    <m/>
    <m/>
    <m/>
    <s v="Federal"/>
    <s v="PAV"/>
    <s v="Capanema"/>
  </r>
  <r>
    <x v="0"/>
    <s v="316BPE0570"/>
    <n v="0"/>
    <x v="268"/>
    <s v="0570"/>
    <n v="-40.661268069565701"/>
    <n v="-7.4461280402767898"/>
    <n v="-40.531909420083601"/>
    <n v="-7.5627706897155296"/>
    <s v="316"/>
    <s v="PE"/>
    <s v="Eixo Principal"/>
    <s v="-"/>
    <s v="316BPE0570"/>
    <s v="DIV PI/PE"/>
    <s v="ENTR PE-585 (P/SERROLÂNDIA)"/>
    <n v="0"/>
    <n v="20.399999999999999"/>
    <n v="20.399999999999999"/>
    <x v="2"/>
    <m/>
    <m/>
    <s v="Federal"/>
    <m/>
    <m/>
    <m/>
    <s v="Federal"/>
    <s v="PAV"/>
    <s v="Salgueiro"/>
  </r>
  <r>
    <x v="0"/>
    <s v="316BPE0590"/>
    <n v="0"/>
    <x v="268"/>
    <s v="0590"/>
    <n v="-40.531909420083601"/>
    <n v="-7.5627706897155296"/>
    <n v="-40.506500639592701"/>
    <n v="-7.5825679101808401"/>
    <s v="316"/>
    <s v="PE"/>
    <s v="Eixo Principal"/>
    <s v="-"/>
    <s v="316BPE0590"/>
    <s v="ENTR PE-585 (P/SERROLÂNDIA)"/>
    <s v="ENTR R. COELHO RODRIGUES (ARARIPINA)"/>
    <n v="20.399999999999999"/>
    <n v="24"/>
    <n v="3.6"/>
    <x v="2"/>
    <m/>
    <m/>
    <s v="Federal"/>
    <m/>
    <m/>
    <m/>
    <s v="Federal"/>
    <s v="PAV"/>
    <s v="Salgueiro"/>
  </r>
  <r>
    <x v="0"/>
    <s v="316BPE0610"/>
    <n v="0"/>
    <x v="268"/>
    <s v="0610"/>
    <n v="-40.506500639592701"/>
    <n v="-7.5825679101808401"/>
    <n v="-40.262212200232703"/>
    <n v="-7.7590605497045404"/>
    <s v="316"/>
    <s v="PE"/>
    <s v="Eixo Principal"/>
    <s v="-"/>
    <s v="316BPE0610"/>
    <s v="ENTR R. COELHO RODRIGUES (ARARIPINA)"/>
    <s v="ENTR PE-630 (TRINDADE)"/>
    <n v="24"/>
    <n v="58.7"/>
    <n v="34.700000000000003"/>
    <x v="2"/>
    <m/>
    <m/>
    <s v="Federal"/>
    <m/>
    <m/>
    <m/>
    <s v="Federal"/>
    <s v="PAV"/>
    <s v="Salgueiro"/>
  </r>
  <r>
    <x v="0"/>
    <s v="316BPE0620"/>
    <n v="0"/>
    <x v="268"/>
    <s v="0620"/>
    <n v="-40.262212200232703"/>
    <n v="-7.7590605497045404"/>
    <n v="-40.171181669798102"/>
    <n v="-7.8131741502667698"/>
    <s v="316"/>
    <s v="PE"/>
    <s v="Eixo Principal"/>
    <s v="-"/>
    <s v="316BPE0620"/>
    <s v="ENTR PE-630 (TRINDADE)"/>
    <s v="ENTR PE-590 (P/IPUBÍ)"/>
    <n v="58.7"/>
    <n v="71.2"/>
    <n v="12.5"/>
    <x v="2"/>
    <m/>
    <m/>
    <s v="Federal"/>
    <m/>
    <m/>
    <m/>
    <s v="Federal"/>
    <s v="PAV"/>
    <s v="Salgueiro"/>
  </r>
  <r>
    <x v="0"/>
    <s v="316BPE0630"/>
    <n v="0"/>
    <x v="268"/>
    <s v="0630"/>
    <n v="-40.171181669798102"/>
    <n v="-7.8131741502667698"/>
    <n v="-40.078130860050997"/>
    <n v="-7.8783682500946304"/>
    <s v="316"/>
    <s v="PE"/>
    <s v="Eixo Principal"/>
    <s v="-"/>
    <s v="316BPE0630"/>
    <s v="ENTR PE-590 (P/IPUBÍ)"/>
    <s v="ENTR BR-122 (OURICURÍ)"/>
    <n v="71.2"/>
    <n v="83.9"/>
    <n v="12.7"/>
    <x v="2"/>
    <m/>
    <m/>
    <s v="Federal"/>
    <m/>
    <m/>
    <m/>
    <s v="Federal"/>
    <s v="PAV"/>
    <s v="Salgueiro"/>
  </r>
  <r>
    <x v="0"/>
    <s v="316BPE0650"/>
    <n v="0"/>
    <x v="268"/>
    <s v="0650"/>
    <n v="-40.078130860050997"/>
    <n v="-7.8783682500946304"/>
    <n v="-39.605114820292599"/>
    <n v="-8.0847212899554908"/>
    <s v="316"/>
    <s v="PE"/>
    <s v="Eixo Principal"/>
    <s v="-"/>
    <s v="316BPE0650"/>
    <s v="ENTR BR-122 (OURICURÍ)"/>
    <s v="ENTR PE-555"/>
    <n v="83.9"/>
    <n v="141.4"/>
    <n v="57.5"/>
    <x v="2"/>
    <m/>
    <m/>
    <s v="Federal"/>
    <m/>
    <m/>
    <m/>
    <s v="Federal"/>
    <s v="PAV"/>
    <s v="Salgueiro"/>
  </r>
  <r>
    <x v="0"/>
    <s v="316BPE0660"/>
    <n v="0"/>
    <x v="268"/>
    <s v="0660"/>
    <n v="-39.605114820292599"/>
    <n v="-8.0847212899554908"/>
    <n v="-39.576830679692002"/>
    <n v="-8.0948180999752708"/>
    <s v="316"/>
    <s v="PE"/>
    <s v="Eixo Principal"/>
    <s v="-"/>
    <s v="316BPE0660"/>
    <s v="ENTR PE-555"/>
    <s v="ENTR BR-232 (PARNAMIRIM)"/>
    <n v="141.4"/>
    <n v="144.9"/>
    <n v="3.5"/>
    <x v="2"/>
    <m/>
    <m/>
    <s v="Federal"/>
    <m/>
    <m/>
    <m/>
    <s v="Federal"/>
    <s v="PAV"/>
    <s v="Salgueiro"/>
  </r>
  <r>
    <x v="0"/>
    <s v="316BPE0670"/>
    <n v="0"/>
    <x v="268"/>
    <s v="0670"/>
    <n v="-39.576830679692002"/>
    <n v="-8.0948180999752708"/>
    <n v="-39.473585687629303"/>
    <n v="-8.2389742960268606"/>
    <s v="316"/>
    <s v="PE"/>
    <s v="Eixo Principal"/>
    <s v="-"/>
    <s v="316BPE0670"/>
    <s v="ENTR BR-232 (PARNAMIRIM)"/>
    <s v="ENTR PE-483"/>
    <n v="144.9"/>
    <n v="167.7"/>
    <n v="22.8"/>
    <x v="1"/>
    <m/>
    <m/>
    <s v="Federal"/>
    <m/>
    <m/>
    <m/>
    <s v="Federal"/>
    <s v="PLA"/>
    <s v="Salgueiro"/>
  </r>
  <r>
    <x v="0"/>
    <s v="316BPE0680"/>
    <n v="0"/>
    <x v="268"/>
    <s v="0680"/>
    <n v="-39.473585687629303"/>
    <n v="-8.2389742960268606"/>
    <n v="-39.312602210223702"/>
    <n v="-8.5074817101127493"/>
    <s v="316"/>
    <s v="PE"/>
    <s v="Eixo Principal"/>
    <s v="-"/>
    <s v="316BPE0680"/>
    <s v="ENTR PE-483"/>
    <s v="ENTR BR-428(A) (CABROBÓ)"/>
    <n v="167.7"/>
    <n v="207.7"/>
    <n v="40"/>
    <x v="1"/>
    <m/>
    <m/>
    <s v="Federal"/>
    <m/>
    <m/>
    <m/>
    <s v="Federal"/>
    <s v="PLA"/>
    <s v="Salgueiro"/>
  </r>
  <r>
    <x v="0"/>
    <s v="316BPE0690"/>
    <n v="0"/>
    <x v="268"/>
    <s v="0690"/>
    <n v="-39.312602210223702"/>
    <n v="-8.5074817101127493"/>
    <n v="-39.2261571601247"/>
    <n v="-8.5482523896360405"/>
    <s v="316"/>
    <s v="PE"/>
    <s v="Eixo Principal"/>
    <s v="-"/>
    <s v="316BPE0690"/>
    <s v="ENTR BR-428(A) (CABROBÓ)"/>
    <s v="ENTR BR-116/428(B)"/>
    <n v="207.7"/>
    <n v="218.3"/>
    <n v="10.6"/>
    <x v="2"/>
    <m/>
    <s v="428BPE0010"/>
    <s v="Federal"/>
    <m/>
    <m/>
    <m/>
    <s v="Federal"/>
    <s v="PAV"/>
    <s v="Salgueiro"/>
  </r>
  <r>
    <x v="0"/>
    <s v="316BPE0710"/>
    <n v="0"/>
    <x v="268"/>
    <s v="0710"/>
    <n v="-39.2261571601247"/>
    <n v="-8.5482523896360405"/>
    <n v="-38.971397579634498"/>
    <n v="-8.67755432966851"/>
    <s v="316"/>
    <s v="PE"/>
    <s v="Eixo Principal"/>
    <s v="-"/>
    <s v="316BPE0710"/>
    <s v="ENTR BR-116/428(B)"/>
    <s v="ENTR PE-460(A)"/>
    <n v="218.3"/>
    <n v="249.9"/>
    <n v="31.6"/>
    <x v="2"/>
    <m/>
    <m/>
    <s v="Federal"/>
    <m/>
    <m/>
    <m/>
    <s v="Federal"/>
    <s v="PAV"/>
    <s v="Salgueiro"/>
  </r>
  <r>
    <x v="0"/>
    <s v="316BPE0720"/>
    <n v="0"/>
    <x v="268"/>
    <s v="0720"/>
    <n v="-38.971397579634498"/>
    <n v="-8.67755432966851"/>
    <n v="-38.9586649700123"/>
    <n v="-8.7494587200438296"/>
    <s v="316"/>
    <s v="PE"/>
    <s v="Eixo Principal"/>
    <s v="-"/>
    <s v="316BPE0720"/>
    <s v="ENTR PE-460(A)"/>
    <s v="ENTR PE-460(B) (BELÉM DO SÃO FRANCISCO)"/>
    <n v="249.9"/>
    <n v="258"/>
    <n v="8.1"/>
    <x v="2"/>
    <m/>
    <m/>
    <s v="Federal"/>
    <m/>
    <m/>
    <m/>
    <s v="Federal"/>
    <s v="PAV"/>
    <s v="Salgueiro"/>
  </r>
  <r>
    <x v="0"/>
    <s v="316BPE0725"/>
    <n v="0"/>
    <x v="268"/>
    <s v="0725"/>
    <n v="-38.9586649700123"/>
    <n v="-8.7494587200438296"/>
    <n v="-38.743183389601697"/>
    <n v="-8.66021535025817"/>
    <s v="316"/>
    <s v="PE"/>
    <s v="Eixo Principal"/>
    <s v="-"/>
    <s v="316BPE0725"/>
    <s v="ENTR PE-460(B) (BELÉM DO SÃO FRANCISCO)"/>
    <s v="ENTR PE-422 (P/ITACURUBA)"/>
    <n v="258"/>
    <n v="283.8"/>
    <n v="25.8"/>
    <x v="2"/>
    <m/>
    <m/>
    <s v="Federal"/>
    <m/>
    <m/>
    <m/>
    <s v="Federal"/>
    <s v="PAV"/>
    <s v="Salgueiro"/>
  </r>
  <r>
    <x v="0"/>
    <s v="316BPE0730"/>
    <n v="0"/>
    <x v="268"/>
    <s v="0730"/>
    <n v="-38.743183389601697"/>
    <n v="-8.66021535025817"/>
    <n v="-38.566278120438803"/>
    <n v="-8.6080097099800792"/>
    <s v="316"/>
    <s v="PE"/>
    <s v="Eixo Principal"/>
    <s v="-"/>
    <s v="316BPE0730"/>
    <s v="ENTR PE-422 (P/ITACURUBA)"/>
    <s v="ENTR PE-360 (FLORESTA)"/>
    <n v="283.8"/>
    <n v="304.39999999999998"/>
    <n v="20.6"/>
    <x v="2"/>
    <m/>
    <m/>
    <s v="Federal"/>
    <m/>
    <m/>
    <m/>
    <s v="Federal"/>
    <s v="PAV"/>
    <s v="Salgueiro"/>
  </r>
  <r>
    <x v="0"/>
    <s v="316BPE0750"/>
    <n v="0"/>
    <x v="268"/>
    <s v="0750"/>
    <n v="-38.566278120438803"/>
    <n v="-8.6080097099800792"/>
    <n v="-38.214895280392803"/>
    <n v="-9.0009703504012997"/>
    <s v="316"/>
    <s v="PE"/>
    <s v="Eixo Principal"/>
    <s v="-"/>
    <s v="316BPE0750"/>
    <s v="ENTR PE-360 (FLORESTA)"/>
    <s v="ENTR BR-110(A)"/>
    <n v="304.39999999999998"/>
    <n v="369.5"/>
    <n v="65.099999999999994"/>
    <x v="2"/>
    <m/>
    <m/>
    <s v="Federal"/>
    <m/>
    <m/>
    <m/>
    <s v="Federal"/>
    <s v="PAV"/>
    <s v="Salgueiro"/>
  </r>
  <r>
    <x v="0"/>
    <s v="316BPE0770"/>
    <n v="0"/>
    <x v="268"/>
    <s v="0770"/>
    <n v="-38.214895280392803"/>
    <n v="-9.0009703504012997"/>
    <n v="-38.173052230376001"/>
    <n v="-8.9640737200261302"/>
    <s v="316"/>
    <s v="PE"/>
    <s v="Eixo Principal"/>
    <s v="Coinc"/>
    <s v="316BPE0770"/>
    <s v="ENTR BR-110(A)"/>
    <s v="ACESSO A PETROLÂNDIA"/>
    <n v="369.5"/>
    <n v="372.7"/>
    <n v="3.2"/>
    <x v="5"/>
    <m/>
    <s v="110BPE0460"/>
    <s v="Federal"/>
    <m/>
    <m/>
    <m/>
    <s v="Federal"/>
    <s v="N_PAV"/>
    <s v="Salgueiro"/>
  </r>
  <r>
    <x v="0"/>
    <s v="316BPE0780"/>
    <n v="0"/>
    <x v="268"/>
    <s v="0780"/>
    <n v="-37.916567199816299"/>
    <n v="-8.7355582103430702"/>
    <n v="-38.173052230376001"/>
    <n v="-8.9640737200261302"/>
    <s v="316"/>
    <s v="PE"/>
    <s v="Eixo Principal"/>
    <s v="Coinc"/>
    <s v="316BPE0780"/>
    <s v="ACESSO A PETROLÂNDIA"/>
    <s v="ENTR BR-110(B)/PE-355 (HOTEL DO PEBA)"/>
    <n v="372.7"/>
    <n v="410.9"/>
    <n v="38.200000000000003"/>
    <x v="5"/>
    <m/>
    <s v="110BPE0450"/>
    <s v="Federal"/>
    <m/>
    <m/>
    <m/>
    <s v="Federal"/>
    <s v="N_PAV"/>
    <s v="Salgueiro"/>
  </r>
  <r>
    <x v="0"/>
    <s v="316BPE0790"/>
    <n v="0"/>
    <x v="268"/>
    <s v="0790"/>
    <n v="-37.916567199816299"/>
    <n v="-8.7355582103430702"/>
    <n v="-37.834065059954497"/>
    <n v="-8.8956728500219793"/>
    <s v="316"/>
    <s v="PE"/>
    <s v="Eixo Principal"/>
    <s v="-"/>
    <s v="316BPE0790"/>
    <s v="ENTR BR-110(B)/PE-355 (HOTEL DO PEBA)"/>
    <s v="ENTR PE-345 (INAJÁ)"/>
    <n v="410.9"/>
    <n v="432.3"/>
    <n v="21.4"/>
    <x v="5"/>
    <m/>
    <m/>
    <s v="Federal"/>
    <m/>
    <m/>
    <m/>
    <s v="Federal"/>
    <s v="N_PAV"/>
    <s v="Salgueiro"/>
  </r>
  <r>
    <x v="0"/>
    <s v="316BPE0810"/>
    <n v="0"/>
    <x v="268"/>
    <s v="0810"/>
    <n v="-37.834065059954497"/>
    <n v="-8.8956728500219793"/>
    <n v="-37.827635820136898"/>
    <n v="-8.9169922503920098"/>
    <s v="316"/>
    <s v="PE"/>
    <s v="Eixo Principal"/>
    <s v="-"/>
    <s v="316BPE0810"/>
    <s v="ENTR PE-345 (INAJÁ)"/>
    <s v="DIV PE/AL"/>
    <n v="432.3"/>
    <n v="434.7"/>
    <n v="2.4"/>
    <x v="2"/>
    <m/>
    <m/>
    <s v="Federal"/>
    <m/>
    <m/>
    <m/>
    <s v="Federal"/>
    <s v="PAV"/>
    <s v="Salgueiro"/>
  </r>
  <r>
    <x v="0"/>
    <s v="316BPI0390"/>
    <n v="0"/>
    <x v="269"/>
    <s v="0390"/>
    <n v="-42.815677929592702"/>
    <n v="-5.1311774903488701"/>
    <n v="-42.810573419927302"/>
    <n v="-5.12993270003403"/>
    <s v="316"/>
    <s v="PI"/>
    <s v="Eixo Principal"/>
    <s v="Coinc"/>
    <s v="316BPI0390"/>
    <s v="ENTR BR-226(A) (DIV MA/PI) (TIMON) (INÍCIO DA PONTE RIO PARNAÍBA)"/>
    <s v="FIM DA PONTE RIO PARNAÍBA"/>
    <n v="0"/>
    <n v="0.6"/>
    <n v="0.6"/>
    <x v="2"/>
    <m/>
    <s v="226BPI0800"/>
    <s v="Federal"/>
    <m/>
    <m/>
    <m/>
    <s v="Federal"/>
    <s v="PAV"/>
    <s v="Piripiri"/>
  </r>
  <r>
    <x v="0"/>
    <s v="316BPI0395"/>
    <n v="0"/>
    <x v="269"/>
    <s v="0395"/>
    <n v="-42.810573419927302"/>
    <n v="-5.12993270003403"/>
    <n v="-42.7993320697191"/>
    <n v="-5.1252910003793204"/>
    <s v="316"/>
    <s v="PI"/>
    <s v="Eixo Principal"/>
    <s v="Coinc"/>
    <s v="316BPI0395"/>
    <s v="FIM DA PONTE RIO PARNAÍBA"/>
    <s v="ENTR PI-130 (TERESINA)"/>
    <n v="0.6"/>
    <n v="1.9"/>
    <n v="1.3"/>
    <x v="2"/>
    <m/>
    <s v="226BPI0795"/>
    <s v="Federal"/>
    <m/>
    <m/>
    <m/>
    <s v="Federal"/>
    <s v="PAV"/>
    <s v="Piripiri"/>
  </r>
  <r>
    <x v="0"/>
    <s v="316BPI0400"/>
    <n v="0"/>
    <x v="269"/>
    <s v="0400"/>
    <n v="-42.7993320697191"/>
    <n v="-5.1252910003793204"/>
    <n v="-42.794929610413099"/>
    <n v="-5.12321786970886"/>
    <s v="316"/>
    <s v="PI"/>
    <s v="Eixo Principal"/>
    <s v="Coinc"/>
    <s v="316BPI0400"/>
    <s v="ENTR PI-130 (TERESINA)"/>
    <s v="ENTR BR-226(B)/343(A)"/>
    <n v="1.9"/>
    <n v="2.4"/>
    <n v="0.5"/>
    <x v="0"/>
    <m/>
    <s v="226BPI0790"/>
    <s v="Federal"/>
    <m/>
    <m/>
    <m/>
    <s v="Federal"/>
    <s v="PAV"/>
    <s v="Piripiri"/>
  </r>
  <r>
    <x v="0"/>
    <s v="316BPI0410"/>
    <n v="0"/>
    <x v="269"/>
    <s v="0410"/>
    <n v="-42.794929610413099"/>
    <n v="-5.12321786970886"/>
    <n v="-42.772269470159799"/>
    <n v="-5.1540455997246104"/>
    <s v="316"/>
    <s v="PI"/>
    <s v="Eixo Principal"/>
    <s v="-"/>
    <s v="316BPI0410"/>
    <s v="ENTR BR-226(B)/343(A)"/>
    <s v="FIM DA PISTA DUPLA"/>
    <n v="2.4"/>
    <n v="6.8"/>
    <n v="4.4000000000000004"/>
    <x v="0"/>
    <m/>
    <s v="343BPI0214"/>
    <s v="Federal"/>
    <m/>
    <m/>
    <m/>
    <s v="Federal"/>
    <s v="PAV"/>
    <s v="Piripiri"/>
  </r>
  <r>
    <x v="0"/>
    <s v="316BPI0412"/>
    <n v="0"/>
    <x v="269"/>
    <s v="0412"/>
    <n v="-42.772269470159799"/>
    <n v="-5.1540455997246104"/>
    <n v="-42.753061419848599"/>
    <n v="-5.2168178603559401"/>
    <s v="316"/>
    <s v="PI"/>
    <s v="Eixo Principal"/>
    <s v="-"/>
    <s v="316BPI0412"/>
    <s v="FIM DA PISTA DUPLA"/>
    <s v="FIM DAS OBRAS DE DUPLICAÇÃO"/>
    <n v="6.8"/>
    <n v="13.8"/>
    <n v="7"/>
    <x v="2"/>
    <s v="EOD"/>
    <s v="343BPI0215"/>
    <s v="Federal"/>
    <m/>
    <m/>
    <m/>
    <s v="Federal"/>
    <s v="PAV"/>
    <s v="Piripiri"/>
  </r>
  <r>
    <x v="0"/>
    <s v="316BPI0415"/>
    <n v="0"/>
    <x v="269"/>
    <s v="0415"/>
    <n v="-42.753061419848599"/>
    <n v="-5.2168178603559401"/>
    <n v="-42.681951000438197"/>
    <n v="-5.3469685301734504"/>
    <s v="316"/>
    <s v="PI"/>
    <s v="Eixo Principal"/>
    <s v="-"/>
    <s v="316BPI0415"/>
    <s v="FIM DAS OBRAS DE DUPLICAÇÃO"/>
    <s v="ESTÁDIO MUNICIPAL (DEMERVAL LOBÃO) "/>
    <n v="13.8"/>
    <n v="32.799999999999997"/>
    <n v="19"/>
    <x v="2"/>
    <m/>
    <s v="343BPI0216"/>
    <s v="Federal"/>
    <m/>
    <m/>
    <m/>
    <s v="Federal"/>
    <s v="PAV"/>
    <s v="Piripiri"/>
  </r>
  <r>
    <x v="0"/>
    <s v="316BPI0420"/>
    <n v="0"/>
    <x v="269"/>
    <s v="0420"/>
    <n v="-42.681951000438197"/>
    <n v="-5.3469685301734504"/>
    <n v="-42.612609890134202"/>
    <n v="-5.5610160003880598"/>
    <s v="316"/>
    <s v="PI"/>
    <s v="Eixo Principal"/>
    <s v="-"/>
    <s v="316BPI0420"/>
    <s v="ESTÁDIO MUNICIPAL (DEMERVAL LOBÃO) "/>
    <s v="ENTR PI-223 (MONSENHOR GIL)"/>
    <n v="32.799999999999997"/>
    <n v="58.4"/>
    <n v="25.6"/>
    <x v="2"/>
    <m/>
    <s v="343BPI0218"/>
    <s v="Federal"/>
    <m/>
    <m/>
    <m/>
    <s v="Federal"/>
    <s v="PAV"/>
    <s v="Piripiri"/>
  </r>
  <r>
    <x v="0"/>
    <s v="316BPI0425"/>
    <n v="0"/>
    <x v="269"/>
    <s v="0425"/>
    <n v="-42.612609890134202"/>
    <n v="-5.5610160003880598"/>
    <n v="-42.605658950000397"/>
    <n v="-5.7228672498236497"/>
    <s v="316"/>
    <s v="PI"/>
    <s v="Eixo Principal"/>
    <s v="-"/>
    <s v="316BPI0425"/>
    <s v="ENTR PI-223 (MONSENHOR GIL)"/>
    <s v="ENTR PI-232 (BAIXÃO)"/>
    <n v="58.4"/>
    <n v="77.5"/>
    <n v="19.100000000000001"/>
    <x v="2"/>
    <m/>
    <s v="343BPI0220"/>
    <s v="Federal"/>
    <m/>
    <m/>
    <m/>
    <s v="Federal"/>
    <s v="PAV"/>
    <s v="Piripiri"/>
  </r>
  <r>
    <x v="0"/>
    <s v="316BPI0430"/>
    <n v="0"/>
    <x v="269"/>
    <s v="0430"/>
    <n v="-42.605658950000397"/>
    <n v="-5.7228672498236497"/>
    <n v="-42.610754839663997"/>
    <n v="-5.7647569800505396"/>
    <s v="316"/>
    <s v="PI"/>
    <s v="Eixo Principal"/>
    <s v="-"/>
    <s v="316BPI0430"/>
    <s v="ENTR PI-232 (BAIXÃO)"/>
    <s v="ENTR BR-343(B) (ESTACA ZERO)"/>
    <n v="77.5"/>
    <n v="82.9"/>
    <n v="5.4"/>
    <x v="2"/>
    <m/>
    <s v="343BPI0225"/>
    <s v="Federal"/>
    <m/>
    <m/>
    <m/>
    <s v="Federal"/>
    <s v="PAV"/>
    <s v="Piripiri"/>
  </r>
  <r>
    <x v="0"/>
    <s v="316BPI0435"/>
    <n v="0"/>
    <x v="269"/>
    <s v="0435"/>
    <n v="-42.610754839663997"/>
    <n v="-5.7647569800505396"/>
    <n v="-42.374080350327802"/>
    <n v="-5.9387372995866397"/>
    <s v="316"/>
    <s v="PI"/>
    <s v="Eixo Principal"/>
    <s v="-"/>
    <s v="316BPI0435"/>
    <s v="ENTR BR-343(B) (ESTACA ZERO)"/>
    <s v="ENTR PI-225 (SÃO MIGUEL DA BAIXA GRANDE)"/>
    <n v="82.9"/>
    <n v="117.9"/>
    <n v="35"/>
    <x v="2"/>
    <m/>
    <m/>
    <s v="Federal"/>
    <m/>
    <m/>
    <m/>
    <s v="Federal"/>
    <s v="PAV"/>
    <s v="Picos"/>
  </r>
  <r>
    <x v="0"/>
    <s v="316BPI0440"/>
    <n v="0"/>
    <x v="269"/>
    <s v="0440"/>
    <n v="-42.374080350327802"/>
    <n v="-5.9387372995866397"/>
    <n v="-42.1210191997761"/>
    <n v="-6.1884700601451001"/>
    <s v="316"/>
    <s v="PI"/>
    <s v="Eixo Principal"/>
    <s v="-"/>
    <s v="316BPI0440"/>
    <s v="ENTR PI-225 (SÃO MIGUEL DA BAIXA GRANDE)"/>
    <s v="ENTR PI-224 (P/ELESBÃO VELOSO)"/>
    <n v="117.9"/>
    <n v="159.5"/>
    <n v="41.6"/>
    <x v="2"/>
    <m/>
    <m/>
    <s v="Federal"/>
    <m/>
    <m/>
    <m/>
    <s v="Federal"/>
    <s v="PAV"/>
    <s v="Picos"/>
  </r>
  <r>
    <x v="0"/>
    <s v="316BPI0445"/>
    <n v="0"/>
    <x v="269"/>
    <s v="0445"/>
    <n v="-42.1210191997761"/>
    <n v="-6.1884700601451001"/>
    <n v="-41.992718049598203"/>
    <n v="-6.2270144697419596"/>
    <s v="316"/>
    <s v="PI"/>
    <s v="Eixo Principal"/>
    <s v="-"/>
    <s v="316BPI0445"/>
    <s v="ENTR PI-224 (P/ELESBÃO VELOSO)"/>
    <s v="ENTR PI-386"/>
    <n v="159.5"/>
    <n v="176.1"/>
    <n v="16.600000000000001"/>
    <x v="2"/>
    <m/>
    <m/>
    <s v="Federal"/>
    <m/>
    <m/>
    <m/>
    <s v="Federal"/>
    <s v="PAV"/>
    <s v="Picos"/>
  </r>
  <r>
    <x v="0"/>
    <s v="316BPI0450"/>
    <n v="0"/>
    <x v="269"/>
    <s v="0450"/>
    <n v="-41.992718049598203"/>
    <n v="-6.2270144697419596"/>
    <n v="-41.844966380194201"/>
    <n v="-6.3135123100450397"/>
    <s v="316"/>
    <s v="PI"/>
    <s v="Eixo Principal"/>
    <s v="-"/>
    <s v="316BPI0450"/>
    <s v="ENTR PI-386"/>
    <s v="ENTR PI-237"/>
    <n v="176.1"/>
    <n v="197.9"/>
    <n v="21.8"/>
    <x v="2"/>
    <m/>
    <m/>
    <s v="Federal"/>
    <m/>
    <m/>
    <m/>
    <s v="Federal"/>
    <s v="PAV"/>
    <s v="Picos"/>
  </r>
  <r>
    <x v="0"/>
    <s v="316BPI0455"/>
    <n v="0"/>
    <x v="269"/>
    <s v="0455"/>
    <n v="-41.844966380194201"/>
    <n v="-6.3135123100450397"/>
    <n v="-41.759021349555603"/>
    <n v="-6.3921407802727597"/>
    <s v="316"/>
    <s v="PI"/>
    <s v="Eixo Principal"/>
    <s v="-"/>
    <s v="316BPI0455"/>
    <s v="ENTR PI-237"/>
    <s v="ENTR PI-120(A)"/>
    <n v="197.9"/>
    <n v="210.9"/>
    <n v="13"/>
    <x v="2"/>
    <m/>
    <m/>
    <s v="Federal"/>
    <m/>
    <m/>
    <m/>
    <s v="Federal"/>
    <s v="PAV"/>
    <s v="Picos"/>
  </r>
  <r>
    <x v="0"/>
    <s v="316BPI0460"/>
    <n v="0"/>
    <x v="269"/>
    <s v="0460"/>
    <n v="-41.759021349555603"/>
    <n v="-6.3921407802727597"/>
    <n v="-41.750577540221201"/>
    <n v="-6.4319436103093004"/>
    <s v="316"/>
    <s v="PI"/>
    <s v="Eixo Principal"/>
    <s v="-"/>
    <s v="316BPI0460"/>
    <s v="ENTR PI-120(A)"/>
    <s v="ENTR PI-120(B) (VALENÇA DO PIAUI)"/>
    <n v="210.9"/>
    <n v="215.4"/>
    <n v="4.5"/>
    <x v="2"/>
    <m/>
    <m/>
    <s v="Federal"/>
    <m/>
    <m/>
    <m/>
    <s v="Federal"/>
    <s v="PAV"/>
    <s v="Picos"/>
  </r>
  <r>
    <x v="0"/>
    <s v="316BPI0465"/>
    <n v="0"/>
    <x v="269"/>
    <s v="0465"/>
    <n v="-41.750577540221201"/>
    <n v="-6.4319436103093004"/>
    <n v="-41.717939359813499"/>
    <n v="-6.6682582197410003"/>
    <s v="316"/>
    <s v="PI"/>
    <s v="Eixo Principal"/>
    <s v="-"/>
    <s v="316BPI0465"/>
    <s v="ENTR PI-120(B) (VALENÇA DO PIAUI)"/>
    <s v="ENTR PI-227 (INHUMA)"/>
    <n v="215.4"/>
    <n v="241.8"/>
    <n v="26.4"/>
    <x v="2"/>
    <m/>
    <m/>
    <s v="Federal"/>
    <m/>
    <m/>
    <m/>
    <s v="Federal"/>
    <s v="PAV"/>
    <s v="Picos"/>
  </r>
  <r>
    <x v="0"/>
    <s v="316BPI0470"/>
    <n v="0"/>
    <x v="269"/>
    <s v="0470"/>
    <n v="-41.717939359813499"/>
    <n v="-6.6682582197410003"/>
    <n v="-41.743040500218797"/>
    <n v="-6.9403069895758396"/>
    <s v="316"/>
    <s v="PI"/>
    <s v="Eixo Principal"/>
    <s v="-"/>
    <s v="316BPI0470"/>
    <s v="ENTR PI-227 (INHUMA)"/>
    <s v="ENTR BR-230(A) (GATURIANO)"/>
    <n v="241.8"/>
    <n v="272.7"/>
    <n v="30.9"/>
    <x v="2"/>
    <m/>
    <m/>
    <s v="Federal"/>
    <m/>
    <m/>
    <m/>
    <s v="Federal"/>
    <s v="PAV"/>
    <s v="Picos"/>
  </r>
  <r>
    <x v="0"/>
    <s v="316BPI0475"/>
    <n v="0"/>
    <x v="269"/>
    <s v="0475"/>
    <n v="-41.743040500218797"/>
    <n v="-6.9403069895758396"/>
    <n v="-41.7175581803657"/>
    <n v="-6.9559908602899396"/>
    <s v="316"/>
    <s v="PI"/>
    <s v="Eixo Principal"/>
    <s v="Coinc"/>
    <s v="316BPI0475"/>
    <s v="ENTR BR-230(A) (GATURIANO)"/>
    <s v="ENTR PI-242"/>
    <n v="272.7"/>
    <n v="276.2"/>
    <n v="3.5"/>
    <x v="2"/>
    <m/>
    <s v="230BPI0840"/>
    <s v="Federal"/>
    <m/>
    <m/>
    <m/>
    <s v="Federal"/>
    <s v="PAV"/>
    <s v="Picos"/>
  </r>
  <r>
    <x v="0"/>
    <s v="316BPI0480"/>
    <n v="0"/>
    <x v="269"/>
    <s v="0480"/>
    <n v="-41.7175581803657"/>
    <n v="-6.9559908602899396"/>
    <n v="-41.467607079702901"/>
    <n v="-7.07566095958554"/>
    <s v="316"/>
    <s v="PI"/>
    <s v="Eixo Principal"/>
    <s v="Coinc"/>
    <s v="316BPI0480"/>
    <s v="ENTR PI-242"/>
    <s v="ENTR BR-407(A)/PI-238/245(A) (PICOS)"/>
    <n v="276.2"/>
    <n v="310.8"/>
    <n v="34.6"/>
    <x v="2"/>
    <m/>
    <s v="230BPI0830"/>
    <s v="Federal"/>
    <m/>
    <m/>
    <m/>
    <s v="Federal"/>
    <s v="PAV"/>
    <s v="Picos"/>
  </r>
  <r>
    <x v="0"/>
    <s v="316BPI0490"/>
    <n v="0"/>
    <x v="269"/>
    <s v="0490"/>
    <n v="-41.467607079702901"/>
    <n v="-7.07566095958554"/>
    <n v="-41.433255510033703"/>
    <n v="-7.0793327799837504"/>
    <s v="316"/>
    <s v="PI"/>
    <s v="Eixo Principal"/>
    <s v="Coinc"/>
    <s v="316BPI0490"/>
    <s v="ENTR BR-407(A)/PI-238/245(A) (PICOS)"/>
    <s v="ENTR BR-407(B)/PI-245(B)"/>
    <n v="310.8"/>
    <n v="314.89999999999998"/>
    <n v="4.0999999999999996"/>
    <x v="2"/>
    <m/>
    <s v="407BPI0130;230BPI0810"/>
    <s v="Federal"/>
    <m/>
    <m/>
    <m/>
    <s v="Federal"/>
    <s v="PAV"/>
    <s v="Picos"/>
  </r>
  <r>
    <x v="0"/>
    <s v="316BPI0510"/>
    <n v="0"/>
    <x v="269"/>
    <s v="0510"/>
    <n v="-41.433255510033703"/>
    <n v="-7.0793327799837504"/>
    <n v="-41.270149409567502"/>
    <n v="-7.1068711703681497"/>
    <s v="316"/>
    <s v="PI"/>
    <s v="Eixo Principal"/>
    <s v="Coinc"/>
    <s v="316BPI0510"/>
    <s v="ENTR BR-407(B)/PI-245(B)"/>
    <s v="ENTR BR-020"/>
    <n v="314.89999999999998"/>
    <n v="333.2"/>
    <n v="18.3"/>
    <x v="2"/>
    <m/>
    <s v="230BPI0790"/>
    <s v="Federal"/>
    <m/>
    <m/>
    <m/>
    <s v="Federal"/>
    <s v="PAV"/>
    <s v="Picos"/>
  </r>
  <r>
    <x v="0"/>
    <s v="316BPI0530"/>
    <n v="0"/>
    <x v="269"/>
    <s v="0530"/>
    <n v="-41.270149409567502"/>
    <n v="-7.1068711703681497"/>
    <n v="-41.147386200013102"/>
    <n v="-7.1204232098631897"/>
    <s v="316"/>
    <s v="PI"/>
    <s v="Eixo Principal"/>
    <s v="Coinc"/>
    <s v="316BPI0530"/>
    <s v="ENTR BR-020"/>
    <s v="ENTR PI-228"/>
    <n v="333.2"/>
    <n v="346.9"/>
    <n v="13.7"/>
    <x v="2"/>
    <m/>
    <s v="230BPI0780"/>
    <s v="Federal"/>
    <m/>
    <m/>
    <m/>
    <s v="Federal"/>
    <s v="PAV"/>
    <s v="Picos"/>
  </r>
  <r>
    <x v="0"/>
    <s v="316BPI0535"/>
    <n v="0"/>
    <x v="269"/>
    <s v="0535"/>
    <n v="-41.147386200013102"/>
    <n v="-7.1204232098631897"/>
    <n v="-41.037991859636499"/>
    <n v="-7.13242021991715"/>
    <s v="316"/>
    <s v="PI"/>
    <s v="Eixo Principal"/>
    <s v="Coinc"/>
    <s v="316BPI0535"/>
    <s v="ENTR PI-228"/>
    <s v="ENTR PI-229"/>
    <n v="346.9"/>
    <n v="359"/>
    <n v="12.1"/>
    <x v="2"/>
    <m/>
    <s v="230BPI0775"/>
    <s v="Federal"/>
    <m/>
    <m/>
    <m/>
    <s v="Federal"/>
    <s v="PAV"/>
    <s v="Picos"/>
  </r>
  <r>
    <x v="0"/>
    <s v="316BPI0540"/>
    <n v="0"/>
    <x v="269"/>
    <s v="0540"/>
    <n v="-41.037991859636499"/>
    <n v="-7.13242021991715"/>
    <n v="-40.9210011096134"/>
    <n v="-7.1469166302982199"/>
    <s v="316"/>
    <s v="PI"/>
    <s v="Eixo Principal"/>
    <s v="Coinc"/>
    <s v="316BPI0540"/>
    <s v="ENTR PI-229"/>
    <s v="ENTR BR-230(B)"/>
    <n v="359"/>
    <n v="372.1"/>
    <n v="13.1"/>
    <x v="2"/>
    <m/>
    <s v="230BPI0770"/>
    <s v="Federal"/>
    <m/>
    <m/>
    <m/>
    <s v="Federal"/>
    <s v="PAV"/>
    <s v="Picos"/>
  </r>
  <r>
    <x v="0"/>
    <s v="316BPI0550"/>
    <n v="0"/>
    <x v="269"/>
    <s v="0550"/>
    <n v="-40.9210011096134"/>
    <n v="-7.1469166302982199"/>
    <n v="-40.661268069565701"/>
    <n v="-7.4461280402767898"/>
    <s v="316"/>
    <s v="PI"/>
    <s v="Eixo Principal"/>
    <s v="-"/>
    <s v="316BPI0550"/>
    <s v="ENTR BR-230(B)"/>
    <s v="DIV PI/PE"/>
    <n v="372.1"/>
    <n v="417.8"/>
    <n v="45.7"/>
    <x v="2"/>
    <m/>
    <m/>
    <s v="Federal"/>
    <m/>
    <m/>
    <m/>
    <s v="Federal"/>
    <s v="PAV"/>
    <s v="Picos"/>
  </r>
  <r>
    <x v="0"/>
    <s v="316CMA1005"/>
    <n v="0"/>
    <x v="270"/>
    <s v="1005"/>
    <n v="-42.889556800405899"/>
    <n v="-5.0624833999888699"/>
    <n v="-42.874128040376704"/>
    <n v="-5.1328530100583398"/>
    <s v="316"/>
    <s v="MA"/>
    <s v="Contorno"/>
    <s v="-"/>
    <s v="316CMA1005"/>
    <s v="ENTR BR-316 (KM 609)"/>
    <s v="ENTR BR-226 (CONTORNO DE TIMON)"/>
    <n v="0"/>
    <n v="7.8"/>
    <n v="7.8"/>
    <x v="1"/>
    <m/>
    <m/>
    <s v="Federal"/>
    <m/>
    <m/>
    <m/>
    <s v="Federal"/>
    <s v="PLA"/>
    <s v="Caxias"/>
  </r>
  <r>
    <x v="0"/>
    <s v="316CMA1010"/>
    <n v="0"/>
    <x v="270"/>
    <s v="1010"/>
    <n v="-42.874128040376704"/>
    <n v="-5.1328530100583398"/>
    <n v="-42.820728559975002"/>
    <n v="-5.13089531007045"/>
    <s v="316"/>
    <s v="MA"/>
    <s v="Contorno"/>
    <s v="Coinc"/>
    <s v="316CMA1010"/>
    <s v="ENTR BR-226 (CONTORNO DE TIMON)"/>
    <s v="ENTR BR-226/316 (CONTORNO DE TIMON)"/>
    <n v="7.8"/>
    <n v="14.2"/>
    <n v="6.4"/>
    <x v="5"/>
    <m/>
    <s v="226BMA0812"/>
    <m/>
    <s v="MP082/2005"/>
    <m/>
    <m/>
    <m/>
    <s v="N_PAV"/>
    <s v="Caxias"/>
  </r>
  <r>
    <x v="0"/>
    <s v="316UMA1005"/>
    <n v="0"/>
    <x v="271"/>
    <s v="1005"/>
    <n v="-45.405877729673399"/>
    <n v="-3.6584846500464798"/>
    <n v="-45.382734780285801"/>
    <n v="-3.6647803099632998"/>
    <s v="316"/>
    <s v="MA"/>
    <s v="Travessia Urbana"/>
    <s v="-"/>
    <s v="316UMA1005"/>
    <s v="ENTR BR-316 (KM 260,9)"/>
    <s v="SANTA INÊS (AV CASTELO BRANCO-OESTE)"/>
    <n v="0"/>
    <n v="2.7"/>
    <n v="2.7"/>
    <x v="2"/>
    <m/>
    <m/>
    <s v="Federal"/>
    <m/>
    <m/>
    <m/>
    <s v="Federal"/>
    <s v="PAV"/>
    <s v="Caxias"/>
  </r>
  <r>
    <x v="0"/>
    <s v="316UMA1010"/>
    <n v="0"/>
    <x v="271"/>
    <s v="1010"/>
    <n v="-45.382734780285801"/>
    <n v="-3.6647803099632998"/>
    <n v="-45.359950340235898"/>
    <n v="-3.6741156999794899"/>
    <s v="316"/>
    <s v="MA"/>
    <s v="Travessia Urbana"/>
    <s v="-"/>
    <s v="316UMA1010"/>
    <s v="SANTA INÊS (AV CASTELO BRANCO-OESTE)"/>
    <s v="ENTR BR-316 (KM 266,9)"/>
    <n v="2.7"/>
    <n v="5.5"/>
    <n v="2.8"/>
    <x v="2"/>
    <m/>
    <m/>
    <s v="Federal"/>
    <m/>
    <m/>
    <m/>
    <s v="Federal"/>
    <s v="PAV"/>
    <s v="Caxias"/>
  </r>
  <r>
    <x v="0"/>
    <s v="317BAC0170"/>
    <n v="0"/>
    <x v="272"/>
    <s v="0170"/>
    <n v="-67.327273480087001"/>
    <n v="-9.5956878897842408"/>
    <n v="-67.438273009591597"/>
    <n v="-9.8826939797433493"/>
    <s v="317"/>
    <s v="AC"/>
    <s v="Eixo Principal"/>
    <s v="-"/>
    <s v="317BAC0170"/>
    <s v="DIV AM/AC"/>
    <s v="ENTR AC-445(VILA PIA)"/>
    <n v="0"/>
    <n v="38.6"/>
    <n v="38.6"/>
    <x v="2"/>
    <m/>
    <m/>
    <s v="Federal"/>
    <m/>
    <m/>
    <m/>
    <s v="Federal"/>
    <s v="PAV"/>
    <s v="Rio Branco"/>
  </r>
  <r>
    <x v="0"/>
    <s v="317BAC0175"/>
    <n v="0"/>
    <x v="272"/>
    <s v="0175"/>
    <n v="-67.438273009591597"/>
    <n v="-9.8826939797433493"/>
    <n v="-67.490237799734601"/>
    <n v="-9.9433425399262205"/>
    <s v="317"/>
    <s v="AC"/>
    <s v="Eixo Principal"/>
    <s v="-"/>
    <s v="317BAC0175"/>
    <s v="ENTR AC-445(VILA PIA)"/>
    <s v="IGARAPÉ BAGAÇO"/>
    <n v="38.6"/>
    <n v="48.5"/>
    <n v="9.9"/>
    <x v="2"/>
    <m/>
    <m/>
    <s v="Federal"/>
    <m/>
    <m/>
    <m/>
    <s v="Federal"/>
    <s v="PAV"/>
    <s v="Rio Branco"/>
  </r>
  <r>
    <x v="0"/>
    <s v="317BAC0180"/>
    <n v="0"/>
    <x v="272"/>
    <s v="0180"/>
    <n v="-67.490237799734601"/>
    <n v="-9.9433425399262205"/>
    <n v="-67.581870849859698"/>
    <n v="-10.069546550232999"/>
    <s v="317"/>
    <s v="AC"/>
    <s v="Eixo Principal"/>
    <s v="-"/>
    <s v="317BAC0180"/>
    <s v="IGARAPÉ BAGAÇO"/>
    <s v="ENTR BR-364 (QUATRO BOCAS)"/>
    <n v="48.5"/>
    <n v="69.5"/>
    <n v="21"/>
    <x v="2"/>
    <m/>
    <m/>
    <s v="Federal"/>
    <m/>
    <m/>
    <m/>
    <s v="Federal"/>
    <s v="PAV"/>
    <s v="Rio Branco"/>
  </r>
  <r>
    <x v="0"/>
    <s v="317BAC0190"/>
    <n v="0"/>
    <x v="272"/>
    <s v="0190"/>
    <n v="-67.581870849859698"/>
    <n v="-10.069546550232999"/>
    <n v="-67.725062790115601"/>
    <n v="-10.1652861404429"/>
    <s v="317"/>
    <s v="AC"/>
    <s v="Eixo Principal"/>
    <s v="-"/>
    <s v="317BAC0190"/>
    <s v="ENTR BR-364 (QUATRO BOCAS)"/>
    <s v="ENTR AC-040(A) (P/ SEN. GUIOMARD)"/>
    <n v="69.5"/>
    <n v="91"/>
    <n v="21.5"/>
    <x v="2"/>
    <m/>
    <m/>
    <s v="Federal"/>
    <m/>
    <m/>
    <m/>
    <s v="Federal"/>
    <s v="PAV"/>
    <s v="Rio Branco"/>
  </r>
  <r>
    <x v="0"/>
    <s v="317BAC0210"/>
    <n v="0"/>
    <x v="272"/>
    <s v="0210"/>
    <n v="-67.725062790115601"/>
    <n v="-10.1652861404429"/>
    <n v="-67.696356860280801"/>
    <n v="-10.2111968096849"/>
    <s v="317"/>
    <s v="AC"/>
    <s v="Eixo Principal"/>
    <s v="-"/>
    <s v="317BAC0210"/>
    <s v="ENTR AC-040(A) (P/ SEN. GUIOMARD)"/>
    <s v="ENTR AC-040(B) (P/PLÁCIDO DE CASTRO)"/>
    <n v="91"/>
    <n v="97.5"/>
    <n v="6.5"/>
    <x v="2"/>
    <m/>
    <m/>
    <s v="Federal"/>
    <m/>
    <m/>
    <m/>
    <s v="Federal"/>
    <s v="PAV"/>
    <s v="Rio Branco"/>
  </r>
  <r>
    <x v="0"/>
    <s v="317BAC0230"/>
    <n v="0"/>
    <x v="272"/>
    <s v="0230"/>
    <n v="-67.696356860280801"/>
    <n v="-10.2111968096849"/>
    <n v="-67.705881480246006"/>
    <n v="-10.4487728100171"/>
    <s v="317"/>
    <s v="AC"/>
    <s v="Eixo Principal"/>
    <s v="-"/>
    <s v="317BAC0230"/>
    <s v="ENTR AC-040(B) (P/PLÁCIDO DE CASTRO)"/>
    <s v="COLÔNIA CIDADE HORTIGRANJEIRA"/>
    <n v="97.5"/>
    <n v="127.7"/>
    <n v="30.2"/>
    <x v="2"/>
    <m/>
    <m/>
    <s v="Federal"/>
    <m/>
    <m/>
    <m/>
    <s v="Federal"/>
    <s v="PAV"/>
    <s v="Rio Branco"/>
  </r>
  <r>
    <x v="0"/>
    <s v="317BAC0250"/>
    <n v="0"/>
    <x v="272"/>
    <s v="0250"/>
    <n v="-67.705881480246006"/>
    <n v="-10.4487728100171"/>
    <n v="-67.675603100202807"/>
    <n v="-10.5690763503932"/>
    <s v="317"/>
    <s v="AC"/>
    <s v="Eixo Principal"/>
    <s v="-"/>
    <s v="317BAC0250"/>
    <s v="COLÔNIA CIDADE HORTIGRANJEIRA"/>
    <s v="INÍCIO DUPLICAÇÃO (VILA CAPIXABA)"/>
    <n v="127.7"/>
    <n v="143.4"/>
    <n v="15.7"/>
    <x v="2"/>
    <m/>
    <m/>
    <s v="Federal"/>
    <m/>
    <m/>
    <m/>
    <s v="Federal"/>
    <s v="PAV"/>
    <s v="Rio Branco"/>
  </r>
  <r>
    <x v="0"/>
    <s v="317BAC0260"/>
    <n v="0"/>
    <x v="272"/>
    <s v="0260"/>
    <n v="-67.675603100202807"/>
    <n v="-10.5690763503932"/>
    <n v="-67.680388140100504"/>
    <n v="-10.579744009578301"/>
    <s v="317"/>
    <s v="AC"/>
    <s v="Eixo Principal"/>
    <s v="-"/>
    <s v="317BAC0260"/>
    <s v="INÍCIO DUPLICAÇÃO (VILA CAPIXABA)"/>
    <s v="FIM DUPLICAÇÃO (VILA CAPIXABA)"/>
    <n v="143.4"/>
    <n v="144.80000000000001"/>
    <n v="1.4"/>
    <x v="0"/>
    <m/>
    <m/>
    <s v="Federal"/>
    <m/>
    <m/>
    <m/>
    <s v="Federal"/>
    <s v="PAV"/>
    <s v="Rio Branco"/>
  </r>
  <r>
    <x v="0"/>
    <s v="317BAC0370"/>
    <n v="0"/>
    <x v="272"/>
    <s v="0370"/>
    <n v="-67.680388140100504"/>
    <n v="-10.579744009578301"/>
    <n v="-68.429845889676002"/>
    <n v="-10.725112609559201"/>
    <s v="317"/>
    <s v="AC"/>
    <s v="Eixo Principal"/>
    <s v="-"/>
    <s v="317BAC0370"/>
    <s v="FIM DUPLICAÇÃO (VILA CAPIXABA)"/>
    <s v="ENTR AC-485 (P/XAPURÍ)"/>
    <n v="144.80000000000001"/>
    <n v="237.5"/>
    <n v="92.7"/>
    <x v="2"/>
    <m/>
    <m/>
    <s v="Federal"/>
    <m/>
    <m/>
    <m/>
    <s v="Federal"/>
    <s v="PAV"/>
    <s v="Rio Branco"/>
  </r>
  <r>
    <x v="0"/>
    <s v="317BAC0470"/>
    <n v="0"/>
    <x v="272"/>
    <s v="0470"/>
    <n v="-68.429845889676002"/>
    <n v="-10.725112609559201"/>
    <n v="-68.723478830183794"/>
    <n v="-11.036661350141101"/>
    <s v="317"/>
    <s v="AC"/>
    <s v="Eixo Principal"/>
    <s v="-"/>
    <s v="317BAC0470"/>
    <s v="ENTR AC-485 (P/XAPURÍ)"/>
    <s v="INÍCIO TRAV URB EPITACIOLÂNDIA"/>
    <n v="237.5"/>
    <n v="289.60000000000002"/>
    <n v="52.1"/>
    <x v="2"/>
    <m/>
    <m/>
    <s v="Federal"/>
    <m/>
    <m/>
    <m/>
    <s v="Federal"/>
    <s v="PAV"/>
    <s v="Rio Branco"/>
  </r>
  <r>
    <x v="0"/>
    <s v="317BAC0490"/>
    <n v="0"/>
    <x v="272"/>
    <s v="0490"/>
    <n v="-68.723478830183794"/>
    <n v="-11.036661350141101"/>
    <n v="-68.732968169745206"/>
    <n v="-11.0308902998473"/>
    <s v="317"/>
    <s v="AC"/>
    <s v="Eixo Principal"/>
    <s v="-"/>
    <s v="317BAC0490"/>
    <s v="INÍCIO TRAV URB EPITACIOLÂNDIA"/>
    <s v="INÍCIO DUPLICAÇÃO"/>
    <n v="289.60000000000002"/>
    <n v="290.8"/>
    <n v="1.2"/>
    <x v="2"/>
    <m/>
    <m/>
    <s v="Federal"/>
    <m/>
    <m/>
    <m/>
    <s v="Federal"/>
    <s v="PAV"/>
    <s v="Rio Branco"/>
  </r>
  <r>
    <x v="0"/>
    <s v="317BAC0495"/>
    <n v="0"/>
    <x v="272"/>
    <s v="0495"/>
    <n v="-68.732968169745206"/>
    <n v="-11.0308902998473"/>
    <n v="-68.737831590055805"/>
    <n v="-11.0279405001539"/>
    <s v="317"/>
    <s v="AC"/>
    <s v="Eixo Principal"/>
    <s v="-"/>
    <s v="317BAC0495"/>
    <s v="INÍCIO DUPLICAÇÃO"/>
    <s v="FIM DUPLICAÇÃO"/>
    <n v="290.8"/>
    <n v="291.39999999999998"/>
    <n v="0.6"/>
    <x v="0"/>
    <m/>
    <m/>
    <s v="Federal"/>
    <m/>
    <m/>
    <m/>
    <s v="Federal"/>
    <s v="PAV"/>
    <s v="Rio Branco"/>
  </r>
  <r>
    <x v="0"/>
    <s v="317BAC0500"/>
    <n v="0"/>
    <x v="272"/>
    <s v="0500"/>
    <n v="-68.737831590055805"/>
    <n v="-11.0279405001539"/>
    <n v="-68.7439884000446"/>
    <n v="-11.0173244602555"/>
    <s v="317"/>
    <s v="AC"/>
    <s v="Eixo Principal"/>
    <s v="-"/>
    <s v="317BAC0500"/>
    <s v="FIM DUPLICAÇÃO"/>
    <s v="INÍCIO PONTE SOBRE O RIO ACRE"/>
    <n v="291.39999999999998"/>
    <n v="292.8"/>
    <n v="1.4"/>
    <x v="2"/>
    <m/>
    <m/>
    <s v="Federal"/>
    <m/>
    <m/>
    <m/>
    <s v="Federal"/>
    <s v="PAV"/>
    <s v="Rio Branco"/>
  </r>
  <r>
    <x v="0"/>
    <s v="317BAC0510"/>
    <n v="0"/>
    <x v="272"/>
    <s v="0510"/>
    <n v="-68.7439884000446"/>
    <n v="-11.0173244602555"/>
    <n v="-68.744188730325604"/>
    <n v="-11.016544329856901"/>
    <s v="317"/>
    <s v="AC"/>
    <s v="Eixo Principal"/>
    <s v="-"/>
    <s v="317BAC0510"/>
    <s v="INÍCIO PONTE SOBRE O RIO ACRE"/>
    <s v="FIM PONTE SOBRE O RIO ACRE"/>
    <n v="292.8"/>
    <n v="292.89999999999998"/>
    <n v="0.1"/>
    <x v="2"/>
    <m/>
    <m/>
    <s v="Federal"/>
    <m/>
    <m/>
    <m/>
    <s v="Federal"/>
    <s v="PAV"/>
    <s v="Rio Branco"/>
  </r>
  <r>
    <x v="0"/>
    <s v="317BAC0515"/>
    <n v="0"/>
    <x v="272"/>
    <s v="0515"/>
    <n v="-68.744188730325604"/>
    <n v="-11.016544329856901"/>
    <n v="-68.745571000001604"/>
    <n v="-11.0067210297517"/>
    <s v="317"/>
    <s v="AC"/>
    <s v="Eixo Principal"/>
    <s v="-"/>
    <s v="317BAC0515"/>
    <s v="FIM PONTE SOBRE O RIO ACRE"/>
    <s v="ENTR AV M MARINHO MONTE (BRASILÉIA)"/>
    <n v="292.89999999999998"/>
    <n v="294.3"/>
    <n v="1.4"/>
    <x v="2"/>
    <m/>
    <m/>
    <s v="Federal"/>
    <m/>
    <m/>
    <m/>
    <s v="Federal"/>
    <s v="PAV"/>
    <s v="Rio Branco"/>
  </r>
  <r>
    <x v="0"/>
    <s v="317BAC0520"/>
    <n v="0"/>
    <x v="272"/>
    <s v="0520"/>
    <n v="-68.745571000001604"/>
    <n v="-11.0067210297517"/>
    <n v="-68.754533389903898"/>
    <n v="-10.9958383300748"/>
    <s v="317"/>
    <s v="AC"/>
    <s v="Eixo Principal"/>
    <s v="-"/>
    <s v="317BAC0520"/>
    <s v="ENTR AV M MARINHO MONTE (BRASILÉIA)"/>
    <s v="ENTR ROTATÓRIA R. NÚBIA G. FARIAS (BRASILÉIA)"/>
    <n v="294.3"/>
    <n v="295.89999999999998"/>
    <n v="1.6"/>
    <x v="2"/>
    <m/>
    <m/>
    <s v="Federal"/>
    <m/>
    <m/>
    <m/>
    <s v="Federal"/>
    <s v="PAV"/>
    <s v="Rio Branco"/>
  </r>
  <r>
    <x v="0"/>
    <s v="317BAC0525"/>
    <n v="0"/>
    <x v="272"/>
    <s v="0525"/>
    <n v="-68.754533389903898"/>
    <n v="-10.9958383300748"/>
    <n v="-68.761690219927601"/>
    <n v="-10.984060640386099"/>
    <s v="317"/>
    <s v="AC"/>
    <s v="Eixo Principal"/>
    <s v="-"/>
    <s v="317BAC0525"/>
    <s v="ENTR ROTATÓRIA R. NÚBIA G. FARIAS (BRASILÉIA)"/>
    <s v="FIM DA TRAV URB DE BRASILÉIA"/>
    <n v="295.89999999999998"/>
    <n v="296.89999999999998"/>
    <n v="1"/>
    <x v="2"/>
    <m/>
    <m/>
    <s v="Federal"/>
    <m/>
    <m/>
    <m/>
    <s v="Federal"/>
    <s v="PAV"/>
    <s v="Rio Branco"/>
  </r>
  <r>
    <x v="0"/>
    <s v="317BAC0530"/>
    <n v="0"/>
    <x v="272"/>
    <s v="0530"/>
    <n v="-68.761690219927601"/>
    <n v="-10.984060640386099"/>
    <n v="-69.364902439695797"/>
    <n v="-10.809164659921001"/>
    <s v="317"/>
    <s v="AC"/>
    <s v="Eixo Principal"/>
    <s v="-"/>
    <s v="317BAC0530"/>
    <s v="FIM DA TRAV URB DE BRASILÉIA"/>
    <s v="TRILHA CHICO MENDES (RAMAL SANTA LUZIA)"/>
    <n v="296.89999999999998"/>
    <n v="377.9"/>
    <n v="81"/>
    <x v="2"/>
    <m/>
    <m/>
    <s v="Federal"/>
    <m/>
    <m/>
    <m/>
    <s v="Federal"/>
    <s v="PAV"/>
    <s v="Rio Branco"/>
  </r>
  <r>
    <x v="0"/>
    <s v="317BAC0550"/>
    <n v="0"/>
    <x v="272"/>
    <s v="0550"/>
    <n v="-69.364902439695797"/>
    <n v="-10.809164659921001"/>
    <n v="-69.565584500424293"/>
    <n v="-10.933461450085799"/>
    <s v="317"/>
    <s v="AC"/>
    <s v="Eixo Principal"/>
    <s v="-"/>
    <s v="317BAC0550"/>
    <s v="TRILHA CHICO MENDES (RAMAL SANTA LUZIA)"/>
    <s v="POSTO ALFANDEGÁRIO BRASIL - PERU (ASSIS BRASIL)"/>
    <n v="377.9"/>
    <n v="405.7"/>
    <n v="27.8"/>
    <x v="2"/>
    <m/>
    <m/>
    <s v="Federal"/>
    <m/>
    <m/>
    <m/>
    <s v="Federal"/>
    <s v="PAV"/>
    <s v="Rio Branco"/>
  </r>
  <r>
    <x v="0"/>
    <s v="317BAC0610"/>
    <n v="0"/>
    <x v="272"/>
    <s v="0610"/>
    <n v="-69.565584500424293"/>
    <n v="-10.933461450085799"/>
    <n v="-69.5770674004401"/>
    <n v="-10.9414451302885"/>
    <s v="317"/>
    <s v="AC"/>
    <s v="Eixo Principal"/>
    <s v="-"/>
    <s v="317BAC0610"/>
    <s v="POSTO ALFANDEGÁRIO BRASIL - PERU (ASSIS BRASIL)"/>
    <s v="FRONTERIA BRA/PER"/>
    <n v="405.7"/>
    <n v="407.5"/>
    <n v="1.8"/>
    <x v="2"/>
    <m/>
    <m/>
    <s v="Federal"/>
    <m/>
    <m/>
    <m/>
    <s v="Federal"/>
    <s v="PAV"/>
    <s v="Rio Branco"/>
  </r>
  <r>
    <x v="0"/>
    <s v="317BAM0010"/>
    <n v="0"/>
    <x v="273"/>
    <s v="0010"/>
    <n v="-64.793708109941207"/>
    <n v="-7.2663960598302397"/>
    <n v="-64.9477509696315"/>
    <n v="-7.4529016341030498"/>
    <s v="317"/>
    <s v="AM"/>
    <s v="Eixo Principal"/>
    <s v="-"/>
    <s v="317BAM0010"/>
    <s v="ENTR BR-230 (LÁBREA)"/>
    <s v="PARANÁ"/>
    <n v="0"/>
    <n v="35"/>
    <n v="35"/>
    <x v="1"/>
    <m/>
    <m/>
    <s v="Federal"/>
    <m/>
    <m/>
    <m/>
    <s v="Federal"/>
    <s v="PLA"/>
    <s v="Humaitá"/>
  </r>
  <r>
    <x v="0"/>
    <s v="317BAM0030"/>
    <n v="0"/>
    <x v="273"/>
    <s v="0030"/>
    <n v="-64.9477509696315"/>
    <n v="-7.4529016341030498"/>
    <n v="-65.580123504396099"/>
    <n v="-7.7158494446960599"/>
    <s v="317"/>
    <s v="AM"/>
    <s v="Eixo Principal"/>
    <s v="-"/>
    <s v="317BAM0030"/>
    <s v="PARANÁ"/>
    <s v="BOM JESUS"/>
    <n v="35"/>
    <n v="130"/>
    <n v="95"/>
    <x v="1"/>
    <m/>
    <m/>
    <s v="Federal"/>
    <m/>
    <m/>
    <m/>
    <s v="Federal"/>
    <s v="PLA"/>
    <s v="Humaitá"/>
  </r>
  <r>
    <x v="0"/>
    <s v="317BAM0050"/>
    <n v="0"/>
    <x v="273"/>
    <s v="0050"/>
    <n v="-65.580123504396099"/>
    <n v="-7.7158494446960599"/>
    <n v="-65.981421867425098"/>
    <n v="-7.8684640128038801"/>
    <s v="317"/>
    <s v="AM"/>
    <s v="Eixo Principal"/>
    <s v="-"/>
    <s v="317BAM0050"/>
    <s v="BOM JESUS"/>
    <s v="CACAU"/>
    <n v="130"/>
    <n v="190"/>
    <n v="60"/>
    <x v="1"/>
    <m/>
    <m/>
    <s v="Federal"/>
    <m/>
    <m/>
    <m/>
    <s v="Federal"/>
    <s v="PLA"/>
    <s v="Humaitá"/>
  </r>
  <r>
    <x v="0"/>
    <s v="317BAM0070"/>
    <n v="0"/>
    <x v="273"/>
    <s v="0070"/>
    <n v="-65.981421867425098"/>
    <n v="-7.8684640128038801"/>
    <n v="-66.5353436766692"/>
    <n v="-8.2114187222961696"/>
    <s v="317"/>
    <s v="AM"/>
    <s v="Eixo Principal"/>
    <s v="-"/>
    <s v="317BAM0070"/>
    <s v="CACAU"/>
    <s v="RIO TUMIÃ"/>
    <n v="190"/>
    <n v="280"/>
    <n v="90"/>
    <x v="1"/>
    <m/>
    <m/>
    <s v="Federal"/>
    <m/>
    <m/>
    <m/>
    <s v="Federal"/>
    <s v="PLA"/>
    <s v="Humaitá"/>
  </r>
  <r>
    <x v="0"/>
    <s v="317BAM0090"/>
    <n v="0"/>
    <x v="273"/>
    <s v="0090"/>
    <n v="-66.5353436766692"/>
    <n v="-8.2114187222961696"/>
    <n v="-66.896485732030797"/>
    <n v="-8.4526614213874591"/>
    <s v="317"/>
    <s v="AM"/>
    <s v="Eixo Principal"/>
    <s v="-"/>
    <s v="317BAM0090"/>
    <s v="RIO TUMIÃ"/>
    <s v="ENTR AM-175"/>
    <n v="280"/>
    <n v="340"/>
    <n v="60"/>
    <x v="1"/>
    <m/>
    <m/>
    <s v="Federal"/>
    <m/>
    <m/>
    <m/>
    <s v="Federal"/>
    <s v="PLA"/>
    <s v="Humaitá"/>
  </r>
  <r>
    <x v="0"/>
    <s v="317BAM0110"/>
    <n v="0"/>
    <x v="273"/>
    <s v="0110"/>
    <n v="-66.896485732030797"/>
    <n v="-8.4526614213874591"/>
    <n v="-67.338903699845801"/>
    <n v="-8.7706756201836793"/>
    <s v="317"/>
    <s v="AM"/>
    <s v="Eixo Principal"/>
    <s v="-"/>
    <s v="317BAM0110"/>
    <s v="ENTR AM-175"/>
    <s v="INÍCIO DUPLICAÇÃO (BOCA DO ACRE)"/>
    <n v="340"/>
    <n v="415.3"/>
    <n v="75.3"/>
    <x v="1"/>
    <m/>
    <m/>
    <s v="Federal"/>
    <m/>
    <m/>
    <m/>
    <s v="Federal"/>
    <s v="PLA"/>
    <s v="Humaitá"/>
  </r>
  <r>
    <x v="0"/>
    <s v="317BAM0120"/>
    <n v="0"/>
    <x v="273"/>
    <s v="0120"/>
    <n v="-67.338903699845801"/>
    <n v="-8.7706756201836793"/>
    <n v="-67.328141100131603"/>
    <n v="-8.7808028497716393"/>
    <s v="317"/>
    <s v="AM"/>
    <s v="Eixo Principal"/>
    <s v="-"/>
    <s v="317BAM0120"/>
    <s v="INÍCIO DUPLICAÇÃO (BOCA DO ACRE)"/>
    <s v="FIM DUPLICAÇÃO (BOCA DO ACRE)"/>
    <n v="415.3"/>
    <n v="417"/>
    <n v="1.7"/>
    <x v="0"/>
    <m/>
    <m/>
    <s v="Federal"/>
    <m/>
    <m/>
    <m/>
    <s v="Federal"/>
    <s v="PAV"/>
    <s v="Humaitá"/>
  </r>
  <r>
    <x v="0"/>
    <s v="317BAM0122"/>
    <n v="0"/>
    <x v="273"/>
    <s v="0122"/>
    <n v="-67.328141100131603"/>
    <n v="-8.7808028497716393"/>
    <n v="-67.219072753204898"/>
    <n v="-9.0389281502139003"/>
    <s v="317"/>
    <s v="AM"/>
    <s v="Eixo Principal"/>
    <s v="-"/>
    <s v="317BAM0122"/>
    <s v="FIM DUPLICAÇÃO (BOCA DO ACRE)"/>
    <s v="INÍCIO ÁREA INDÍGENA BOCA DO ACRE (LD)"/>
    <n v="417"/>
    <n v="452"/>
    <n v="35"/>
    <x v="2"/>
    <m/>
    <m/>
    <s v="Federal"/>
    <m/>
    <m/>
    <m/>
    <s v="Federal"/>
    <s v="PAV"/>
    <s v="Humaitá"/>
  </r>
  <r>
    <x v="0"/>
    <s v="317BAM0125"/>
    <n v="0"/>
    <x v="273"/>
    <s v="0125"/>
    <n v="-67.219072753204898"/>
    <n v="-9.0389281502139003"/>
    <n v="-67.239058479665005"/>
    <n v="-9.0593716396893402"/>
    <s v="317"/>
    <s v="AM"/>
    <s v="Eixo Principal"/>
    <s v="-"/>
    <s v="317BAM0125"/>
    <s v="INÍCIO ÁREA INDÍGENA BOCA DO ACRE (LD)"/>
    <s v="INÍCIO ÁREA INDÍGENA BOCA DO ACRE (LE)"/>
    <n v="452"/>
    <n v="455.3"/>
    <n v="3.3"/>
    <x v="5"/>
    <s v="EOP"/>
    <m/>
    <s v="Federal"/>
    <m/>
    <m/>
    <m/>
    <s v="Federal"/>
    <s v="N_PAV"/>
    <s v="Humaitá"/>
  </r>
  <r>
    <x v="0"/>
    <s v="317BAM0130"/>
    <n v="0"/>
    <x v="273"/>
    <s v="0130"/>
    <n v="-67.239058479665005"/>
    <n v="-9.0593716396893402"/>
    <n v="-67.292468938090906"/>
    <n v="-9.1498961081188597"/>
    <s v="317"/>
    <s v="AM"/>
    <s v="Eixo Principal"/>
    <s v="-"/>
    <s v="317BAM0130"/>
    <s v="INÍCIO ÁREA INDÍGENA BOCA DO ACRE (LE)"/>
    <s v="FINAL ÁREA INDÍGENA BOCA DO ACRE (LD)"/>
    <n v="455.3"/>
    <n v="467.8"/>
    <n v="12.5"/>
    <x v="5"/>
    <s v="EOP"/>
    <m/>
    <s v="Federal"/>
    <m/>
    <m/>
    <m/>
    <s v="Federal"/>
    <s v="N_PAV"/>
    <s v="Humaitá"/>
  </r>
  <r>
    <x v="0"/>
    <s v="317BAM0135"/>
    <n v="0"/>
    <x v="273"/>
    <s v="0135"/>
    <n v="-67.292468938090906"/>
    <n v="-9.1498961081188597"/>
    <n v="-67.293607994213502"/>
    <n v="-9.1561819537341105"/>
    <s v="317"/>
    <s v="AM"/>
    <s v="Eixo Principal"/>
    <s v="-"/>
    <s v="317BAM0135"/>
    <s v="FINAL ÁREA INDÍGENA BOCA DO ACRE (LD)"/>
    <s v="FINAL ÁREA INDÍGENA BOCA DO ACRE (LE)"/>
    <n v="467.8"/>
    <n v="468.5"/>
    <n v="0.7"/>
    <x v="5"/>
    <s v="EOP"/>
    <m/>
    <s v="Federal"/>
    <m/>
    <m/>
    <m/>
    <s v="Federal"/>
    <s v="N_PAV"/>
    <s v="Humaitá"/>
  </r>
  <r>
    <x v="0"/>
    <s v="317BAM0140"/>
    <n v="0"/>
    <x v="273"/>
    <s v="0140"/>
    <n v="-67.293607994213502"/>
    <n v="-9.1561819537341105"/>
    <n v="-67.285430664793196"/>
    <n v="-9.23607769373052"/>
    <s v="317"/>
    <s v="AM"/>
    <s v="Eixo Principal"/>
    <s v="-"/>
    <s v="317BAM0140"/>
    <s v="FINAL ÁREA INDÍGENA BOCA DO ACRE (LE)"/>
    <s v="INÍCIO ÁREA INDÍGENA APURINÃ"/>
    <n v="468.5"/>
    <n v="478.3"/>
    <n v="9.8000000000000007"/>
    <x v="2"/>
    <m/>
    <m/>
    <s v="Federal"/>
    <m/>
    <m/>
    <m/>
    <s v="Federal"/>
    <s v="PAV"/>
    <s v="Humaitá"/>
  </r>
  <r>
    <x v="0"/>
    <s v="317BAM0150"/>
    <n v="0"/>
    <x v="273"/>
    <s v="0150"/>
    <n v="-67.285430664793196"/>
    <n v="-9.23607769373052"/>
    <n v="-67.273967917685198"/>
    <n v="-9.3602718703505108"/>
    <s v="317"/>
    <s v="AM"/>
    <s v="Eixo Principal"/>
    <s v="-"/>
    <s v="317BAM0150"/>
    <s v="INÍCIO ÁREA INDÍGENA APURINÃ"/>
    <s v="FINAL ÁREA INDÍGENA APURINÃ"/>
    <n v="478.3"/>
    <n v="496.2"/>
    <n v="17.899999999999999"/>
    <x v="5"/>
    <s v="EOP"/>
    <m/>
    <s v="Federal"/>
    <m/>
    <m/>
    <m/>
    <s v="Federal"/>
    <s v="N_PAV"/>
    <s v="Humaitá"/>
  </r>
  <r>
    <x v="0"/>
    <s v="317BAM0155"/>
    <n v="0"/>
    <x v="273"/>
    <s v="0155"/>
    <n v="-67.273967917685198"/>
    <n v="-9.3602718703505108"/>
    <n v="-67.282440964878504"/>
    <n v="-9.5111676262848697"/>
    <s v="317"/>
    <s v="AM"/>
    <s v="Eixo Principal"/>
    <s v="-"/>
    <s v="317BAM0155"/>
    <s v="FINAL ÁREA INDÍGENA APURINÃ"/>
    <s v="FIM DAS OBRAS DE PAVIMENTAÇÃO"/>
    <n v="496.2"/>
    <n v="515.29999999999995"/>
    <n v="19.100000000000001"/>
    <x v="2"/>
    <m/>
    <m/>
    <s v="Federal"/>
    <m/>
    <m/>
    <m/>
    <s v="Federal"/>
    <s v="PAV"/>
    <s v="Humaitá"/>
  </r>
  <r>
    <x v="0"/>
    <s v="317BAM0160"/>
    <n v="0"/>
    <x v="273"/>
    <s v="0160"/>
    <n v="-67.282440964878504"/>
    <n v="-9.5111676262848697"/>
    <n v="-67.327273480087001"/>
    <n v="-9.5956878897842408"/>
    <s v="317"/>
    <s v="AM"/>
    <s v="Eixo Principal"/>
    <s v="-"/>
    <s v="317BAM0160"/>
    <s v="FIM DAS OBRAS DE PAVIMENTAÇÃO"/>
    <s v="DIV AM/AC"/>
    <n v="515.29999999999995"/>
    <n v="526"/>
    <n v="10.7"/>
    <x v="5"/>
    <m/>
    <m/>
    <s v="Federal"/>
    <m/>
    <m/>
    <m/>
    <s v="Federal"/>
    <s v="N_PAV"/>
    <s v="Humaitá"/>
  </r>
  <r>
    <x v="0"/>
    <s v="317CAC1005"/>
    <n v="0"/>
    <x v="274"/>
    <s v="1005"/>
    <n v="-68.714743660291603"/>
    <n v="-11.036875619913801"/>
    <n v="-68.763952669579993"/>
    <n v="-10.9764818295727"/>
    <s v="317"/>
    <s v="AC"/>
    <s v="Contorno"/>
    <s v="-"/>
    <s v="317CAC1005"/>
    <s v="ENTR BR-317 (KM 290)"/>
    <s v="ENTR BR-317 (KM 300 - CONTORNO DE BRASILÉIA/EPITACIOLÂNDIA)"/>
    <n v="0"/>
    <n v="11"/>
    <n v="11"/>
    <x v="1"/>
    <m/>
    <m/>
    <s v="Federal"/>
    <m/>
    <m/>
    <m/>
    <s v="Federal"/>
    <s v="PLA"/>
    <s v="Rio Branco"/>
  </r>
  <r>
    <x v="0"/>
    <s v="319BAM0020"/>
    <n v="0"/>
    <x v="275"/>
    <s v="0020"/>
    <n v="-59.947465610349497"/>
    <n v="-3.1296145499714498"/>
    <n v="-59.939918589671102"/>
    <n v="-3.1345053303566601"/>
    <s v="319"/>
    <s v="AM"/>
    <s v="Eixo Principal"/>
    <s v="Coinc"/>
    <s v="319BAM0020"/>
    <s v="ENTR BR-174(A) (POLÍCIA RODOVIÁRIA FEDERAL (MANAUS))"/>
    <s v="INÍCIO TRAVESSIA RIO AMAZONAS"/>
    <n v="0"/>
    <n v="1"/>
    <n v="1"/>
    <x v="1"/>
    <m/>
    <s v="174BAM0510"/>
    <s v="Estadual"/>
    <m/>
    <s v="AMT-174"/>
    <s v="DUP"/>
    <s v="Estadual"/>
    <s v="PLA"/>
    <s v="Castanho"/>
  </r>
  <r>
    <x v="0"/>
    <s v="319BAM0030"/>
    <n v="0"/>
    <x v="275"/>
    <s v="0030"/>
    <n v="-59.939918589671102"/>
    <n v="-3.1345053303566601"/>
    <n v="-59.868711610052699"/>
    <n v="-3.1902446102005801"/>
    <s v="319"/>
    <s v="AM"/>
    <s v="Eixo Principal"/>
    <s v="Coinc"/>
    <s v="319BAM0030"/>
    <s v="INÍCIO TRAVESSIA RIO AMAZONAS"/>
    <s v="FIM TRAVESSIA RIO AMAZONAS (CAREIRO)"/>
    <n v="1"/>
    <n v="13"/>
    <n v="12"/>
    <x v="4"/>
    <m/>
    <s v="174BAM0490"/>
    <s v="Federal"/>
    <m/>
    <m/>
    <m/>
    <s v="Federal"/>
    <s v="N_PAV"/>
    <s v="Castanho"/>
  </r>
  <r>
    <x v="0"/>
    <s v="319BAM0040"/>
    <n v="0"/>
    <x v="275"/>
    <s v="0040"/>
    <n v="-59.868711610052699"/>
    <n v="-3.1902446102005801"/>
    <n v="-59.869027790100397"/>
    <n v="-3.2146161297305298"/>
    <s v="319"/>
    <s v="AM"/>
    <s v="Eixo Principal"/>
    <s v="Coinc"/>
    <s v="319BAM0040"/>
    <s v="FIM TRAVESSIA RIO AMAZONAS (CAREIRO)"/>
    <s v="RIO CAPITARI"/>
    <n v="13"/>
    <n v="16"/>
    <n v="3"/>
    <x v="2"/>
    <m/>
    <s v="174BAM0485"/>
    <s v="Federal"/>
    <m/>
    <m/>
    <m/>
    <s v="Federal"/>
    <s v="PAV"/>
    <s v="Castanho"/>
  </r>
  <r>
    <x v="0"/>
    <s v="319BAM0045"/>
    <n v="0"/>
    <x v="275"/>
    <s v="0045"/>
    <n v="-59.869027790100397"/>
    <n v="-3.2146161297305298"/>
    <n v="-59.854502300141"/>
    <n v="-3.2750720596277998"/>
    <s v="319"/>
    <s v="AM"/>
    <s v="Eixo Principal"/>
    <s v="Coinc"/>
    <s v="319BAM0045"/>
    <s v="RIO CAPITARI"/>
    <s v="RIO CURUÇÁ"/>
    <n v="16"/>
    <n v="23.3"/>
    <n v="7.3"/>
    <x v="2"/>
    <m/>
    <s v="174BAM0480"/>
    <s v="Federal"/>
    <m/>
    <m/>
    <m/>
    <s v="Federal"/>
    <s v="PAV"/>
    <s v="Castanho"/>
  </r>
  <r>
    <x v="0"/>
    <s v="319BAM0050"/>
    <n v="0"/>
    <x v="275"/>
    <s v="0050"/>
    <n v="-59.854502300141"/>
    <n v="-3.2750720596277998"/>
    <n v="-59.863638660295898"/>
    <n v="-3.2838173495909402"/>
    <s v="319"/>
    <s v="AM"/>
    <s v="Eixo Principal"/>
    <s v="Coinc"/>
    <s v="319BAM0050"/>
    <s v="RIO CURUÇÁ"/>
    <s v="RIO AUTAZ MIRIM"/>
    <n v="23.3"/>
    <n v="24.6"/>
    <n v="1.3"/>
    <x v="2"/>
    <m/>
    <s v="174BAM0475"/>
    <s v="Federal"/>
    <m/>
    <m/>
    <m/>
    <s v="Federal"/>
    <s v="PAV"/>
    <s v="Castanho"/>
  </r>
  <r>
    <x v="0"/>
    <s v="319BAM0055"/>
    <n v="0"/>
    <x v="275"/>
    <s v="0055"/>
    <n v="-59.863638660295898"/>
    <n v="-3.2838173495909402"/>
    <n v="-59.902094969607099"/>
    <n v="-3.4033791003651501"/>
    <s v="319"/>
    <s v="AM"/>
    <s v="Eixo Principal"/>
    <s v="Coinc"/>
    <s v="319BAM0055"/>
    <s v="RIO AUTAZ MIRIM"/>
    <s v="ENTR AM-254"/>
    <n v="24.6"/>
    <n v="39.4"/>
    <n v="14.8"/>
    <x v="2"/>
    <m/>
    <s v="174BAM0470"/>
    <s v="Federal"/>
    <m/>
    <m/>
    <m/>
    <s v="Federal"/>
    <s v="PAV"/>
    <s v="Castanho"/>
  </r>
  <r>
    <x v="0"/>
    <s v="319BAM0060"/>
    <n v="0"/>
    <x v="275"/>
    <s v="0060"/>
    <n v="-59.902094969607099"/>
    <n v="-3.4033791003651501"/>
    <n v="-60.004112809758297"/>
    <n v="-3.44942241960893"/>
    <s v="319"/>
    <s v="AM"/>
    <s v="Eixo Principal"/>
    <s v="Coinc"/>
    <s v="319BAM0060"/>
    <s v="ENTR AM-254"/>
    <s v="RIO ARAÇÁ"/>
    <n v="39.4"/>
    <n v="52.6"/>
    <n v="13.2"/>
    <x v="2"/>
    <m/>
    <s v="174BAM0465"/>
    <s v="Federal"/>
    <m/>
    <m/>
    <m/>
    <s v="Federal"/>
    <s v="PAV"/>
    <s v="Castanho"/>
  </r>
  <r>
    <x v="0"/>
    <s v="319BAM0070"/>
    <n v="0"/>
    <x v="275"/>
    <s v="0070"/>
    <n v="-60.004112809758297"/>
    <n v="-3.44942241960893"/>
    <n v="-60.300856800201103"/>
    <n v="-3.7650978100158401"/>
    <s v="319"/>
    <s v="AM"/>
    <s v="Eixo Principal"/>
    <s v="Coinc"/>
    <s v="319BAM0070"/>
    <s v="RIO ARAÇÁ"/>
    <s v="ENTR AM-354"/>
    <n v="52.6"/>
    <n v="103.5"/>
    <n v="50.9"/>
    <x v="2"/>
    <m/>
    <s v="174BAM0450"/>
    <s v="Federal"/>
    <m/>
    <m/>
    <m/>
    <s v="Federal"/>
    <s v="PAV"/>
    <s v="Castanho"/>
  </r>
  <r>
    <x v="0"/>
    <s v="319BAM0075"/>
    <n v="0"/>
    <x v="275"/>
    <s v="0075"/>
    <n v="-60.300856800201103"/>
    <n v="-3.7650978100158401"/>
    <n v="-60.3643395000678"/>
    <n v="-3.82679104966717"/>
    <s v="319"/>
    <s v="AM"/>
    <s v="Eixo Principal"/>
    <s v="Coinc"/>
    <s v="319BAM0075"/>
    <s v="ENTR AM-354"/>
    <s v="RIO CASTANHO"/>
    <n v="103.5"/>
    <n v="114.2"/>
    <n v="10.7"/>
    <x v="2"/>
    <m/>
    <s v="174BAM0445"/>
    <s v="Federal"/>
    <m/>
    <m/>
    <m/>
    <s v="Federal"/>
    <s v="PAV"/>
    <s v="Castanho"/>
  </r>
  <r>
    <x v="0"/>
    <s v="319BAM0085"/>
    <n v="0"/>
    <x v="275"/>
    <s v="0085"/>
    <n v="-60.3643395000678"/>
    <n v="-3.82679104966717"/>
    <n v="-60.806853969634901"/>
    <n v="-4.1808447502849599"/>
    <s v="319"/>
    <s v="AM"/>
    <s v="Eixo Principal"/>
    <s v="Coinc"/>
    <s v="319BAM0085"/>
    <s v="RIO CASTANHO"/>
    <s v="RIO TUPÃNA"/>
    <n v="114.2"/>
    <n v="178.5"/>
    <n v="64.3"/>
    <x v="2"/>
    <m/>
    <s v="174BAM0430"/>
    <s v="Federal"/>
    <m/>
    <m/>
    <m/>
    <s v="Federal"/>
    <s v="PAV"/>
    <s v="Castanho"/>
  </r>
  <r>
    <x v="0"/>
    <s v="319BAM0095"/>
    <n v="0"/>
    <x v="275"/>
    <s v="0095"/>
    <n v="-60.806853969634901"/>
    <n v="-4.1808447502849599"/>
    <n v="-60.9283082896957"/>
    <n v="-4.3519053902215301"/>
    <s v="319"/>
    <s v="AM"/>
    <s v="Eixo Principal"/>
    <s v="Coinc"/>
    <s v="319BAM0095"/>
    <s v="RIO TUPÃNA"/>
    <s v="FIM DA PAVIMENTAÇÃO"/>
    <n v="178.5"/>
    <n v="198.9"/>
    <n v="20.399999999999999"/>
    <x v="2"/>
    <m/>
    <s v="174BAM0425"/>
    <s v="Federal"/>
    <m/>
    <m/>
    <m/>
    <s v="Federal"/>
    <s v="PAV"/>
    <s v="Castanho"/>
  </r>
  <r>
    <x v="0"/>
    <s v="319BAM0100"/>
    <n v="0"/>
    <x v="275"/>
    <s v="0100"/>
    <n v="-60.9283082896957"/>
    <n v="-4.3519053902215301"/>
    <n v="-61.180458790340801"/>
    <n v="-4.5579522999586199"/>
    <s v="319"/>
    <s v="AM"/>
    <s v="Eixo Principal"/>
    <s v="Coinc"/>
    <s v="319BAM0100"/>
    <s v="FIM DA PAVIMENTAÇÃO"/>
    <s v="IGARAPÉ ATIÍ"/>
    <n v="198.9"/>
    <n v="237.8"/>
    <n v="38.9"/>
    <x v="5"/>
    <s v="EOP"/>
    <s v="174BAM0420"/>
    <s v="Federal"/>
    <m/>
    <m/>
    <m/>
    <s v="Federal"/>
    <s v="N_PAV"/>
    <s v="Castanho"/>
  </r>
  <r>
    <x v="0"/>
    <s v="319BAM0105"/>
    <n v="0"/>
    <x v="275"/>
    <s v="0105"/>
    <n v="-61.180458790340801"/>
    <n v="-4.5579522999586199"/>
    <n v="-61.268980080066598"/>
    <n v="-4.6596893097138201"/>
    <s v="319"/>
    <s v="AM"/>
    <s v="Eixo Principal"/>
    <s v="Coinc"/>
    <s v="319BAM0105"/>
    <s v="IGARAPÉ ATIÍ"/>
    <s v="ENTR AM-360 (INÍCIO DA IMPLANTAÇÃO)"/>
    <n v="237.8"/>
    <n v="250.7"/>
    <n v="12.9"/>
    <x v="5"/>
    <s v="EOP"/>
    <s v="174BAM0415"/>
    <s v="Federal"/>
    <m/>
    <m/>
    <m/>
    <s v="Federal"/>
    <s v="N_PAV"/>
    <s v="Castanho"/>
  </r>
  <r>
    <x v="0"/>
    <s v="319BAM0110"/>
    <n v="0"/>
    <x v="275"/>
    <s v="0110"/>
    <n v="-61.268980080066598"/>
    <n v="-4.6596893097138201"/>
    <n v="-61.292147869628401"/>
    <n v="-4.7110479100329599"/>
    <s v="319"/>
    <s v="AM"/>
    <s v="Eixo Principal"/>
    <s v="Coinc"/>
    <s v="319BAM0110"/>
    <s v="ENTR AM-360 (INÍCIO DA IMPLANTAÇÃO)"/>
    <s v="INÍCIO TRAVESSIA RIO IGAPÓ AÇU"/>
    <n v="250.7"/>
    <n v="260.7"/>
    <n v="10"/>
    <x v="5"/>
    <m/>
    <s v="174BAM0410"/>
    <s v="Federal"/>
    <m/>
    <m/>
    <m/>
    <s v="Federal"/>
    <s v="N_PAV"/>
    <s v="Castanho"/>
  </r>
  <r>
    <x v="0"/>
    <s v="319BAM0115"/>
    <n v="0"/>
    <x v="275"/>
    <s v="0115"/>
    <n v="-61.292147869628401"/>
    <n v="-4.7110479100329599"/>
    <n v="-61.293053739638303"/>
    <n v="-4.7129171697915204"/>
    <s v="319"/>
    <s v="AM"/>
    <s v="Eixo Principal"/>
    <s v="Coinc"/>
    <s v="319BAM0115"/>
    <s v="INÍCIO TRAVESSIA RIO IGAPÓ AÇU"/>
    <s v="FIM TRAVESSIA RIO IGAPÓ AÇU"/>
    <n v="260.7"/>
    <n v="261.10000000000002"/>
    <n v="0.4"/>
    <x v="4"/>
    <m/>
    <s v="174BAM0405"/>
    <s v="Federal"/>
    <m/>
    <m/>
    <m/>
    <s v="Federal"/>
    <s v="N_PAV"/>
    <s v="Castanho"/>
  </r>
  <r>
    <x v="0"/>
    <s v="319BAM0120"/>
    <n v="0"/>
    <x v="275"/>
    <s v="0120"/>
    <n v="-61.293053739638303"/>
    <n v="-4.7129171697915204"/>
    <n v="-61.4668989198492"/>
    <n v="-4.9042069898606497"/>
    <s v="319"/>
    <s v="AM"/>
    <s v="Eixo Principal"/>
    <s v="Coinc"/>
    <s v="319BAM0120"/>
    <s v="FIM TRAVESSIA RIO IGAPÓ AÇU"/>
    <s v="IGARAPÉ JACARETINGA"/>
    <n v="261.10000000000002"/>
    <n v="289.60000000000002"/>
    <n v="28.5"/>
    <x v="5"/>
    <m/>
    <s v="174BAM0400"/>
    <s v="Federal"/>
    <m/>
    <m/>
    <m/>
    <s v="Federal"/>
    <s v="N_PAV"/>
    <s v="Castanho"/>
  </r>
  <r>
    <x v="0"/>
    <s v="319BAM0125"/>
    <n v="0"/>
    <x v="275"/>
    <s v="0125"/>
    <n v="-61.4668989198492"/>
    <n v="-4.9042069898606497"/>
    <n v="-61.836273790103199"/>
    <n v="-5.2001367799883802"/>
    <s v="319"/>
    <s v="AM"/>
    <s v="Eixo Principal"/>
    <s v="Coinc"/>
    <s v="319BAM0125"/>
    <s v="IGARAPÉ JACARETINGA"/>
    <s v="ENTR BR-174(B)/AM-364"/>
    <n v="289.60000000000002"/>
    <n v="346.2"/>
    <n v="56.6"/>
    <x v="5"/>
    <m/>
    <s v="174BAM0390"/>
    <s v="Federal"/>
    <m/>
    <m/>
    <m/>
    <s v="Federal"/>
    <s v="N_PAV"/>
    <s v="Castanho"/>
  </r>
  <r>
    <x v="0"/>
    <s v="319BAM0130"/>
    <n v="0"/>
    <x v="275"/>
    <s v="0130"/>
    <n v="-61.836273790103199"/>
    <n v="-5.2001367799883802"/>
    <n v="-62.0001958697435"/>
    <n v="-5.3173937599140597"/>
    <s v="319"/>
    <s v="AM"/>
    <s v="Eixo Principal"/>
    <s v="-"/>
    <s v="319BAM0130"/>
    <s v="ENTR BR-174(B)/AM-364"/>
    <s v="IGARAPÉ NOVO"/>
    <n v="346.2"/>
    <n v="367.2"/>
    <n v="21"/>
    <x v="5"/>
    <m/>
    <m/>
    <s v="Federal"/>
    <m/>
    <m/>
    <m/>
    <s v="Federal"/>
    <s v="N_PAV"/>
    <s v="Castanho"/>
  </r>
  <r>
    <x v="0"/>
    <s v="319BAM0135"/>
    <n v="0"/>
    <x v="275"/>
    <s v="0135"/>
    <n v="-62.0001958697435"/>
    <n v="-5.3173937599140597"/>
    <n v="-62.101629829552898"/>
    <n v="-5.45795840006007"/>
    <s v="319"/>
    <s v="AM"/>
    <s v="Eixo Principal"/>
    <s v="-"/>
    <s v="319BAM0135"/>
    <s v="IGARAPÉ NOVO"/>
    <s v="IGARAPÉ JUTAÍ"/>
    <n v="367.2"/>
    <n v="386.2"/>
    <n v="19"/>
    <x v="5"/>
    <m/>
    <m/>
    <s v="Federal"/>
    <m/>
    <m/>
    <m/>
    <s v="Federal"/>
    <s v="N_PAV"/>
    <s v="Castanho"/>
  </r>
  <r>
    <x v="0"/>
    <s v="319BAM0140"/>
    <n v="0"/>
    <x v="275"/>
    <s v="0140"/>
    <n v="-62.101629829552898"/>
    <n v="-5.45795840006007"/>
    <n v="-62.332160049946303"/>
    <n v="-5.81732257038027"/>
    <s v="319"/>
    <s v="AM"/>
    <s v="Eixo Principal"/>
    <s v="-"/>
    <s v="319BAM0140"/>
    <s v="IGARAPÉ JUTAÍ"/>
    <s v="IGARAPÉ CAETANO"/>
    <n v="386.2"/>
    <n v="433.1"/>
    <n v="46.9"/>
    <x v="5"/>
    <m/>
    <m/>
    <s v="Federal"/>
    <m/>
    <m/>
    <m/>
    <s v="Federal"/>
    <s v="N_PAV"/>
    <s v="Castanho"/>
  </r>
  <r>
    <x v="0"/>
    <s v="319BAM0145"/>
    <n v="0"/>
    <x v="275"/>
    <s v="0145"/>
    <n v="-62.332160049946303"/>
    <n v="-5.81732257038027"/>
    <n v="-62.343505219690002"/>
    <n v="-5.8294323302378004"/>
    <s v="319"/>
    <s v="AM"/>
    <s v="Eixo Principal"/>
    <s v="-"/>
    <s v="319BAM0145"/>
    <s v="IGARAPÉ CAETANO"/>
    <s v="IGARAPÉ VELOSO"/>
    <n v="433.1"/>
    <n v="434.9"/>
    <n v="1.8"/>
    <x v="5"/>
    <m/>
    <m/>
    <s v="Federal"/>
    <m/>
    <m/>
    <m/>
    <s v="Federal"/>
    <s v="N_PAV"/>
    <s v="Humaitá"/>
  </r>
  <r>
    <x v="0"/>
    <s v="319BAM0150"/>
    <n v="0"/>
    <x v="275"/>
    <s v="0150"/>
    <n v="-62.343505219690002"/>
    <n v="-5.8294323302378004"/>
    <n v="-62.542992799977597"/>
    <n v="-6.0555905001014496"/>
    <s v="319"/>
    <s v="AM"/>
    <s v="Eixo Principal"/>
    <s v="-"/>
    <s v="319BAM0150"/>
    <s v="IGARAPÉ VELOSO"/>
    <s v="ENTR AM-366"/>
    <n v="434.9"/>
    <n v="469.6"/>
    <n v="34.700000000000003"/>
    <x v="5"/>
    <m/>
    <m/>
    <s v="Federal"/>
    <m/>
    <m/>
    <m/>
    <s v="Federal"/>
    <s v="N_PAV"/>
    <s v="Humaitá"/>
  </r>
  <r>
    <x v="0"/>
    <s v="319BAM0155"/>
    <n v="0"/>
    <x v="275"/>
    <s v="0155"/>
    <n v="-62.542992799977597"/>
    <n v="-6.0555905001014496"/>
    <n v="-62.808207680040297"/>
    <n v="-6.3708586001442304"/>
    <s v="319"/>
    <s v="AM"/>
    <s v="Eixo Principal"/>
    <s v="-"/>
    <s v="319BAM0155"/>
    <s v="ENTR AM-366"/>
    <s v="IGARAPÉ PIQUIÁ"/>
    <n v="469.6"/>
    <n v="513.79999999999995"/>
    <n v="44.2"/>
    <x v="5"/>
    <m/>
    <m/>
    <s v="Federal"/>
    <m/>
    <m/>
    <m/>
    <s v="Federal"/>
    <s v="N_PAV"/>
    <s v="Humaitá"/>
  </r>
  <r>
    <x v="0"/>
    <s v="319BAM0160"/>
    <n v="0"/>
    <x v="275"/>
    <s v="0160"/>
    <n v="-62.808207680040297"/>
    <n v="-6.3708586001442304"/>
    <n v="-62.863721540316803"/>
    <n v="-6.4298387200807898"/>
    <s v="319"/>
    <s v="AM"/>
    <s v="Eixo Principal"/>
    <s v="-"/>
    <s v="319BAM0160"/>
    <s v="IGARAPÉ PIQUIÁ"/>
    <s v="IGARAPÉ PURUZINHO"/>
    <n v="513.79999999999995"/>
    <n v="522.70000000000005"/>
    <n v="8.9"/>
    <x v="5"/>
    <m/>
    <m/>
    <s v="Federal"/>
    <m/>
    <m/>
    <m/>
    <s v="Federal"/>
    <s v="N_PAV"/>
    <s v="Humaitá"/>
  </r>
  <r>
    <x v="0"/>
    <s v="319BAM0165"/>
    <n v="0"/>
    <x v="275"/>
    <s v="0165"/>
    <n v="-62.863721540316803"/>
    <n v="-6.4298387200807898"/>
    <n v="-62.970905300339297"/>
    <n v="-6.6896511801577896"/>
    <s v="319"/>
    <s v="AM"/>
    <s v="Eixo Principal"/>
    <s v="-"/>
    <s v="319BAM0165"/>
    <s v="IGARAPÉ PURUZINHO"/>
    <s v="IGARAPÉ ACARÁ"/>
    <n v="522.70000000000005"/>
    <n v="554.20000000000005"/>
    <n v="31.5"/>
    <x v="5"/>
    <m/>
    <m/>
    <s v="Federal"/>
    <m/>
    <m/>
    <m/>
    <s v="Federal"/>
    <s v="N_PAV"/>
    <s v="Humaitá"/>
  </r>
  <r>
    <x v="0"/>
    <s v="319BAM0170"/>
    <n v="0"/>
    <x v="275"/>
    <s v="0170"/>
    <n v="-62.970905300339297"/>
    <n v="-6.6896511801577896"/>
    <n v="-63.040421710093803"/>
    <n v="-6.8301349901376502"/>
    <s v="319"/>
    <s v="AM"/>
    <s v="Eixo Principal"/>
    <s v="-"/>
    <s v="319BAM0170"/>
    <s v="IGARAPÉ ACARÁ"/>
    <s v="IGARAPÉ NAZARÉ"/>
    <n v="554.20000000000005"/>
    <n v="571.79999999999995"/>
    <n v="17.600000000000001"/>
    <x v="5"/>
    <m/>
    <m/>
    <s v="Federal"/>
    <m/>
    <m/>
    <m/>
    <s v="Federal"/>
    <s v="N_PAV"/>
    <s v="Humaitá"/>
  </r>
  <r>
    <x v="0"/>
    <s v="319BAM0175"/>
    <n v="0"/>
    <x v="275"/>
    <s v="0175"/>
    <n v="-63.040421710093803"/>
    <n v="-6.8301349901376502"/>
    <n v="-63.058605339964402"/>
    <n v="-6.85983390011432"/>
    <s v="319"/>
    <s v="AM"/>
    <s v="Eixo Principal"/>
    <s v="-"/>
    <s v="319BAM0175"/>
    <s v="IGARAPÉ NAZARÉ"/>
    <s v="IGARAPÉ SANTO ANTÔNIO"/>
    <n v="571.79999999999995"/>
    <n v="575.70000000000005"/>
    <n v="3.9"/>
    <x v="5"/>
    <m/>
    <m/>
    <s v="Federal"/>
    <m/>
    <m/>
    <m/>
    <s v="Federal"/>
    <s v="N_PAV"/>
    <s v="Humaitá"/>
  </r>
  <r>
    <x v="0"/>
    <s v="319BAM0180"/>
    <n v="0"/>
    <x v="275"/>
    <s v="0180"/>
    <n v="-63.058605339964402"/>
    <n v="-6.85983390011432"/>
    <n v="-63.0987535699212"/>
    <n v="-6.98601910020124"/>
    <s v="319"/>
    <s v="AM"/>
    <s v="Eixo Principal"/>
    <s v="-"/>
    <s v="319BAM0180"/>
    <s v="IGARAPÉ SANTO ANTÔNIO"/>
    <s v="IGARAPÉ REALIDADE"/>
    <n v="575.70000000000005"/>
    <n v="590.1"/>
    <n v="14.4"/>
    <x v="5"/>
    <m/>
    <m/>
    <s v="Federal"/>
    <m/>
    <m/>
    <m/>
    <s v="Federal"/>
    <s v="N_PAV"/>
    <s v="Humaitá"/>
  </r>
  <r>
    <x v="0"/>
    <s v="319BAM0185"/>
    <n v="0"/>
    <x v="275"/>
    <s v="0185"/>
    <n v="-63.0987535699212"/>
    <n v="-6.98601910020124"/>
    <n v="-63.110026200348798"/>
    <n v="-7.0846292904093904"/>
    <s v="319"/>
    <s v="AM"/>
    <s v="Eixo Principal"/>
    <s v="-"/>
    <s v="319BAM0185"/>
    <s v="IGARAPÉ REALIDADE"/>
    <s v="IGARAPÉ FORTALEZA"/>
    <n v="590.1"/>
    <n v="601"/>
    <n v="10.9"/>
    <x v="5"/>
    <m/>
    <m/>
    <s v="Federal"/>
    <m/>
    <m/>
    <m/>
    <s v="Federal"/>
    <s v="N_PAV"/>
    <s v="Humaitá"/>
  </r>
  <r>
    <x v="0"/>
    <s v="319BAM0190"/>
    <n v="0"/>
    <x v="275"/>
    <s v="0190"/>
    <n v="-63.110026200348798"/>
    <n v="-7.0846292904093904"/>
    <n v="-63.269332960147899"/>
    <n v="-7.5639056503254603"/>
    <s v="319"/>
    <s v="AM"/>
    <s v="Eixo Principal"/>
    <s v="-"/>
    <s v="319BAM0190"/>
    <s v="IGARAPÉ FORTALEZA"/>
    <s v="ENTR BR-230(A)"/>
    <n v="601"/>
    <n v="656.4"/>
    <n v="55.4"/>
    <x v="5"/>
    <m/>
    <m/>
    <s v="Federal"/>
    <m/>
    <m/>
    <m/>
    <s v="Federal"/>
    <s v="N_PAV"/>
    <s v="Humaitá"/>
  </r>
  <r>
    <x v="0"/>
    <s v="319BAM0195"/>
    <n v="0"/>
    <x v="275"/>
    <s v="0195"/>
    <n v="-63.269332960147899"/>
    <n v="-7.5639056503254603"/>
    <n v="-63.174998199107499"/>
    <n v="-7.5938092406039397"/>
    <s v="319"/>
    <s v="AM"/>
    <s v="Eixo Principal"/>
    <s v="Coinc"/>
    <s v="319BAM0195"/>
    <s v="ENTR BR-230(A)"/>
    <s v="IGARAPÉ DO RETIRO"/>
    <n v="656.4"/>
    <n v="667.5"/>
    <n v="11.1"/>
    <x v="2"/>
    <m/>
    <s v="230BAM2055"/>
    <s v="Federal"/>
    <m/>
    <m/>
    <m/>
    <s v="Federal"/>
    <s v="PAV"/>
    <s v="Humaitá"/>
  </r>
  <r>
    <x v="0"/>
    <s v="319BAM0200"/>
    <n v="0"/>
    <x v="275"/>
    <s v="0200"/>
    <n v="-63.174998199107499"/>
    <n v="-7.5938092406039397"/>
    <n v="-63.111403889777598"/>
    <n v="-7.5736108271778999"/>
    <s v="319"/>
    <s v="AM"/>
    <s v="Eixo Principal"/>
    <s v="Coinc"/>
    <s v="319BAM0200"/>
    <s v="IGARAPÉ DO RETIRO"/>
    <s v="IGARAPÉ BOM FUTURO"/>
    <n v="667.5"/>
    <n v="674.8"/>
    <n v="7.3"/>
    <x v="2"/>
    <m/>
    <s v="230BAM2050"/>
    <s v="Federal"/>
    <m/>
    <m/>
    <m/>
    <s v="Federal"/>
    <s v="PAV"/>
    <s v="Humaitá"/>
  </r>
  <r>
    <x v="0"/>
    <s v="319BAM0205"/>
    <n v="0"/>
    <x v="275"/>
    <s v="0205"/>
    <n v="-63.111403889777598"/>
    <n v="-7.5736108271778999"/>
    <n v="-63.077513659727501"/>
    <n v="-7.5508836298755497"/>
    <s v="319"/>
    <s v="AM"/>
    <s v="Eixo Principal"/>
    <s v="Coinc"/>
    <s v="319BAM0205"/>
    <s v="IGARAPÉ BOM FUTURO"/>
    <s v="ENTR BR-230(B) (P/HUMAITÁ)"/>
    <n v="674.8"/>
    <n v="679.3"/>
    <n v="4.5"/>
    <x v="2"/>
    <m/>
    <s v="230BAM2045"/>
    <s v="Federal"/>
    <m/>
    <m/>
    <m/>
    <s v="Federal"/>
    <s v="PAV"/>
    <s v="Humaitá"/>
  </r>
  <r>
    <x v="0"/>
    <s v="319BAM0210"/>
    <n v="0"/>
    <x v="275"/>
    <s v="0210"/>
    <n v="-63.077513659727501"/>
    <n v="-7.5508836298755497"/>
    <n v="-63.148662580013898"/>
    <n v="-7.7683812403019399"/>
    <s v="319"/>
    <s v="AM"/>
    <s v="Eixo Principal"/>
    <s v="-"/>
    <s v="319BAM0210"/>
    <s v="ENTR BR-230(B) (P/HUMAITÁ)"/>
    <s v="IGARAPÉ BEÉN"/>
    <n v="679.3"/>
    <n v="706.7"/>
    <n v="27.4"/>
    <x v="2"/>
    <m/>
    <m/>
    <s v="Federal"/>
    <m/>
    <m/>
    <m/>
    <s v="Federal"/>
    <s v="PAV"/>
    <s v="Humaitá"/>
  </r>
  <r>
    <x v="0"/>
    <s v="319BAM0215"/>
    <n v="0"/>
    <x v="275"/>
    <s v="0215"/>
    <n v="-63.148662580013898"/>
    <n v="-7.7683812403019399"/>
    <n v="-63.335005820362198"/>
    <n v="-7.9317704095766999"/>
    <s v="319"/>
    <s v="AM"/>
    <s v="Eixo Principal"/>
    <s v="-"/>
    <s v="319BAM0215"/>
    <s v="IGARAPÉ BEÉN"/>
    <s v="IGARAPÉ SÃO JOÃO"/>
    <n v="706.7"/>
    <n v="734.3"/>
    <n v="27.6"/>
    <x v="2"/>
    <m/>
    <m/>
    <s v="Federal"/>
    <m/>
    <m/>
    <m/>
    <s v="Federal"/>
    <s v="PAV"/>
    <s v="Humaitá"/>
  </r>
  <r>
    <x v="0"/>
    <s v="319BAM0220"/>
    <n v="0"/>
    <x v="275"/>
    <s v="0220"/>
    <n v="-63.335005820362198"/>
    <n v="-7.9317704095766999"/>
    <n v="-63.361893410052801"/>
    <n v="-7.9537506003098803"/>
    <s v="319"/>
    <s v="AM"/>
    <s v="Eixo Principal"/>
    <s v="-"/>
    <s v="319BAM0220"/>
    <s v="IGARAPÉ SÃO JOÃO"/>
    <s v="DIV AM/RO"/>
    <n v="734.3"/>
    <n v="741"/>
    <n v="6.7"/>
    <x v="2"/>
    <m/>
    <m/>
    <s v="Federal"/>
    <m/>
    <m/>
    <m/>
    <s v="Federal"/>
    <s v="PAV"/>
    <s v="Humaitá"/>
  </r>
  <r>
    <x v="0"/>
    <s v="319BAM0235"/>
    <n v="0"/>
    <x v="275"/>
    <s v="0235"/>
    <n v="-63.647605450231303"/>
    <n v="-8.0990214799572797"/>
    <n v="-63.740952594686398"/>
    <n v="-8.1387614752618394"/>
    <s v="319"/>
    <s v="AM"/>
    <s v="Eixo Principal"/>
    <s v="-"/>
    <s v="319BAM0235"/>
    <s v="DIV RO/AM"/>
    <s v="IGARAPÉ SÃO BERNARDO"/>
    <n v="741"/>
    <n v="753"/>
    <n v="12"/>
    <x v="2"/>
    <m/>
    <m/>
    <s v="Federal"/>
    <m/>
    <m/>
    <m/>
    <s v="Federal"/>
    <s v="PAV"/>
    <s v="Humaitá"/>
  </r>
  <r>
    <x v="0"/>
    <s v="319BAM0240"/>
    <n v="0"/>
    <x v="275"/>
    <s v="0240"/>
    <n v="-63.740952594686398"/>
    <n v="-8.1387614752618394"/>
    <n v="-63.866315968207303"/>
    <n v="-8.1982295502534708"/>
    <s v="319"/>
    <s v="AM"/>
    <s v="Eixo Principal"/>
    <s v="-"/>
    <s v="319BAM0240"/>
    <s v="IGARAPÉ SÃO BERNARDO"/>
    <s v="IGARAPÉ IÇUÃ"/>
    <n v="753"/>
    <n v="769"/>
    <n v="16"/>
    <x v="2"/>
    <m/>
    <m/>
    <s v="Federal"/>
    <m/>
    <m/>
    <m/>
    <s v="Federal"/>
    <s v="PAV"/>
    <s v="Humaitá"/>
  </r>
  <r>
    <x v="0"/>
    <s v="319BAM0250"/>
    <n v="0"/>
    <x v="275"/>
    <s v="0250"/>
    <n v="-63.866315968207303"/>
    <n v="-8.1982295502534708"/>
    <n v="-63.886371385830699"/>
    <n v="-8.2043214426803903"/>
    <s v="319"/>
    <s v="AM"/>
    <s v="Eixo Principal"/>
    <s v="-"/>
    <s v="319BAM0250"/>
    <s v="IGARAPÉ IÇUÃ"/>
    <s v="IGARAPÉ CASTANHALZINHO"/>
    <n v="769"/>
    <n v="771.4"/>
    <n v="2.4"/>
    <x v="2"/>
    <m/>
    <m/>
    <s v="Federal"/>
    <m/>
    <m/>
    <m/>
    <s v="Federal"/>
    <s v="PAV"/>
    <s v="Humaitá"/>
  </r>
  <r>
    <x v="0"/>
    <s v="319BAM0260"/>
    <n v="0"/>
    <x v="275"/>
    <s v="0260"/>
    <n v="-63.886371385830699"/>
    <n v="-8.2043214426803903"/>
    <n v="-63.9116586463294"/>
    <n v="-8.2112434426307406"/>
    <s v="319"/>
    <s v="AM"/>
    <s v="Eixo Principal"/>
    <s v="-"/>
    <s v="319BAM0260"/>
    <s v="IGARAPÉ CASTANHALZINHO"/>
    <s v="IGARAPÉ PRETO"/>
    <n v="771.4"/>
    <n v="774.4"/>
    <n v="3"/>
    <x v="2"/>
    <m/>
    <m/>
    <s v="Federal"/>
    <m/>
    <m/>
    <m/>
    <s v="Federal"/>
    <s v="PAV"/>
    <s v="Humaitá"/>
  </r>
  <r>
    <x v="0"/>
    <s v="319BAM0265"/>
    <n v="0"/>
    <x v="275"/>
    <s v="0265"/>
    <n v="-63.9116586463294"/>
    <n v="-8.2112434426307406"/>
    <n v="-63.953731939877002"/>
    <n v="-8.3502702501718797"/>
    <s v="319"/>
    <s v="AM"/>
    <s v="Eixo Principal"/>
    <s v="-"/>
    <s v="319BAM0265"/>
    <s v="IGARAPÉ PRETO"/>
    <s v="DIV AM/RO"/>
    <n v="774.4"/>
    <n v="791.6"/>
    <n v="17.2"/>
    <x v="2"/>
    <m/>
    <m/>
    <s v="Federal"/>
    <m/>
    <m/>
    <m/>
    <s v="Federal"/>
    <s v="PAV"/>
    <s v="Humaitá"/>
  </r>
  <r>
    <x v="0"/>
    <s v="319BAM0275"/>
    <n v="0"/>
    <x v="275"/>
    <s v="0275"/>
    <n v="-63.956749779578601"/>
    <n v="-8.3672126303585497"/>
    <n v="-63.964316265183399"/>
    <n v="-8.41073273792545"/>
    <s v="319"/>
    <s v="AM"/>
    <s v="Eixo Principal"/>
    <s v="-"/>
    <s v="319BAM0275"/>
    <s v="DIV RO/AM"/>
    <s v="IGARAPÉ GALO"/>
    <n v="791.6"/>
    <n v="796.4"/>
    <n v="4.8"/>
    <x v="2"/>
    <m/>
    <m/>
    <s v="Federal"/>
    <m/>
    <m/>
    <m/>
    <s v="Federal"/>
    <s v="PAV"/>
    <s v="Humaitá"/>
  </r>
  <r>
    <x v="0"/>
    <s v="319BAM0280"/>
    <n v="0"/>
    <x v="275"/>
    <s v="0280"/>
    <n v="-63.964316265183399"/>
    <n v="-8.41073273792545"/>
    <n v="-63.985473411668501"/>
    <n v="-8.53797066821169"/>
    <s v="319"/>
    <s v="AM"/>
    <s v="Eixo Principal"/>
    <s v="-"/>
    <s v="319BAM0280"/>
    <s v="IGARAPÉ GALO"/>
    <s v="IGARAPÉ BEM-TE-VI"/>
    <n v="796.4"/>
    <n v="810.4"/>
    <n v="14"/>
    <x v="2"/>
    <m/>
    <m/>
    <s v="Federal"/>
    <m/>
    <m/>
    <m/>
    <s v="Federal"/>
    <s v="PAV"/>
    <s v="Humaitá"/>
  </r>
  <r>
    <x v="0"/>
    <s v="319BAM0290"/>
    <n v="0"/>
    <x v="275"/>
    <s v="0290"/>
    <n v="-63.985473411668501"/>
    <n v="-8.53797066821169"/>
    <n v="-63.996230100138902"/>
    <n v="-8.6346060803062894"/>
    <s v="319"/>
    <s v="AM"/>
    <s v="Eixo Principal"/>
    <s v="-"/>
    <s v="319BAM0290"/>
    <s v="IGARAPÉ BEM-TE-VI"/>
    <s v="DIV AM/RO"/>
    <n v="810.4"/>
    <n v="821"/>
    <n v="10.6"/>
    <x v="2"/>
    <m/>
    <m/>
    <s v="Federal"/>
    <m/>
    <m/>
    <m/>
    <s v="Federal"/>
    <s v="PAV"/>
    <s v="Humaitá"/>
  </r>
  <r>
    <x v="0"/>
    <s v="319BRO0225"/>
    <n v="0"/>
    <x v="276"/>
    <s v="0225"/>
    <n v="-63.361893410052801"/>
    <n v="-7.9537506003098803"/>
    <n v="-63.596074782625003"/>
    <n v="-8.0750347992165494"/>
    <s v="319"/>
    <s v="RO"/>
    <s v="Eixo Principal"/>
    <s v="-"/>
    <s v="319BRO0225"/>
    <s v="DIV AM/RO"/>
    <s v="IGARAPÉ DO ÍNDIO"/>
    <n v="0"/>
    <n v="30.3"/>
    <n v="30.3"/>
    <x v="2"/>
    <m/>
    <m/>
    <s v="Federal"/>
    <m/>
    <m/>
    <m/>
    <s v="Federal"/>
    <s v="PAV"/>
    <s v="Humaitá/AM"/>
  </r>
  <r>
    <x v="0"/>
    <s v="319BRO0230"/>
    <n v="0"/>
    <x v="276"/>
    <s v="0230"/>
    <n v="-63.596074782625003"/>
    <n v="-8.0750347992165494"/>
    <n v="-63.647605450231303"/>
    <n v="-8.0990214799572797"/>
    <s v="319"/>
    <s v="RO"/>
    <s v="Eixo Principal"/>
    <s v="-"/>
    <s v="319BRO0230"/>
    <s v="IGARAPÉ DO ÍNDIO"/>
    <s v="DIV RO/AM"/>
    <n v="30.3"/>
    <n v="36.9"/>
    <n v="6.6"/>
    <x v="2"/>
    <m/>
    <m/>
    <s v="Federal"/>
    <m/>
    <m/>
    <m/>
    <s v="Federal"/>
    <s v="PAV"/>
    <s v="Humaitá/AM"/>
  </r>
  <r>
    <x v="0"/>
    <s v="319BRO0270"/>
    <n v="0"/>
    <x v="276"/>
    <s v="0270"/>
    <n v="-63.953731939877002"/>
    <n v="-8.3502702501718797"/>
    <n v="-63.956749779578601"/>
    <n v="-8.3672126303585497"/>
    <s v="319"/>
    <s v="RO"/>
    <s v="Eixo Principal"/>
    <s v="-"/>
    <s v="319BRO0270"/>
    <s v="DIV AM/RO"/>
    <s v="DIV RO/AM"/>
    <n v="36.9"/>
    <n v="39.4"/>
    <n v="2.5"/>
    <x v="2"/>
    <m/>
    <m/>
    <s v="Federal"/>
    <m/>
    <m/>
    <m/>
    <s v="Federal"/>
    <s v="PAV"/>
    <s v="Humaitá/AM"/>
  </r>
  <r>
    <x v="0"/>
    <s v="319BRO0310"/>
    <n v="0"/>
    <x v="276"/>
    <s v="0310"/>
    <n v="-63.996230100138902"/>
    <n v="-8.6346060803062894"/>
    <n v="-63.926138430044404"/>
    <n v="-8.7382139497139502"/>
    <s v="319"/>
    <s v="RO"/>
    <s v="Eixo Principal"/>
    <s v="-"/>
    <s v="319BRO0310"/>
    <s v="DIV AM/RO"/>
    <s v="INÍCIO PONTE SOBRE O RIO MADEIRA"/>
    <n v="39.4"/>
    <n v="56.7"/>
    <n v="17.3"/>
    <x v="2"/>
    <m/>
    <m/>
    <s v="Federal"/>
    <m/>
    <m/>
    <m/>
    <s v="Federal"/>
    <s v="PAV"/>
    <s v="Humaitá/AM"/>
  </r>
  <r>
    <x v="0"/>
    <s v="319BRO0330"/>
    <n v="0"/>
    <x v="276"/>
    <s v="0330"/>
    <n v="-63.926138430044404"/>
    <n v="-8.7382139497139502"/>
    <n v="-63.917995380082601"/>
    <n v="-8.7373012097829701"/>
    <s v="319"/>
    <s v="RO"/>
    <s v="Eixo Principal"/>
    <s v="-"/>
    <s v="319BRO0330"/>
    <s v="INÍCIO PONTE SOBRE O RIO MADEIRA"/>
    <s v="FIM PONTE SOBRE O RIO MADEIRA"/>
    <n v="56.7"/>
    <n v="57.7"/>
    <n v="1"/>
    <x v="2"/>
    <m/>
    <m/>
    <s v="Federal"/>
    <m/>
    <m/>
    <m/>
    <s v="Federal"/>
    <s v="PAV"/>
    <s v="Porto Velho"/>
  </r>
  <r>
    <x v="0"/>
    <s v="319BRO0335"/>
    <n v="0"/>
    <x v="276"/>
    <s v="0335"/>
    <n v="-63.917995380082601"/>
    <n v="-8.7373012097829701"/>
    <n v="-63.915323989810197"/>
    <n v="-8.7433562003283196"/>
    <s v="319"/>
    <s v="RO"/>
    <s v="Eixo Principal"/>
    <s v="-"/>
    <s v="319BRO0335"/>
    <s v="FIM PONTE SOBRE O RIO MADEIRA"/>
    <s v="INICIO PISTA DUPLA (PORTO GRANELEIRO)"/>
    <n v="57.7"/>
    <n v="58.4"/>
    <n v="0.7"/>
    <x v="2"/>
    <m/>
    <m/>
    <s v="Federal"/>
    <m/>
    <m/>
    <m/>
    <s v="Federal"/>
    <s v="PAV"/>
    <s v="Porto Velho"/>
  </r>
  <r>
    <x v="0"/>
    <s v="319BRO0340"/>
    <n v="0"/>
    <x v="276"/>
    <s v="0340"/>
    <n v="-63.915323989810197"/>
    <n v="-8.7433562003283196"/>
    <n v="-63.9025615101055"/>
    <n v="-8.7423379096667304"/>
    <s v="319"/>
    <s v="RO"/>
    <s v="Eixo Principal"/>
    <s v="-"/>
    <s v="319BRO0340"/>
    <s v="INICIO PISTA DUPLA (PORTO GRANELEIRO)"/>
    <s v="PORTO VELHO (ENTR. AV. LAURO SODRE)"/>
    <n v="58.4"/>
    <n v="59.9"/>
    <n v="1.5"/>
    <x v="0"/>
    <m/>
    <m/>
    <s v="Federal"/>
    <m/>
    <m/>
    <m/>
    <s v="Federal"/>
    <s v="PAV"/>
    <s v="Porto Velho"/>
  </r>
  <r>
    <x v="0"/>
    <s v="319BRO0345"/>
    <n v="0"/>
    <x v="276"/>
    <s v="0345"/>
    <n v="-63.9025615101055"/>
    <n v="-8.7423379096667304"/>
    <n v="-63.889833659695597"/>
    <n v="-8.7400844199599401"/>
    <s v="319"/>
    <s v="RO"/>
    <s v="Eixo Principal"/>
    <s v="-"/>
    <s v="319BRO0345"/>
    <s v="PORTO VELHO (ENTR. AV. LAURO SODRE)"/>
    <s v="PORTO VELHO (ENTR. AV. JORGE TEIXEIRA)"/>
    <n v="59.9"/>
    <n v="61.3"/>
    <n v="1.4"/>
    <x v="0"/>
    <m/>
    <m/>
    <s v="Federal"/>
    <m/>
    <m/>
    <m/>
    <s v="Federal"/>
    <s v="PAV"/>
    <s v="Porto Velho"/>
  </r>
  <r>
    <x v="0"/>
    <s v="319BRO0350"/>
    <n v="0"/>
    <x v="276"/>
    <s v="0350"/>
    <n v="-63.889833659695597"/>
    <n v="-8.7400844199599401"/>
    <n v="-63.8829202896396"/>
    <n v="-8.7706054496817298"/>
    <s v="319"/>
    <s v="RO"/>
    <s v="Eixo Principal"/>
    <s v="-"/>
    <s v="319BRO0350"/>
    <s v="PORTO VELHO (ENTR. AV. JORGE TEIXEIRA)"/>
    <s v="ENTR BR-364 (PORTO VELHO (TREVO DO ROQUE))"/>
    <n v="61.3"/>
    <n v="64.900000000000006"/>
    <n v="3.6"/>
    <x v="0"/>
    <m/>
    <m/>
    <s v="Federal"/>
    <m/>
    <m/>
    <m/>
    <s v="Federal"/>
    <s v="PAV"/>
    <s v="Porto Velho"/>
  </r>
  <r>
    <x v="0"/>
    <s v="319CRO1005"/>
    <n v="0"/>
    <x v="277"/>
    <s v="1005"/>
    <n v="-63.917995380082601"/>
    <n v="-8.7373012097829701"/>
    <n v="-63.738612080283197"/>
    <n v="-8.8004646602158196"/>
    <s v="319"/>
    <s v="RO"/>
    <s v="Contorno"/>
    <s v="-"/>
    <s v="319CRO1005"/>
    <s v="ENTR BR-319 (FIM TRAV RIO MADEIRA)"/>
    <s v="ENTR BR-364 (PRÓX P RODV FEDERAL - CONT NORTE P VELHO)"/>
    <n v="0"/>
    <n v="32.9"/>
    <n v="32.9"/>
    <x v="1"/>
    <m/>
    <m/>
    <s v="Federal"/>
    <m/>
    <m/>
    <m/>
    <s v="Federal"/>
    <s v="PLA"/>
    <s v="Porto Velho"/>
  </r>
  <r>
    <x v="0"/>
    <s v="324ABA1005"/>
    <n v="0"/>
    <x v="278"/>
    <s v="1005"/>
    <n v="-38.936028859644097"/>
    <n v="-12.272506970120499"/>
    <n v="-38.988337289733998"/>
    <n v="-12.2689209801191"/>
    <s v="324"/>
    <s v="BA"/>
    <s v="Acesso"/>
    <s v="-"/>
    <s v="324ABA1005"/>
    <s v="ENTR BR-324 (CONTORNO DE FEIRA DE SANTANA)"/>
    <s v="ENTR BR-116"/>
    <n v="0"/>
    <n v="8.6999999999999993"/>
    <n v="8.6999999999999993"/>
    <x v="0"/>
    <m/>
    <m/>
    <s v="Concessão Federal"/>
    <m/>
    <m/>
    <m/>
    <s v="Federal"/>
    <s v="PAV"/>
    <s v="Feira de Santana"/>
  </r>
  <r>
    <x v="0"/>
    <s v="324ABA2005"/>
    <n v="0"/>
    <x v="278"/>
    <s v="2005"/>
    <n v="-38.476688789555901"/>
    <n v="-12.9678175195628"/>
    <n v="-38.5055880799259"/>
    <n v="-12.9580806200245"/>
    <s v="324"/>
    <s v="BA"/>
    <s v="Acesso"/>
    <s v="-"/>
    <s v="324ABA2005"/>
    <s v="ENTR BR-324"/>
    <s v="PORTO DE SALVADOR (VIA EXPRESSA)"/>
    <n v="0"/>
    <n v="4.3"/>
    <n v="4.3"/>
    <x v="0"/>
    <m/>
    <s v="420BBA0095"/>
    <s v="Federal"/>
    <m/>
    <m/>
    <m/>
    <s v="Federal"/>
    <s v="PAV"/>
    <s v="Feira de Santana"/>
  </r>
  <r>
    <x v="0"/>
    <s v="324BBA0150"/>
    <n v="0"/>
    <x v="279"/>
    <s v="0150"/>
    <n v="-42.363559629573203"/>
    <n v="-9.3816650196249007"/>
    <n v="-42.095884959822897"/>
    <n v="-9.6096924096769296"/>
    <s v="324"/>
    <s v="BA"/>
    <s v="Eixo Principal"/>
    <s v="-"/>
    <s v="324BBA0150"/>
    <s v="DIV PI/BA"/>
    <s v="ENTR BR-235(A) (REMANSO)"/>
    <n v="0"/>
    <n v="39.5"/>
    <n v="39.5"/>
    <x v="1"/>
    <m/>
    <m/>
    <s v="Estadual"/>
    <m/>
    <s v="BAT-324"/>
    <s v="PAV"/>
    <s v="Estadual"/>
    <s v="PLA"/>
    <s v="Senhor do Bonfim"/>
  </r>
  <r>
    <x v="0"/>
    <s v="324BBA0155"/>
    <n v="0"/>
    <x v="279"/>
    <s v="0155"/>
    <n v="-42.095884959822897"/>
    <n v="-9.6096924096769296"/>
    <n v="-42.086052789704397"/>
    <n v="-9.6256697498590107"/>
    <s v="324"/>
    <s v="BA"/>
    <s v="Eixo Principal"/>
    <s v="Coinc"/>
    <s v="324BBA0155"/>
    <s v="ENTR BR-235(A) (REMANSO)"/>
    <s v="ENTR BR-235(B)"/>
    <n v="39.5"/>
    <n v="41.3"/>
    <n v="1.8"/>
    <x v="2"/>
    <m/>
    <s v="235BBA0325"/>
    <s v="Federal"/>
    <m/>
    <m/>
    <m/>
    <s v="Federal"/>
    <s v="PAV"/>
    <s v="Senhor do Bonfim"/>
  </r>
  <r>
    <x v="0"/>
    <s v="324BBA0160"/>
    <n v="0"/>
    <x v="279"/>
    <s v="0160"/>
    <n v="-42.086052789704397"/>
    <n v="-9.6256697498590107"/>
    <n v="-41.882710060420798"/>
    <n v="-9.7435699896632197"/>
    <s v="324"/>
    <s v="BA"/>
    <s v="Eixo Principal"/>
    <s v="-"/>
    <s v="324BBA0160"/>
    <s v="ENTR BR-235/BA-161 (REMANSO)"/>
    <s v="ENTR BA-210(A) (P/SENTO SÉ)"/>
    <n v="41.3"/>
    <n v="65.3"/>
    <n v="24"/>
    <x v="4"/>
    <m/>
    <m/>
    <s v="Federal"/>
    <m/>
    <m/>
    <m/>
    <s v="Federal"/>
    <s v="N_PAV"/>
    <s v="Senhor do Bonfim"/>
  </r>
  <r>
    <x v="0"/>
    <s v="324BBA0170"/>
    <n v="0"/>
    <x v="279"/>
    <s v="0170"/>
    <n v="-41.882710060420798"/>
    <n v="-9.7435699896632197"/>
    <n v="-41.7940300601391"/>
    <n v="-9.8757699895933193"/>
    <s v="324"/>
    <s v="BA"/>
    <s v="Eixo Principal"/>
    <s v="-"/>
    <s v="324BBA0170"/>
    <s v="ENTR BA-210(A) (P/SENTO SÉ)"/>
    <s v="ENTR BA-210(B)"/>
    <n v="65.3"/>
    <n v="82.8"/>
    <n v="17.5"/>
    <x v="1"/>
    <m/>
    <m/>
    <s v="Estadual"/>
    <m/>
    <s v="BA-210"/>
    <s v="PAV"/>
    <s v="Estadual"/>
    <s v="PLA"/>
    <s v="Senhor do Bonfim"/>
  </r>
  <r>
    <x v="0"/>
    <s v="324BBA0180"/>
    <n v="0"/>
    <x v="279"/>
    <s v="0180"/>
    <n v="-41.7940300601391"/>
    <n v="-9.8757699895933193"/>
    <n v="-41.672052660201999"/>
    <n v="-10.1478478695834"/>
    <s v="324"/>
    <s v="BA"/>
    <s v="Eixo Principal"/>
    <s v="-"/>
    <s v="324BBA0180"/>
    <s v="ENTR BA-210(B)"/>
    <s v="RIACHO DO MARI"/>
    <n v="82.8"/>
    <n v="114.8"/>
    <n v="32"/>
    <x v="1"/>
    <m/>
    <m/>
    <s v="Federal"/>
    <m/>
    <m/>
    <m/>
    <s v="Federal"/>
    <s v="PLA"/>
    <s v="Senhor do Bonfim"/>
  </r>
  <r>
    <x v="0"/>
    <s v="324BBA0185"/>
    <n v="0"/>
    <x v="279"/>
    <s v="0185"/>
    <n v="-41.672052660201999"/>
    <n v="-10.1478478695834"/>
    <n v="-41.313335130311899"/>
    <n v="-10.718500960250999"/>
    <s v="324"/>
    <s v="BA"/>
    <s v="Eixo Principal"/>
    <s v="-"/>
    <s v="324BBA0185"/>
    <s v="RIACHO DO MARI"/>
    <s v="ENTR BA-368(A) (UMBURANAS)"/>
    <n v="114.8"/>
    <n v="189.8"/>
    <n v="75"/>
    <x v="1"/>
    <m/>
    <m/>
    <s v="Federal"/>
    <m/>
    <m/>
    <m/>
    <s v="Federal"/>
    <s v="PLA"/>
    <s v="Senhor do Bonfim"/>
  </r>
  <r>
    <x v="0"/>
    <s v="324BBA0190"/>
    <n v="0"/>
    <x v="279"/>
    <s v="0190"/>
    <n v="-41.313335130311899"/>
    <n v="-10.718500960250999"/>
    <n v="-41.066245290187901"/>
    <n v="-10.948055310104399"/>
    <s v="324"/>
    <s v="BA"/>
    <s v="Eixo Principal"/>
    <s v="-"/>
    <s v="324BBA0190"/>
    <s v="ENTR BA-368(A) (UMBURANAS)"/>
    <s v="ENTR BR-122(A)/BA-368 (OUROLÂNDIA)"/>
    <n v="189.8"/>
    <n v="227.8"/>
    <n v="38"/>
    <x v="2"/>
    <m/>
    <m/>
    <s v="Federal"/>
    <m/>
    <m/>
    <m/>
    <s v="Federal"/>
    <s v="PAV"/>
    <s v="Feira de Santana"/>
  </r>
  <r>
    <x v="0"/>
    <s v="324BBA0200"/>
    <n v="0"/>
    <x v="279"/>
    <s v="0200"/>
    <n v="-41.066245290187901"/>
    <n v="-10.948055310104399"/>
    <n v="-40.784490220247399"/>
    <n v="-11.050177830442401"/>
    <s v="324"/>
    <s v="BA"/>
    <s v="Eixo Principal"/>
    <s v="Coinc"/>
    <s v="324BBA0200"/>
    <s v="ENTR BR-122(A)/BA-368 (OUROLÂNDIA)"/>
    <s v="ENTR BR-122(B)/BA-144 (LAGES DO BATATA)"/>
    <n v="227.8"/>
    <n v="260.8"/>
    <n v="33"/>
    <x v="2"/>
    <m/>
    <s v="122BBA0415"/>
    <s v="Federal"/>
    <m/>
    <m/>
    <m/>
    <s v="Federal"/>
    <s v="PAV"/>
    <s v="Feira de Santana"/>
  </r>
  <r>
    <x v="0"/>
    <s v="324BBA0210"/>
    <n v="0"/>
    <x v="279"/>
    <s v="0210"/>
    <n v="-40.784490220247399"/>
    <n v="-11.050177830442401"/>
    <n v="-40.599932930060604"/>
    <n v="-11.1352972897381"/>
    <s v="324"/>
    <s v="BA"/>
    <s v="Eixo Principal"/>
    <s v="-"/>
    <s v="324BBA0210"/>
    <s v="ENTR BR-122(B)/BA-144 (LAGES DO BATATA)"/>
    <s v="ENTR BA-368(B)/419 (P/ MIRANGABA)"/>
    <n v="260.8"/>
    <n v="283.8"/>
    <n v="23"/>
    <x v="2"/>
    <m/>
    <m/>
    <s v="Federal"/>
    <m/>
    <m/>
    <m/>
    <s v="Federal"/>
    <s v="PAV"/>
    <s v="Feira de Santana"/>
  </r>
  <r>
    <x v="0"/>
    <s v="324BBA0230"/>
    <n v="0"/>
    <x v="279"/>
    <s v="0230"/>
    <n v="-40.599932930060604"/>
    <n v="-11.1352972897381"/>
    <n v="-40.545103809992703"/>
    <n v="-11.1686595296135"/>
    <s v="324"/>
    <s v="BA"/>
    <s v="Eixo Principal"/>
    <s v="-"/>
    <s v="324BBA0230"/>
    <s v="ENTR BA-368(B)/419 (P/ MIRANGABA)"/>
    <s v="ENTR BA-131(A) (P/MIGUEL CALMON)"/>
    <n v="283.8"/>
    <n v="291.10000000000002"/>
    <n v="7.3"/>
    <x v="2"/>
    <m/>
    <m/>
    <m/>
    <s v="MP082/2004"/>
    <m/>
    <m/>
    <m/>
    <s v="PAV"/>
    <s v="Feira de Santana"/>
  </r>
  <r>
    <x v="0"/>
    <s v="324BBA0240"/>
    <n v="0"/>
    <x v="279"/>
    <s v="0240"/>
    <n v="-40.545103809992703"/>
    <n v="-11.1686595296135"/>
    <n v="-40.424501729770903"/>
    <n v="-11.204331429951401"/>
    <s v="324"/>
    <s v="BA"/>
    <s v="Eixo Principal"/>
    <s v="-"/>
    <s v="324BBA0240"/>
    <s v="ENTR BA-131(A) (P/MIGUEL CALMON)"/>
    <s v="ENTR BA-131(B) (P/CAÉM)"/>
    <n v="291.10000000000002"/>
    <n v="306.3"/>
    <n v="15.2"/>
    <x v="2"/>
    <m/>
    <m/>
    <s v="Federal"/>
    <m/>
    <m/>
    <m/>
    <s v="Federal"/>
    <s v="PAV"/>
    <s v="Feira de Santana"/>
  </r>
  <r>
    <x v="0"/>
    <s v="324BBA0245"/>
    <n v="0"/>
    <x v="279"/>
    <s v="0245"/>
    <n v="-40.424501729770903"/>
    <n v="-11.204331429951401"/>
    <n v="-40.267321649874098"/>
    <n v="-11.279465120318999"/>
    <s v="324"/>
    <s v="BA"/>
    <s v="Eixo Principal"/>
    <s v="-"/>
    <s v="324BBA0245"/>
    <s v="ENTR BA-131(B) (P/CAÉM)"/>
    <s v="ENTR BA-417 (P/SERROLÂNDIA)"/>
    <n v="306.3"/>
    <n v="325.7"/>
    <n v="19.399999999999999"/>
    <x v="2"/>
    <m/>
    <m/>
    <s v="Federal"/>
    <m/>
    <m/>
    <m/>
    <s v="Federal"/>
    <s v="PAV"/>
    <s v="Feira de Santana"/>
  </r>
  <r>
    <x v="0"/>
    <s v="324BBA0250"/>
    <n v="0"/>
    <x v="279"/>
    <s v="0250"/>
    <n v="-40.267321649874098"/>
    <n v="-11.279465120318999"/>
    <n v="-40.012242390074199"/>
    <n v="-11.372896489881001"/>
    <s v="324"/>
    <s v="BA"/>
    <s v="Eixo Principal"/>
    <s v="-"/>
    <s v="324BBA0250"/>
    <s v="ENTR BA-417 (P/SERROLÂNDIA)"/>
    <s v="ENTR BR-407(A) (CAPIM GROSSO)"/>
    <n v="325.7"/>
    <n v="354.4"/>
    <n v="28.7"/>
    <x v="2"/>
    <m/>
    <m/>
    <s v="Federal"/>
    <m/>
    <m/>
    <m/>
    <s v="Federal"/>
    <s v="PAV"/>
    <s v="Feira de Santana"/>
  </r>
  <r>
    <x v="0"/>
    <s v="324BBA0260"/>
    <n v="0"/>
    <x v="279"/>
    <s v="0260"/>
    <n v="-40.012242390074199"/>
    <n v="-11.372896489881001"/>
    <n v="-40.004615149869203"/>
    <n v="-11.382105769765399"/>
    <s v="324"/>
    <s v="BA"/>
    <s v="Eixo Principal"/>
    <s v="-"/>
    <s v="324BBA0260"/>
    <s v="ENTR BR-407(A) (CAPIM GROSSO)"/>
    <s v="ENTR BR-407(B)"/>
    <n v="354.4"/>
    <n v="356.1"/>
    <n v="1.7"/>
    <x v="2"/>
    <m/>
    <s v="407BBA0328"/>
    <s v="Federal"/>
    <m/>
    <m/>
    <m/>
    <s v="Federal"/>
    <s v="PAV"/>
    <s v="Feira de Santana"/>
  </r>
  <r>
    <x v="0"/>
    <s v="324BBA0265"/>
    <n v="0"/>
    <x v="279"/>
    <s v="0265"/>
    <n v="-40.004615149869203"/>
    <n v="-11.382105769765399"/>
    <n v="-39.789240909839997"/>
    <n v="-11.470511549668201"/>
    <s v="324"/>
    <s v="BA"/>
    <s v="Eixo Principal"/>
    <s v="-"/>
    <s v="324BBA0265"/>
    <s v="ENTR BR-407(B)"/>
    <s v="PONTE S/ RIO GAVIÃO (GAVIÃO)"/>
    <n v="356.1"/>
    <n v="380.9"/>
    <n v="24.8"/>
    <x v="2"/>
    <m/>
    <m/>
    <s v="Federal"/>
    <m/>
    <m/>
    <m/>
    <s v="Federal"/>
    <s v="PAV"/>
    <s v="Feira de Santana"/>
  </r>
  <r>
    <x v="0"/>
    <s v="324BBA0270"/>
    <n v="0"/>
    <x v="279"/>
    <s v="0270"/>
    <n v="-39.789240909839997"/>
    <n v="-11.470511549668201"/>
    <n v="-39.636756999735702"/>
    <n v="-11.6008189002719"/>
    <s v="324"/>
    <s v="BA"/>
    <s v="Eixo Principal"/>
    <s v="-"/>
    <s v="324BBA0270"/>
    <s v="PONTE S/ RIO GAVIÃO (GAVIÃO)"/>
    <s v="ENTR BR-349 (NOVA FÁTIMA)"/>
    <n v="380.9"/>
    <n v="403.3"/>
    <n v="22.4"/>
    <x v="2"/>
    <m/>
    <m/>
    <s v="Federal"/>
    <m/>
    <m/>
    <m/>
    <s v="Federal"/>
    <s v="PAV"/>
    <s v="Feira de Santana"/>
  </r>
  <r>
    <x v="0"/>
    <s v="324BBA0290"/>
    <n v="0"/>
    <x v="279"/>
    <s v="0290"/>
    <n v="-39.636756999735702"/>
    <n v="-11.6008189002719"/>
    <n v="-39.389785229804403"/>
    <n v="-11.807991590339499"/>
    <s v="324"/>
    <s v="BA"/>
    <s v="Eixo Principal"/>
    <s v="-"/>
    <s v="324BBA0290"/>
    <s v="ENTR BR-349 (NOVA FÁTIMA)"/>
    <s v="PONTE S/RIO JACUÍPE (RIACHÃO DO JACUÍPE)"/>
    <n v="403.3"/>
    <n v="438.2"/>
    <n v="34.9"/>
    <x v="2"/>
    <m/>
    <m/>
    <s v="Federal"/>
    <m/>
    <m/>
    <m/>
    <s v="Federal"/>
    <s v="PAV"/>
    <s v="Feira de Santana"/>
  </r>
  <r>
    <x v="0"/>
    <s v="324BBA0310"/>
    <n v="0"/>
    <x v="279"/>
    <s v="0310"/>
    <n v="-39.389785229804403"/>
    <n v="-11.807991590339499"/>
    <n v="-39.101122999626597"/>
    <n v="-11.9780920196309"/>
    <s v="324"/>
    <s v="BA"/>
    <s v="Eixo Principal"/>
    <s v="-"/>
    <s v="324BBA0310"/>
    <s v="PONTE S/RIO JACUÍPE (RIACHÃO DO JACUÍPE)"/>
    <s v="ENTR BA-411 (TANQUINHO)"/>
    <n v="438.2"/>
    <n v="475"/>
    <n v="36.799999999999997"/>
    <x v="2"/>
    <m/>
    <m/>
    <s v="Federal"/>
    <m/>
    <m/>
    <m/>
    <s v="Federal"/>
    <s v="PAV"/>
    <s v="Feira de Santana"/>
  </r>
  <r>
    <x v="0"/>
    <s v="324BBA0312"/>
    <n v="0"/>
    <x v="279"/>
    <s v="0312"/>
    <n v="-39.101122999626597"/>
    <n v="-11.9780920196309"/>
    <n v="-38.9700035198465"/>
    <n v="-12.062455399996599"/>
    <s v="324"/>
    <s v="BA"/>
    <s v="Eixo Principal"/>
    <s v="-"/>
    <s v="324BBA0312"/>
    <s v="ENTR BA-411 (TANQUINHO)"/>
    <s v="ENTR BR-116(A)"/>
    <n v="475"/>
    <n v="493.2"/>
    <n v="18.2"/>
    <x v="2"/>
    <m/>
    <m/>
    <s v="Federal"/>
    <m/>
    <m/>
    <m/>
    <s v="Federal"/>
    <s v="PAV"/>
    <s v="Feira de Santana"/>
  </r>
  <r>
    <x v="0"/>
    <s v="324BBA0330"/>
    <n v="0"/>
    <x v="279"/>
    <s v="0330"/>
    <n v="-38.9700035198465"/>
    <n v="-12.062455399996599"/>
    <n v="-38.964851300247197"/>
    <n v="-12.2300814795765"/>
    <s v="324"/>
    <s v="BA"/>
    <s v="Eixo Principal"/>
    <s v="Coinc"/>
    <s v="324BBA0330"/>
    <s v="ENTR BR-116(A)"/>
    <s v="ENTR BR-116(B)/BA-502/503 (FEIRA DE SANTANA)"/>
    <n v="493.2"/>
    <n v="512.5"/>
    <n v="19.3"/>
    <x v="2"/>
    <s v="EOD"/>
    <s v="116BBA0690"/>
    <s v="Federal"/>
    <m/>
    <m/>
    <m/>
    <s v="Federal"/>
    <s v="PAV"/>
    <s v="Feira de Santana"/>
  </r>
  <r>
    <x v="0"/>
    <s v="324BBA0340"/>
    <n v="0"/>
    <x v="279"/>
    <s v="0340"/>
    <n v="-38.964851300247197"/>
    <n v="-12.2300814795765"/>
    <n v="-38.936028859644097"/>
    <n v="-12.272506970120499"/>
    <s v="324"/>
    <s v="BA"/>
    <s v="Eixo Principal"/>
    <s v="-"/>
    <s v="324BBA0340"/>
    <s v="ENTR BR-116(B)/BA-502/503 (FEIRA DE SANTANA)"/>
    <s v="ACESSO CONTORNO DE FEIRA DE  SANTANA"/>
    <n v="512.5"/>
    <n v="519.70000000000005"/>
    <n v="7.2"/>
    <x v="2"/>
    <m/>
    <m/>
    <s v="Concessão Federal"/>
    <m/>
    <m/>
    <m/>
    <s v="Federal"/>
    <s v="PAV"/>
    <s v="Feira de Santana"/>
  </r>
  <r>
    <x v="0"/>
    <s v="324BBA0350"/>
    <n v="0"/>
    <x v="279"/>
    <s v="0350"/>
    <n v="-38.936028859644097"/>
    <n v="-12.272506970120499"/>
    <n v="-38.825404799791599"/>
    <n v="-12.360204860365901"/>
    <s v="324"/>
    <s v="BA"/>
    <s v="Eixo Principal"/>
    <s v="-"/>
    <s v="324BBA0350"/>
    <s v="ACESSO CONTORNO DE FEIRA DE  SANTANA"/>
    <s v="ENTR BR-101 (P/HUMILDES)"/>
    <n v="519.70000000000005"/>
    <n v="535.4"/>
    <n v="15.7"/>
    <x v="0"/>
    <m/>
    <m/>
    <s v="Concessão Federal"/>
    <m/>
    <m/>
    <m/>
    <s v="Federal"/>
    <s v="PAV"/>
    <s v="Feira de Santana"/>
  </r>
  <r>
    <x v="0"/>
    <s v="324BBA0370"/>
    <n v="0"/>
    <x v="279"/>
    <s v="0370"/>
    <n v="-38.825404799791599"/>
    <n v="-12.360204860365901"/>
    <n v="-38.802448809564801"/>
    <n v="-12.3778053095673"/>
    <s v="324"/>
    <s v="BA"/>
    <s v="Eixo Principal"/>
    <s v="-"/>
    <s v="324BBA0370"/>
    <s v="ENTR BR-101 (P/HUMILDES)"/>
    <s v="ENTR BA-084 (P/CONCEIÇÃO DE JACUÍPE)"/>
    <n v="535.4"/>
    <n v="538.6"/>
    <n v="3.2"/>
    <x v="0"/>
    <m/>
    <m/>
    <s v="Concessão Federal"/>
    <m/>
    <m/>
    <m/>
    <s v="Federal"/>
    <s v="PAV"/>
    <s v="Feira de Santana"/>
  </r>
  <r>
    <x v="0"/>
    <s v="324BBA0372"/>
    <n v="0"/>
    <x v="279"/>
    <s v="0372"/>
    <n v="-38.802448809564801"/>
    <n v="-12.3778053095673"/>
    <n v="-38.755142090335099"/>
    <n v="-12.403412129765901"/>
    <s v="324"/>
    <s v="BA"/>
    <s v="Eixo Principal"/>
    <s v="-"/>
    <s v="324BBA0372"/>
    <s v="ENTR BA-084 (P/CONCEIÇÃO DE JACUÍPE)"/>
    <s v="AMÉLIA RODRIGUES"/>
    <n v="538.6"/>
    <n v="544.6"/>
    <n v="6"/>
    <x v="0"/>
    <m/>
    <m/>
    <s v="Concessão Federal"/>
    <m/>
    <m/>
    <m/>
    <s v="Federal"/>
    <s v="PAV"/>
    <s v="Feira de Santana"/>
  </r>
  <r>
    <x v="0"/>
    <s v="324BBA0390"/>
    <n v="0"/>
    <x v="279"/>
    <s v="0390"/>
    <n v="-38.755142090335099"/>
    <n v="-12.403412129765901"/>
    <n v="-38.642867750246403"/>
    <n v="-12.5005179700282"/>
    <s v="324"/>
    <s v="BA"/>
    <s v="Eixo Principal"/>
    <s v="-"/>
    <s v="324BBA0390"/>
    <s v="AMÉLIA RODRIGUES"/>
    <s v="ENTR BA-515 (P/JACUÍPE)"/>
    <n v="544.6"/>
    <n v="561.5"/>
    <n v="16.899999999999999"/>
    <x v="0"/>
    <m/>
    <m/>
    <s v="Concessão Federal"/>
    <m/>
    <m/>
    <m/>
    <s v="Federal"/>
    <s v="PAV"/>
    <s v="Feira de Santana"/>
  </r>
  <r>
    <x v="0"/>
    <s v="324BBA0410"/>
    <n v="0"/>
    <x v="279"/>
    <s v="0410"/>
    <n v="-38.642867750246403"/>
    <n v="-12.5005179700282"/>
    <n v="-38.601775310382202"/>
    <n v="-12.5309842103529"/>
    <s v="324"/>
    <s v="BA"/>
    <s v="Eixo Principal"/>
    <s v="-"/>
    <s v="324BBA0410"/>
    <s v="ENTR BA-515 (P/JACUÍPE)"/>
    <s v="BA-420 (P/SANTO AMARO)"/>
    <n v="561.5"/>
    <n v="567.20000000000005"/>
    <n v="5.7"/>
    <x v="0"/>
    <m/>
    <m/>
    <s v="Concessão Federal"/>
    <m/>
    <m/>
    <m/>
    <s v="Federal"/>
    <s v="PAV"/>
    <s v="Feira de Santana"/>
  </r>
  <r>
    <x v="0"/>
    <s v="324BBA0430"/>
    <n v="0"/>
    <x v="279"/>
    <s v="0430"/>
    <n v="-38.601775310382202"/>
    <n v="-12.5309842103529"/>
    <n v="-38.540049160040603"/>
    <n v="-12.576757039605599"/>
    <s v="324"/>
    <s v="BA"/>
    <s v="Eixo Principal"/>
    <s v="-"/>
    <s v="324BBA0430"/>
    <s v="BA-420 (P/SANTO AMARO)"/>
    <s v="ENTR BR-110/420(A)/BA-523"/>
    <n v="567.20000000000005"/>
    <n v="575.70000000000005"/>
    <n v="8.5"/>
    <x v="0"/>
    <m/>
    <m/>
    <s v="Concessão Federal"/>
    <m/>
    <m/>
    <m/>
    <s v="Federal"/>
    <s v="PAV"/>
    <s v="Feira de Santana"/>
  </r>
  <r>
    <x v="0"/>
    <s v="324BBA0450"/>
    <n v="0"/>
    <x v="279"/>
    <s v="0450"/>
    <n v="-38.540049160040603"/>
    <n v="-12.576757039605599"/>
    <n v="-38.461384209713401"/>
    <n v="-12.7087893897185"/>
    <s v="324"/>
    <s v="BA"/>
    <s v="Eixo Principal"/>
    <s v="-"/>
    <s v="324BBA0450"/>
    <s v="ENTR BR-110/420(A)/BA-523"/>
    <s v="ENTR BA-522"/>
    <n v="575.70000000000005"/>
    <n v="594.20000000000005"/>
    <n v="18.5"/>
    <x v="0"/>
    <m/>
    <s v="420BBA0045"/>
    <s v="Concessão Federal"/>
    <m/>
    <m/>
    <m/>
    <s v="Federal"/>
    <s v="PAV"/>
    <s v="Feira de Santana"/>
  </r>
  <r>
    <x v="0"/>
    <s v="324BBA0470"/>
    <n v="0"/>
    <x v="279"/>
    <s v="0470"/>
    <n v="-38.461384209713401"/>
    <n v="-12.7087893897185"/>
    <n v="-38.413355940124497"/>
    <n v="-12.7834038601"/>
    <s v="324"/>
    <s v="BA"/>
    <s v="Eixo Principal"/>
    <s v="-"/>
    <s v="324BBA0470"/>
    <s v="ENTR BA-522"/>
    <s v="ENTR BA-093"/>
    <n v="594.20000000000005"/>
    <n v="604.5"/>
    <n v="10.3"/>
    <x v="0"/>
    <m/>
    <s v="420BBA0050"/>
    <s v="Concessão Federal"/>
    <m/>
    <m/>
    <m/>
    <s v="Federal"/>
    <s v="PAV"/>
    <s v="Feira de Santana"/>
  </r>
  <r>
    <x v="0"/>
    <s v="324BBA0472"/>
    <n v="0"/>
    <x v="279"/>
    <s v="0472"/>
    <n v="-38.413355940124497"/>
    <n v="-12.7834038601"/>
    <n v="-38.406883809839798"/>
    <n v="-12.7882415004448"/>
    <s v="324"/>
    <s v="BA"/>
    <s v="Eixo Principal"/>
    <s v="-"/>
    <s v="324BBA0472"/>
    <s v="ENTR BA-093"/>
    <s v="ENTR BA-876 (P/SIMÕES FILHO)"/>
    <n v="604.5"/>
    <n v="605.4"/>
    <n v="0.9"/>
    <x v="0"/>
    <m/>
    <s v="420BBA0055"/>
    <s v="Concessão Federal"/>
    <m/>
    <m/>
    <m/>
    <s v="Federal"/>
    <s v="PAV"/>
    <s v="Feira de Santana"/>
  </r>
  <r>
    <x v="0"/>
    <s v="324BBA0490"/>
    <n v="0"/>
    <x v="279"/>
    <s v="0490"/>
    <n v="-38.406883809839798"/>
    <n v="-12.7882415004448"/>
    <n v="-38.407982900090701"/>
    <n v="-12.8206597003847"/>
    <s v="324"/>
    <s v="BA"/>
    <s v="Eixo Principal"/>
    <s v="-"/>
    <s v="324BBA0490"/>
    <s v="ENTR BA-876 (P/SIMÕES FILHO)"/>
    <s v="ENTR BA-526 (C.I.ARATU)"/>
    <n v="605.4"/>
    <n v="609"/>
    <n v="3.6"/>
    <x v="0"/>
    <m/>
    <s v="420BBA0060"/>
    <s v="Concessão Federal"/>
    <m/>
    <m/>
    <m/>
    <s v="Federal"/>
    <s v="PAV"/>
    <s v="Feira de Santana"/>
  </r>
  <r>
    <x v="0"/>
    <s v="324BBA0492"/>
    <n v="0"/>
    <x v="279"/>
    <s v="0492"/>
    <n v="-38.407982900090701"/>
    <n v="-12.8206597003847"/>
    <n v="-38.424641150268798"/>
    <n v="-12.866579319679801"/>
    <s v="324"/>
    <s v="BA"/>
    <s v="Eixo Principal"/>
    <s v="-"/>
    <s v="324BBA0492"/>
    <s v="ENTR BA-526 (C.I.ARATU)"/>
    <s v="ACESSO A VALÉRIA"/>
    <n v="609"/>
    <n v="614.29999999999995"/>
    <n v="5.3"/>
    <x v="0"/>
    <m/>
    <s v="420BBA0065"/>
    <s v="Concessão Federal"/>
    <m/>
    <m/>
    <m/>
    <s v="Federal"/>
    <s v="PAV"/>
    <s v="Feira de Santana"/>
  </r>
  <r>
    <x v="0"/>
    <s v="324BBA0496"/>
    <n v="0"/>
    <x v="279"/>
    <s v="0496"/>
    <n v="-38.424641150268798"/>
    <n v="-12.866579319679801"/>
    <n v="-38.444067779904003"/>
    <n v="-12.889884379960099"/>
    <s v="324"/>
    <s v="BA"/>
    <s v="Eixo Principal"/>
    <s v="-"/>
    <s v="324BBA0496"/>
    <s v="ACESSO A VALÉRIA"/>
    <s v="ENTR BA-528 (P/BASE NAVAL DE ARATU)"/>
    <n v="614.29999999999995"/>
    <n v="617.79999999999995"/>
    <n v="3.5"/>
    <x v="0"/>
    <m/>
    <s v="420BBA0075"/>
    <s v="Concessão Federal"/>
    <m/>
    <m/>
    <m/>
    <s v="Federal"/>
    <s v="PAV"/>
    <s v="Feira de Santana"/>
  </r>
  <r>
    <x v="0"/>
    <s v="324BBA0498"/>
    <n v="0"/>
    <x v="279"/>
    <s v="0498"/>
    <n v="-38.444067779904003"/>
    <n v="-12.889884379960099"/>
    <n v="-38.476688789555901"/>
    <n v="-12.9678175195628"/>
    <s v="324"/>
    <s v="BA"/>
    <s v="Eixo Principal"/>
    <s v="-"/>
    <s v="324BBA0498"/>
    <s v="ENTR BA-528 (P/BASE NAVAL DE ARATU)"/>
    <s v="SALVADOR"/>
    <n v="617.79999999999995"/>
    <n v="628.29999999999995"/>
    <n v="10.5"/>
    <x v="0"/>
    <m/>
    <s v="420BBA0080"/>
    <s v="Concessão Federal"/>
    <m/>
    <m/>
    <m/>
    <s v="Federal"/>
    <s v="PAV"/>
    <s v="Feira de Santana"/>
  </r>
  <r>
    <x v="0"/>
    <s v="324BMA0010"/>
    <n v="0"/>
    <x v="280"/>
    <s v="0010"/>
    <n v="-46.004390450358898"/>
    <n v="-7.5852949298171097"/>
    <n v="-45.848571962925597"/>
    <n v="-7.5229443478033797"/>
    <s v="324"/>
    <s v="MA"/>
    <s v="Eixo Principal"/>
    <s v="-"/>
    <s v="324BMA0010"/>
    <s v="ENTR BR-230/330/MA-006 (BALSAS)"/>
    <s v="RIO BALSINHAS"/>
    <n v="0"/>
    <n v="20"/>
    <n v="20"/>
    <x v="1"/>
    <m/>
    <m/>
    <s v="Estadual"/>
    <m/>
    <s v="MA-378"/>
    <s v="IMP"/>
    <s v="Estadual"/>
    <s v="PLA"/>
    <s v="Barão de Grajaú"/>
  </r>
  <r>
    <x v="0"/>
    <s v="324BMA0020"/>
    <n v="0"/>
    <x v="280"/>
    <s v="0020"/>
    <n v="-45.848571962925597"/>
    <n v="-7.5229443478033797"/>
    <n v="-45.246057730379903"/>
    <n v="-7.5536314697164899"/>
    <s v="324"/>
    <s v="MA"/>
    <s v="Eixo Principal"/>
    <s v="-"/>
    <s v="324BMA0020"/>
    <s v="RIO BALSINHAS"/>
    <s v="DIV MA/PI (RIBEIRO GONÇALVES)"/>
    <n v="20"/>
    <n v="107"/>
    <n v="87"/>
    <x v="1"/>
    <m/>
    <m/>
    <s v="Estadual"/>
    <m/>
    <s v="MA-378"/>
    <s v="IMP"/>
    <s v="Estadual"/>
    <s v="PLA"/>
    <s v="Barão de Grajaú"/>
  </r>
  <r>
    <x v="0"/>
    <s v="324BPI0030"/>
    <n v="0"/>
    <x v="281"/>
    <s v="0030"/>
    <n v="-45.246057730379903"/>
    <n v="-7.5536314697164899"/>
    <n v="-45.2057849497156"/>
    <n v="-7.61396319964188"/>
    <s v="324"/>
    <s v="PI"/>
    <s v="Eixo Principal"/>
    <s v="-"/>
    <s v="324BPI0030"/>
    <s v="DIV MA/PI (RIBEIRO GONÇALVES)"/>
    <s v="ENTR PI-392"/>
    <n v="0"/>
    <n v="7"/>
    <n v="7"/>
    <x v="1"/>
    <m/>
    <m/>
    <s v="Estadual"/>
    <m/>
    <s v="PI-247"/>
    <s v="PAV"/>
    <s v="Estadual"/>
    <s v="PLA"/>
    <s v="Floriano"/>
  </r>
  <r>
    <x v="0"/>
    <s v="324BPI0040"/>
    <n v="0"/>
    <x v="281"/>
    <s v="0040"/>
    <n v="-45.2057849497156"/>
    <n v="-7.61396319964188"/>
    <n v="-44.847378419778103"/>
    <n v="-7.4050115102729102"/>
    <s v="324"/>
    <s v="PI"/>
    <s v="Eixo Principal"/>
    <s v="-"/>
    <s v="324BPI0040"/>
    <s v="ENTR PI-392"/>
    <s v="RIACHO DA VOLTA"/>
    <n v="7"/>
    <n v="64.5"/>
    <n v="57.5"/>
    <x v="1"/>
    <m/>
    <m/>
    <s v="Estadual"/>
    <m/>
    <s v="PI-247"/>
    <s v="PAV"/>
    <s v="Estadual"/>
    <s v="PLA"/>
    <s v="Floriano"/>
  </r>
  <r>
    <x v="0"/>
    <s v="324BPI0050"/>
    <n v="0"/>
    <x v="281"/>
    <s v="0050"/>
    <n v="-44.847378419778103"/>
    <n v="-7.4050115102729102"/>
    <n v="-44.500578419658297"/>
    <n v="-7.2868115102429503"/>
    <s v="324"/>
    <s v="PI"/>
    <s v="Eixo Principal"/>
    <s v="-"/>
    <s v="324BPI0050"/>
    <s v="RIACHO DA VOLTA"/>
    <s v="ACESSO URUCUÍ"/>
    <n v="64.5"/>
    <n v="117.9"/>
    <n v="53.4"/>
    <x v="1"/>
    <m/>
    <m/>
    <s v="Estadual"/>
    <m/>
    <s v="PI-247"/>
    <s v="PAV"/>
    <s v="Estadual"/>
    <s v="PLA"/>
    <s v="Floriano"/>
  </r>
  <r>
    <x v="0"/>
    <s v="324BPI0060"/>
    <n v="0"/>
    <x v="281"/>
    <s v="0060"/>
    <n v="-44.500578419658297"/>
    <n v="-7.2868115102429503"/>
    <n v="-44.390772879564601"/>
    <n v="-7.3856345996570099"/>
    <s v="324"/>
    <s v="PI"/>
    <s v="Eixo Principal"/>
    <s v="-"/>
    <s v="324BPI0060"/>
    <s v="ACESSO URUCUÍ"/>
    <s v="ENTR PI-240/391 (CRUZETA)"/>
    <n v="117.9"/>
    <n v="135.9"/>
    <n v="18"/>
    <x v="1"/>
    <m/>
    <m/>
    <s v="Estadual"/>
    <m/>
    <s v="PI-247"/>
    <s v="PAV"/>
    <s v="Estadual"/>
    <s v="PLA"/>
    <s v="Floriano"/>
  </r>
  <r>
    <x v="0"/>
    <s v="324BPI0075"/>
    <n v="0"/>
    <x v="281"/>
    <s v="0075"/>
    <n v="-44.390772879564601"/>
    <n v="-7.3856345996570099"/>
    <n v="-44.089783429861299"/>
    <n v="-7.5754850197178598"/>
    <s v="324"/>
    <s v="PI"/>
    <s v="Eixo Principal"/>
    <s v="-"/>
    <s v="324BPI0075"/>
    <s v="ENTR PI-240/391 (CRUZETA)"/>
    <s v="FIM PAVIMENTAÇÃO"/>
    <n v="135.9"/>
    <n v="168.9"/>
    <n v="33"/>
    <x v="1"/>
    <m/>
    <m/>
    <s v="Estadual"/>
    <m/>
    <s v="PI-247"/>
    <s v="PAV"/>
    <s v="Estadual"/>
    <s v="PLA"/>
    <s v="Floriano"/>
  </r>
  <r>
    <x v="0"/>
    <s v="324BPI0076"/>
    <n v="0"/>
    <x v="281"/>
    <s v="0076"/>
    <n v="-44.089783429861299"/>
    <n v="-7.5754850197178598"/>
    <n v="-44.065106780253601"/>
    <n v="-7.5697279601771399"/>
    <s v="324"/>
    <s v="PI"/>
    <s v="Eixo Principal"/>
    <s v="-"/>
    <s v="324BPI0076"/>
    <s v="FIM PAVIMENTAÇÃO"/>
    <s v="SEBASTIÃO LEAL"/>
    <n v="168.9"/>
    <n v="177.3"/>
    <n v="8.4"/>
    <x v="1"/>
    <m/>
    <m/>
    <s v="Estadual"/>
    <m/>
    <s v="PI-247"/>
    <s v="EOP"/>
    <s v="Estadual"/>
    <s v="PLA"/>
    <s v="Floriano"/>
  </r>
  <r>
    <x v="0"/>
    <s v="324BPI0077"/>
    <n v="0"/>
    <x v="281"/>
    <s v="0077"/>
    <n v="-44.065106780253601"/>
    <n v="-7.5697279601771399"/>
    <n v="-43.964888809970503"/>
    <n v="-7.6028161397529699"/>
    <s v="324"/>
    <s v="PI"/>
    <s v="Eixo Principal"/>
    <s v="-"/>
    <s v="324BPI0077"/>
    <s v="SEBASTIÃO LEAL"/>
    <s v="ENTR BR-135(A)/PI-343(A)/250(A)"/>
    <n v="177.3"/>
    <n v="190.3"/>
    <n v="13"/>
    <x v="1"/>
    <m/>
    <m/>
    <s v="Estadual"/>
    <m/>
    <s v="PI-247"/>
    <s v="IMP"/>
    <s v="Estadual"/>
    <s v="PLA"/>
    <s v="Floriano"/>
  </r>
  <r>
    <x v="0"/>
    <s v="324BPI0080"/>
    <n v="0"/>
    <x v="281"/>
    <s v="0080"/>
    <n v="-43.964888809970503"/>
    <n v="-7.6028161397529699"/>
    <n v="-43.959528859569097"/>
    <n v="-7.6189688198551204"/>
    <s v="324"/>
    <s v="PI"/>
    <s v="Eixo Principal"/>
    <s v="Coinc"/>
    <s v="324BPI0080"/>
    <s v="ENTR BR-135(A)/PI-343(A)/250(A)"/>
    <s v="ENTR BR-343(B) (BERTOLÍNIA)"/>
    <n v="190.3"/>
    <n v="192.2"/>
    <n v="1.9"/>
    <x v="2"/>
    <m/>
    <s v="135BPI0400;343BPI0340"/>
    <s v="Federal"/>
    <m/>
    <m/>
    <m/>
    <s v="Federal"/>
    <s v="PAV"/>
    <s v="Floriano"/>
  </r>
  <r>
    <x v="0"/>
    <s v="324BPI0085"/>
    <n v="0"/>
    <x v="281"/>
    <s v="0085"/>
    <n v="-43.959528859569097"/>
    <n v="-7.6189688198551204"/>
    <n v="-43.952896429626399"/>
    <n v="-7.6505607595713601"/>
    <s v="324"/>
    <s v="PI"/>
    <s v="Eixo Principal"/>
    <s v="Coinc"/>
    <s v="324BPI0085"/>
    <s v="ENTR BR-343(B) (BERTOLÍNIA)"/>
    <s v="FIM DO CONTORNO DE BERTOLÍNIA"/>
    <n v="192.2"/>
    <n v="196.1"/>
    <n v="3.9"/>
    <x v="2"/>
    <m/>
    <s v="135BPI0405"/>
    <s v="Federal"/>
    <m/>
    <m/>
    <m/>
    <s v="Federal"/>
    <s v="PAV"/>
    <s v="Floriano"/>
  </r>
  <r>
    <x v="0"/>
    <s v="324BPI0090"/>
    <n v="0"/>
    <x v="281"/>
    <s v="0090"/>
    <n v="-43.952896429626399"/>
    <n v="-7.6505607595713601"/>
    <n v="-43.872916999619797"/>
    <n v="-8.0046335500982195"/>
    <s v="324"/>
    <s v="PI"/>
    <s v="Eixo Principal"/>
    <s v="Coinc"/>
    <s v="324BPI0090"/>
    <s v="FIM DO CONTORNO DE BERTOLÍNIA"/>
    <s v="RUA JUSCELINO KUBITSCHEK (MANOEL EMÍDIO)"/>
    <n v="196.1"/>
    <n v="247.6"/>
    <n v="51.5"/>
    <x v="2"/>
    <m/>
    <s v="135BPI0410"/>
    <s v="Federal"/>
    <m/>
    <m/>
    <m/>
    <s v="Federal"/>
    <s v="PAV"/>
    <s v="Floriano"/>
  </r>
  <r>
    <x v="0"/>
    <s v="324BPI0095"/>
    <n v="0"/>
    <x v="281"/>
    <s v="0095"/>
    <n v="-43.872916999619797"/>
    <n v="-8.0046335500982195"/>
    <n v="-43.783194339746899"/>
    <n v="-8.0975072500594898"/>
    <s v="324"/>
    <s v="PI"/>
    <s v="Eixo Principal"/>
    <s v="Coinc"/>
    <s v="324BPI0095"/>
    <s v="RUA JUSCELINO KUBITSCHEK (MANOEL EMÍDIO)"/>
    <s v="ENTR PI-394 (COLÔNIA DO PADRE)"/>
    <n v="247.6"/>
    <n v="266.60000000000002"/>
    <n v="19"/>
    <x v="2"/>
    <m/>
    <s v="135BPI0415"/>
    <s v="Federal"/>
    <m/>
    <m/>
    <m/>
    <s v="Federal"/>
    <s v="PAV"/>
    <s v="Floriano"/>
  </r>
  <r>
    <x v="0"/>
    <s v="324BPI0097"/>
    <n v="0"/>
    <x v="281"/>
    <s v="0097"/>
    <n v="-43.783194339746899"/>
    <n v="-8.0975072500594898"/>
    <n v="-43.665816810197597"/>
    <n v="-8.09639826007162"/>
    <s v="324"/>
    <s v="PI"/>
    <s v="Eixo Principal"/>
    <s v="Coinc"/>
    <s v="324BPI0097"/>
    <s v="ENTR PI-394 (COLÔNIA DO PADRE)"/>
    <s v="ENTR BR-135(B)/PI-141/250(B) (ELISEU MARTINS)"/>
    <n v="266.60000000000002"/>
    <n v="280.60000000000002"/>
    <n v="14"/>
    <x v="2"/>
    <m/>
    <s v="135BPI0417"/>
    <s v="Federal"/>
    <m/>
    <m/>
    <m/>
    <s v="Federal"/>
    <s v="PAV"/>
    <s v="Floriano"/>
  </r>
  <r>
    <x v="0"/>
    <s v="324BPI0110"/>
    <n v="0"/>
    <x v="281"/>
    <s v="0110"/>
    <n v="-43.665816810197597"/>
    <n v="-8.09639826007162"/>
    <n v="-43.597696249881999"/>
    <n v="-8.1176797603126207"/>
    <s v="324"/>
    <s v="PI"/>
    <s v="Eixo Principal"/>
    <s v="-"/>
    <s v="324BPI0110"/>
    <s v="ENTR BR-135(B)/PI-141/250(B) (ELISEU MARTINS)"/>
    <s v="ENTR PI-394"/>
    <n v="280.60000000000002"/>
    <n v="289.60000000000002"/>
    <n v="9"/>
    <x v="1"/>
    <m/>
    <m/>
    <s v="Estadual"/>
    <m/>
    <s v="PI-141"/>
    <s v="PAV"/>
    <s v="Estadual"/>
    <s v="PLA"/>
    <s v="Floriano"/>
  </r>
  <r>
    <x v="0"/>
    <s v="324BPI0115"/>
    <n v="0"/>
    <x v="281"/>
    <s v="0115"/>
    <n v="-43.597696249881999"/>
    <n v="-8.1176797603126207"/>
    <n v="-42.9421784202978"/>
    <n v="-8.1106115099132108"/>
    <s v="324"/>
    <s v="PI"/>
    <s v="Eixo Principal"/>
    <s v="-"/>
    <s v="324BPI0115"/>
    <s v="ENTR PI-394"/>
    <s v="ENTR PI-140 (CANTO DO BURITI)"/>
    <n v="289.60000000000002"/>
    <n v="364.6"/>
    <n v="75"/>
    <x v="1"/>
    <m/>
    <m/>
    <s v="Estadual"/>
    <m/>
    <s v="PI-141"/>
    <s v="PAV"/>
    <s v="Estadual"/>
    <s v="PLA"/>
    <s v="Floriano"/>
  </r>
  <r>
    <x v="0"/>
    <s v="324BPI0120"/>
    <n v="0"/>
    <x v="281"/>
    <s v="0120"/>
    <n v="-42.9421784202978"/>
    <n v="-8.1106115099132108"/>
    <n v="-42.9001784196982"/>
    <n v="-8.1925115095984307"/>
    <s v="324"/>
    <s v="PI"/>
    <s v="Eixo Principal"/>
    <s v="-"/>
    <s v="324BPI0120"/>
    <s v="ENTR PI-140 (CANTO DO BURITI)"/>
    <s v="ENTR PI-141(B)"/>
    <n v="364.6"/>
    <n v="374.6"/>
    <n v="10"/>
    <x v="1"/>
    <m/>
    <m/>
    <s v="Estadual"/>
    <m/>
    <s v="PI-141"/>
    <s v="PAV"/>
    <s v="Estadual"/>
    <s v="PLA"/>
    <s v="Floriano"/>
  </r>
  <r>
    <x v="0"/>
    <s v="324BPI0122"/>
    <n v="0"/>
    <x v="281"/>
    <s v="0122"/>
    <n v="-42.9001784196982"/>
    <n v="-8.1925115095984307"/>
    <n v="-42.8756784203227"/>
    <n v="-8.4020115102229607"/>
    <s v="324"/>
    <s v="PI"/>
    <s v="Eixo Principal"/>
    <s v="-"/>
    <s v="324BPI0122"/>
    <s v="ENTR PI-141(B)"/>
    <s v="ACESSO TAMBORIL DO PIAUÍ"/>
    <n v="374.6"/>
    <n v="399.6"/>
    <n v="25"/>
    <x v="1"/>
    <m/>
    <m/>
    <s v="Estadual"/>
    <m/>
    <s v="PI-140"/>
    <s v="PAV"/>
    <s v="Estadual"/>
    <s v="PLA"/>
    <s v="Floriano"/>
  </r>
  <r>
    <x v="0"/>
    <s v="324BPI0125"/>
    <n v="0"/>
    <x v="281"/>
    <s v="0125"/>
    <n v="-42.8756784203227"/>
    <n v="-8.4020115102229607"/>
    <n v="-42.687403789653096"/>
    <n v="-9.0330348101083402"/>
    <s v="324"/>
    <s v="PI"/>
    <s v="Eixo Principal"/>
    <s v="-"/>
    <s v="324BPI0125"/>
    <s v="ACESSO TAMBORIL DO PIAUÍ"/>
    <s v="ENTR BR-020/PI-144 (SÃO RAIMUNDO NONATO)"/>
    <n v="399.6"/>
    <n v="476.6"/>
    <n v="77"/>
    <x v="1"/>
    <m/>
    <m/>
    <s v="Estadual"/>
    <m/>
    <s v="PI-140"/>
    <s v="PAV"/>
    <s v="Estadual"/>
    <s v="PLA"/>
    <s v="Floriano"/>
  </r>
  <r>
    <x v="0"/>
    <s v="324BPI0130"/>
    <n v="0"/>
    <x v="281"/>
    <s v="0130"/>
    <n v="-42.687403789653096"/>
    <n v="-9.0330348101083402"/>
    <n v="-42.542616329779698"/>
    <n v="-9.17132826009105"/>
    <s v="324"/>
    <s v="PI"/>
    <s v="Eixo Principal"/>
    <s v="-"/>
    <s v="324BPI0130"/>
    <s v="ENTR BR-020/PI-144 (SÃO RAIMUNDO NONATO)"/>
    <s v="SÃO LOURENÇO DO PIAUÍ"/>
    <n v="476.6"/>
    <n v="498.6"/>
    <n v="22"/>
    <x v="1"/>
    <m/>
    <m/>
    <s v="Estadual"/>
    <m/>
    <s v="PI-140"/>
    <s v="PAV"/>
    <s v="Estadual"/>
    <s v="PLA"/>
    <s v="Picos"/>
  </r>
  <r>
    <x v="0"/>
    <s v="324BPI0131"/>
    <n v="0"/>
    <x v="281"/>
    <s v="0131"/>
    <n v="-42.542616329779698"/>
    <n v="-9.17132826009105"/>
    <n v="-42.444678419673203"/>
    <n v="-9.3371115100880502"/>
    <s v="324"/>
    <s v="PI"/>
    <s v="Eixo Principal"/>
    <s v="-"/>
    <s v="324BPI0131"/>
    <s v="SÃO LOURENÇO DO PIAUÍ"/>
    <s v="ENTR PI-467 (DIRCEU ARCOVERDE)"/>
    <n v="498.6"/>
    <n v="520.6"/>
    <n v="22"/>
    <x v="1"/>
    <m/>
    <m/>
    <s v="Estadual"/>
    <m/>
    <s v="PI-140"/>
    <s v="PAV"/>
    <s v="Estadual"/>
    <s v="PLA"/>
    <s v="Picos"/>
  </r>
  <r>
    <x v="0"/>
    <s v="324BPI0132"/>
    <n v="0"/>
    <x v="281"/>
    <s v="0132"/>
    <n v="-42.444678419673203"/>
    <n v="-9.3371115100880502"/>
    <n v="-42.363559629573203"/>
    <n v="-9.3816650196249007"/>
    <s v="324"/>
    <s v="PI"/>
    <s v="Eixo Principal"/>
    <s v="-"/>
    <s v="324BPI0132"/>
    <s v="ENTR PI-467 (DIRCEU ARCOVERDE)"/>
    <s v="DIV PI/BA"/>
    <n v="520.6"/>
    <n v="530.6"/>
    <n v="10"/>
    <x v="1"/>
    <m/>
    <m/>
    <s v="Estadual"/>
    <m/>
    <s v="PI-140"/>
    <s v="PAV"/>
    <s v="Estadual"/>
    <s v="PLA"/>
    <s v="Picos"/>
  </r>
  <r>
    <x v="0"/>
    <s v="330ABA1005"/>
    <n v="0"/>
    <x v="282"/>
    <s v="1005"/>
    <n v="-40.113120969956697"/>
    <n v="-13.8710207302224"/>
    <n v="-40.080376899774002"/>
    <n v="-13.8629626203286"/>
    <s v="330"/>
    <s v="BA"/>
    <s v="Acesso"/>
    <s v="-"/>
    <s v="330ABA1005"/>
    <s v="JEQUIÉ"/>
    <s v="ENTR BR-116"/>
    <n v="0"/>
    <n v="4.0999999999999996"/>
    <n v="4.0999999999999996"/>
    <x v="2"/>
    <m/>
    <m/>
    <m/>
    <s v="MP082/2006"/>
    <m/>
    <m/>
    <m/>
    <s v="PAV"/>
    <s v="Jequié"/>
  </r>
  <r>
    <x v="0"/>
    <s v="330BBA0090"/>
    <n v="0"/>
    <x v="283"/>
    <s v="0090"/>
    <n v="-43.915451749698398"/>
    <n v="-10.3906065099823"/>
    <n v="-43.630950009934899"/>
    <n v="-10.714100000114801"/>
    <s v="330"/>
    <s v="BA"/>
    <s v="Eixo Principal"/>
    <s v="-"/>
    <s v="330BBA0090"/>
    <s v="DIV PI/BA"/>
    <s v="ENTR BR-020/BA-351(A) (BURITIRAMA)"/>
    <n v="0"/>
    <n v="50"/>
    <n v="50"/>
    <x v="1"/>
    <m/>
    <m/>
    <s v="Federal"/>
    <m/>
    <m/>
    <m/>
    <s v="Federal"/>
    <s v="PLA"/>
    <s v="Barreiras"/>
  </r>
  <r>
    <x v="0"/>
    <s v="330BBA0100"/>
    <n v="0"/>
    <x v="283"/>
    <s v="0100"/>
    <n v="-43.630950009934899"/>
    <n v="-10.714100000114801"/>
    <n v="-43.371501310337102"/>
    <n v="-11.153804990308"/>
    <s v="330"/>
    <s v="BA"/>
    <s v="Eixo Principal"/>
    <s v="-"/>
    <s v="330BBA0100"/>
    <s v="ENTR BR-020/BA-351(A) (BURITIRAMA)"/>
    <s v="ENTR BA-161(A)/351(B) (ESTREITO)"/>
    <n v="50"/>
    <n v="112.4"/>
    <n v="62.4"/>
    <x v="1"/>
    <m/>
    <m/>
    <s v="Estadual"/>
    <m/>
    <s v="BA-351"/>
    <s v="IMP"/>
    <s v="Estadual"/>
    <s v="PLA"/>
    <s v="Barreiras"/>
  </r>
  <r>
    <x v="0"/>
    <s v="330BBA0110"/>
    <n v="0"/>
    <x v="283"/>
    <s v="0110"/>
    <n v="-43.371501310337102"/>
    <n v="-11.153804990308"/>
    <n v="-43.133000420233103"/>
    <n v="-11.076546100322201"/>
    <s v="330"/>
    <s v="BA"/>
    <s v="Eixo Principal"/>
    <s v="-"/>
    <s v="330BBA0110"/>
    <s v="ENTR BA-161(A)/351(B) (ESTREITO)"/>
    <s v="ENTR BA-161(B) (INÍCIO TRAV RIO S FRANCISCO) (BARRA)"/>
    <n v="112.4"/>
    <n v="146.4"/>
    <n v="34"/>
    <x v="1"/>
    <m/>
    <m/>
    <s v="Estadual"/>
    <m/>
    <s v="BA-161"/>
    <s v="PAV"/>
    <s v="Estadual"/>
    <s v="PLA"/>
    <s v="Barreiras"/>
  </r>
  <r>
    <x v="0"/>
    <s v="330BBA0115"/>
    <n v="0"/>
    <x v="283"/>
    <s v="0115"/>
    <n v="-43.133000420233103"/>
    <n v="-11.076546100322201"/>
    <n v="-43.119907869552399"/>
    <n v="-11.0826587796788"/>
    <s v="330"/>
    <s v="BA"/>
    <s v="Eixo Principal"/>
    <s v="-"/>
    <s v="330BBA0115"/>
    <s v="ENTR BA-161(B) (INÍCIO TRAV RIO S FRANCISCO) (BARRA)"/>
    <s v="ENTR BA-160(A) (FIM TRAV RIO S FRANCISCO)"/>
    <n v="146.4"/>
    <n v="147.4"/>
    <n v="1"/>
    <x v="4"/>
    <m/>
    <m/>
    <s v="Federal"/>
    <m/>
    <m/>
    <m/>
    <s v="Federal"/>
    <s v="N_PAV"/>
    <s v="Barreiras"/>
  </r>
  <r>
    <x v="0"/>
    <s v="330BBA0120"/>
    <n v="0"/>
    <x v="283"/>
    <s v="0120"/>
    <n v="-43.119907869552399"/>
    <n v="-11.0826587796788"/>
    <n v="-42.746432349773102"/>
    <n v="-11.140998479795901"/>
    <s v="330"/>
    <s v="BA"/>
    <s v="Eixo Principal"/>
    <s v="-"/>
    <s v="330BBA0120"/>
    <s v="ENTR BA-160(A) (FIM TRAV RIO S FRANCISCO)"/>
    <s v="ENTR BA-160(B) (P/XIQUE-XIQUE)"/>
    <n v="147.4"/>
    <n v="194.4"/>
    <n v="47"/>
    <x v="1"/>
    <m/>
    <m/>
    <s v="Estadual"/>
    <m/>
    <s v="BA-160"/>
    <s v="PAV"/>
    <s v="Estadual"/>
    <s v="PLA"/>
    <s v="Barreiras"/>
  </r>
  <r>
    <x v="0"/>
    <s v="330BBA0125"/>
    <n v="0"/>
    <x v="283"/>
    <s v="0125"/>
    <n v="-42.746432349773102"/>
    <n v="-11.140998479795901"/>
    <n v="-42.5080671197017"/>
    <n v="-11.432870400248699"/>
    <s v="330"/>
    <s v="BA"/>
    <s v="Eixo Principal"/>
    <s v="-"/>
    <s v="330BBA0125"/>
    <s v="ENTR BA-160(B) (P/XIQUE-XIQUE)"/>
    <s v="ENTR BA-225 (GENTIO DO OURO)"/>
    <n v="194.4"/>
    <n v="247.8"/>
    <n v="53.4"/>
    <x v="1"/>
    <m/>
    <m/>
    <m/>
    <s v="MP082/2004"/>
    <s v="BAT-330"/>
    <s v="PAV"/>
    <m/>
    <s v="PLA"/>
    <s v="Barreiras"/>
  </r>
  <r>
    <x v="0"/>
    <s v="330BBA0130"/>
    <n v="0"/>
    <x v="283"/>
    <s v="0130"/>
    <n v="-42.5080671197017"/>
    <n v="-11.432870400248699"/>
    <n v="-42.008674809694597"/>
    <n v="-11.645747329975199"/>
    <s v="330"/>
    <s v="BA"/>
    <s v="Eixo Principal"/>
    <s v="-"/>
    <s v="330BBA0130"/>
    <s v="ENTR BA-225 (GENTIO DO OURO)"/>
    <s v="ENTR BA-148 (IBIPEBA)"/>
    <n v="247.8"/>
    <n v="302.8"/>
    <n v="55"/>
    <x v="1"/>
    <m/>
    <m/>
    <s v="Federal"/>
    <m/>
    <m/>
    <m/>
    <s v="Federal"/>
    <s v="PLA"/>
    <s v="Feira de Santana"/>
  </r>
  <r>
    <x v="0"/>
    <s v="330BBA0135"/>
    <n v="0"/>
    <x v="283"/>
    <s v="0135"/>
    <n v="-42.008674809694597"/>
    <n v="-11.645747329975199"/>
    <n v="-41.765969630393997"/>
    <n v="-11.688178190371101"/>
    <s v="330"/>
    <s v="BA"/>
    <s v="Eixo Principal"/>
    <s v="-"/>
    <s v="330BBA0135"/>
    <s v="ENTR BA-148 (IBIPEBA)"/>
    <s v="ENTR BA-432(A) (CANARANA)"/>
    <n v="302.8"/>
    <n v="329.8"/>
    <n v="27"/>
    <x v="1"/>
    <m/>
    <m/>
    <s v="Federal"/>
    <m/>
    <m/>
    <m/>
    <s v="Federal"/>
    <s v="PLA"/>
    <s v="Feira de Santana"/>
  </r>
  <r>
    <x v="0"/>
    <s v="330BBA0140"/>
    <n v="0"/>
    <x v="283"/>
    <s v="0140"/>
    <n v="-41.765969630393997"/>
    <n v="-11.688178190371101"/>
    <n v="-41.669643979885699"/>
    <n v="-12.0146637096624"/>
    <s v="330"/>
    <s v="BA"/>
    <s v="Eixo Principal"/>
    <s v="-"/>
    <s v="330BBA0140"/>
    <s v="ENTR BA-432(A) (CANARANA)"/>
    <s v="ENTR BR-122(A)/BA-432(B) (SEGREDO)"/>
    <n v="329.8"/>
    <n v="369.2"/>
    <n v="39.4"/>
    <x v="1"/>
    <m/>
    <m/>
    <s v="Estadual"/>
    <m/>
    <s v="BA-432"/>
    <s v="PAV"/>
    <s v="Estadual"/>
    <s v="PLA"/>
    <s v="Feira de Santana"/>
  </r>
  <r>
    <x v="0"/>
    <s v="330BBA0145"/>
    <n v="0"/>
    <x v="283"/>
    <s v="0145"/>
    <n v="-41.669643979885699"/>
    <n v="-12.0146637096624"/>
    <n v="-41.648799210215302"/>
    <n v="-12.087426129712"/>
    <s v="330"/>
    <s v="BA"/>
    <s v="Eixo Principal"/>
    <s v="Coinc"/>
    <s v="330BBA0145"/>
    <s v="ENTR BR-122(A)/BA-432(B) (SEGREDO)"/>
    <s v="SOUTO SOARES"/>
    <n v="369.2"/>
    <n v="377.6"/>
    <n v="8.4"/>
    <x v="1"/>
    <m/>
    <s v="122BBA0440"/>
    <s v="Estadual"/>
    <m/>
    <s v="BAT-122"/>
    <s v="PAV"/>
    <s v="Estadual"/>
    <s v="PLA"/>
    <s v="Feira de Santana"/>
  </r>
  <r>
    <x v="0"/>
    <s v="330BBA0150"/>
    <n v="0"/>
    <x v="283"/>
    <s v="0150"/>
    <n v="-41.648799210215302"/>
    <n v="-12.087426129712"/>
    <n v="-41.613850319836303"/>
    <n v="-12.245349410247"/>
    <s v="330"/>
    <s v="BA"/>
    <s v="Eixo Principal"/>
    <s v="Coinc"/>
    <s v="330BBA0150"/>
    <s v="SOUTO SOARES"/>
    <s v="IRAQUARA"/>
    <n v="377.6"/>
    <n v="396.2"/>
    <n v="18.600000000000001"/>
    <x v="1"/>
    <m/>
    <s v="122BBA0445"/>
    <s v="Estadual"/>
    <m/>
    <s v="BAT-122"/>
    <s v="PAV"/>
    <s v="Estadual"/>
    <s v="PLA"/>
    <s v="Feira de Santana"/>
  </r>
  <r>
    <x v="0"/>
    <s v="330BBA0155"/>
    <n v="0"/>
    <x v="283"/>
    <s v="0155"/>
    <n v="-41.613850319836303"/>
    <n v="-12.245349410247"/>
    <n v="-41.628885290124003"/>
    <n v="-12.4091523701856"/>
    <s v="330"/>
    <s v="BA"/>
    <s v="Eixo Principal"/>
    <s v="Coinc"/>
    <s v="330BBA0155"/>
    <s v="IRAQUARA"/>
    <s v="ENTR BR-349(A)"/>
    <n v="396.2"/>
    <n v="416.9"/>
    <n v="20.7"/>
    <x v="1"/>
    <m/>
    <s v="122BBA0450"/>
    <s v="Estadual"/>
    <m/>
    <s v="BAT-122"/>
    <s v="PAV"/>
    <s v="Estadual"/>
    <s v="PLA"/>
    <s v="Feira de Santana"/>
  </r>
  <r>
    <x v="0"/>
    <s v="330BBA0160"/>
    <n v="0"/>
    <x v="283"/>
    <s v="0160"/>
    <n v="-41.628885290124003"/>
    <n v="-12.4091523701856"/>
    <n v="-41.641700589710403"/>
    <n v="-12.457641160111301"/>
    <s v="330"/>
    <s v="BA"/>
    <s v="Eixo Principal"/>
    <s v="Coinc"/>
    <s v="330BBA0160"/>
    <s v="ENTR BR-349(A)"/>
    <s v="ENTR BR-242(A)"/>
    <n v="416.9"/>
    <n v="422.3"/>
    <n v="5.4"/>
    <x v="1"/>
    <m/>
    <s v="349BBA0360;122BBA0455"/>
    <s v="Estadual"/>
    <m/>
    <s v="BAT-122"/>
    <s v="PAV"/>
    <s v="Estadual"/>
    <s v="PLA"/>
    <s v="Feira de Santana"/>
  </r>
  <r>
    <x v="0"/>
    <s v="330BBA0165"/>
    <n v="0"/>
    <x v="283"/>
    <s v="0165"/>
    <n v="-41.641700589710403"/>
    <n v="-12.457641160111301"/>
    <n v="-41.769303730182898"/>
    <n v="-12.427284119966099"/>
    <s v="330"/>
    <s v="BA"/>
    <s v="Eixo Principal"/>
    <s v="Coinc"/>
    <s v="330BBA0165"/>
    <s v="ENTR BR-242(A)"/>
    <s v="ENTR BR-122(B)/242(B)/349(B) (SEABRA)"/>
    <n v="422.3"/>
    <n v="442.3"/>
    <n v="20"/>
    <x v="2"/>
    <m/>
    <s v="122BBA0460;242BBA0160;349BBA0365"/>
    <s v="Federal"/>
    <m/>
    <m/>
    <m/>
    <s v="Federal"/>
    <s v="PAV"/>
    <s v="Feira de Santana"/>
  </r>
  <r>
    <x v="0"/>
    <s v="330BBA0170"/>
    <n v="0"/>
    <x v="283"/>
    <s v="0170"/>
    <n v="-41.769303730182898"/>
    <n v="-12.427284119966099"/>
    <n v="-41.537530060363899"/>
    <n v="-12.7714699896482"/>
    <s v="330"/>
    <s v="BA"/>
    <s v="Eixo Principal"/>
    <s v="-"/>
    <s v="330BBA0170"/>
    <s v="ENTR BR-122(B)/242(B)/349(B) (SEABRA)"/>
    <s v="GUINÉ"/>
    <n v="442.3"/>
    <n v="485.6"/>
    <n v="43.3"/>
    <x v="1"/>
    <m/>
    <m/>
    <s v="Federal"/>
    <m/>
    <m/>
    <m/>
    <s v="Federal"/>
    <s v="PLA"/>
    <s v="Jequié"/>
  </r>
  <r>
    <x v="0"/>
    <s v="330BBA0172"/>
    <n v="0"/>
    <x v="283"/>
    <s v="0172"/>
    <n v="-41.537530060363899"/>
    <n v="-12.7714699896482"/>
    <n v="-41.438070070177503"/>
    <n v="-13.0211399901184"/>
    <s v="330"/>
    <s v="BA"/>
    <s v="Eixo Principal"/>
    <s v="-"/>
    <s v="330BBA0172"/>
    <s v="GUINÉ"/>
    <s v="ENTR BA-142/245"/>
    <n v="485.6"/>
    <n v="521.6"/>
    <n v="36"/>
    <x v="1"/>
    <m/>
    <m/>
    <s v="Federal"/>
    <m/>
    <m/>
    <m/>
    <s v="Federal"/>
    <s v="PLA"/>
    <s v="Jequié"/>
  </r>
  <r>
    <x v="0"/>
    <s v="330BBA0180"/>
    <n v="0"/>
    <x v="283"/>
    <s v="0180"/>
    <n v="-41.438070070177503"/>
    <n v="-13.0211399901184"/>
    <n v="-41.386890069820801"/>
    <n v="-13.2765899900359"/>
    <s v="330"/>
    <s v="BA"/>
    <s v="Eixo Principal"/>
    <s v="-"/>
    <s v="330BBA0180"/>
    <s v="ENTR BA-142/245"/>
    <s v="CASCAVEL"/>
    <n v="521.6"/>
    <n v="557.9"/>
    <n v="36.299999999999997"/>
    <x v="1"/>
    <m/>
    <m/>
    <s v="Federal"/>
    <m/>
    <m/>
    <m/>
    <s v="Federal"/>
    <s v="PLA"/>
    <s v="Jequié"/>
  </r>
  <r>
    <x v="0"/>
    <s v="330BBA0190"/>
    <n v="0"/>
    <x v="283"/>
    <s v="0190"/>
    <n v="-41.386890069820801"/>
    <n v="-13.2765899900359"/>
    <n v="-40.959089509872904"/>
    <n v="-13.292358879958201"/>
    <s v="330"/>
    <s v="BA"/>
    <s v="Eixo Principal"/>
    <s v="-"/>
    <s v="330BBA0190"/>
    <s v="CASCAVEL"/>
    <s v="ENTR BR-407 (IRAMAIA)"/>
    <n v="557.9"/>
    <n v="642.29999999999995"/>
    <n v="84.4"/>
    <x v="1"/>
    <m/>
    <m/>
    <s v="Federal"/>
    <m/>
    <m/>
    <m/>
    <s v="Federal"/>
    <s v="PLA"/>
    <s v="Jequié"/>
  </r>
  <r>
    <x v="0"/>
    <s v="330BBA0200"/>
    <n v="0"/>
    <x v="283"/>
    <s v="0200"/>
    <n v="-40.959089509872904"/>
    <n v="-13.292358879958201"/>
    <n v="-40.710209419928702"/>
    <n v="-13.572269919720901"/>
    <s v="330"/>
    <s v="BA"/>
    <s v="Eixo Principal"/>
    <s v="-"/>
    <s v="330BBA0200"/>
    <s v="ENTR BR-407 (IRAMAIA)"/>
    <s v="ENTR BA-026(A)"/>
    <n v="642.29999999999995"/>
    <n v="693.5"/>
    <n v="51.2"/>
    <x v="3"/>
    <m/>
    <m/>
    <s v="Federal"/>
    <m/>
    <m/>
    <m/>
    <s v="Federal"/>
    <s v="N_PAV"/>
    <s v="Jequié"/>
  </r>
  <r>
    <x v="0"/>
    <s v="330BBA0210"/>
    <n v="0"/>
    <x v="283"/>
    <s v="0210"/>
    <n v="-40.710209419928702"/>
    <n v="-13.572269919720901"/>
    <n v="-40.574660129761099"/>
    <n v="-13.5231499801873"/>
    <s v="330"/>
    <s v="BA"/>
    <s v="Eixo Principal"/>
    <s v="-"/>
    <s v="330BBA0210"/>
    <s v="ENTR BA-026(A)"/>
    <s v="ENTR BA-026(B)/130(A) (P/MARACÁS)"/>
    <n v="693.5"/>
    <n v="711"/>
    <n v="17.5"/>
    <x v="1"/>
    <m/>
    <m/>
    <s v="Estadual"/>
    <m/>
    <s v="BA-026"/>
    <s v="PAV"/>
    <s v="Estadual"/>
    <s v="PLA"/>
    <s v="Jequié"/>
  </r>
  <r>
    <x v="0"/>
    <s v="330BBA0220"/>
    <n v="0"/>
    <x v="283"/>
    <s v="0220"/>
    <n v="-40.574660129761099"/>
    <n v="-13.5231499801873"/>
    <n v="-40.113620930061799"/>
    <n v="-13.857529379677"/>
    <s v="330"/>
    <s v="BA"/>
    <s v="Eixo Principal"/>
    <s v="-"/>
    <s v="330BBA0220"/>
    <s v="ENTR BA-026(B)/130(A) (P/MARACÁS)"/>
    <s v="ENTR BR-116(A)"/>
    <n v="711"/>
    <n v="778.3"/>
    <n v="67.3"/>
    <x v="1"/>
    <m/>
    <m/>
    <s v="Estadual"/>
    <m/>
    <s v="BA-130"/>
    <s v="PAV"/>
    <s v="Estadual"/>
    <s v="PLA"/>
    <s v="Jequié"/>
  </r>
  <r>
    <x v="0"/>
    <s v="330BBA0230"/>
    <n v="0"/>
    <x v="283"/>
    <s v="0230"/>
    <n v="-40.113620930061799"/>
    <n v="-13.857529379677"/>
    <n v="-40.105871099671397"/>
    <n v="-13.835109549965599"/>
    <s v="330"/>
    <s v="BA"/>
    <s v="Eixo Principal"/>
    <s v="Coinc"/>
    <s v="330BBA0230"/>
    <s v="ENTR BR-116(A)"/>
    <s v="ENTR BR-116(B)"/>
    <n v="778.3"/>
    <n v="781.1"/>
    <n v="2.8"/>
    <x v="2"/>
    <m/>
    <s v="116BBA0870"/>
    <s v="Concessão Federal"/>
    <m/>
    <m/>
    <m/>
    <s v="Federal"/>
    <s v="PAV"/>
    <s v="Jequié"/>
  </r>
  <r>
    <x v="0"/>
    <s v="330BBA0250"/>
    <n v="0"/>
    <x v="283"/>
    <s v="0250"/>
    <n v="-40.105871099671397"/>
    <n v="-13.835109549965599"/>
    <n v="-40.080376899774002"/>
    <n v="-13.8629626203286"/>
    <s v="330"/>
    <s v="BA"/>
    <s v="Eixo Principal"/>
    <s v="-"/>
    <s v="330BBA0250"/>
    <s v="ENTR BR-116(B)"/>
    <s v="P/JEQUIÉ"/>
    <n v="781.1"/>
    <n v="785.4"/>
    <n v="4.3"/>
    <x v="2"/>
    <m/>
    <m/>
    <m/>
    <s v="MP082/2006"/>
    <m/>
    <m/>
    <m/>
    <s v="PAV"/>
    <s v="Jequié"/>
  </r>
  <r>
    <x v="0"/>
    <s v="330BBA0252"/>
    <n v="0"/>
    <x v="283"/>
    <s v="0252"/>
    <n v="-40.080376899774002"/>
    <n v="-13.8629626203286"/>
    <n v="-40.033577599626398"/>
    <n v="-13.8814651497967"/>
    <s v="330"/>
    <s v="BA"/>
    <s v="Eixo Principal"/>
    <s v="-"/>
    <s v="330BBA0252"/>
    <s v="P/JEQUIÉ"/>
    <s v="ENTR BA-130(A)"/>
    <n v="785.4"/>
    <n v="786.9"/>
    <n v="1.5"/>
    <x v="2"/>
    <m/>
    <m/>
    <m/>
    <s v="MP082/2006"/>
    <m/>
    <m/>
    <m/>
    <s v="PAV"/>
    <s v="Jequié"/>
  </r>
  <r>
    <x v="0"/>
    <s v="330BBA0270"/>
    <n v="0"/>
    <x v="283"/>
    <s v="0270"/>
    <n v="-40.033577599626398"/>
    <n v="-13.8814651497967"/>
    <n v="-39.926207910166802"/>
    <n v="-14.003208930147901"/>
    <s v="330"/>
    <s v="BA"/>
    <s v="Eixo Principal"/>
    <s v="-"/>
    <s v="330BBA0270"/>
    <s v="ENTR BA-130(A)"/>
    <s v="ENTR BA-130(B) (P/ ITAGI)"/>
    <n v="786.9"/>
    <n v="809.5"/>
    <n v="22.6"/>
    <x v="2"/>
    <m/>
    <m/>
    <m/>
    <s v="MP082/2006"/>
    <m/>
    <m/>
    <m/>
    <s v="PAV"/>
    <s v="Jequié"/>
  </r>
  <r>
    <x v="0"/>
    <s v="330BBA0272"/>
    <n v="0"/>
    <x v="283"/>
    <s v="0272"/>
    <n v="-39.926207910166802"/>
    <n v="-14.003208930147901"/>
    <n v="-39.729030080273901"/>
    <n v="-14.1399186497258"/>
    <s v="330"/>
    <s v="BA"/>
    <s v="Eixo Principal"/>
    <s v="-"/>
    <s v="330BBA0272"/>
    <s v="ENTR BA-130(B) (P/ ITAGI)"/>
    <s v="ENTR BA-650 (IPIAÚ)"/>
    <n v="809.5"/>
    <n v="840"/>
    <n v="30.5"/>
    <x v="2"/>
    <m/>
    <m/>
    <m/>
    <s v="MP082/2006"/>
    <m/>
    <m/>
    <m/>
    <s v="PAV"/>
    <s v="Jequié"/>
  </r>
  <r>
    <x v="0"/>
    <s v="330BBA0290"/>
    <n v="0"/>
    <x v="283"/>
    <s v="0290"/>
    <n v="-39.729030080273901"/>
    <n v="-14.1399186497258"/>
    <n v="-39.602634939750601"/>
    <n v="-14.207023840377801"/>
    <s v="330"/>
    <s v="BA"/>
    <s v="Eixo Principal"/>
    <s v="-"/>
    <s v="330BBA0290"/>
    <s v="ENTR BA-650 (IPIAÚ)"/>
    <s v="BARRA DO ROCHA"/>
    <n v="840"/>
    <n v="857.4"/>
    <n v="17.399999999999999"/>
    <x v="2"/>
    <m/>
    <m/>
    <m/>
    <s v="MP082/2006"/>
    <m/>
    <m/>
    <m/>
    <s v="PAV"/>
    <s v="Jequié"/>
  </r>
  <r>
    <x v="0"/>
    <s v="330BBA0310"/>
    <n v="0"/>
    <x v="283"/>
    <s v="0310"/>
    <n v="-39.602634939750601"/>
    <n v="-14.207023840377801"/>
    <n v="-39.550931939557302"/>
    <n v="-14.1937546997195"/>
    <s v="330"/>
    <s v="BA"/>
    <s v="Eixo Principal"/>
    <s v="-"/>
    <s v="330BBA0310"/>
    <s v="BARRA DO ROCHA"/>
    <s v="ENTR BA-120 (P/ IBIRATAIA)"/>
    <n v="857.4"/>
    <n v="863.7"/>
    <n v="6.3"/>
    <x v="2"/>
    <m/>
    <m/>
    <m/>
    <s v="MP082/2006"/>
    <m/>
    <m/>
    <m/>
    <s v="PAV"/>
    <s v="Jequié"/>
  </r>
  <r>
    <x v="0"/>
    <s v="330BBA0312"/>
    <n v="0"/>
    <x v="283"/>
    <s v="0312"/>
    <n v="-39.550931939557302"/>
    <n v="-14.1937546997195"/>
    <n v="-39.4466573100867"/>
    <n v="-14.2289896203746"/>
    <s v="330"/>
    <s v="BA"/>
    <s v="Eixo Principal"/>
    <s v="-"/>
    <s v="330BBA0312"/>
    <s v="ENTR BA-120 (P/ IBIRATAIA)"/>
    <s v="ENTR BA-652 (P/IBIRAPITANGA)"/>
    <n v="863.7"/>
    <n v="876.9"/>
    <n v="13.2"/>
    <x v="2"/>
    <m/>
    <m/>
    <m/>
    <s v="MP082/2006"/>
    <m/>
    <m/>
    <m/>
    <s v="PAV"/>
    <s v="Jequié"/>
  </r>
  <r>
    <x v="0"/>
    <s v="330BBA0330"/>
    <n v="0"/>
    <x v="283"/>
    <s v="0330"/>
    <n v="-39.4466573100867"/>
    <n v="-14.2289896203746"/>
    <n v="-39.326385360196099"/>
    <n v="-14.2667068398487"/>
    <s v="330"/>
    <s v="BA"/>
    <s v="Eixo Principal"/>
    <s v="-"/>
    <s v="330BBA0330"/>
    <s v="ENTR BA-652 (P/IBIRAPITANGA)"/>
    <s v="ENTR BR-030/101 (UBAÍTABA)"/>
    <n v="876.9"/>
    <n v="892.8"/>
    <n v="15.9"/>
    <x v="2"/>
    <m/>
    <m/>
    <m/>
    <s v="MP082/2006"/>
    <m/>
    <m/>
    <m/>
    <s v="PAV"/>
    <s v="Jequié"/>
  </r>
  <r>
    <x v="0"/>
    <s v="330BMA0010"/>
    <n v="0"/>
    <x v="284"/>
    <s v="0010"/>
    <n v="-46.049785870121703"/>
    <n v="-7.5212974697024002"/>
    <n v="-46.027583304026201"/>
    <n v="-8.1169822569255494"/>
    <s v="330"/>
    <s v="MA"/>
    <s v="Eixo Principal"/>
    <s v="-"/>
    <s v="330BMA0010"/>
    <s v="ENTR BR-230/324 (BALSAS)"/>
    <s v="BURITIRANA"/>
    <n v="0"/>
    <n v="74"/>
    <n v="74"/>
    <x v="1"/>
    <m/>
    <m/>
    <s v="Estadual"/>
    <m/>
    <s v="MA-006"/>
    <s v="PAV"/>
    <s v="Estadual"/>
    <s v="PLA"/>
    <s v="Barão de Grajaú"/>
  </r>
  <r>
    <x v="0"/>
    <s v="330BMA0015"/>
    <n v="0"/>
    <x v="284"/>
    <s v="0015"/>
    <n v="-46.027583304026201"/>
    <n v="-8.1169822569255494"/>
    <n v="-45.755245925558903"/>
    <n v="-8.4593662116812904"/>
    <s v="330"/>
    <s v="MA"/>
    <s v="Eixo Principal"/>
    <s v="-"/>
    <s v="330BMA0015"/>
    <s v="BURITIRANA"/>
    <s v="ENTR MA-006 (TASSO FRAGOSO)"/>
    <n v="74"/>
    <n v="143"/>
    <n v="69"/>
    <x v="1"/>
    <m/>
    <m/>
    <s v="Estadual"/>
    <m/>
    <s v="MA-006"/>
    <s v="PAV"/>
    <s v="Estadual"/>
    <s v="PLA"/>
    <s v="Barão de Grajaú"/>
  </r>
  <r>
    <x v="0"/>
    <s v="330BMA0020"/>
    <n v="0"/>
    <x v="284"/>
    <s v="0020"/>
    <n v="-45.755245925558903"/>
    <n v="-8.4593662116812904"/>
    <n v="-45.743610190258003"/>
    <n v="-8.4718859697616704"/>
    <s v="330"/>
    <s v="MA"/>
    <s v="Eixo Principal"/>
    <s v="-"/>
    <s v="330BMA0020"/>
    <s v="ENTR MA-006 (TASSO FRAGOSO)"/>
    <s v="DIV MA/PI (RIO PARNAÍBA)"/>
    <n v="143"/>
    <n v="145.5"/>
    <n v="2.5"/>
    <x v="1"/>
    <m/>
    <m/>
    <s v="Federal"/>
    <m/>
    <m/>
    <m/>
    <s v="Federal"/>
    <s v="PLA"/>
    <s v="Barão de Grajaú"/>
  </r>
  <r>
    <x v="0"/>
    <s v="330BPI0030"/>
    <n v="0"/>
    <x v="285"/>
    <s v="0030"/>
    <n v="-45.743610190258003"/>
    <n v="-8.4718859697616704"/>
    <n v="-45.517559043315103"/>
    <n v="-8.5675686373826299"/>
    <s v="330"/>
    <s v="PI"/>
    <s v="Eixo Principal"/>
    <s v="-"/>
    <s v="330BPI0030"/>
    <s v="DIV MA/PI (RIO PARNAÍBA)"/>
    <s v="ENTR PI-392"/>
    <n v="0"/>
    <n v="38"/>
    <n v="38"/>
    <x v="1"/>
    <m/>
    <m/>
    <s v="Federal"/>
    <m/>
    <m/>
    <m/>
    <s v="Federal"/>
    <s v="PLA"/>
    <s v="Floriano"/>
  </r>
  <r>
    <x v="0"/>
    <s v="330BPI0040"/>
    <n v="0"/>
    <x v="285"/>
    <s v="0040"/>
    <n v="-45.517559043315103"/>
    <n v="-8.5675686373826299"/>
    <n v="-45.114831210591802"/>
    <n v="-8.7380348038630498"/>
    <s v="330"/>
    <s v="PI"/>
    <s v="Eixo Principal"/>
    <s v="-"/>
    <s v="330BPI0040"/>
    <s v="ENTR PI-392"/>
    <s v="RIACHO COLHER"/>
    <n v="38"/>
    <n v="105.7"/>
    <n v="67.7"/>
    <x v="1"/>
    <m/>
    <m/>
    <s v="Federal"/>
    <m/>
    <m/>
    <m/>
    <s v="Federal"/>
    <s v="PLA"/>
    <s v="Floriano"/>
  </r>
  <r>
    <x v="0"/>
    <s v="330BPI0050"/>
    <n v="0"/>
    <x v="285"/>
    <s v="0050"/>
    <n v="-45.114831210591802"/>
    <n v="-8.7380348038630498"/>
    <n v="-44.888588455892403"/>
    <n v="-8.8380999037874997"/>
    <s v="330"/>
    <s v="PI"/>
    <s v="Eixo Principal"/>
    <s v="-"/>
    <s v="330BPI0050"/>
    <s v="RIACHO COLHER"/>
    <s v="RIO URUÇUÍ PRETO"/>
    <n v="105.7"/>
    <n v="144"/>
    <n v="38.299999999999997"/>
    <x v="1"/>
    <m/>
    <m/>
    <s v="Federal"/>
    <m/>
    <m/>
    <m/>
    <s v="Federal"/>
    <s v="PLA"/>
    <s v="Floriano"/>
  </r>
  <r>
    <x v="0"/>
    <s v="330BPI0060"/>
    <n v="0"/>
    <x v="285"/>
    <s v="0060"/>
    <n v="-44.888588455892403"/>
    <n v="-8.8380999037874997"/>
    <n v="-44.360655290209401"/>
    <n v="-9.0784687100628503"/>
    <s v="330"/>
    <s v="PI"/>
    <s v="Eixo Principal"/>
    <s v="-"/>
    <s v="330BPI0060"/>
    <s v="RIO URUÇUÍ PRETO"/>
    <s v="ENTR BR-135(A)/235(A) (BOM JESUS)"/>
    <n v="144"/>
    <n v="233.8"/>
    <n v="89.8"/>
    <x v="1"/>
    <m/>
    <m/>
    <s v="Federal"/>
    <m/>
    <m/>
    <m/>
    <s v="Federal"/>
    <s v="PLA"/>
    <s v="Floriano"/>
  </r>
  <r>
    <x v="0"/>
    <s v="330BPI0070"/>
    <n v="0"/>
    <x v="285"/>
    <s v="0070"/>
    <n v="-44.360655290209401"/>
    <n v="-9.0784687100628503"/>
    <n v="-44.602009409906302"/>
    <n v="-9.4712710500189097"/>
    <s v="330"/>
    <s v="PI"/>
    <s v="Eixo Principal"/>
    <s v="Coinc"/>
    <s v="330BPI0070"/>
    <s v="ENTR BR-135(A)/235(A) (BOM JESUS)"/>
    <s v="ENTR BR-135(B)/235(B)/PI-257(A) (REDENÇÃO DO GURGÉIA)"/>
    <n v="233.8"/>
    <n v="289.10000000000002"/>
    <n v="55.3"/>
    <x v="2"/>
    <m/>
    <s v="135BPI0450;235BPI0410"/>
    <s v="Federal"/>
    <m/>
    <m/>
    <m/>
    <s v="Federal"/>
    <s v="PAV"/>
    <s v="Floriano"/>
  </r>
  <r>
    <x v="0"/>
    <s v="330BPI0075"/>
    <n v="0"/>
    <x v="285"/>
    <s v="0075"/>
    <n v="-44.602009409906302"/>
    <n v="-9.4712710500189097"/>
    <n v="-44.304378419928"/>
    <n v="-10.037211509703299"/>
    <s v="330"/>
    <s v="PI"/>
    <s v="Eixo Principal"/>
    <s v="-"/>
    <s v="330BPI0075"/>
    <s v="ENTR BR-135(B)/235(B)/PI-257(A) (REDENÇÃO DO GURGÉIA)"/>
    <s v="ENTR PI-255(A)/257(B) (CURIMATÃ)"/>
    <n v="289.10000000000002"/>
    <n v="374.1"/>
    <n v="85"/>
    <x v="1"/>
    <m/>
    <m/>
    <s v="Estadual"/>
    <m/>
    <s v="PI-257"/>
    <s v="PAV"/>
    <s v="Estadual"/>
    <s v="PLA"/>
    <s v="Floriano"/>
  </r>
  <r>
    <x v="0"/>
    <s v="330BPI0080"/>
    <n v="0"/>
    <x v="285"/>
    <s v="0080"/>
    <n v="-44.304378419928"/>
    <n v="-10.037211509703299"/>
    <n v="-43.9635784204077"/>
    <n v="-10.1333115104177"/>
    <s v="330"/>
    <s v="PI"/>
    <s v="Eixo Principal"/>
    <s v="-"/>
    <s v="330BPI0080"/>
    <s v="ENTR PI-255(A)/257(B) (CURIMATÃ)"/>
    <s v="ENTR PI-255(B) (AVELINO LOPES)"/>
    <n v="374.1"/>
    <n v="416.1"/>
    <n v="42"/>
    <x v="1"/>
    <m/>
    <m/>
    <s v="Estadual"/>
    <m/>
    <s v="PI-255"/>
    <s v="IMP"/>
    <s v="Estadual"/>
    <s v="PLA"/>
    <s v="Floriano"/>
  </r>
  <r>
    <x v="0"/>
    <s v="330BPI0085"/>
    <n v="0"/>
    <x v="285"/>
    <s v="0085"/>
    <n v="-43.9635784204077"/>
    <n v="-10.1333115104177"/>
    <n v="-43.915451749698398"/>
    <n v="-10.3906065099823"/>
    <s v="330"/>
    <s v="PI"/>
    <s v="Eixo Principal"/>
    <s v="-"/>
    <s v="330BPI0085"/>
    <s v="ENTR PI-255(B) (AVELINO LOPES)"/>
    <s v="DIV PI/BA"/>
    <n v="416.1"/>
    <n v="451.1"/>
    <n v="35"/>
    <x v="1"/>
    <m/>
    <m/>
    <s v="Federal"/>
    <m/>
    <m/>
    <m/>
    <s v="Federal"/>
    <s v="PLA"/>
    <s v="Floriano"/>
  </r>
  <r>
    <x v="0"/>
    <s v="342BBA0010"/>
    <n v="0"/>
    <x v="286"/>
    <s v="0010"/>
    <n v="-43.774920399756503"/>
    <n v="-14.3221427100179"/>
    <n v="-43.764455540390799"/>
    <n v="-14.328193919813399"/>
    <s v="342"/>
    <s v="BA"/>
    <s v="Eixo Principal"/>
    <s v="Coinc"/>
    <s v="342BBA0010"/>
    <s v="ENTR BR-030(A) (CARINHANHA) (INÍCIO PONTE S/RIO SÃO FRANCISCO)"/>
    <s v="ENTR BR-030(B) (P/ MALHADA)"/>
    <n v="0"/>
    <n v="1.1000000000000001"/>
    <n v="1.1000000000000001"/>
    <x v="2"/>
    <m/>
    <s v="030BBA0240"/>
    <s v="Federal"/>
    <m/>
    <m/>
    <m/>
    <s v="Federal"/>
    <s v="PAV"/>
    <s v="Vitória da Conquista"/>
  </r>
  <r>
    <x v="0"/>
    <s v="342BBA0011"/>
    <n v="0"/>
    <x v="286"/>
    <s v="0011"/>
    <n v="-43.764455540390799"/>
    <n v="-14.328193919813399"/>
    <n v="-43.366087610154999"/>
    <n v="-14.699523409877401"/>
    <s v="342"/>
    <s v="BA"/>
    <s v="Eixo Principal"/>
    <s v="-"/>
    <s v="342BBA0011"/>
    <s v="ENTR BR-030(B) (P/MALHADA) (FIM TRV RIO SÃO FRANCISCO)"/>
    <s v="DIV BA/MG"/>
    <n v="1.1000000000000001"/>
    <n v="61.2"/>
    <n v="60.1"/>
    <x v="1"/>
    <m/>
    <m/>
    <s v="Federal"/>
    <m/>
    <m/>
    <m/>
    <s v="Federal"/>
    <s v="PLA"/>
    <s v="Vitória da Conquista"/>
  </r>
  <r>
    <x v="0"/>
    <s v="342BES0230"/>
    <n v="0"/>
    <x v="287"/>
    <s v="0230"/>
    <n v="-41.042827870409802"/>
    <n v="-18.1637719997779"/>
    <n v="-41.000826209661703"/>
    <n v="-18.333840899737702"/>
    <s v="342"/>
    <s v="ES"/>
    <s v="Eixo Principal"/>
    <s v="-"/>
    <s v="342BES0230"/>
    <s v="DIV MG/ES"/>
    <s v="ENTR ES-080 (P/SANTA RITA)"/>
    <n v="0"/>
    <n v="28"/>
    <n v="28"/>
    <x v="1"/>
    <m/>
    <m/>
    <s v="Estadual"/>
    <m/>
    <s v="ES-080"/>
    <s v="LEN"/>
    <s v="Estadual"/>
    <s v="PLA"/>
    <s v="Colatina"/>
  </r>
  <r>
    <x v="0"/>
    <s v="342BES0250"/>
    <n v="0"/>
    <x v="287"/>
    <s v="0250"/>
    <n v="-41.000826209661703"/>
    <n v="-18.333840899737702"/>
    <n v="-40.832297340250001"/>
    <n v="-18.373090310369399"/>
    <s v="342"/>
    <s v="ES"/>
    <s v="Eixo Principal"/>
    <s v="-"/>
    <s v="342BES0250"/>
    <s v="ENTR ES-080 (P/SANTA RITA)"/>
    <s v="ENTR ES-320 (ECOPORANGA) (P /COTAXÉ)"/>
    <n v="28"/>
    <n v="49.6"/>
    <n v="21.6"/>
    <x v="1"/>
    <m/>
    <m/>
    <s v="Estadual"/>
    <m/>
    <s v="ES-313"/>
    <s v="LEN"/>
    <s v="Estadual"/>
    <s v="PLA"/>
    <s v="Colatina"/>
  </r>
  <r>
    <x v="0"/>
    <s v="342BES0260"/>
    <n v="0"/>
    <x v="287"/>
    <s v="0260"/>
    <n v="-40.832297340250001"/>
    <n v="-18.373090310369399"/>
    <n v="-40.819332969940497"/>
    <n v="-18.382015989945899"/>
    <s v="342"/>
    <s v="ES"/>
    <s v="Eixo Principal"/>
    <s v="-"/>
    <s v="342BES0260"/>
    <s v="ENTR ES-320 (ECOPORANGA) (P /COTAXÉ)"/>
    <s v="FIM PAVIMENTAÇÃO"/>
    <n v="49.6"/>
    <n v="51.6"/>
    <n v="2"/>
    <x v="2"/>
    <m/>
    <m/>
    <s v="Federal"/>
    <m/>
    <m/>
    <m/>
    <s v="Federal"/>
    <s v="PAV"/>
    <s v="Colatina"/>
  </r>
  <r>
    <x v="0"/>
    <s v="342BES0262"/>
    <n v="0"/>
    <x v="287"/>
    <s v="0262"/>
    <n v="-40.819332969940497"/>
    <n v="-18.382015989945899"/>
    <n v="-40.808027530446097"/>
    <n v="-18.3830639897113"/>
    <s v="342"/>
    <s v="ES"/>
    <s v="Eixo Principal"/>
    <s v="-"/>
    <s v="342BES0262"/>
    <s v="FIM PAVIMENTAÇÃO"/>
    <s v="INÍCIO PAVIMENTAÇÃO"/>
    <n v="51.6"/>
    <n v="53.5"/>
    <n v="1.9"/>
    <x v="5"/>
    <m/>
    <m/>
    <s v="Federal"/>
    <m/>
    <m/>
    <m/>
    <s v="Federal"/>
    <s v="N_PAV"/>
    <s v="Colatina"/>
  </r>
  <r>
    <x v="0"/>
    <s v="342BES0265"/>
    <n v="0"/>
    <x v="287"/>
    <s v="0265"/>
    <n v="-40.808027530446097"/>
    <n v="-18.3830639897113"/>
    <n v="-40.587797040401"/>
    <n v="-18.450349870350099"/>
    <s v="342"/>
    <s v="ES"/>
    <s v="Eixo Principal"/>
    <s v="-"/>
    <s v="342BES0265"/>
    <s v="INÍCIO PAVIMENTAÇÃO"/>
    <s v="FIM DA PAVIMENTAÇÃO"/>
    <n v="53.5"/>
    <n v="82.8"/>
    <n v="29.3"/>
    <x v="2"/>
    <m/>
    <m/>
    <s v="Federal"/>
    <m/>
    <m/>
    <m/>
    <s v="Federal"/>
    <s v="PAV"/>
    <s v="Colatina"/>
  </r>
  <r>
    <x v="0"/>
    <s v="342BES0270"/>
    <n v="0"/>
    <x v="287"/>
    <s v="0270"/>
    <n v="-40.587797040401"/>
    <n v="-18.450349870350099"/>
    <n v="-40.536749350102298"/>
    <n v="-18.6006529595663"/>
    <s v="342"/>
    <s v="ES"/>
    <s v="Eixo Principal"/>
    <s v="-"/>
    <s v="342BES0270"/>
    <s v="FIM DA PAVIMENTAÇÃO"/>
    <s v="ENTR ES-220"/>
    <n v="82.8"/>
    <n v="105.9"/>
    <n v="23.1"/>
    <x v="5"/>
    <s v="EOP"/>
    <m/>
    <s v="Federal"/>
    <m/>
    <m/>
    <m/>
    <s v="Federal"/>
    <s v="N_PAV"/>
    <s v="Colatina"/>
  </r>
  <r>
    <x v="0"/>
    <s v="342BES0290"/>
    <n v="0"/>
    <x v="287"/>
    <s v="0290"/>
    <n v="-40.536749350102298"/>
    <n v="-18.6006529595663"/>
    <n v="-40.421085770092098"/>
    <n v="-18.663317250290799"/>
    <s v="342"/>
    <s v="ES"/>
    <s v="Eixo Principal"/>
    <s v="-"/>
    <s v="342BES0290"/>
    <s v="ENTR ES-220"/>
    <s v="ENTR ES-137"/>
    <n v="105.9"/>
    <n v="121.4"/>
    <n v="15.5"/>
    <x v="2"/>
    <m/>
    <m/>
    <s v="Federal"/>
    <m/>
    <m/>
    <m/>
    <s v="Federal"/>
    <s v="PAV"/>
    <s v="Colatina"/>
  </r>
  <r>
    <x v="0"/>
    <s v="342BES0300"/>
    <n v="0"/>
    <x v="287"/>
    <s v="0300"/>
    <n v="-40.421085770092098"/>
    <n v="-18.663317250290799"/>
    <n v="-40.400622130406902"/>
    <n v="-18.694554759994102"/>
    <s v="342"/>
    <s v="ES"/>
    <s v="Eixo Principal"/>
    <s v="-"/>
    <s v="342BES0300"/>
    <s v="ENTR ES-137"/>
    <s v="ENTR ES-130 (P/NOVA VENÉCIA)"/>
    <n v="121.4"/>
    <n v="125.9"/>
    <n v="4.5"/>
    <x v="2"/>
    <m/>
    <m/>
    <s v="Federal"/>
    <m/>
    <m/>
    <m/>
    <s v="Federal"/>
    <s v="PAV"/>
    <s v="Colatina"/>
  </r>
  <r>
    <x v="0"/>
    <s v="342BES0310"/>
    <n v="0"/>
    <x v="287"/>
    <s v="0310"/>
    <n v="-40.400622130406902"/>
    <n v="-18.694554759994102"/>
    <n v="-40.334475930020098"/>
    <n v="-18.7256012303124"/>
    <s v="342"/>
    <s v="ES"/>
    <s v="Eixo Principal"/>
    <s v="-"/>
    <s v="342BES0310"/>
    <s v="ENTR ES-130 (P/NOVA VENÉCIA)"/>
    <s v="ENTR BR-381/ES-344"/>
    <n v="125.9"/>
    <n v="135.9"/>
    <n v="10"/>
    <x v="1"/>
    <m/>
    <m/>
    <s v="Federal"/>
    <m/>
    <m/>
    <m/>
    <s v="Federal"/>
    <s v="PLA"/>
    <s v="Colatina"/>
  </r>
  <r>
    <x v="0"/>
    <s v="342BES0320"/>
    <n v="0"/>
    <x v="287"/>
    <s v="0320"/>
    <n v="-40.334475930020098"/>
    <n v="-18.7256012303124"/>
    <n v="-40.155588490316497"/>
    <n v="-19.0976223296067"/>
    <s v="342"/>
    <s v="ES"/>
    <s v="Eixo Principal"/>
    <s v="-"/>
    <s v="342BES0320"/>
    <s v="ENTR BR-381/ES-344"/>
    <s v="ENTR ES-356"/>
    <n v="135.9"/>
    <n v="177.9"/>
    <n v="42"/>
    <x v="1"/>
    <m/>
    <m/>
    <s v="Federal"/>
    <m/>
    <m/>
    <m/>
    <s v="Federal"/>
    <s v="PLA"/>
    <s v="Colatina"/>
  </r>
  <r>
    <x v="0"/>
    <s v="342BES0330"/>
    <n v="0"/>
    <x v="287"/>
    <s v="0330"/>
    <n v="-40.155588490316497"/>
    <n v="-19.0976223296067"/>
    <n v="-40.095169859801103"/>
    <n v="-19.194695760101101"/>
    <s v="342"/>
    <s v="ES"/>
    <s v="Eixo Principal"/>
    <s v="-"/>
    <s v="342BES0330"/>
    <s v="ENTR ES-356"/>
    <s v="ENTR BR-101(A) (SOORETAMA)"/>
    <n v="177.9"/>
    <n v="209.9"/>
    <n v="32"/>
    <x v="1"/>
    <m/>
    <m/>
    <s v="Federal"/>
    <m/>
    <m/>
    <m/>
    <s v="Federal"/>
    <s v="PLA"/>
    <s v="Colatina"/>
  </r>
  <r>
    <x v="0"/>
    <s v="342BES0340"/>
    <n v="0"/>
    <x v="287"/>
    <s v="0340"/>
    <n v="-40.095169859801103"/>
    <n v="-19.194695760101101"/>
    <n v="-40.086945629836897"/>
    <n v="-19.283158989595599"/>
    <s v="342"/>
    <s v="ES"/>
    <s v="Eixo Principal"/>
    <s v="Coinc"/>
    <s v="342BES0340"/>
    <s v="ENTR BR-101(A) (SOORETAMA)"/>
    <s v="ENTR ES-358 (P/LAGOA)"/>
    <n v="209.9"/>
    <n v="219.7"/>
    <n v="9.8000000000000007"/>
    <x v="2"/>
    <m/>
    <s v="101BES2150"/>
    <s v="Concessão Federal"/>
    <m/>
    <m/>
    <m/>
    <s v="Federal"/>
    <s v="PAV"/>
    <s v="Colatina"/>
  </r>
  <r>
    <x v="0"/>
    <s v="342BES0350"/>
    <n v="0"/>
    <x v="287"/>
    <s v="0350"/>
    <n v="-40.086945629836897"/>
    <n v="-19.283158989595599"/>
    <n v="-40.064151200117699"/>
    <n v="-19.407459289814302"/>
    <s v="342"/>
    <s v="ES"/>
    <s v="Eixo Principal"/>
    <s v="Coinc"/>
    <s v="342BES0350"/>
    <s v="ENTR ES-358 (P/LAGOA)"/>
    <s v="ENTR BR-101(B)/ES-245/248 (LINHARES)"/>
    <n v="219.7"/>
    <n v="234.3"/>
    <n v="14.6"/>
    <x v="2"/>
    <m/>
    <s v="101BES2170"/>
    <s v="Concessão Federal"/>
    <m/>
    <m/>
    <m/>
    <s v="Federal"/>
    <s v="PAV"/>
    <s v="Colatina"/>
  </r>
  <r>
    <x v="0"/>
    <s v="342BMG0030"/>
    <n v="0"/>
    <x v="288"/>
    <s v="0030"/>
    <n v="-43.366087610154999"/>
    <n v="-14.699523409877401"/>
    <n v="-42.824947640321199"/>
    <n v="-14.934164819850499"/>
    <s v="342"/>
    <s v="MG"/>
    <s v="Eixo Principal"/>
    <s v="-"/>
    <s v="342BMG0030"/>
    <s v="DIV BA/MG"/>
    <s v="ENTR BR-122 (ESPINOSA)"/>
    <n v="0"/>
    <n v="63.5"/>
    <n v="63.5"/>
    <x v="1"/>
    <m/>
    <m/>
    <s v="Federal"/>
    <m/>
    <m/>
    <m/>
    <s v="Federal"/>
    <s v="PLA"/>
    <s v="Montes Claros"/>
  </r>
  <r>
    <x v="0"/>
    <s v="342BMG0035"/>
    <n v="0"/>
    <x v="288"/>
    <s v="0035"/>
    <n v="-42.824947640321199"/>
    <n v="-14.934164819850499"/>
    <n v="-42.5027799604267"/>
    <n v="-15.1758155503473"/>
    <s v="342"/>
    <s v="MG"/>
    <s v="Eixo Principal"/>
    <s v="-"/>
    <s v="342BMG0035"/>
    <s v="ENTR BR-122 (ESPINOSA)"/>
    <s v="ENTR MG-635(A) (MONTEZUMA)"/>
    <n v="63.5"/>
    <n v="127.5"/>
    <n v="64"/>
    <x v="1"/>
    <m/>
    <m/>
    <s v="Estadual"/>
    <m/>
    <s v="MGT-342"/>
    <s v="LEN"/>
    <s v="Estadual"/>
    <s v="PLA"/>
    <s v="Montes Claros"/>
  </r>
  <r>
    <x v="0"/>
    <s v="342BMG0040"/>
    <n v="0"/>
    <x v="288"/>
    <s v="0040"/>
    <n v="-42.5027799604267"/>
    <n v="-15.1758155503473"/>
    <n v="-42.524757630360199"/>
    <n v="-15.322403550083701"/>
    <s v="342"/>
    <s v="MG"/>
    <s v="Eixo Principal"/>
    <s v="-"/>
    <s v="342BMG0040"/>
    <s v="ENTR MG-635(A) (MONTEZUMA)"/>
    <s v="ENTR MG-635(A) (ACESSO SANTO ANTÔNIO DO RETIRO)"/>
    <n v="127.5"/>
    <n v="147"/>
    <n v="19.5"/>
    <x v="1"/>
    <m/>
    <m/>
    <s v="Estadual"/>
    <m/>
    <s v="MG-635"/>
    <s v="PAV"/>
    <s v="Estadual"/>
    <s v="PLA"/>
    <s v="Montes Claros"/>
  </r>
  <r>
    <x v="0"/>
    <s v="342BMG0045"/>
    <n v="0"/>
    <x v="288"/>
    <s v="0045"/>
    <n v="-42.524757630360199"/>
    <n v="-15.322403550083701"/>
    <n v="-42.544382660331401"/>
    <n v="-15.618890239992499"/>
    <s v="342"/>
    <s v="MG"/>
    <s v="Eixo Principal"/>
    <s v="-"/>
    <s v="342BMG0045"/>
    <s v="ENTR MG-635(A) (ACESSO SANTO ANTÔNIO DO RETIRO)"/>
    <s v="ENTR MG-629(A) (RIO PARDO DE MINAS)"/>
    <n v="147"/>
    <n v="182.2"/>
    <n v="35.200000000000003"/>
    <x v="1"/>
    <m/>
    <m/>
    <s v="Estadual"/>
    <m/>
    <s v="MGT-342"/>
    <s v="LEN"/>
    <s v="Estadual"/>
    <s v="PLA"/>
    <s v="Montes Claros"/>
  </r>
  <r>
    <x v="0"/>
    <s v="342BMG0050"/>
    <n v="0"/>
    <x v="288"/>
    <s v="0050"/>
    <n v="-42.544382660331401"/>
    <n v="-15.618890239992499"/>
    <n v="-42.665241180436098"/>
    <n v="-15.889468409639299"/>
    <s v="342"/>
    <s v="MG"/>
    <s v="Eixo Principal"/>
    <s v="-"/>
    <s v="342BMG0050"/>
    <s v="ENTR MG-629(A) (RIO PARDO DE MINAS)"/>
    <s v="ENTR MG-629(B) (ACESSO A TAIOBEIRAS)"/>
    <n v="182.2"/>
    <n v="225.1"/>
    <n v="42.9"/>
    <x v="1"/>
    <m/>
    <m/>
    <s v="Estadual"/>
    <m/>
    <s v="MG-629"/>
    <s v="PAV"/>
    <s v="Estadual"/>
    <s v="PLA"/>
    <s v="Montes Claros"/>
  </r>
  <r>
    <x v="0"/>
    <s v="342BMG0055"/>
    <n v="0"/>
    <x v="288"/>
    <s v="0055"/>
    <n v="-42.665241180436098"/>
    <n v="-15.889468409639299"/>
    <n v="-42.461345160350803"/>
    <n v="-15.971564750213"/>
    <s v="342"/>
    <s v="MG"/>
    <s v="Eixo Principal"/>
    <s v="-"/>
    <s v="342BMG0055"/>
    <s v="ENTR MG-629(B) (ACESSO A TAIOBEIRAS)"/>
    <s v="PEQUI"/>
    <n v="225.1"/>
    <n v="252"/>
    <n v="26.9"/>
    <x v="1"/>
    <m/>
    <m/>
    <s v="Estadual"/>
    <m/>
    <s v="MGT-342"/>
    <s v="IMP"/>
    <s v="Estadual"/>
    <s v="PLA"/>
    <s v="Montes Claros"/>
  </r>
  <r>
    <x v="0"/>
    <s v="342BMG0060"/>
    <n v="0"/>
    <x v="288"/>
    <s v="0060"/>
    <n v="-42.461345160350803"/>
    <n v="-15.971564750213"/>
    <n v="-42.4086520902217"/>
    <n v="-16.021404499917701"/>
    <s v="342"/>
    <s v="MG"/>
    <s v="Eixo Principal"/>
    <s v="-"/>
    <s v="342BMG0060"/>
    <s v="PEQUI"/>
    <s v="NOVORIZONTE"/>
    <n v="252"/>
    <n v="265.3"/>
    <n v="13.3"/>
    <x v="1"/>
    <m/>
    <m/>
    <s v="Estadual"/>
    <m/>
    <s v="MGT-342"/>
    <s v="IMP"/>
    <s v="Estadual"/>
    <s v="PLA"/>
    <s v="Montes Claros"/>
  </r>
  <r>
    <x v="0"/>
    <s v="342BMG0065"/>
    <n v="0"/>
    <x v="288"/>
    <s v="0065"/>
    <n v="-42.4086520902217"/>
    <n v="-16.021404499917701"/>
    <n v="-42.302886880325197"/>
    <n v="-16.1429281999763"/>
    <s v="342"/>
    <s v="MG"/>
    <s v="Eixo Principal"/>
    <s v="-"/>
    <s v="342BMG0065"/>
    <s v="NOVORIZONTE"/>
    <s v="ENTR BR-251 (SALINAS)"/>
    <n v="265.3"/>
    <n v="288"/>
    <n v="22.7"/>
    <x v="1"/>
    <m/>
    <m/>
    <s v="Estadual"/>
    <m/>
    <s v="MGT-342"/>
    <s v="PAV"/>
    <s v="Estadual"/>
    <s v="PLA"/>
    <s v="Montes Claros"/>
  </r>
  <r>
    <x v="0"/>
    <s v="342BMG0070"/>
    <n v="0"/>
    <x v="288"/>
    <s v="0070"/>
    <n v="-42.302886880325197"/>
    <n v="-16.1429281999763"/>
    <n v="-42.181481499571497"/>
    <n v="-16.6296917297894"/>
    <s v="342"/>
    <s v="MG"/>
    <s v="Eixo Principal"/>
    <s v="-"/>
    <s v="342BMG0070"/>
    <s v="ENTR BR-251 (SALINAS)"/>
    <s v="ENTR MG-114 (CORONEL MURTA)"/>
    <n v="288"/>
    <n v="361"/>
    <n v="73"/>
    <x v="1"/>
    <m/>
    <m/>
    <s v="Estadual"/>
    <m/>
    <s v="MGT-342"/>
    <s v="PAV"/>
    <s v="Estadual"/>
    <s v="PLA"/>
    <s v="Montes Claros"/>
  </r>
  <r>
    <x v="0"/>
    <s v="342BMG0080"/>
    <n v="0"/>
    <x v="288"/>
    <s v="0080"/>
    <n v="-42.181481499571497"/>
    <n v="-16.6296917297894"/>
    <n v="-42.094693619814599"/>
    <n v="-16.832599590098901"/>
    <s v="342"/>
    <s v="MG"/>
    <s v="Eixo Principal"/>
    <s v="-"/>
    <s v="342BMG0080"/>
    <s v="ENTR MG-114 (CORONEL MURTA)"/>
    <s v="ENTR BR-367(A)"/>
    <n v="361"/>
    <n v="396.5"/>
    <n v="35.5"/>
    <x v="1"/>
    <m/>
    <m/>
    <s v="Estadual"/>
    <m/>
    <s v="MGT-342"/>
    <s v="PAV"/>
    <s v="Estadual"/>
    <s v="PLA"/>
    <s v="Montes Claros"/>
  </r>
  <r>
    <x v="0"/>
    <s v="342BMG0090"/>
    <n v="0"/>
    <x v="288"/>
    <s v="0090"/>
    <n v="-42.094693619814599"/>
    <n v="-16.832599590098901"/>
    <n v="-42.066145379805299"/>
    <n v="-16.8481607402259"/>
    <s v="342"/>
    <s v="MG"/>
    <s v="Eixo Principal"/>
    <s v="-"/>
    <s v="342BMG0090"/>
    <s v="ENTR BR-367(A)"/>
    <s v="ENTR BR-120 (ARAÇUAÍ)"/>
    <n v="396.5"/>
    <n v="402.1"/>
    <n v="5.6"/>
    <x v="2"/>
    <m/>
    <s v="367BMG0160"/>
    <s v="Federal"/>
    <m/>
    <m/>
    <m/>
    <s v="Federal"/>
    <s v="PAV"/>
    <s v="Montes Claros"/>
  </r>
  <r>
    <x v="0"/>
    <s v="342BMG0100"/>
    <n v="0"/>
    <x v="288"/>
    <s v="0100"/>
    <n v="-42.066145379805299"/>
    <n v="-16.8481607402259"/>
    <n v="-41.999050630282298"/>
    <n v="-16.8265579598818"/>
    <s v="342"/>
    <s v="MG"/>
    <s v="Eixo Principal"/>
    <s v="-"/>
    <s v="342BMG0100"/>
    <s v="ENTR BR-120 (ARAÇUAÍ)"/>
    <s v="ENTR BR-367(B)"/>
    <n v="402.1"/>
    <n v="409.9"/>
    <n v="7.8"/>
    <x v="2"/>
    <m/>
    <s v="367BMG0150"/>
    <s v="Federal"/>
    <m/>
    <m/>
    <m/>
    <s v="Federal"/>
    <s v="PAV"/>
    <s v="Teófilo Otoni"/>
  </r>
  <r>
    <x v="0"/>
    <s v="342BMG0110"/>
    <n v="0"/>
    <x v="288"/>
    <s v="0110"/>
    <n v="-41.999050630282298"/>
    <n v="-16.8265579598818"/>
    <n v="-41.697581310429001"/>
    <n v="-17.187880910275702"/>
    <s v="342"/>
    <s v="MG"/>
    <s v="Eixo Principal"/>
    <s v="-"/>
    <s v="342BMG0110"/>
    <s v="ENTR BR-367(B)"/>
    <s v="ENTR MG-211 (CARAÍ)"/>
    <n v="409.9"/>
    <n v="471.9"/>
    <n v="62"/>
    <x v="1"/>
    <m/>
    <m/>
    <s v="Estadual"/>
    <m/>
    <s v="MGT-342"/>
    <s v="LEN"/>
    <s v="Estadual"/>
    <s v="PLA"/>
    <s v="Teófilo Otoni"/>
  </r>
  <r>
    <x v="0"/>
    <s v="342BMG0120"/>
    <n v="0"/>
    <x v="288"/>
    <s v="0120"/>
    <n v="-41.697581310429001"/>
    <n v="-17.187880910275702"/>
    <n v="-41.516755909957197"/>
    <n v="-17.300412819795699"/>
    <s v="342"/>
    <s v="MG"/>
    <s v="Eixo Principal"/>
    <s v="-"/>
    <s v="342BMG0120"/>
    <s v="ENTR MG-211 (CARAÍ)"/>
    <s v="ENTR BR-116(A) (CATUJÍ)"/>
    <n v="471.9"/>
    <n v="499.4"/>
    <n v="27.5"/>
    <x v="1"/>
    <m/>
    <m/>
    <s v="Estadual"/>
    <m/>
    <s v="MGT-342"/>
    <s v="PAV"/>
    <s v="Estadual"/>
    <s v="PLA"/>
    <s v="Teófilo Otoni"/>
  </r>
  <r>
    <x v="0"/>
    <s v="342BMG0130"/>
    <n v="0"/>
    <x v="288"/>
    <s v="0130"/>
    <n v="-41.516755909957197"/>
    <n v="-17.300412819795699"/>
    <n v="-41.484908650014098"/>
    <n v="-17.683109520188101"/>
    <s v="342"/>
    <s v="MG"/>
    <s v="Eixo Principal"/>
    <s v="Coinc"/>
    <s v="342BMG0130"/>
    <s v="ENTR BR-116(A) (CATUJÍ)"/>
    <s v="ENTR MG-409 (P/TOPÁZIO)"/>
    <n v="499.4"/>
    <n v="547.29999999999995"/>
    <n v="47.9"/>
    <x v="2"/>
    <m/>
    <s v="116BMG1090"/>
    <s v="Federal"/>
    <m/>
    <m/>
    <m/>
    <s v="Federal"/>
    <s v="PAV"/>
    <s v="Teófilo Otoni"/>
  </r>
  <r>
    <x v="0"/>
    <s v="342BMG0150"/>
    <n v="0"/>
    <x v="288"/>
    <s v="0150"/>
    <n v="-41.484908650014098"/>
    <n v="-17.683109520188101"/>
    <n v="-41.514104660001998"/>
    <n v="-17.851849060285801"/>
    <s v="342"/>
    <s v="MG"/>
    <s v="Eixo Principal"/>
    <s v="Coinc"/>
    <s v="342BMG0150"/>
    <s v="ENTR MG-409 (P/TOPÁZIO)"/>
    <s v="ENTR BR-116(B)/418/MG-217 (TEÓFILO OTONI)"/>
    <n v="547.29999999999995"/>
    <n v="568.4"/>
    <n v="21.1"/>
    <x v="2"/>
    <m/>
    <s v="116BMG1110"/>
    <s v="Federal"/>
    <m/>
    <m/>
    <m/>
    <s v="Federal"/>
    <s v="PAV"/>
    <s v="Teófilo Otoni"/>
  </r>
  <r>
    <x v="0"/>
    <s v="342BMG0170"/>
    <n v="0"/>
    <x v="288"/>
    <s v="0170"/>
    <n v="-41.514104660001998"/>
    <n v="-17.851849060285801"/>
    <n v="-41.501840410106801"/>
    <n v="-17.891150410363"/>
    <s v="342"/>
    <s v="MG"/>
    <s v="Eixo Principal"/>
    <s v="-"/>
    <s v="342BMG0170"/>
    <s v="ENTR BR-116(B)/418/MG-217 (TEÓFILO OTONI)"/>
    <s v="TEÓFILO OTONI"/>
    <n v="568.4"/>
    <n v="573.20000000000005"/>
    <n v="4.8"/>
    <x v="1"/>
    <m/>
    <m/>
    <s v="Estadual"/>
    <m/>
    <s v="MGT-342"/>
    <s v="PAV"/>
    <s v="Estadual"/>
    <s v="PLA"/>
    <s v="Teófilo Otoni"/>
  </r>
  <r>
    <x v="0"/>
    <s v="342BMG0180"/>
    <n v="0"/>
    <x v="288"/>
    <s v="0180"/>
    <n v="-41.501840410106801"/>
    <n v="-17.891150410363"/>
    <n v="-41.428985939949101"/>
    <n v="-18.065255179882602"/>
    <s v="342"/>
    <s v="MG"/>
    <s v="Eixo Principal"/>
    <s v="-"/>
    <s v="342BMG0180"/>
    <s v="TEÓFILO OTONI"/>
    <s v="FREI GASPAR"/>
    <n v="573.20000000000005"/>
    <n v="601.20000000000005"/>
    <n v="28"/>
    <x v="1"/>
    <m/>
    <m/>
    <s v="Estadual"/>
    <m/>
    <s v="MGT-342"/>
    <s v="PAV"/>
    <s v="Estadual"/>
    <s v="PLA"/>
    <s v="Teófilo Otoni"/>
  </r>
  <r>
    <x v="0"/>
    <s v="342BMG0190"/>
    <n v="0"/>
    <x v="288"/>
    <s v="0190"/>
    <n v="-41.428985939949101"/>
    <n v="-18.065255179882602"/>
    <n v="-41.270450790371598"/>
    <n v="-18.069745650441298"/>
    <s v="342"/>
    <s v="MG"/>
    <s v="Eixo Principal"/>
    <s v="-"/>
    <s v="342BMG0190"/>
    <s v="FREI GASPAR"/>
    <s v="OURO VERDE DE MINAS"/>
    <n v="601.20000000000005"/>
    <n v="620.1"/>
    <n v="18.899999999999999"/>
    <x v="1"/>
    <m/>
    <m/>
    <s v="Estadual"/>
    <m/>
    <s v="MGT-342"/>
    <s v="PAV"/>
    <s v="Estadual"/>
    <s v="PLA"/>
    <s v="Teófilo Otoni"/>
  </r>
  <r>
    <x v="0"/>
    <s v="342BMG0200"/>
    <n v="0"/>
    <x v="288"/>
    <s v="0200"/>
    <n v="-41.270450790371598"/>
    <n v="-18.069745650441298"/>
    <n v="-41.1119084597075"/>
    <n v="-18.046086050430802"/>
    <s v="342"/>
    <s v="MG"/>
    <s v="Eixo Principal"/>
    <s v="-"/>
    <s v="342BMG0200"/>
    <s v="OURO VERDE DE MINAS"/>
    <s v="ENTR MG-412 (ATALÉIA)"/>
    <n v="620.1"/>
    <n v="644.4"/>
    <n v="24.3"/>
    <x v="1"/>
    <m/>
    <m/>
    <s v="Federal"/>
    <m/>
    <m/>
    <m/>
    <s v="Federal"/>
    <s v="PLA"/>
    <s v="Teófilo Otoni"/>
  </r>
  <r>
    <x v="0"/>
    <s v="342BMG0210"/>
    <n v="0"/>
    <x v="288"/>
    <s v="0210"/>
    <n v="-41.1119084597075"/>
    <n v="-18.046086050430802"/>
    <n v="-41.042827870409802"/>
    <n v="-18.1637719997779"/>
    <s v="342"/>
    <s v="MG"/>
    <s v="Eixo Principal"/>
    <s v="-"/>
    <s v="342BMG0210"/>
    <s v="ENTR MG-412 (ATALÉIA)"/>
    <s v="DIV MG/ES"/>
    <n v="644.4"/>
    <n v="663.2"/>
    <n v="18.8"/>
    <x v="1"/>
    <m/>
    <m/>
    <s v="Estadual"/>
    <m/>
    <s v="MG-412"/>
    <s v="IMP"/>
    <s v="Estadual"/>
    <s v="PLA"/>
    <s v="Teófilo Otoni"/>
  </r>
  <r>
    <x v="0"/>
    <s v="343API1005"/>
    <n v="0"/>
    <x v="289"/>
    <s v="1005"/>
    <n v="-42.749379390346498"/>
    <n v="-5.0787763599410001"/>
    <n v="-42.794257920266702"/>
    <n v="-5.0822486000927798"/>
    <s v="343"/>
    <s v="PI"/>
    <s v="Acesso"/>
    <s v="-"/>
    <s v="343API1005"/>
    <s v="ENTR BR-343 (KM 341,5 - ACESSO A TERESINA)"/>
    <s v="PONTE SOBRE O RIO POTI (AV JOÃO XXIII)"/>
    <n v="0"/>
    <n v="4.9000000000000004"/>
    <n v="4.9000000000000004"/>
    <x v="0"/>
    <m/>
    <m/>
    <s v="Federal"/>
    <m/>
    <m/>
    <m/>
    <s v="Federal"/>
    <s v="PAV"/>
    <s v="Piripiri"/>
  </r>
  <r>
    <x v="0"/>
    <s v="343BPI0010"/>
    <n v="0"/>
    <x v="290"/>
    <s v="0010"/>
    <n v="-41.665638209735498"/>
    <n v="-2.88184235014426"/>
    <n v="-41.684262199840497"/>
    <n v="-2.9023053800891598"/>
    <s v="343"/>
    <s v="PI"/>
    <s v="Eixo Principal"/>
    <s v="-"/>
    <s v="343BPI0010"/>
    <s v="LUÍS CORREIA"/>
    <s v="P/PORTINHO"/>
    <n v="0"/>
    <n v="3.4"/>
    <n v="3.4"/>
    <x v="2"/>
    <m/>
    <m/>
    <s v="Federal"/>
    <m/>
    <m/>
    <m/>
    <s v="Federal"/>
    <s v="PAV"/>
    <s v="Piripiri"/>
  </r>
  <r>
    <x v="0"/>
    <s v="343BPI0020"/>
    <n v="0"/>
    <x v="290"/>
    <s v="0020"/>
    <n v="-41.684262199840497"/>
    <n v="-2.9023053800891598"/>
    <n v="-41.753322500433001"/>
    <n v="-2.9037738003206002"/>
    <s v="343"/>
    <s v="PI"/>
    <s v="Eixo Principal"/>
    <s v="-"/>
    <s v="343BPI0020"/>
    <s v="P/PORTINHO"/>
    <s v="INÍCIO PISTA DUPLA (PARNAÍBA)"/>
    <n v="3.4"/>
    <n v="11.3"/>
    <n v="7.9"/>
    <x v="2"/>
    <m/>
    <m/>
    <s v="Federal"/>
    <m/>
    <m/>
    <m/>
    <s v="Federal"/>
    <s v="PAV"/>
    <s v="Piripiri"/>
  </r>
  <r>
    <x v="0"/>
    <s v="343BPI0025"/>
    <n v="0"/>
    <x v="290"/>
    <s v="0025"/>
    <n v="-41.753322500433001"/>
    <n v="-2.9037738003206002"/>
    <n v="-41.7535057696754"/>
    <n v="-2.92878488981074"/>
    <s v="343"/>
    <s v="PI"/>
    <s v="Eixo Principal"/>
    <s v="-"/>
    <s v="343BPI0025"/>
    <s v="INÍCIO PISTA DUPLA (PARNAÍBA)"/>
    <s v="ENTR BR-402(A)/PI-210"/>
    <n v="11.3"/>
    <n v="14.1"/>
    <n v="2.8"/>
    <x v="0"/>
    <m/>
    <m/>
    <s v="Federal"/>
    <m/>
    <m/>
    <m/>
    <s v="Federal"/>
    <s v="PAV"/>
    <s v="Piripiri"/>
  </r>
  <r>
    <x v="0"/>
    <s v="343BPI0028"/>
    <n v="0"/>
    <x v="290"/>
    <s v="0028"/>
    <n v="-41.7535057696754"/>
    <n v="-2.92878488981074"/>
    <n v="-41.755385330268702"/>
    <n v="-2.9391936701517198"/>
    <s v="343"/>
    <s v="PI"/>
    <s v="Eixo Principal"/>
    <s v="-"/>
    <s v="343BPI0028"/>
    <s v="ENTR BR-402(A)/PI-210"/>
    <s v="FIM PISTA DUPLA"/>
    <n v="14.1"/>
    <n v="15.3"/>
    <n v="1.2"/>
    <x v="0"/>
    <m/>
    <s v="402BPI0180"/>
    <s v="Federal"/>
    <m/>
    <m/>
    <m/>
    <s v="Federal"/>
    <s v="PAV"/>
    <s v="Piripiri"/>
  </r>
  <r>
    <x v="0"/>
    <s v="343BPI0030"/>
    <n v="0"/>
    <x v="290"/>
    <s v="0030"/>
    <n v="-41.755385330268702"/>
    <n v="-2.9391936701517198"/>
    <n v="-41.780067890220799"/>
    <n v="-3.1006380204282702"/>
    <s v="343"/>
    <s v="PI"/>
    <s v="Eixo Principal"/>
    <s v="-"/>
    <s v="343BPI0030"/>
    <s v="FIM PISTA DUPLA"/>
    <s v="ENTR BR-402(B)"/>
    <n v="15.3"/>
    <n v="33.4"/>
    <n v="18.100000000000001"/>
    <x v="2"/>
    <m/>
    <s v="402BPI0175"/>
    <s v="Federal"/>
    <m/>
    <m/>
    <m/>
    <s v="Federal"/>
    <s v="PAV"/>
    <s v="Piripiri"/>
  </r>
  <r>
    <x v="0"/>
    <s v="343BPI0035"/>
    <n v="0"/>
    <x v="290"/>
    <s v="0035"/>
    <n v="-41.780067890220799"/>
    <n v="-3.1006380204282702"/>
    <n v="-41.869320760444602"/>
    <n v="-3.1754692301208198"/>
    <s v="343"/>
    <s v="PI"/>
    <s v="Eixo Principal"/>
    <s v="-"/>
    <s v="343BPI0035"/>
    <s v="ENTR BR-402(B)"/>
    <s v="BURITI DOS LOPES (PRAÇA)"/>
    <n v="33.4"/>
    <n v="48.1"/>
    <n v="14.7"/>
    <x v="2"/>
    <m/>
    <m/>
    <s v="Federal"/>
    <m/>
    <m/>
    <m/>
    <s v="Federal"/>
    <s v="PAV"/>
    <s v="Piripiri"/>
  </r>
  <r>
    <x v="0"/>
    <s v="343BPI0050"/>
    <n v="0"/>
    <x v="290"/>
    <s v="0050"/>
    <n v="-41.869320760444602"/>
    <n v="-3.1754692301208198"/>
    <n v="-41.829243950148097"/>
    <n v="-3.2100969096446099"/>
    <s v="343"/>
    <s v="PI"/>
    <s v="Eixo Principal"/>
    <s v="-"/>
    <s v="343BPI0050"/>
    <s v="BURITI DOS LOPES (PRAÇA)"/>
    <s v="ENTR PI-211 (CAXINGÓ)"/>
    <n v="48.1"/>
    <n v="54.2"/>
    <n v="6.1"/>
    <x v="2"/>
    <m/>
    <m/>
    <s v="Federal"/>
    <m/>
    <m/>
    <m/>
    <s v="Federal"/>
    <s v="PAV"/>
    <s v="Piripiri"/>
  </r>
  <r>
    <x v="0"/>
    <s v="343BPI0070"/>
    <n v="0"/>
    <x v="290"/>
    <s v="0070"/>
    <n v="-41.829243950148097"/>
    <n v="-3.2100969096446099"/>
    <n v="-41.738245539899701"/>
    <n v="-3.4225236099765599"/>
    <s v="343"/>
    <s v="PI"/>
    <s v="Eixo Principal"/>
    <s v="-"/>
    <s v="343BPI0070"/>
    <s v="ENTR PI-211 (CAXINGÓ)"/>
    <s v="ENTR PI-213(A)"/>
    <n v="54.2"/>
    <n v="81.7"/>
    <n v="27.5"/>
    <x v="2"/>
    <m/>
    <m/>
    <s v="Federal"/>
    <m/>
    <m/>
    <m/>
    <s v="Federal"/>
    <s v="PAV"/>
    <s v="Piripiri"/>
  </r>
  <r>
    <x v="0"/>
    <s v="343BPI0075"/>
    <n v="0"/>
    <x v="290"/>
    <s v="0075"/>
    <n v="-41.738245539899701"/>
    <n v="-3.4225236099765599"/>
    <n v="-41.745514359799799"/>
    <n v="-3.4733263096613798"/>
    <s v="343"/>
    <s v="PI"/>
    <s v="Eixo Principal"/>
    <s v="-"/>
    <s v="343BPI0075"/>
    <s v="ENTR PI-213(A)"/>
    <s v="ENTR PI-213(B)"/>
    <n v="81.7"/>
    <n v="87.5"/>
    <n v="5.8"/>
    <x v="2"/>
    <m/>
    <m/>
    <s v="Federal"/>
    <m/>
    <m/>
    <m/>
    <s v="Federal"/>
    <s v="PAV"/>
    <s v="Piripiri"/>
  </r>
  <r>
    <x v="0"/>
    <s v="343BPI0090"/>
    <n v="0"/>
    <x v="290"/>
    <s v="0090"/>
    <n v="-41.745514359799799"/>
    <n v="-3.4733263096613798"/>
    <n v="-41.711859990446101"/>
    <n v="-3.9179699295685202"/>
    <s v="343"/>
    <s v="PI"/>
    <s v="Eixo Principal"/>
    <s v="-"/>
    <s v="343BPI0090"/>
    <s v="ENTR PI-213(B)"/>
    <s v="ENTR PI-110(A)/111 (INÍCIO PISTA DUPLA (PIRACURUCA))"/>
    <n v="87.5"/>
    <n v="139.69999999999999"/>
    <n v="52.2"/>
    <x v="2"/>
    <m/>
    <m/>
    <s v="Federal"/>
    <m/>
    <m/>
    <m/>
    <s v="Federal"/>
    <s v="PAV"/>
    <s v="Piripiri"/>
  </r>
  <r>
    <x v="0"/>
    <s v="343BPI0100"/>
    <n v="0"/>
    <x v="290"/>
    <s v="0100"/>
    <n v="-41.711859990446101"/>
    <n v="-3.9179699295685202"/>
    <n v="-41.714842860009902"/>
    <n v="-3.9356343601375499"/>
    <s v="343"/>
    <s v="PI"/>
    <s v="Eixo Principal"/>
    <s v="-"/>
    <s v="343BPI0100"/>
    <s v="ENTR PI-110(A)/111 (INÍCIO PISTA DUPLA (PIRACURUCA))"/>
    <s v="FIM PISTA DUPLA (PIRACURUCA)"/>
    <n v="139.69999999999999"/>
    <n v="141.69999999999999"/>
    <n v="2"/>
    <x v="0"/>
    <m/>
    <m/>
    <s v="Federal"/>
    <m/>
    <m/>
    <m/>
    <s v="Federal"/>
    <s v="PAV"/>
    <s v="Piripiri"/>
  </r>
  <r>
    <x v="0"/>
    <s v="343BPI0110"/>
    <n v="0"/>
    <x v="290"/>
    <s v="0110"/>
    <n v="-41.714842860009902"/>
    <n v="-3.9356343601375499"/>
    <n v="-41.722807999789303"/>
    <n v="-3.9436602095509499"/>
    <s v="343"/>
    <s v="PI"/>
    <s v="Eixo Principal"/>
    <s v="-"/>
    <s v="343BPI0110"/>
    <s v="FIM PISTA DUPLA (PIRACURUCA)"/>
    <s v="ENTR PI-110(B)"/>
    <n v="141.69999999999999"/>
    <n v="143"/>
    <n v="1.3"/>
    <x v="2"/>
    <m/>
    <m/>
    <s v="Federal"/>
    <m/>
    <m/>
    <m/>
    <s v="Federal"/>
    <s v="PAV"/>
    <s v="Piripiri"/>
  </r>
  <r>
    <x v="0"/>
    <s v="343BPI0112"/>
    <n v="0"/>
    <x v="290"/>
    <s v="0112"/>
    <n v="-41.722807999789303"/>
    <n v="-3.9436602095509499"/>
    <n v="-41.781920009800501"/>
    <n v="-4.1313860100562403"/>
    <s v="343"/>
    <s v="PI"/>
    <s v="Eixo Principal"/>
    <s v="-"/>
    <s v="343BPI0112"/>
    <s v="ENTR PI-110(B)"/>
    <s v="ENTR PI-345 (BRASILEIRA)"/>
    <n v="143"/>
    <n v="166.7"/>
    <n v="23.7"/>
    <x v="2"/>
    <m/>
    <m/>
    <s v="Federal"/>
    <m/>
    <m/>
    <m/>
    <s v="Federal"/>
    <s v="PAV"/>
    <s v="Piripiri"/>
  </r>
  <r>
    <x v="0"/>
    <s v="343BPI0115"/>
    <n v="0"/>
    <x v="290"/>
    <s v="0115"/>
    <n v="-41.781920009800501"/>
    <n v="-4.1313860100562403"/>
    <n v="-41.771500440293003"/>
    <n v="-4.2354861998281796"/>
    <s v="343"/>
    <s v="PI"/>
    <s v="Eixo Principal"/>
    <s v="-"/>
    <s v="343BPI0115"/>
    <s v="ENTR PI-345 (BRASILEIRA)"/>
    <s v="ENTR BR-222(A)"/>
    <n v="166.7"/>
    <n v="179"/>
    <n v="12.3"/>
    <x v="2"/>
    <m/>
    <m/>
    <s v="Federal"/>
    <m/>
    <m/>
    <m/>
    <s v="Federal"/>
    <s v="PAV"/>
    <s v="Piripiri"/>
  </r>
  <r>
    <x v="0"/>
    <s v="343BPI0117"/>
    <n v="0"/>
    <x v="290"/>
    <s v="0117"/>
    <n v="-41.771500440293003"/>
    <n v="-4.2354861998281796"/>
    <n v="-41.769312580411203"/>
    <n v="-4.2463801500238603"/>
    <s v="343"/>
    <s v="PI"/>
    <s v="Eixo Principal"/>
    <s v="Coinc"/>
    <s v="343BPI0117"/>
    <s v="ENTR BR-222(A)"/>
    <s v="ACESSO A PIRIPIRI"/>
    <n v="179"/>
    <n v="180.4"/>
    <n v="1.4"/>
    <x v="2"/>
    <m/>
    <s v="222BPI0275"/>
    <s v="Federal"/>
    <m/>
    <m/>
    <m/>
    <s v="Federal"/>
    <s v="PAV"/>
    <s v="Piripiri"/>
  </r>
  <r>
    <x v="0"/>
    <s v="343BPI0119"/>
    <n v="0"/>
    <x v="290"/>
    <s v="0119"/>
    <n v="-41.769312580411203"/>
    <n v="-4.2463801500238603"/>
    <n v="-41.755696279859301"/>
    <n v="-4.2640056102706501"/>
    <s v="343"/>
    <s v="PI"/>
    <s v="Eixo Principal"/>
    <s v="Coinc"/>
    <s v="343BPI0119"/>
    <s v="ACESSO A PIRIPIRI"/>
    <s v="ENTR BR-222(B)"/>
    <n v="180.4"/>
    <n v="182.9"/>
    <n v="2.5"/>
    <x v="2"/>
    <m/>
    <s v="222BPI0274"/>
    <s v="Federal"/>
    <m/>
    <m/>
    <m/>
    <s v="Federal"/>
    <s v="PAV"/>
    <s v="Piripiri"/>
  </r>
  <r>
    <x v="0"/>
    <s v="343BPI0121"/>
    <n v="0"/>
    <x v="290"/>
    <s v="0121"/>
    <n v="-41.755696279859301"/>
    <n v="-4.2640056102706501"/>
    <n v="-41.763072159552401"/>
    <n v="-4.2773461499048704"/>
    <s v="343"/>
    <s v="PI"/>
    <s v="Eixo Principal"/>
    <s v="-"/>
    <s v="343BPI0121"/>
    <s v="ENTR BR-222(B)"/>
    <s v="ACESSO CALDERÃO"/>
    <n v="182.9"/>
    <n v="184.6"/>
    <n v="1.7"/>
    <x v="2"/>
    <m/>
    <m/>
    <s v="Federal"/>
    <m/>
    <m/>
    <m/>
    <s v="Federal"/>
    <s v="PAV"/>
    <s v="Piripiri"/>
  </r>
  <r>
    <x v="0"/>
    <s v="343BPI0122"/>
    <n v="0"/>
    <x v="290"/>
    <s v="0122"/>
    <n v="-41.763072159552401"/>
    <n v="-4.2773461499048704"/>
    <n v="-41.770481369919203"/>
    <n v="-4.3072300603190001"/>
    <s v="343"/>
    <s v="PI"/>
    <s v="Eixo Principal"/>
    <s v="-"/>
    <s v="343BPI0122"/>
    <s v="ACESSO CALDERÃO"/>
    <s v="ENTR BR-404(A)/407(A) (ACESSO PIRIPIRI)"/>
    <n v="184.6"/>
    <n v="188"/>
    <n v="3.4"/>
    <x v="2"/>
    <m/>
    <m/>
    <s v="Federal"/>
    <m/>
    <m/>
    <m/>
    <s v="Federal"/>
    <s v="PAV"/>
    <s v="Piripiri"/>
  </r>
  <r>
    <x v="0"/>
    <s v="343BPI0123"/>
    <n v="0"/>
    <x v="290"/>
    <s v="0123"/>
    <n v="-41.770481369919203"/>
    <n v="-4.3072300603190001"/>
    <n v="-41.777407350268902"/>
    <n v="-4.3149371297446901"/>
    <s v="343"/>
    <s v="PI"/>
    <s v="Eixo Principal"/>
    <s v="-"/>
    <s v="343BPI0123"/>
    <s v="ENTR BR-404(A)/407(A) (ACESSO PIRIPIRI)"/>
    <s v="ENTR BR-404(B)/407(B)"/>
    <n v="188"/>
    <n v="189.2"/>
    <n v="1.2"/>
    <x v="2"/>
    <m/>
    <s v="404BPI0013;407BPI0013"/>
    <s v="Federal"/>
    <m/>
    <m/>
    <m/>
    <s v="Federal"/>
    <s v="PAV"/>
    <s v="Piripiri"/>
  </r>
  <r>
    <x v="0"/>
    <s v="343BPI0130"/>
    <n v="0"/>
    <x v="290"/>
    <s v="0130"/>
    <n v="-41.777407350268902"/>
    <n v="-4.3149371297446901"/>
    <n v="-41.936213979991102"/>
    <n v="-4.45436676971058"/>
    <s v="343"/>
    <s v="PI"/>
    <s v="Eixo Principal"/>
    <s v="-"/>
    <s v="343BPI0130"/>
    <s v="ENTR BR-404(B)/407(B)"/>
    <s v="INÍCIO PISTA DUPLA (CAPITÃO CAMPOS)"/>
    <n v="189.2"/>
    <n v="212.9"/>
    <n v="23.7"/>
    <x v="2"/>
    <m/>
    <m/>
    <s v="Federal"/>
    <m/>
    <m/>
    <m/>
    <s v="Federal"/>
    <s v="PAV"/>
    <s v="Piripiri"/>
  </r>
  <r>
    <x v="0"/>
    <s v="343BPI0132"/>
    <n v="0"/>
    <x v="290"/>
    <s v="0132"/>
    <n v="-41.936213979991102"/>
    <n v="-4.45436676971058"/>
    <n v="-41.945478319968402"/>
    <n v="-4.4658882101726904"/>
    <s v="343"/>
    <s v="PI"/>
    <s v="Eixo Principal"/>
    <s v="-"/>
    <s v="343BPI0132"/>
    <s v="INÍCIO PISTA DUPLA (CAPITÃO CAMPOS)"/>
    <s v="FIM PISTA DUPLA (CAPITÃO CAMPOS)"/>
    <n v="212.9"/>
    <n v="214.4"/>
    <n v="1.5"/>
    <x v="0"/>
    <m/>
    <m/>
    <s v="Federal"/>
    <m/>
    <m/>
    <m/>
    <s v="Federal"/>
    <s v="PAV"/>
    <s v="Piripiri"/>
  </r>
  <r>
    <x v="0"/>
    <s v="343BPI0133"/>
    <n v="0"/>
    <x v="290"/>
    <s v="0133"/>
    <n v="-41.945478319968402"/>
    <n v="-4.4658882101726904"/>
    <n v="-42.133211080327001"/>
    <n v="-4.7995581201110999"/>
    <s v="343"/>
    <s v="PI"/>
    <s v="Eixo Principal"/>
    <s v="-"/>
    <s v="343BPI0133"/>
    <s v="FIM PISTA DUPLA (CAPITÃO CAMPOS)"/>
    <s v="ENTR PI-115(A)"/>
    <n v="214.4"/>
    <n v="259.39999999999998"/>
    <n v="45"/>
    <x v="2"/>
    <m/>
    <m/>
    <s v="Federal"/>
    <m/>
    <m/>
    <m/>
    <s v="Federal"/>
    <s v="PAV"/>
    <s v="Piripiri"/>
  </r>
  <r>
    <x v="0"/>
    <s v="343BPI0135"/>
    <n v="0"/>
    <x v="290"/>
    <s v="0135"/>
    <n v="-42.133211080327001"/>
    <n v="-4.7995581201110999"/>
    <n v="-42.180471450297098"/>
    <n v="-4.8363567900337898"/>
    <s v="343"/>
    <s v="PI"/>
    <s v="Eixo Principal"/>
    <s v="-"/>
    <s v="343BPI0135"/>
    <s v="ENTR PI-115(A)"/>
    <s v="ENTR PI-114/115(B)/215 (CAMPO MAIOR)"/>
    <n v="259.39999999999998"/>
    <n v="266.89999999999998"/>
    <n v="7.5"/>
    <x v="2"/>
    <m/>
    <m/>
    <s v="Federal"/>
    <m/>
    <m/>
    <m/>
    <s v="Federal"/>
    <s v="PAV"/>
    <s v="Piripiri"/>
  </r>
  <r>
    <x v="0"/>
    <s v="343BPI0150"/>
    <n v="0"/>
    <x v="290"/>
    <s v="0150"/>
    <n v="-42.180471450297098"/>
    <n v="-4.8363567900337898"/>
    <n v="-42.439444330291501"/>
    <n v="-5.03096362996751"/>
    <s v="343"/>
    <s v="PI"/>
    <s v="Eixo Principal"/>
    <s v="-"/>
    <s v="343BPI0150"/>
    <s v="ENTR PI-114/115(B)/215 (CAMPO MAIOR)"/>
    <s v="ENTR BR-226(A)/PI-352 (ALTOS)"/>
    <n v="266.89999999999998"/>
    <n v="304.39999999999998"/>
    <n v="37.5"/>
    <x v="2"/>
    <m/>
    <m/>
    <s v="Federal"/>
    <m/>
    <m/>
    <m/>
    <s v="Federal"/>
    <s v="PAV"/>
    <s v="Piripiri"/>
  </r>
  <r>
    <x v="0"/>
    <s v="343BPI0170"/>
    <n v="0"/>
    <x v="290"/>
    <s v="0170"/>
    <n v="-42.439444330291501"/>
    <n v="-5.03096362996751"/>
    <n v="-42.668502589822502"/>
    <n v="-5.0578509597539201"/>
    <s v="343"/>
    <s v="PI"/>
    <s v="Eixo Principal"/>
    <s v="Coinc"/>
    <s v="343BPI0170"/>
    <s v="ENTR BR-226(A)/PI-352 (ALTOS)"/>
    <s v="INÍCIO DAS OBRAS DE DUPLICAÇÃO"/>
    <n v="304.39999999999998"/>
    <n v="332.2"/>
    <n v="27.8"/>
    <x v="2"/>
    <m/>
    <s v="226BPI0765"/>
    <s v="Federal"/>
    <m/>
    <m/>
    <m/>
    <s v="Federal"/>
    <s v="PAV"/>
    <s v="Piripiri"/>
  </r>
  <r>
    <x v="0"/>
    <s v="343BPI0175"/>
    <n v="0"/>
    <x v="290"/>
    <s v="0175"/>
    <n v="-42.668502589822502"/>
    <n v="-5.0578509597539201"/>
    <n v="-42.684149459729703"/>
    <n v="-5.0568872102764999"/>
    <s v="343"/>
    <s v="PI"/>
    <s v="Eixo Principal"/>
    <s v="Coinc"/>
    <s v="343BPI0175"/>
    <s v="INÍCIO DAS OBRAS DE DUPLICAÇÃO"/>
    <s v="ENTR PI-113"/>
    <n v="332.2"/>
    <n v="333.5"/>
    <n v="1.3"/>
    <x v="2"/>
    <s v="EOD"/>
    <s v="226BPI0770"/>
    <s v="Federal"/>
    <m/>
    <m/>
    <m/>
    <s v="Federal"/>
    <s v="PAV"/>
    <s v="Piripiri"/>
  </r>
  <r>
    <x v="0"/>
    <s v="343BPI0180"/>
    <n v="0"/>
    <x v="290"/>
    <s v="0180"/>
    <n v="-42.684149459729703"/>
    <n v="-5.0568872102764999"/>
    <n v="-42.7460371301094"/>
    <n v="-5.0776008102291703"/>
    <s v="343"/>
    <s v="PI"/>
    <s v="Eixo Principal"/>
    <s v="Coinc"/>
    <s v="343BPI0180"/>
    <s v="ENTR PI-113"/>
    <s v="INÍCIO DA PISTA DUPLA"/>
    <n v="333.5"/>
    <n v="341.2"/>
    <n v="7.7"/>
    <x v="2"/>
    <s v="EOD"/>
    <s v="226BPI0775"/>
    <s v="Federal"/>
    <m/>
    <m/>
    <m/>
    <s v="Federal"/>
    <s v="PAV"/>
    <s v="Piripiri"/>
  </r>
  <r>
    <x v="0"/>
    <s v="343BPI0185"/>
    <n v="0"/>
    <x v="290"/>
    <s v="0185"/>
    <n v="-42.7460371301094"/>
    <n v="-5.0776008102291703"/>
    <n v="-42.749379390346498"/>
    <n v="-5.0787763599410001"/>
    <s v="343"/>
    <s v="PI"/>
    <s v="Eixo Principal"/>
    <s v="Coinc"/>
    <s v="343BPI0185"/>
    <s v="INÍCIO DA PISTA DUPLA"/>
    <s v="ACESSO A TERESINA (FIM DA PISTA DUPLA)"/>
    <n v="341.2"/>
    <n v="341.5"/>
    <n v="0.3"/>
    <x v="0"/>
    <m/>
    <s v="226BPI0780"/>
    <s v="Federal"/>
    <m/>
    <m/>
    <m/>
    <s v="Federal"/>
    <s v="PAV"/>
    <s v="Piripiri"/>
  </r>
  <r>
    <x v="0"/>
    <s v="343BPI0190"/>
    <n v="0"/>
    <x v="290"/>
    <s v="0190"/>
    <n v="-42.749379390346498"/>
    <n v="-5.0787763599410001"/>
    <n v="-42.794929610413099"/>
    <n v="-5.12321786970886"/>
    <s v="343"/>
    <s v="PI"/>
    <s v="Eixo Principal"/>
    <s v="Coinc"/>
    <s v="343BPI0190"/>
    <s v="ACESSO A TERESINA (FIM DA PISTA DUPLA)"/>
    <s v="ENTR BR-226(B)/316(A) (TERESINA)"/>
    <n v="341.5"/>
    <n v="349.1"/>
    <n v="7.6"/>
    <x v="2"/>
    <m/>
    <s v="226BPI0785"/>
    <s v="Federal"/>
    <m/>
    <m/>
    <m/>
    <s v="Federal"/>
    <s v="PAV"/>
    <s v="Piripiri"/>
  </r>
  <r>
    <x v="0"/>
    <s v="343BPI0214"/>
    <n v="0"/>
    <x v="290"/>
    <s v="0214"/>
    <n v="-42.794929610413099"/>
    <n v="-5.12321786970886"/>
    <n v="-42.772269470159799"/>
    <n v="-5.1540455997246104"/>
    <s v="343"/>
    <s v="PI"/>
    <s v="Eixo Principal"/>
    <s v="Coinc"/>
    <s v="343BPI0214"/>
    <s v="ENTR BR-226(B)/316(A) (TERESINA)"/>
    <s v="FIM DA PISTA DUPLA"/>
    <n v="349.1"/>
    <n v="353.5"/>
    <n v="4.4000000000000004"/>
    <x v="0"/>
    <m/>
    <s v="316BPI0410"/>
    <s v="Federal"/>
    <m/>
    <m/>
    <m/>
    <s v="Federal"/>
    <s v="PAV"/>
    <s v="Piripiri"/>
  </r>
  <r>
    <x v="0"/>
    <s v="343BPI0215"/>
    <n v="0"/>
    <x v="290"/>
    <s v="0215"/>
    <n v="-42.772269470159799"/>
    <n v="-5.1540455997246104"/>
    <n v="-42.753061419848599"/>
    <n v="-5.2168178603559401"/>
    <s v="343"/>
    <s v="PI"/>
    <s v="Eixo Principal"/>
    <s v="Coinc"/>
    <s v="343BPI0215"/>
    <s v="FIM DA PISTA DUPLA"/>
    <s v="FIM DAS OBRAS DE DUPLICAÇÃO"/>
    <n v="353.5"/>
    <n v="360.5"/>
    <n v="7"/>
    <x v="2"/>
    <s v="EOD"/>
    <s v="316BPI0412"/>
    <s v="Federal"/>
    <m/>
    <m/>
    <m/>
    <s v="Federal"/>
    <s v="PAV"/>
    <s v="Piripiri"/>
  </r>
  <r>
    <x v="0"/>
    <s v="343BPI0216"/>
    <n v="0"/>
    <x v="290"/>
    <s v="0216"/>
    <n v="-42.753061419848599"/>
    <n v="-5.2168178603559401"/>
    <n v="-42.681951000438197"/>
    <n v="-5.3469685301734504"/>
    <s v="343"/>
    <s v="PI"/>
    <s v="Eixo Principal"/>
    <s v="Coinc"/>
    <s v="343BPI0216"/>
    <s v="FIM DAS OBRAS DE DUPLICAÇÃO"/>
    <s v="DEMERVAL LOBÃO"/>
    <n v="360.5"/>
    <n v="379.5"/>
    <n v="19"/>
    <x v="2"/>
    <m/>
    <s v="316BPI0415"/>
    <s v="Federal"/>
    <m/>
    <m/>
    <m/>
    <s v="Federal"/>
    <s v="PAV"/>
    <s v="Piripiri"/>
  </r>
  <r>
    <x v="0"/>
    <s v="343BPI0218"/>
    <n v="0"/>
    <x v="290"/>
    <s v="0218"/>
    <n v="-42.681951000438197"/>
    <n v="-5.3469685301734504"/>
    <n v="-42.612609890134202"/>
    <n v="-5.5610160003880598"/>
    <s v="343"/>
    <s v="PI"/>
    <s v="Eixo Principal"/>
    <s v="Coinc"/>
    <s v="343BPI0218"/>
    <s v="DEMERVAL LOBÃO"/>
    <s v="ENTR PI-223 (MONSENHOR GIL)"/>
    <n v="379.5"/>
    <n v="405.1"/>
    <n v="25.6"/>
    <x v="2"/>
    <m/>
    <s v="316BPI0420"/>
    <s v="Federal"/>
    <m/>
    <m/>
    <m/>
    <s v="Federal"/>
    <s v="PAV"/>
    <s v="Piripiri"/>
  </r>
  <r>
    <x v="0"/>
    <s v="343BPI0220"/>
    <n v="0"/>
    <x v="290"/>
    <s v="0220"/>
    <n v="-42.612609890134202"/>
    <n v="-5.5610160003880598"/>
    <n v="-42.605658950000397"/>
    <n v="-5.7228672498236497"/>
    <s v="343"/>
    <s v="PI"/>
    <s v="Eixo Principal"/>
    <s v="Coinc"/>
    <s v="343BPI0220"/>
    <s v="ENTR PI-223 (MONSENHOR GIL)"/>
    <s v="ENTR PI-232 (BAIXÃO)"/>
    <n v="405.1"/>
    <n v="424.2"/>
    <n v="19.100000000000001"/>
    <x v="2"/>
    <m/>
    <s v="316BPI0425"/>
    <s v="Federal"/>
    <m/>
    <m/>
    <m/>
    <s v="Federal"/>
    <s v="PAV"/>
    <s v="Piripiri"/>
  </r>
  <r>
    <x v="0"/>
    <s v="343BPI0225"/>
    <n v="0"/>
    <x v="290"/>
    <s v="0225"/>
    <n v="-42.605658950000397"/>
    <n v="-5.7228672498236497"/>
    <n v="-42.610754839663997"/>
    <n v="-5.7647569800505396"/>
    <s v="343"/>
    <s v="PI"/>
    <s v="Eixo Principal"/>
    <s v="Coinc"/>
    <s v="343BPI0225"/>
    <s v="ENTR PI-232 (BAIXÃO)"/>
    <s v="ENTR BR-316(B) (ESTACA ZERO)"/>
    <n v="424.2"/>
    <n v="429.6"/>
    <n v="5.4"/>
    <x v="2"/>
    <m/>
    <s v="316BPI0430"/>
    <s v="Federal"/>
    <m/>
    <m/>
    <m/>
    <s v="Federal"/>
    <s v="PAV"/>
    <s v="Piripiri"/>
  </r>
  <r>
    <x v="0"/>
    <s v="343BPI0230"/>
    <n v="0"/>
    <x v="290"/>
    <s v="0230"/>
    <n v="-42.610754839663997"/>
    <n v="-5.7647569800505396"/>
    <n v="-42.643832210288203"/>
    <n v="-5.8908629498652001"/>
    <s v="343"/>
    <s v="PI"/>
    <s v="Eixo Principal"/>
    <s v="-"/>
    <s v="343BPI0230"/>
    <s v="ENTR BR-316(B) (ESTACA ZERO)"/>
    <s v="ENTR PI-361 (ÁGUA BRANCA)"/>
    <n v="429.6"/>
    <n v="444.3"/>
    <n v="14.7"/>
    <x v="2"/>
    <m/>
    <m/>
    <s v="Federal"/>
    <m/>
    <m/>
    <m/>
    <s v="Federal"/>
    <s v="PAV"/>
    <s v="Floriano"/>
  </r>
  <r>
    <x v="0"/>
    <s v="343BPI0250"/>
    <n v="0"/>
    <x v="290"/>
    <s v="0250"/>
    <n v="-42.643832210288203"/>
    <n v="-5.8908629498652001"/>
    <n v="-42.709942659925701"/>
    <n v="-5.9364113101337903"/>
    <s v="343"/>
    <s v="PI"/>
    <s v="Eixo Principal"/>
    <s v="-"/>
    <s v="343BPI0250"/>
    <s v="ENTR PI-361 (ÁGUA BRANCA)"/>
    <s v="ENTR PI-233 (P/SÃO PEDRO DO PIAUÍ)"/>
    <n v="444.3"/>
    <n v="453.5"/>
    <n v="9.1999999999999993"/>
    <x v="2"/>
    <m/>
    <m/>
    <s v="Federal"/>
    <m/>
    <m/>
    <m/>
    <s v="Federal"/>
    <s v="PAV"/>
    <s v="Floriano"/>
  </r>
  <r>
    <x v="0"/>
    <s v="343BPI0255"/>
    <n v="0"/>
    <x v="290"/>
    <s v="0255"/>
    <n v="-42.709942659925701"/>
    <n v="-5.9364113101337903"/>
    <n v="-42.7358290298857"/>
    <n v="-6.0411170197345996"/>
    <s v="343"/>
    <s v="PI"/>
    <s v="Eixo Principal"/>
    <s v="-"/>
    <s v="343BPI0255"/>
    <s v="ENTR PI-233 (P/SÃO PEDRO DO PIAUÍ)"/>
    <s v="ENTR PI-231 (P/SÃO GONÇALO)"/>
    <n v="453.5"/>
    <n v="466"/>
    <n v="12.5"/>
    <x v="2"/>
    <m/>
    <m/>
    <s v="Federal"/>
    <m/>
    <m/>
    <m/>
    <s v="Federal"/>
    <s v="PAV"/>
    <s v="Floriano"/>
  </r>
  <r>
    <x v="0"/>
    <s v="343BPI0257"/>
    <n v="0"/>
    <x v="290"/>
    <s v="0257"/>
    <n v="-42.7358290298857"/>
    <n v="-6.0411170197345996"/>
    <n v="-42.723840690195601"/>
    <n v="-6.0959132003338796"/>
    <s v="343"/>
    <s v="PI"/>
    <s v="Eixo Principal"/>
    <s v="-"/>
    <s v="343BPI0257"/>
    <s v="ENTR PI-231 (P/SÃO GONÇALO)"/>
    <s v="ENTR PI-383 (ANGICAL DO PIAUÍ)"/>
    <n v="466"/>
    <n v="470.2"/>
    <n v="4.2"/>
    <x v="2"/>
    <m/>
    <m/>
    <s v="Federal"/>
    <m/>
    <m/>
    <m/>
    <s v="Federal"/>
    <s v="PAV"/>
    <s v="Floriano"/>
  </r>
  <r>
    <x v="0"/>
    <s v="343BPI0260"/>
    <n v="0"/>
    <x v="290"/>
    <s v="0260"/>
    <n v="-42.723840690195601"/>
    <n v="-6.0959132003338796"/>
    <n v="-42.701961510415302"/>
    <n v="-6.2178022904433297"/>
    <s v="343"/>
    <s v="PI"/>
    <s v="Eixo Principal"/>
    <s v="-"/>
    <s v="343BPI0260"/>
    <s v="ENTR PI-383 (ANGICAL DO PIAUÍ)"/>
    <s v="ENTR PI-130 (P/REGENERAÇÃO)"/>
    <n v="470.2"/>
    <n v="486.6"/>
    <n v="16.399999999999999"/>
    <x v="2"/>
    <m/>
    <m/>
    <s v="Federal"/>
    <m/>
    <m/>
    <m/>
    <s v="Federal"/>
    <s v="PAV"/>
    <s v="Floriano"/>
  </r>
  <r>
    <x v="0"/>
    <s v="343BPI0270"/>
    <n v="0"/>
    <x v="290"/>
    <s v="0270"/>
    <n v="-42.701961510415302"/>
    <n v="-6.2178022904433297"/>
    <n v="-42.840591820356103"/>
    <n v="-6.2469666595836202"/>
    <s v="343"/>
    <s v="PI"/>
    <s v="Eixo Principal"/>
    <s v="-"/>
    <s v="343BPI0270"/>
    <s v="ENTR PI-130 (P/REGENERAÇÃO)"/>
    <s v="ENTR PI-130 (P/AMARANTE)"/>
    <n v="486.6"/>
    <n v="504.3"/>
    <n v="17.7"/>
    <x v="2"/>
    <m/>
    <m/>
    <s v="Federal"/>
    <m/>
    <m/>
    <m/>
    <s v="Federal"/>
    <s v="PAV"/>
    <s v="Floriano"/>
  </r>
  <r>
    <x v="0"/>
    <s v="343BPI0290"/>
    <n v="0"/>
    <x v="290"/>
    <s v="0290"/>
    <n v="-42.840591820356103"/>
    <n v="-6.2469666595836202"/>
    <n v="-42.811391999940703"/>
    <n v="-6.6023609498978999"/>
    <s v="343"/>
    <s v="PI"/>
    <s v="Eixo Principal"/>
    <s v="-"/>
    <s v="343BPI0290"/>
    <s v="ENTR PI-130 (P/AMARANTE)"/>
    <s v="ENTR PI-120"/>
    <n v="504.3"/>
    <n v="548.79999999999995"/>
    <n v="44.5"/>
    <x v="2"/>
    <m/>
    <m/>
    <s v="Federal"/>
    <m/>
    <m/>
    <m/>
    <s v="Federal"/>
    <s v="PAV"/>
    <s v="Floriano"/>
  </r>
  <r>
    <x v="0"/>
    <s v="343BPI0310"/>
    <n v="0"/>
    <x v="290"/>
    <s v="0310"/>
    <n v="-42.811391999940703"/>
    <n v="-6.6023609498978999"/>
    <n v="-42.940906269908297"/>
    <n v="-6.8147554796815903"/>
    <s v="343"/>
    <s v="PI"/>
    <s v="Eixo Principal"/>
    <s v="-"/>
    <s v="343BPI0310"/>
    <s v="ENTR PI-120"/>
    <s v="ENTR BR-230(A)"/>
    <n v="548.79999999999995"/>
    <n v="580.20000000000005"/>
    <n v="31.4"/>
    <x v="2"/>
    <m/>
    <m/>
    <s v="Federal"/>
    <m/>
    <m/>
    <m/>
    <s v="Federal"/>
    <s v="PAV"/>
    <s v="Floriano"/>
  </r>
  <r>
    <x v="0"/>
    <s v="343BPI0312"/>
    <n v="0"/>
    <x v="290"/>
    <s v="0312"/>
    <n v="-42.940906269908297"/>
    <n v="-6.8147554796815903"/>
    <n v="-43.004596800401899"/>
    <n v="-6.77851005019863"/>
    <s v="343"/>
    <s v="PI"/>
    <s v="Eixo Principal"/>
    <s v="Coinc"/>
    <s v="343BPI0312"/>
    <s v="ENTR BR-230(A)"/>
    <s v="ENTR BR-230(B)"/>
    <n v="580.20000000000005"/>
    <n v="588.29999999999995"/>
    <n v="8.1"/>
    <x v="2"/>
    <m/>
    <s v="230BPI0895"/>
    <s v="Federal"/>
    <m/>
    <m/>
    <m/>
    <s v="Federal"/>
    <s v="PAV"/>
    <s v="Floriano"/>
  </r>
  <r>
    <x v="0"/>
    <s v="343BPI0313"/>
    <n v="0"/>
    <x v="290"/>
    <s v="0313"/>
    <n v="-43.004596800401899"/>
    <n v="-6.77851005019863"/>
    <n v="-43.008153920367"/>
    <n v="-6.7753139396864901"/>
    <s v="343"/>
    <s v="PI"/>
    <s v="Eixo Principal"/>
    <s v="-"/>
    <s v="343BPI0313"/>
    <s v="ENTR BR-230(B)"/>
    <s v="ENTR PI-140(A)/250(A) (INÍCIO PISTA DUPLA) (FLORIANO)"/>
    <n v="588.29999999999995"/>
    <n v="588.79999999999995"/>
    <n v="0.5"/>
    <x v="2"/>
    <m/>
    <m/>
    <s v="Federal"/>
    <m/>
    <m/>
    <m/>
    <s v="Federal"/>
    <s v="PAV"/>
    <s v="Floriano"/>
  </r>
  <r>
    <x v="0"/>
    <s v="343BPI0314"/>
    <n v="0"/>
    <x v="290"/>
    <s v="0314"/>
    <n v="-43.008153920367"/>
    <n v="-6.7753139396864901"/>
    <n v="-43.015715000147097"/>
    <n v="-6.7845668699650297"/>
    <s v="343"/>
    <s v="PI"/>
    <s v="Eixo Principal"/>
    <s v="-"/>
    <s v="343BPI0314"/>
    <s v="ENTR PI-140(A)/250(A) (INÍCIO PISTA DUPLA) (FLORIANO)"/>
    <s v="ENTR PI-140(B)"/>
    <n v="588.79999999999995"/>
    <n v="590.1"/>
    <n v="1.3"/>
    <x v="0"/>
    <m/>
    <m/>
    <s v="Federal"/>
    <m/>
    <m/>
    <m/>
    <s v="Federal"/>
    <s v="PAV"/>
    <s v="Floriano"/>
  </r>
  <r>
    <x v="0"/>
    <s v="343BPI0316"/>
    <n v="0"/>
    <x v="290"/>
    <s v="0316"/>
    <n v="-43.015715000147097"/>
    <n v="-6.7845668699650297"/>
    <n v="-43.033177120127903"/>
    <n v="-6.7769412701234701"/>
    <s v="343"/>
    <s v="PI"/>
    <s v="Eixo Principal"/>
    <s v="-"/>
    <s v="343BPI0316"/>
    <s v="ENTR PI-140(B)"/>
    <s v="FIM DE PISTA DUPLA"/>
    <n v="590.1"/>
    <n v="592.20000000000005"/>
    <n v="2.1"/>
    <x v="0"/>
    <m/>
    <m/>
    <s v="Federal"/>
    <m/>
    <m/>
    <m/>
    <s v="Federal"/>
    <s v="PAV"/>
    <s v="Floriano"/>
  </r>
  <r>
    <x v="0"/>
    <s v="343BPI0320"/>
    <n v="0"/>
    <x v="290"/>
    <s v="0320"/>
    <n v="-43.033177120127903"/>
    <n v="-6.7769412701234701"/>
    <n v="-43.494919589667198"/>
    <n v="-7.08050637996541"/>
    <s v="343"/>
    <s v="PI"/>
    <s v="Eixo Principal"/>
    <s v="-"/>
    <s v="343BPI0320"/>
    <s v="FIM DE PISTA DUPLA"/>
    <s v="ENTR BR-135(A)/PI-218"/>
    <n v="592.20000000000005"/>
    <n v="655.29999999999995"/>
    <n v="63.1"/>
    <x v="2"/>
    <m/>
    <m/>
    <s v="Federal"/>
    <m/>
    <m/>
    <m/>
    <s v="Federal"/>
    <s v="PAV"/>
    <s v="Floriano"/>
  </r>
  <r>
    <x v="0"/>
    <s v="343BPI0325"/>
    <n v="0"/>
    <x v="290"/>
    <s v="0325"/>
    <n v="-43.494919589667198"/>
    <n v="-7.08050637996541"/>
    <n v="-43.503448800421701"/>
    <n v="-7.0865524402428797"/>
    <s v="343"/>
    <s v="PI"/>
    <s v="Eixo Principal"/>
    <s v="Coinc"/>
    <s v="343BPI0325"/>
    <s v="ENTR BR-135(A)/PI-218"/>
    <s v="INÍCIO DE PISTA DUPLA (JERUMENHA)"/>
    <n v="655.29999999999995"/>
    <n v="656.5"/>
    <n v="1.2"/>
    <x v="2"/>
    <m/>
    <s v="135BPI0380"/>
    <s v="Federal"/>
    <m/>
    <m/>
    <m/>
    <s v="Federal"/>
    <s v="PAV"/>
    <s v="Floriano"/>
  </r>
  <r>
    <x v="0"/>
    <s v="343BPI0330"/>
    <n v="0"/>
    <x v="290"/>
    <s v="0330"/>
    <n v="-43.503448800421701"/>
    <n v="-7.0865524402428797"/>
    <n v="-43.505613490170298"/>
    <n v="-7.0880519302523304"/>
    <s v="343"/>
    <s v="PI"/>
    <s v="Eixo Principal"/>
    <s v="Coinc"/>
    <s v="343BPI0330"/>
    <s v="INÍCIO DE PISTA DUPLA (JERUMENHA)"/>
    <s v="FIM DE PISTA DUPLA"/>
    <n v="656.5"/>
    <n v="656.8"/>
    <n v="0.3"/>
    <x v="0"/>
    <m/>
    <s v="135BPI0390"/>
    <s v="Federal"/>
    <m/>
    <m/>
    <m/>
    <s v="Federal"/>
    <s v="PAV"/>
    <s v="Floriano"/>
  </r>
  <r>
    <x v="0"/>
    <s v="343BPI0331"/>
    <n v="0"/>
    <x v="290"/>
    <s v="0331"/>
    <n v="-43.505613490170298"/>
    <n v="-7.0880519302523304"/>
    <n v="-43.507527010063399"/>
    <n v="-7.0879838398822699"/>
    <s v="343"/>
    <s v="PI"/>
    <s v="Eixo Principal"/>
    <s v="Coinc"/>
    <s v="343BPI0331"/>
    <s v="FIM DE PISTA DUPLA"/>
    <s v="INÍCIO DE PISTA DUPLA"/>
    <n v="656.8"/>
    <n v="657"/>
    <n v="0.2"/>
    <x v="2"/>
    <m/>
    <s v="135BPI0391"/>
    <s v="Federal"/>
    <m/>
    <m/>
    <m/>
    <s v="Federal"/>
    <s v="PAV"/>
    <s v="Floriano"/>
  </r>
  <r>
    <x v="0"/>
    <s v="343BPI0332"/>
    <n v="0"/>
    <x v="290"/>
    <s v="0332"/>
    <n v="-43.507527010063399"/>
    <n v="-7.0879838398822699"/>
    <n v="-43.5086116697926"/>
    <n v="-7.0884640598684401"/>
    <s v="343"/>
    <s v="PI"/>
    <s v="Eixo Principal"/>
    <s v="Coinc"/>
    <s v="343BPI0332"/>
    <s v="INÍCIO DE PISTA DUPLA"/>
    <s v="FIM DE PISTA DUPLA"/>
    <n v="657"/>
    <n v="657.1"/>
    <n v="0.1"/>
    <x v="0"/>
    <m/>
    <s v="135BPI0392"/>
    <s v="Federal"/>
    <m/>
    <m/>
    <m/>
    <s v="Federal"/>
    <s v="PAV"/>
    <s v="Floriano"/>
  </r>
  <r>
    <x v="0"/>
    <s v="343BPI0333"/>
    <n v="0"/>
    <x v="290"/>
    <s v="0333"/>
    <n v="-43.5086116697926"/>
    <n v="-7.0884640598684401"/>
    <n v="-43.718748070267097"/>
    <n v="-7.3175840902335301"/>
    <s v="343"/>
    <s v="PI"/>
    <s v="Eixo Principal"/>
    <s v="Coinc"/>
    <s v="343BPI0333"/>
    <s v="FIM DE PISTA DUPLA"/>
    <s v="ENTR PI-219(A)"/>
    <n v="657.1"/>
    <n v="693.2"/>
    <n v="36.1"/>
    <x v="2"/>
    <m/>
    <s v="135BPI0393"/>
    <s v="Federal"/>
    <m/>
    <m/>
    <m/>
    <s v="Federal"/>
    <s v="PAV"/>
    <s v="Floriano"/>
  </r>
  <r>
    <x v="0"/>
    <s v="343BPI0334"/>
    <n v="0"/>
    <x v="290"/>
    <s v="0334"/>
    <n v="-43.718748070267097"/>
    <n v="-7.3175840902335301"/>
    <n v="-43.784371889550997"/>
    <n v="-7.3955094102310497"/>
    <s v="343"/>
    <s v="PI"/>
    <s v="Eixo Principal"/>
    <s v="Coinc"/>
    <s v="343BPI0334"/>
    <s v="ENTR PI-219(A)"/>
    <s v="ENTR PI-219(B) (SANTA FÉ)"/>
    <n v="693.2"/>
    <n v="704.5"/>
    <n v="11.3"/>
    <x v="2"/>
    <m/>
    <s v="135BPI0395"/>
    <s v="Federal"/>
    <m/>
    <m/>
    <m/>
    <s v="Federal"/>
    <s v="PAV"/>
    <s v="Floriano"/>
  </r>
  <r>
    <x v="0"/>
    <s v="343BPI0335"/>
    <n v="0"/>
    <x v="290"/>
    <s v="0335"/>
    <n v="-43.784371889550997"/>
    <n v="-7.3955094102310497"/>
    <n v="-43.964888809970503"/>
    <n v="-7.6028161397529699"/>
    <s v="343"/>
    <s v="PI"/>
    <s v="Eixo Principal"/>
    <s v="Coinc"/>
    <s v="343BPI0335"/>
    <s v="ENTR PI-219(B) (SANTA FÉ)"/>
    <s v="ENTR BR-324(A)/PI-247(A)"/>
    <n v="704.5"/>
    <n v="736"/>
    <n v="31.5"/>
    <x v="2"/>
    <m/>
    <s v="135BPI0397"/>
    <s v="Federal"/>
    <m/>
    <m/>
    <m/>
    <s v="Federal"/>
    <s v="PAV"/>
    <s v="Floriano"/>
  </r>
  <r>
    <x v="0"/>
    <s v="343BPI0340"/>
    <n v="0"/>
    <x v="290"/>
    <s v="0340"/>
    <n v="-43.964888809970503"/>
    <n v="-7.6028161397529699"/>
    <n v="-43.959528859569097"/>
    <n v="-7.6189688198551204"/>
    <s v="343"/>
    <s v="PI"/>
    <s v="Eixo Principal"/>
    <s v="Coinc"/>
    <s v="343BPI0340"/>
    <s v="ENTR BR-324(A)/PI-247(A)"/>
    <s v="ENTR BR-135(B)/324(B)/PI-247(B) (BERTOLÍNIA)"/>
    <n v="736"/>
    <n v="737.9"/>
    <n v="1.9"/>
    <x v="2"/>
    <m/>
    <s v="324BPI0080;135BPI0400"/>
    <s v="Federal"/>
    <m/>
    <m/>
    <m/>
    <s v="Federal"/>
    <s v="PAV"/>
    <s v="Floriano"/>
  </r>
  <r>
    <x v="0"/>
    <s v="349BBA0170"/>
    <n v="0"/>
    <x v="291"/>
    <s v="0170"/>
    <n v="-38.003632210158301"/>
    <n v="-11.192649939842701"/>
    <n v="-38.065583059710299"/>
    <n v="-11.2001693702202"/>
    <s v="349"/>
    <s v="BA"/>
    <s v="Eixo Principal"/>
    <s v="-"/>
    <s v="349BBA0170"/>
    <s v="DIV SE/BA (TOBIAS BARRETO)"/>
    <s v="SAMBAÍBA"/>
    <n v="0"/>
    <n v="7"/>
    <n v="7"/>
    <x v="1"/>
    <m/>
    <m/>
    <s v="Estadual"/>
    <m/>
    <s v="BAT-349"/>
    <s v="PAV"/>
    <s v="Estadual"/>
    <s v="PLA"/>
    <s v="Cruz das Almas"/>
  </r>
  <r>
    <x v="0"/>
    <s v="349BBA0172"/>
    <n v="0"/>
    <x v="291"/>
    <s v="0172"/>
    <n v="-38.065583059710299"/>
    <n v="-11.2001693702202"/>
    <n v="-38.2204459302354"/>
    <n v="-11.308125600216201"/>
    <s v="349"/>
    <s v="BA"/>
    <s v="Eixo Principal"/>
    <s v="-"/>
    <s v="349BBA0172"/>
    <s v="SAMBAÍBA"/>
    <s v="ITAPICURÚ"/>
    <n v="7"/>
    <n v="30"/>
    <n v="23"/>
    <x v="1"/>
    <m/>
    <m/>
    <s v="Estadual"/>
    <m/>
    <s v="BAT-349"/>
    <s v="PAV"/>
    <s v="Estadual"/>
    <s v="PLA"/>
    <s v="Cruz das Almas"/>
  </r>
  <r>
    <x v="0"/>
    <s v="349BBA0174"/>
    <n v="0"/>
    <x v="291"/>
    <s v="0174"/>
    <n v="-38.2204459302354"/>
    <n v="-11.308125600216201"/>
    <n v="-38.333224000387197"/>
    <n v="-11.357943099794101"/>
    <s v="349"/>
    <s v="BA"/>
    <s v="Eixo Principal"/>
    <s v="-"/>
    <s v="349BBA0174"/>
    <s v="ITAPICURÚ"/>
    <s v="ENTR BR-110 (OLINDINA)"/>
    <n v="30"/>
    <n v="44"/>
    <n v="14"/>
    <x v="1"/>
    <m/>
    <m/>
    <s v="Estadual"/>
    <m/>
    <s v="BAT-349"/>
    <s v="PAV"/>
    <s v="Estadual"/>
    <s v="PLA"/>
    <s v="Cruz das Almas"/>
  </r>
  <r>
    <x v="0"/>
    <s v="349BBA0190"/>
    <n v="0"/>
    <x v="291"/>
    <s v="0190"/>
    <n v="-38.333224000387197"/>
    <n v="-11.357943099794101"/>
    <n v="-38.4616899666186"/>
    <n v="-11.3837667762156"/>
    <s v="349"/>
    <s v="BA"/>
    <s v="Eixo Principal"/>
    <s v="-"/>
    <s v="349BBA0190"/>
    <s v="ENTR BR-110 (OLINDINA)"/>
    <s v="UMBUZEIRO"/>
    <n v="44"/>
    <n v="62"/>
    <n v="18"/>
    <x v="1"/>
    <m/>
    <m/>
    <s v="Estadual"/>
    <m/>
    <s v="BAT-349"/>
    <s v="IMP"/>
    <s v="Estadual"/>
    <s v="PLA"/>
    <s v="Feira de Santana"/>
  </r>
  <r>
    <x v="0"/>
    <s v="349BBA0200"/>
    <n v="0"/>
    <x v="291"/>
    <s v="0200"/>
    <n v="-38.4616899666186"/>
    <n v="-11.3837667762156"/>
    <n v="-38.595700659757497"/>
    <n v="-11.3700599400141"/>
    <s v="349"/>
    <s v="BA"/>
    <s v="Eixo Principal"/>
    <s v="-"/>
    <s v="349BBA0200"/>
    <s v="UMBUZEIRO"/>
    <s v="ENTR BA-084"/>
    <n v="62"/>
    <n v="80"/>
    <n v="18"/>
    <x v="1"/>
    <m/>
    <m/>
    <s v="Federal"/>
    <m/>
    <m/>
    <m/>
    <s v="Federal"/>
    <s v="PLA"/>
    <s v="Feira de Santana"/>
  </r>
  <r>
    <x v="0"/>
    <s v="349BBA0210"/>
    <n v="0"/>
    <x v="291"/>
    <s v="0210"/>
    <n v="-38.595700659757497"/>
    <n v="-11.3700599400141"/>
    <n v="-38.997265939771196"/>
    <n v="-11.491596539948301"/>
    <s v="349"/>
    <s v="BA"/>
    <s v="Eixo Principal"/>
    <s v="-"/>
    <s v="349BBA0210"/>
    <s v="ENTR BA-084"/>
    <s v="ENTR BR-116 (TEOFILÂNDIA)"/>
    <n v="80"/>
    <n v="124.3"/>
    <n v="44.3"/>
    <x v="1"/>
    <m/>
    <m/>
    <s v="Federal"/>
    <m/>
    <m/>
    <m/>
    <s v="Federal"/>
    <s v="PLA"/>
    <s v="Feira de Santana"/>
  </r>
  <r>
    <x v="0"/>
    <s v="349BBA0230"/>
    <n v="0"/>
    <x v="291"/>
    <s v="0230"/>
    <n v="-38.997265939771196"/>
    <n v="-11.491596539948301"/>
    <n v="-39.075940240349702"/>
    <n v="-11.5292449298096"/>
    <s v="349"/>
    <s v="BA"/>
    <s v="Eixo Principal"/>
    <s v="-"/>
    <s v="349BBA0230"/>
    <s v="ENTR BR-116 (TEOFILÂNDIA)"/>
    <s v="BARROCAS"/>
    <n v="124.3"/>
    <n v="137.30000000000001"/>
    <n v="13"/>
    <x v="1"/>
    <m/>
    <m/>
    <s v="Estadual"/>
    <m/>
    <s v="BAT-349"/>
    <s v="IMP"/>
    <s v="Estadual"/>
    <s v="PLA"/>
    <s v="Feira de Santana"/>
  </r>
  <r>
    <x v="0"/>
    <s v="349BBA0240"/>
    <n v="0"/>
    <x v="291"/>
    <s v="0240"/>
    <n v="-39.075940240349702"/>
    <n v="-11.5292449298096"/>
    <n v="-39.2883772001476"/>
    <n v="-11.557568049725599"/>
    <s v="349"/>
    <s v="BA"/>
    <s v="Eixo Principal"/>
    <s v="-"/>
    <s v="349BBA0240"/>
    <s v="BARROCAS"/>
    <s v="ENTR BA-120(A)/409 (CONCEIÇÃO DO COITÉ)"/>
    <n v="137.30000000000001"/>
    <n v="164.8"/>
    <n v="27.5"/>
    <x v="1"/>
    <m/>
    <m/>
    <s v="Federal"/>
    <m/>
    <m/>
    <m/>
    <s v="Federal"/>
    <s v="PLA"/>
    <s v="Feira de Santana"/>
  </r>
  <r>
    <x v="0"/>
    <s v="349BBA0250"/>
    <n v="0"/>
    <x v="291"/>
    <s v="0250"/>
    <n v="-39.2883772001476"/>
    <n v="-11.557568049725599"/>
    <n v="-39.2991714901721"/>
    <n v="-11.569348809699701"/>
    <s v="349"/>
    <s v="BA"/>
    <s v="Eixo Principal"/>
    <s v="-"/>
    <s v="349BBA0250"/>
    <s v="ENTR BA-120(A)/409 (CONCEIÇÃO DO COITÉ)"/>
    <s v="ENTR BA-120(B)"/>
    <n v="164.8"/>
    <n v="167.7"/>
    <n v="2.9"/>
    <x v="1"/>
    <m/>
    <m/>
    <s v="Estadual"/>
    <m/>
    <s v="BAT-349"/>
    <s v="IMP"/>
    <s v="Estadual"/>
    <s v="PLA"/>
    <s v="Feira de Santana"/>
  </r>
  <r>
    <x v="0"/>
    <s v="349BBA0270"/>
    <n v="0"/>
    <x v="291"/>
    <s v="0270"/>
    <n v="-39.2991714901721"/>
    <n v="-11.569348809699701"/>
    <n v="-39.636756999735702"/>
    <n v="-11.6008189002719"/>
    <s v="349"/>
    <s v="BA"/>
    <s v="Eixo Principal"/>
    <s v="-"/>
    <s v="349BBA0270"/>
    <s v="ENTR BA-120(B)"/>
    <s v="ENTR BR-324 (NOVA FÁTIMA)"/>
    <n v="167.7"/>
    <n v="216.9"/>
    <n v="49.2"/>
    <x v="1"/>
    <m/>
    <m/>
    <s v="Federal"/>
    <m/>
    <m/>
    <m/>
    <s v="Federal"/>
    <s v="PLA"/>
    <s v="Feira de Santana"/>
  </r>
  <r>
    <x v="0"/>
    <s v="349BBA0290"/>
    <n v="0"/>
    <x v="291"/>
    <s v="0290"/>
    <n v="-39.636756999735702"/>
    <n v="-11.6008189002719"/>
    <n v="-39.835062260214997"/>
    <n v="-11.6629954400874"/>
    <s v="349"/>
    <s v="BA"/>
    <s v="Eixo Principal"/>
    <s v="-"/>
    <s v="349BBA0290"/>
    <s v="ENTR BR-324 (NOVA FÁTIMA)"/>
    <s v="CAPELA DO ALTO ALEGRE"/>
    <n v="216.9"/>
    <n v="241.5"/>
    <n v="24.6"/>
    <x v="1"/>
    <m/>
    <m/>
    <s v="Estadual"/>
    <m/>
    <s v="BAT-349"/>
    <s v="PAV"/>
    <s v="Estadual"/>
    <s v="PLA"/>
    <s v="Feira de Santana"/>
  </r>
  <r>
    <x v="0"/>
    <s v="349BBA0310"/>
    <n v="0"/>
    <x v="291"/>
    <s v="0310"/>
    <n v="-39.835062260214997"/>
    <n v="-11.6629954400874"/>
    <n v="-39.907895019839202"/>
    <n v="-11.812881519966099"/>
    <s v="349"/>
    <s v="BA"/>
    <s v="Eixo Principal"/>
    <s v="-"/>
    <s v="349BBA0310"/>
    <s v="CAPELA DO ALTO ALEGRE"/>
    <s v="ENTR BA-414 (PINTADAS)"/>
    <n v="241.5"/>
    <n v="261.5"/>
    <n v="20"/>
    <x v="3"/>
    <m/>
    <m/>
    <s v="Federal"/>
    <m/>
    <m/>
    <m/>
    <s v="Federal"/>
    <s v="N_PAV"/>
    <s v="Feira de Santana"/>
  </r>
  <r>
    <x v="0"/>
    <s v="349BBA0320"/>
    <n v="0"/>
    <x v="291"/>
    <s v="0320"/>
    <n v="-39.907895019839202"/>
    <n v="-11.812881519966099"/>
    <n v="-40.188030200333401"/>
    <n v="-11.883779979962"/>
    <s v="349"/>
    <s v="BA"/>
    <s v="Eixo Principal"/>
    <s v="-"/>
    <s v="349BBA0320"/>
    <s v="ENTR BA-414 (PINTADAS)"/>
    <s v="ENTR BR-407"/>
    <n v="261.5"/>
    <n v="291.5"/>
    <n v="30"/>
    <x v="3"/>
    <m/>
    <m/>
    <s v="Federal"/>
    <m/>
    <m/>
    <m/>
    <s v="Federal"/>
    <s v="N_PAV"/>
    <s v="Feira de Santana"/>
  </r>
  <r>
    <x v="0"/>
    <s v="349BBA0330"/>
    <n v="0"/>
    <x v="291"/>
    <s v="0330"/>
    <n v="-40.188030200333401"/>
    <n v="-11.883779979962"/>
    <n v="-40.484310160385498"/>
    <n v="-11.8585599797592"/>
    <s v="349"/>
    <s v="BA"/>
    <s v="Eixo Principal"/>
    <s v="-"/>
    <s v="349BBA0330"/>
    <s v="ENTR BR-407"/>
    <s v="ENTR BA-052/421 (MUNDO NOVO)"/>
    <n v="291.5"/>
    <n v="326.5"/>
    <n v="35"/>
    <x v="1"/>
    <m/>
    <m/>
    <s v="Federal"/>
    <m/>
    <m/>
    <m/>
    <s v="Federal"/>
    <s v="PLA"/>
    <s v="Feira de Santana"/>
  </r>
  <r>
    <x v="0"/>
    <s v="349BBA0340"/>
    <n v="0"/>
    <x v="291"/>
    <s v="0340"/>
    <n v="-40.484310160385498"/>
    <n v="-11.8585599797592"/>
    <n v="-41.102878830193703"/>
    <n v="-12.0867219497581"/>
    <s v="349"/>
    <s v="BA"/>
    <s v="Eixo Principal"/>
    <s v="-"/>
    <s v="349BBA0340"/>
    <s v="ENTR BA-052/421 (MUNDO NOVO)"/>
    <s v="ENTR BA-046/142/424 (UTINGA)"/>
    <n v="326.5"/>
    <n v="411.1"/>
    <n v="84.6"/>
    <x v="3"/>
    <m/>
    <m/>
    <s v="Federal"/>
    <m/>
    <m/>
    <m/>
    <s v="Federal"/>
    <s v="N_PAV"/>
    <s v="Feira de Santana"/>
  </r>
  <r>
    <x v="0"/>
    <s v="349BBA0350"/>
    <n v="0"/>
    <x v="291"/>
    <s v="0350"/>
    <n v="-41.102878830193703"/>
    <n v="-12.0867219497581"/>
    <n v="-41.628885290124003"/>
    <n v="-12.4091523701856"/>
    <s v="349"/>
    <s v="BA"/>
    <s v="Eixo Principal"/>
    <s v="-"/>
    <s v="349BBA0350"/>
    <s v="ENTR BA-046/142/424 (UTINGA)"/>
    <s v="ENTR BR-122(A)/330(A)"/>
    <n v="411.1"/>
    <n v="494.5"/>
    <n v="83.4"/>
    <x v="3"/>
    <m/>
    <m/>
    <s v="Federal"/>
    <m/>
    <m/>
    <m/>
    <s v="Federal"/>
    <s v="N_PAV"/>
    <s v="Feira de Santana"/>
  </r>
  <r>
    <x v="0"/>
    <s v="349BBA0360"/>
    <n v="0"/>
    <x v="291"/>
    <s v="0360"/>
    <n v="-41.628885290124003"/>
    <n v="-12.4091523701856"/>
    <n v="-41.641700589710403"/>
    <n v="-12.457641160111301"/>
    <s v="349"/>
    <s v="BA"/>
    <s v="Eixo Principal"/>
    <s v="Coinc"/>
    <s v="349BBA0360"/>
    <s v="ENTR BR-122(A)/330(A)"/>
    <s v="ENTR BR-242(A)"/>
    <n v="494.5"/>
    <n v="499.9"/>
    <n v="5.4"/>
    <x v="1"/>
    <m/>
    <s v="330BBA0160;122BBA0455"/>
    <s v="Estadual"/>
    <m/>
    <s v="BAT-122"/>
    <s v="PAV"/>
    <s v="Estadual"/>
    <s v="PLA"/>
    <s v="Feira de Santana"/>
  </r>
  <r>
    <x v="0"/>
    <s v="349BBA0365"/>
    <n v="0"/>
    <x v="291"/>
    <s v="0365"/>
    <n v="-41.641700589710403"/>
    <n v="-12.457641160111301"/>
    <n v="-41.769303730182898"/>
    <n v="-12.427284119966099"/>
    <s v="349"/>
    <s v="BA"/>
    <s v="Eixo Principal"/>
    <s v="Coinc"/>
    <s v="349BBA0365"/>
    <s v="ENTR BR-242(A)"/>
    <s v="ENTR BR-330(B) (SEABRA)"/>
    <n v="499.9"/>
    <n v="519.9"/>
    <n v="20"/>
    <x v="2"/>
    <m/>
    <s v="242BBA0160;330BBA0165;122BBA0460"/>
    <s v="Federal"/>
    <m/>
    <m/>
    <m/>
    <s v="Federal"/>
    <s v="PAV"/>
    <s v="Feira de Santana"/>
  </r>
  <r>
    <x v="0"/>
    <s v="349BBA0370"/>
    <n v="0"/>
    <x v="291"/>
    <s v="0370"/>
    <n v="-41.769303730182898"/>
    <n v="-12.427284119966099"/>
    <n v="-41.917687020439502"/>
    <n v="-12.3923661204"/>
    <s v="349"/>
    <s v="BA"/>
    <s v="Eixo Principal"/>
    <s v="Coinc"/>
    <s v="349BBA0370"/>
    <s v="ENTR BR-330(B) (SEABRA)"/>
    <s v="ENTR BA-148(A) (P/BONINAL)"/>
    <n v="519.9"/>
    <n v="538.29999999999995"/>
    <n v="18.399999999999999"/>
    <x v="2"/>
    <m/>
    <s v="242BBA0170;122BBA0465"/>
    <s v="Federal"/>
    <m/>
    <m/>
    <m/>
    <s v="Federal"/>
    <s v="PAV"/>
    <s v="Feira de Santana"/>
  </r>
  <r>
    <x v="0"/>
    <s v="349BBA0380"/>
    <n v="0"/>
    <x v="291"/>
    <s v="0380"/>
    <n v="-41.917687020439502"/>
    <n v="-12.3923661204"/>
    <n v="-42.110152859666599"/>
    <n v="-12.4245208495574"/>
    <s v="349"/>
    <s v="BA"/>
    <s v="Eixo Principal"/>
    <s v="Coinc"/>
    <s v="349BBA0380"/>
    <s v="ENTR BA-148(A) (P/BONINAL)"/>
    <s v="ENTR BA-148(B) (P/BARRA DO MENDES)"/>
    <n v="538.29999999999995"/>
    <n v="560.5"/>
    <n v="22.2"/>
    <x v="2"/>
    <m/>
    <s v="242BBA0200;122BBA0470"/>
    <s v="Federal"/>
    <m/>
    <m/>
    <m/>
    <s v="Federal"/>
    <s v="PAV"/>
    <s v="Feira de Santana"/>
  </r>
  <r>
    <x v="0"/>
    <s v="349BBA0390"/>
    <n v="0"/>
    <x v="291"/>
    <s v="0390"/>
    <n v="-42.110152859666599"/>
    <n v="-12.4245208495574"/>
    <n v="-42.205404309561096"/>
    <n v="-12.456066559623901"/>
    <s v="349"/>
    <s v="BA"/>
    <s v="Eixo Principal"/>
    <s v="Coinc"/>
    <s v="349BBA0390"/>
    <s v="ENTR BA-148(B) (P/BARRA DO MENDES)"/>
    <s v="ENTR BR-242(B)/122(B)/BA-152 (P/IBITIARA)"/>
    <n v="560.5"/>
    <n v="573.4"/>
    <n v="12.9"/>
    <x v="2"/>
    <m/>
    <s v="242BBA0205;122BBA0480"/>
    <s v="Federal"/>
    <m/>
    <m/>
    <m/>
    <s v="Federal"/>
    <s v="PAV"/>
    <s v="Feira de Santana"/>
  </r>
  <r>
    <x v="0"/>
    <s v="349BBA0402"/>
    <n v="0"/>
    <x v="291"/>
    <s v="0402"/>
    <n v="-42.205404309561096"/>
    <n v="-12.456066559623901"/>
    <n v="-42.492144030222697"/>
    <n v="-12.887958060016301"/>
    <s v="349"/>
    <s v="BA"/>
    <s v="Eixo Principal"/>
    <s v="-"/>
    <s v="349BBA0402"/>
    <s v="ENTR BR-242(B)/122(B)/BA-152 (P/IBITIARA)"/>
    <s v="ENTR BA-476 (IBIPITANGA)"/>
    <n v="573.4"/>
    <n v="630.4"/>
    <n v="57"/>
    <x v="1"/>
    <m/>
    <m/>
    <s v="Federal"/>
    <m/>
    <m/>
    <m/>
    <s v="Federal"/>
    <s v="PLA"/>
    <s v="Feira de Santana"/>
  </r>
  <r>
    <x v="0"/>
    <s v="349BBA0410"/>
    <n v="0"/>
    <x v="291"/>
    <s v="0410"/>
    <n v="-42.492144030222697"/>
    <n v="-12.887958060016301"/>
    <n v="-42.626581139607801"/>
    <n v="-13.038396759802501"/>
    <s v="349"/>
    <s v="BA"/>
    <s v="Eixo Principal"/>
    <s v="-"/>
    <s v="349BBA0410"/>
    <s v="ENTR BA-476 (IBIPITANGA)"/>
    <s v="ENTR BA-156"/>
    <n v="630.4"/>
    <n v="656.4"/>
    <n v="26"/>
    <x v="1"/>
    <m/>
    <m/>
    <s v="Estadual"/>
    <m/>
    <s v="BAT-349"/>
    <s v="IMP"/>
    <s v="Estadual"/>
    <s v="PLA"/>
    <s v="Vitória da Conquista"/>
  </r>
  <r>
    <x v="0"/>
    <s v="349BBA0412"/>
    <n v="0"/>
    <x v="291"/>
    <s v="0412"/>
    <n v="-42.626581139607801"/>
    <n v="-13.038396759802501"/>
    <n v="-42.651301839807999"/>
    <n v="-13.003324940193799"/>
    <s v="349"/>
    <s v="BA"/>
    <s v="Eixo Principal"/>
    <s v="-"/>
    <s v="349BBA0412"/>
    <s v="ENTR BA-156"/>
    <s v="ENTR BA-572 (MACAÚBAS)"/>
    <n v="656.4"/>
    <n v="661"/>
    <n v="4.5999999999999996"/>
    <x v="1"/>
    <m/>
    <m/>
    <s v="Federal"/>
    <m/>
    <m/>
    <m/>
    <s v="Federal"/>
    <s v="PLA"/>
    <s v="Vitória da Conquista"/>
  </r>
  <r>
    <x v="0"/>
    <s v="349BBA0420"/>
    <n v="0"/>
    <x v="291"/>
    <s v="0420"/>
    <n v="-42.651301839807999"/>
    <n v="-13.003324940193799"/>
    <n v="-43.388300010337097"/>
    <n v="-13.281909999746601"/>
    <s v="349"/>
    <s v="BA"/>
    <s v="Eixo Principal"/>
    <s v="-"/>
    <s v="349BBA0420"/>
    <s v="ENTR BA-572 (MACAÚBAS)"/>
    <s v="ENTR BR-430(A)/BA-160(A)"/>
    <n v="661"/>
    <n v="750"/>
    <n v="89"/>
    <x v="1"/>
    <m/>
    <m/>
    <s v="Federal"/>
    <m/>
    <m/>
    <m/>
    <s v="Federal"/>
    <s v="PLA"/>
    <s v="Vitória da Conquista"/>
  </r>
  <r>
    <x v="0"/>
    <s v="349BBA0430"/>
    <n v="0"/>
    <x v="291"/>
    <s v="0430"/>
    <n v="-43.388300010337097"/>
    <n v="-13.281909999746601"/>
    <n v="-43.409634819691099"/>
    <n v="-13.2668680300355"/>
    <s v="349"/>
    <s v="BA"/>
    <s v="Eixo Principal"/>
    <s v="-"/>
    <s v="349BBA0430"/>
    <s v="ENTR BR-430(A)/BA-160(A)"/>
    <s v="ENTR BA-160(B) (BOM JESUS DA LAPA)"/>
    <n v="750"/>
    <n v="752.8"/>
    <n v="2.8"/>
    <x v="2"/>
    <m/>
    <s v="430BBA0110"/>
    <s v="Federal"/>
    <m/>
    <m/>
    <m/>
    <s v="Federal"/>
    <s v="PAV"/>
    <s v="Vitória da Conquista"/>
  </r>
  <r>
    <x v="0"/>
    <s v="349BBA0431"/>
    <n v="0"/>
    <x v="291"/>
    <s v="0431"/>
    <n v="-43.409634819691099"/>
    <n v="-13.2668680300355"/>
    <n v="-43.5183097204172"/>
    <n v="-13.261215419555899"/>
    <s v="349"/>
    <s v="BA"/>
    <s v="Eixo Principal"/>
    <s v="-"/>
    <s v="349BBA0431"/>
    <s v="ENTR BA-160(B) (BOM JESUS DA LAPA)"/>
    <s v="ENTR BR-430(B)/BA-161(A)"/>
    <n v="752.8"/>
    <n v="764.9"/>
    <n v="12.1"/>
    <x v="2"/>
    <m/>
    <s v="430BBA0090"/>
    <s v="Federal"/>
    <m/>
    <m/>
    <m/>
    <s v="Federal"/>
    <s v="PAV"/>
    <s v="Vitória da Conquista"/>
  </r>
  <r>
    <x v="0"/>
    <s v="349BBA0432"/>
    <n v="0"/>
    <x v="291"/>
    <s v="0432"/>
    <n v="-43.5183097204172"/>
    <n v="-13.261215419555899"/>
    <n v="-43.580537130384201"/>
    <n v="-13.264876000227099"/>
    <s v="349"/>
    <s v="BA"/>
    <s v="Eixo Principal"/>
    <s v="-"/>
    <s v="349BBA0432"/>
    <s v="ENTR BR-430(B)/BA-161(A)"/>
    <s v="ENTR BA-161(B) (P/ CARIRANHA)"/>
    <n v="764.9"/>
    <n v="771.7"/>
    <n v="6.8"/>
    <x v="2"/>
    <m/>
    <m/>
    <s v="Federal"/>
    <m/>
    <m/>
    <m/>
    <s v="Federal"/>
    <s v="PAV"/>
    <s v="Vitória da Conquista"/>
  </r>
  <r>
    <x v="0"/>
    <s v="349BBA0434"/>
    <n v="0"/>
    <x v="291"/>
    <s v="0434"/>
    <n v="-43.580537130384201"/>
    <n v="-13.264876000227099"/>
    <n v="-43.898348479898402"/>
    <n v="-13.336412049876101"/>
    <s v="349"/>
    <s v="BA"/>
    <s v="Eixo Principal"/>
    <s v="-"/>
    <s v="349BBA0434"/>
    <s v="ENTR BA-161(B) (P/ CARIRANHA)"/>
    <s v="ENTR BA-575 (P/PORTO NOVO)"/>
    <n v="771.7"/>
    <n v="807"/>
    <n v="35.299999999999997"/>
    <x v="2"/>
    <m/>
    <m/>
    <s v="Federal"/>
    <m/>
    <m/>
    <m/>
    <s v="Federal"/>
    <s v="PAV"/>
    <s v="Vitória da Conquista"/>
  </r>
  <r>
    <x v="0"/>
    <s v="349BBA0450"/>
    <n v="0"/>
    <x v="291"/>
    <s v="0450"/>
    <n v="-43.898348479898402"/>
    <n v="-13.336412049876101"/>
    <n v="-44.203123620358703"/>
    <n v="-13.3987860799136"/>
    <s v="349"/>
    <s v="BA"/>
    <s v="Eixo Principal"/>
    <s v="-"/>
    <s v="349BBA0450"/>
    <s v="ENTR BA-575 (P/PORTO NOVO)"/>
    <s v="ENTR BA-172 (SANTA MARIA DA VITÓRIA)"/>
    <n v="807"/>
    <n v="841.4"/>
    <n v="34.4"/>
    <x v="2"/>
    <m/>
    <m/>
    <s v="Federal"/>
    <m/>
    <m/>
    <m/>
    <s v="Federal"/>
    <s v="PAV"/>
    <s v="Vitória da Conquista"/>
  </r>
  <r>
    <x v="0"/>
    <s v="349BBA0470"/>
    <n v="0"/>
    <x v="291"/>
    <s v="0470"/>
    <n v="-44.203123620358703"/>
    <n v="-13.3987860799136"/>
    <n v="-44.641965050046899"/>
    <n v="-13.350612630068699"/>
    <s v="349"/>
    <s v="BA"/>
    <s v="Eixo Principal"/>
    <s v="-"/>
    <s v="349BBA0470"/>
    <s v="ENTR BA-172 (SANTA MARIA DA VITÓRIA)"/>
    <s v="ENTR BR-135(A (CORRENTINA)"/>
    <n v="841.4"/>
    <n v="892.6"/>
    <n v="51.2"/>
    <x v="2"/>
    <m/>
    <m/>
    <s v="Federal"/>
    <m/>
    <m/>
    <m/>
    <s v="Federal"/>
    <s v="PAV"/>
    <s v="Barreiras"/>
  </r>
  <r>
    <x v="0"/>
    <s v="349BBA0480"/>
    <n v="0"/>
    <x v="291"/>
    <s v="0480"/>
    <n v="-44.641965050046899"/>
    <n v="-13.350612630068699"/>
    <n v="-44.663301980002302"/>
    <n v="-13.3740902801422"/>
    <s v="349"/>
    <s v="BA"/>
    <s v="Eixo Principal"/>
    <s v="Coinc"/>
    <s v="349BBA0480"/>
    <s v="ENTR BR-135(A) (CORRENTINA)"/>
    <s v="ENTR BR-135(B)"/>
    <n v="892.6"/>
    <n v="896.4"/>
    <n v="3.8"/>
    <x v="2"/>
    <m/>
    <s v="135BBA0605"/>
    <s v="Federal"/>
    <m/>
    <m/>
    <m/>
    <s v="Federal"/>
    <s v="PAV"/>
    <s v="Barreiras"/>
  </r>
  <r>
    <x v="0"/>
    <s v="349BBA0485"/>
    <n v="0"/>
    <x v="291"/>
    <s v="0485"/>
    <n v="-44.663301980002302"/>
    <n v="-13.3740902801422"/>
    <n v="-45.366255800064998"/>
    <n v="-13.6247227701396"/>
    <s v="349"/>
    <s v="BA"/>
    <s v="Eixo Principal"/>
    <s v="-"/>
    <s v="349BBA0485"/>
    <s v="ENTR BR-135(B)"/>
    <s v="PONTO VI (POSTO ABASTECIMENTO)"/>
    <n v="896.4"/>
    <n v="984.4"/>
    <n v="88"/>
    <x v="2"/>
    <m/>
    <m/>
    <s v="Federal"/>
    <m/>
    <m/>
    <m/>
    <s v="Federal"/>
    <s v="PAV"/>
    <s v="Barreiras"/>
  </r>
  <r>
    <x v="0"/>
    <s v="349BBA0490"/>
    <n v="0"/>
    <x v="291"/>
    <s v="0490"/>
    <n v="-45.366255800064998"/>
    <n v="-13.6247227701396"/>
    <n v="-46.164115260011201"/>
    <n v="-13.7986405697064"/>
    <s v="349"/>
    <s v="BA"/>
    <s v="Eixo Principal"/>
    <s v="-"/>
    <s v="349BBA0490"/>
    <s v="PONTO VI (POSTO ABASTECIMENTO)"/>
    <s v="ENTR BR-020(A)"/>
    <n v="984.4"/>
    <n v="1074.4000000000001"/>
    <n v="90"/>
    <x v="2"/>
    <m/>
    <m/>
    <s v="Federal"/>
    <m/>
    <m/>
    <m/>
    <s v="Federal"/>
    <s v="PAV"/>
    <s v="Barreiras"/>
  </r>
  <r>
    <x v="0"/>
    <s v="349BBA0501"/>
    <n v="0"/>
    <x v="291"/>
    <s v="0501"/>
    <n v="-46.164115260011201"/>
    <n v="-13.7986405697064"/>
    <n v="-46.197733060232501"/>
    <n v="-13.9564905599913"/>
    <s v="349"/>
    <s v="BA"/>
    <s v="Eixo Principal"/>
    <s v="Coinc"/>
    <s v="349BBA0501"/>
    <s v="ENTR BR-020(A)"/>
    <s v="DIV BA/GO"/>
    <n v="1074.4000000000001"/>
    <n v="1092.5"/>
    <n v="18.100000000000001"/>
    <x v="2"/>
    <m/>
    <s v="020BBA0220"/>
    <s v="Federal"/>
    <m/>
    <m/>
    <m/>
    <s v="Federal"/>
    <s v="PAV"/>
    <s v="Barreiras"/>
  </r>
  <r>
    <x v="0"/>
    <s v="349BGO0510"/>
    <n v="0"/>
    <x v="292"/>
    <s v="0510"/>
    <n v="-46.197733060232501"/>
    <n v="-13.9564905599913"/>
    <n v="-46.309380849846299"/>
    <n v="-14.1149769798037"/>
    <s v="349"/>
    <s v="GO"/>
    <s v="Eixo Principal"/>
    <s v="Coinc"/>
    <s v="349BGO0510"/>
    <s v="ENTR BR-020(A) (DIV BA/GO)"/>
    <s v="ENTR BR-020(B)/GO-108 (P/POSSE)"/>
    <n v="0"/>
    <n v="22.8"/>
    <n v="22.8"/>
    <x v="2"/>
    <m/>
    <s v="020BGO0210"/>
    <s v="Federal"/>
    <m/>
    <m/>
    <m/>
    <s v="Federal"/>
    <s v="PAV"/>
    <s v="Brasília"/>
  </r>
  <r>
    <x v="0"/>
    <s v="349BSE0010"/>
    <n v="0"/>
    <x v="293"/>
    <s v="0010"/>
    <n v="-37.090904380432697"/>
    <n v="-10.907912559716801"/>
    <n v="-37.1318142300426"/>
    <n v="-10.9029715998594"/>
    <s v="349"/>
    <s v="SE"/>
    <s v="Eixo Principal"/>
    <s v="Coinc"/>
    <s v="349BSE0010"/>
    <s v="ENTR BR-235(A) (ARACAJU)"/>
    <s v="ENTR BR-101(A)/235(B)"/>
    <n v="0"/>
    <n v="4.5"/>
    <n v="4.5"/>
    <x v="0"/>
    <m/>
    <s v="235BSE0010"/>
    <s v="Federal"/>
    <m/>
    <m/>
    <m/>
    <s v="Federal"/>
    <s v="PAV"/>
    <s v="Nossa Senhora do Socorro"/>
  </r>
  <r>
    <x v="0"/>
    <s v="349BSE0030"/>
    <n v="0"/>
    <x v="293"/>
    <s v="0030"/>
    <n v="-37.1318142300426"/>
    <n v="-10.9029715998594"/>
    <n v="-37.220836669676501"/>
    <n v="-10.953580429992799"/>
    <s v="349"/>
    <s v="SE"/>
    <s v="Eixo Principal"/>
    <s v="Coinc"/>
    <s v="349BSE0030"/>
    <s v="ENTR BR-101(A)/235(B)"/>
    <s v="ENTR SE-464 (P/SÃO CRISTOVÃO)"/>
    <n v="4.5"/>
    <n v="16.2"/>
    <n v="11.7"/>
    <x v="0"/>
    <m/>
    <s v="101BSE1230"/>
    <s v="Federal"/>
    <m/>
    <m/>
    <m/>
    <s v="Federal"/>
    <s v="PAV"/>
    <s v="Nossa Senhora do Socorro"/>
  </r>
  <r>
    <x v="0"/>
    <s v="349BSE0040"/>
    <n v="0"/>
    <x v="293"/>
    <s v="0040"/>
    <n v="-37.220836669676501"/>
    <n v="-10.953580429992799"/>
    <n v="-37.264489099891897"/>
    <n v="-10.964306709686801"/>
    <s v="349"/>
    <s v="SE"/>
    <s v="Eixo Principal"/>
    <s v="Coinc"/>
    <s v="349BSE0040"/>
    <s v="ENTR SE-464 (P/SÃO CRISTOVÃO)"/>
    <s v="ENTR SE-258"/>
    <n v="16.2"/>
    <n v="21.3"/>
    <n v="5.0999999999999996"/>
    <x v="0"/>
    <m/>
    <s v="101BSE1250"/>
    <s v="Federal"/>
    <m/>
    <m/>
    <m/>
    <s v="Federal"/>
    <s v="PAV"/>
    <s v="Nossa Senhora do Socorro"/>
  </r>
  <r>
    <x v="0"/>
    <s v="349BSE0045"/>
    <n v="0"/>
    <x v="293"/>
    <s v="0045"/>
    <n v="-37.264489099891897"/>
    <n v="-10.964306709686801"/>
    <n v="-37.3059387603654"/>
    <n v="-11.001125650328399"/>
    <s v="349"/>
    <s v="SE"/>
    <s v="Eixo Principal"/>
    <s v="Coinc"/>
    <s v="349BSE0045"/>
    <s v="ENTR SE-258"/>
    <s v="ITAPORANGA D`AJUDA"/>
    <n v="21.3"/>
    <n v="27.5"/>
    <n v="6.2"/>
    <x v="0"/>
    <m/>
    <s v="101BSE1260"/>
    <s v="Federal"/>
    <m/>
    <m/>
    <m/>
    <s v="Federal"/>
    <s v="PAV"/>
    <s v="Nossa Senhora do Socorro"/>
  </r>
  <r>
    <x v="0"/>
    <s v="349BSE0050"/>
    <n v="0"/>
    <x v="293"/>
    <s v="0050"/>
    <n v="-37.3059387603654"/>
    <n v="-11.001125650328399"/>
    <n v="-37.3284878604263"/>
    <n v="-11.025869529654999"/>
    <s v="349"/>
    <s v="SE"/>
    <s v="Eixo Principal"/>
    <s v="Coinc"/>
    <s v="349BSE0050"/>
    <s v="ITAPORANGA D`AJUDA"/>
    <s v="ENTR SE-270(A)"/>
    <n v="27.5"/>
    <n v="31.4"/>
    <n v="3.9"/>
    <x v="0"/>
    <m/>
    <s v="101BSE1270"/>
    <s v="Federal"/>
    <m/>
    <m/>
    <m/>
    <s v="Federal"/>
    <s v="PAV"/>
    <s v="Nossa Senhora do Socorro"/>
  </r>
  <r>
    <x v="0"/>
    <s v="349BSE0060"/>
    <n v="0"/>
    <x v="293"/>
    <s v="0060"/>
    <n v="-37.3284878604263"/>
    <n v="-11.025869529654999"/>
    <n v="-37.3648148898952"/>
    <n v="-11.043742920399399"/>
    <s v="349"/>
    <s v="SE"/>
    <s v="Eixo Principal"/>
    <s v="Coinc"/>
    <s v="349BSE0060"/>
    <s v="ENTR SE-270(A)"/>
    <s v="ENTR BR-101(B)"/>
    <n v="31.4"/>
    <n v="36.700000000000003"/>
    <n v="5.3"/>
    <x v="0"/>
    <m/>
    <s v="101BSE1280"/>
    <s v="Federal"/>
    <m/>
    <m/>
    <m/>
    <s v="Federal"/>
    <s v="PAV"/>
    <s v="Nossa Senhora do Socorro"/>
  </r>
  <r>
    <x v="0"/>
    <s v="349BSE0070"/>
    <n v="0"/>
    <x v="293"/>
    <s v="0070"/>
    <n v="-37.3648148898952"/>
    <n v="-11.043742920399399"/>
    <n v="-37.459264579796397"/>
    <n v="-11.026208940090401"/>
    <s v="349"/>
    <s v="SE"/>
    <s v="Eixo Principal"/>
    <s v="-"/>
    <s v="349BSE0070"/>
    <s v="ENTR BR-101(B)"/>
    <s v="ENTR SE-468 (SALGADO)"/>
    <n v="36.700000000000003"/>
    <n v="49.1"/>
    <n v="12.4"/>
    <x v="1"/>
    <m/>
    <m/>
    <s v="Estadual"/>
    <m/>
    <s v="SE-270"/>
    <s v="PAV"/>
    <s v="Estadual"/>
    <s v="PLA"/>
    <s v="Nossa Senhora do Socorro"/>
  </r>
  <r>
    <x v="0"/>
    <s v="349BSE0080"/>
    <n v="0"/>
    <x v="293"/>
    <s v="0080"/>
    <n v="-37.459264579796397"/>
    <n v="-11.026208940090401"/>
    <n v="-37.5409252995629"/>
    <n v="-10.9887526598073"/>
    <s v="349"/>
    <s v="SE"/>
    <s v="Eixo Principal"/>
    <s v="-"/>
    <s v="349BSE0080"/>
    <s v="ENTR SE-468 (SALGADO)"/>
    <s v="ENTR SE-160/270(B)"/>
    <n v="49.1"/>
    <n v="57.7"/>
    <n v="8.6"/>
    <x v="1"/>
    <m/>
    <m/>
    <s v="Estadual"/>
    <m/>
    <s v="SE-270"/>
    <s v="PAV"/>
    <s v="Estadual"/>
    <s v="PLA"/>
    <s v="Nossa Senhora do Socorro"/>
  </r>
  <r>
    <x v="0"/>
    <s v="349BSE0090"/>
    <n v="0"/>
    <x v="293"/>
    <s v="0090"/>
    <n v="-37.5409252995629"/>
    <n v="-10.9887526598073"/>
    <n v="-37.727829189865098"/>
    <n v="-11.0693247996997"/>
    <s v="349"/>
    <s v="SE"/>
    <s v="Eixo Principal"/>
    <s v="-"/>
    <s v="349BSE0090"/>
    <s v="ENTR SE-160/270(B)"/>
    <s v="ENTR SE-170(A) (RIACHÃO DO DANTAS)"/>
    <n v="57.7"/>
    <n v="79.7"/>
    <n v="22"/>
    <x v="1"/>
    <m/>
    <m/>
    <s v="Federal"/>
    <m/>
    <m/>
    <m/>
    <s v="Federal"/>
    <s v="PLA"/>
    <s v="Nossa Senhora do Socorro"/>
  </r>
  <r>
    <x v="0"/>
    <s v="349BSE0100"/>
    <n v="0"/>
    <x v="293"/>
    <s v="0100"/>
    <n v="-37.727829189865098"/>
    <n v="-11.0693247996997"/>
    <n v="-37.818761079959799"/>
    <n v="-11.1025706196383"/>
    <s v="349"/>
    <s v="SE"/>
    <s v="Eixo Principal"/>
    <s v="-"/>
    <s v="349BSE0100"/>
    <s v="ENTR SE-170(A) (RIACHÃO DO DANTAS)"/>
    <s v="ENTR SE-287(A)"/>
    <n v="79.7"/>
    <n v="90"/>
    <n v="10.3"/>
    <x v="1"/>
    <m/>
    <m/>
    <s v="Estadual"/>
    <m/>
    <s v="SE-170"/>
    <s v="PAV"/>
    <s v="Estadual"/>
    <s v="PLA"/>
    <s v="Nossa Senhora do Socorro"/>
  </r>
  <r>
    <x v="0"/>
    <s v="349BSE0110"/>
    <n v="0"/>
    <x v="293"/>
    <s v="0110"/>
    <n v="-37.818761079959799"/>
    <n v="-11.1025706196383"/>
    <n v="-37.856847359617902"/>
    <n v="-11.1166614402732"/>
    <s v="349"/>
    <s v="SE"/>
    <s v="Eixo Principal"/>
    <s v="-"/>
    <s v="349BSE0110"/>
    <s v="ENTR SE-287(A)"/>
    <s v="ENTR SE-287(B) (POVOADO TANQUE NOVO)"/>
    <n v="90"/>
    <n v="94.5"/>
    <n v="4.5"/>
    <x v="1"/>
    <m/>
    <m/>
    <s v="Estadual"/>
    <m/>
    <s v="SE-170"/>
    <s v="PAV"/>
    <s v="Estadual"/>
    <s v="PLA"/>
    <s v="Nossa Senhora do Socorro"/>
  </r>
  <r>
    <x v="0"/>
    <s v="349BSE0120"/>
    <n v="0"/>
    <x v="293"/>
    <s v="0120"/>
    <n v="-37.856847359617902"/>
    <n v="-11.1166614402732"/>
    <n v="-37.899775849975399"/>
    <n v="-11.1298063296982"/>
    <s v="349"/>
    <s v="SE"/>
    <s v="Eixo Principal"/>
    <s v="-"/>
    <s v="349BSE0120"/>
    <s v="ENTR SE-287(B) (POVOADO TANQUE NOVO)"/>
    <s v="ENTR SE-490"/>
    <n v="94.5"/>
    <n v="99.5"/>
    <n v="5"/>
    <x v="1"/>
    <m/>
    <m/>
    <s v="Estadual"/>
    <m/>
    <s v="SE-170"/>
    <s v="PAV"/>
    <s v="Estadual"/>
    <s v="PLA"/>
    <s v="Nossa Senhora do Socorro"/>
  </r>
  <r>
    <x v="0"/>
    <s v="349BSE0130"/>
    <n v="0"/>
    <x v="293"/>
    <s v="0130"/>
    <n v="-37.899775849975399"/>
    <n v="-11.1298063296982"/>
    <n v="-37.980001789550798"/>
    <n v="-11.1664446496008"/>
    <s v="349"/>
    <s v="SE"/>
    <s v="Eixo Principal"/>
    <s v="-"/>
    <s v="349BSE0130"/>
    <s v="ENTR SE-490"/>
    <s v="ENTR SE-290(A)"/>
    <n v="99.5"/>
    <n v="109.2"/>
    <n v="9.6999999999999993"/>
    <x v="1"/>
    <m/>
    <m/>
    <s v="Estadual"/>
    <m/>
    <s v="SE-170"/>
    <s v="PAV"/>
    <s v="Estadual"/>
    <s v="PLA"/>
    <s v="Nossa Senhora do Socorro"/>
  </r>
  <r>
    <x v="0"/>
    <s v="349BSE0140"/>
    <n v="0"/>
    <x v="293"/>
    <s v="0140"/>
    <n v="-37.980001789550798"/>
    <n v="-11.1664446496008"/>
    <n v="-37.994712129760899"/>
    <n v="-11.179752759682"/>
    <s v="349"/>
    <s v="SE"/>
    <s v="Eixo Principal"/>
    <s v="-"/>
    <s v="349BSE0140"/>
    <s v="ENTR SE-290(A)"/>
    <s v="ENTR SE-290(B)/170(B) (TOBIAS BARRETO)"/>
    <n v="109.2"/>
    <n v="111.4"/>
    <n v="2.2000000000000002"/>
    <x v="1"/>
    <m/>
    <m/>
    <s v="Estadual"/>
    <m/>
    <s v="SE-170"/>
    <s v="PAV"/>
    <s v="Estadual"/>
    <s v="PLA"/>
    <s v="Nossa Senhora do Socorro"/>
  </r>
  <r>
    <x v="0"/>
    <s v="349BSE0150"/>
    <n v="0"/>
    <x v="293"/>
    <s v="0150"/>
    <n v="-37.994712129760899"/>
    <n v="-11.179752759682"/>
    <n v="-38.003632210158301"/>
    <n v="-11.192649939842701"/>
    <s v="349"/>
    <s v="SE"/>
    <s v="Eixo Principal"/>
    <s v="-"/>
    <s v="349BSE0150"/>
    <s v="ENTR SE-290(B)/170(B) (TOBIAS BARRETO)"/>
    <s v="DIV SE/BA"/>
    <n v="111.4"/>
    <n v="113.4"/>
    <n v="2"/>
    <x v="1"/>
    <m/>
    <m/>
    <s v="Federal"/>
    <m/>
    <m/>
    <m/>
    <s v="Federal"/>
    <s v="PLA"/>
    <s v="Nossa Senhora do Socorro"/>
  </r>
  <r>
    <x v="0"/>
    <s v="352BGO0010"/>
    <n v="0"/>
    <x v="294"/>
    <s v="0010"/>
    <n v="-49.230992730030401"/>
    <n v="-16.709869040323799"/>
    <n v="-49.194046840189401"/>
    <n v="-16.720648880041701"/>
    <s v="352"/>
    <s v="GO"/>
    <s v="Eixo Principal"/>
    <s v="-"/>
    <s v="352BGO0010"/>
    <s v="ENTR BR-153/GO-020(A) (GOIÂNIA)"/>
    <s v="AUTÓDROMO INTERNACIONAL"/>
    <n v="0"/>
    <n v="4.4000000000000004"/>
    <n v="4.4000000000000004"/>
    <x v="1"/>
    <m/>
    <m/>
    <s v="Estadual"/>
    <m/>
    <s v="GO-020"/>
    <s v="DUP"/>
    <s v="Estadual"/>
    <s v="PLA"/>
    <s v="Goiânia"/>
  </r>
  <r>
    <x v="0"/>
    <s v="352BGO0012"/>
    <n v="0"/>
    <x v="294"/>
    <s v="0012"/>
    <n v="-49.194046840189401"/>
    <n v="-16.720648880041701"/>
    <n v="-49.141511469778401"/>
    <n v="-16.741929060078"/>
    <s v="352"/>
    <s v="GO"/>
    <s v="Eixo Principal"/>
    <s v="-"/>
    <s v="352BGO0012"/>
    <s v="AUTÓDROMO INTERNACIONAL"/>
    <s v="ENTR GO-536"/>
    <n v="4.4000000000000004"/>
    <n v="10.5"/>
    <n v="6.1"/>
    <x v="1"/>
    <m/>
    <m/>
    <s v="Estadual"/>
    <m/>
    <s v="GO-020"/>
    <s v="PAV"/>
    <s v="Estadual"/>
    <s v="PLA"/>
    <s v="Goiânia"/>
  </r>
  <r>
    <x v="0"/>
    <s v="352BGO0015"/>
    <n v="0"/>
    <x v="294"/>
    <s v="0015"/>
    <n v="-49.141511469778401"/>
    <n v="-16.741929060078"/>
    <n v="-49.027744190341998"/>
    <n v="-16.843061239784301"/>
    <s v="352"/>
    <s v="GO"/>
    <s v="Eixo Principal"/>
    <s v="-"/>
    <s v="352BGO0015"/>
    <s v="ENTR GO-536"/>
    <s v="ENTR GO-414"/>
    <n v="10.5"/>
    <n v="28"/>
    <n v="17.5"/>
    <x v="1"/>
    <m/>
    <m/>
    <s v="Estadual"/>
    <m/>
    <s v="GO-020"/>
    <s v="PAV"/>
    <s v="Estadual"/>
    <s v="PLA"/>
    <s v="Goiânia"/>
  </r>
  <r>
    <x v="0"/>
    <s v="352BGO0020"/>
    <n v="0"/>
    <x v="294"/>
    <s v="0020"/>
    <n v="-49.027744190341998"/>
    <n v="-16.843061239784301"/>
    <n v="-48.962329850142403"/>
    <n v="-16.972857910364201"/>
    <s v="352"/>
    <s v="GO"/>
    <s v="Eixo Principal"/>
    <s v="-"/>
    <s v="352BGO0020"/>
    <s v="ENTR GO-414"/>
    <s v="ENTR GO-147/219(A) (BELA VISTA DE GOIÁS)"/>
    <n v="28"/>
    <n v="45.3"/>
    <n v="17.3"/>
    <x v="1"/>
    <m/>
    <m/>
    <s v="Estadual"/>
    <m/>
    <s v="GO-020"/>
    <s v="PAV"/>
    <s v="Estadual"/>
    <s v="PLA"/>
    <s v="Goiânia"/>
  </r>
  <r>
    <x v="0"/>
    <s v="352BGO0025"/>
    <n v="0"/>
    <x v="294"/>
    <s v="0025"/>
    <n v="-48.962329850142403"/>
    <n v="-16.972857910364201"/>
    <n v="-48.962276380050803"/>
    <n v="-16.978342700155402"/>
    <s v="352"/>
    <s v="GO"/>
    <s v="Eixo Principal"/>
    <s v="-"/>
    <s v="352BGO0025"/>
    <s v="ENTR GO-147/219(A) (BELA VISTA DE GOIÁS)"/>
    <s v="ENTR GO-219(B) (BELA VISTA DE GOIÁS)"/>
    <n v="45.3"/>
    <n v="45.9"/>
    <n v="0.6"/>
    <x v="1"/>
    <m/>
    <m/>
    <s v="Estadual"/>
    <m/>
    <s v="GO-020"/>
    <s v="PAV"/>
    <s v="Estadual"/>
    <s v="PLA"/>
    <s v="Goiânia"/>
  </r>
  <r>
    <x v="0"/>
    <s v="352BGO0027"/>
    <n v="0"/>
    <x v="294"/>
    <s v="0027"/>
    <n v="-48.962276380050803"/>
    <n v="-16.978342700155402"/>
    <n v="-48.949415230328498"/>
    <n v="-17.034447620061499"/>
    <s v="352"/>
    <s v="GO"/>
    <s v="Eixo Principal"/>
    <s v="-"/>
    <s v="352BGO0027"/>
    <s v="ENTR GO-219(B) (BELA VISTA DE GOIÁS)"/>
    <s v="ENTR GO-147(B)"/>
    <n v="45.9"/>
    <n v="52.6"/>
    <n v="6.7"/>
    <x v="1"/>
    <m/>
    <m/>
    <s v="Estadual"/>
    <m/>
    <s v="GO-020"/>
    <s v="PAV"/>
    <s v="Estadual"/>
    <s v="PLA"/>
    <s v="Goiânia"/>
  </r>
  <r>
    <x v="0"/>
    <s v="352BGO0030"/>
    <n v="0"/>
    <x v="294"/>
    <s v="0030"/>
    <n v="-48.949415230328498"/>
    <n v="-17.034447620061499"/>
    <n v="-48.8138734198224"/>
    <n v="-17.145026849609302"/>
    <s v="352"/>
    <s v="GO"/>
    <s v="Eixo Principal"/>
    <s v="-"/>
    <s v="352BGO0030"/>
    <s v="ENTR GO-147(B)"/>
    <s v="ENTR GO-450"/>
    <n v="52.6"/>
    <n v="71.400000000000006"/>
    <n v="18.8"/>
    <x v="1"/>
    <m/>
    <m/>
    <s v="Estadual"/>
    <m/>
    <s v="GO-020"/>
    <s v="PAV"/>
    <s v="Estadual"/>
    <s v="PLA"/>
    <s v="Goiânia"/>
  </r>
  <r>
    <x v="0"/>
    <s v="352BGO0040"/>
    <n v="0"/>
    <x v="294"/>
    <s v="0040"/>
    <n v="-48.8138734198224"/>
    <n v="-17.145026849609302"/>
    <n v="-48.716673530259101"/>
    <n v="-17.191017830108699"/>
    <s v="352"/>
    <s v="GO"/>
    <s v="Eixo Principal"/>
    <s v="-"/>
    <s v="352BGO0040"/>
    <s v="ENTR GO-450"/>
    <s v="CRISTIANÓPOLIS"/>
    <n v="71.400000000000006"/>
    <n v="85.9"/>
    <n v="14.5"/>
    <x v="1"/>
    <m/>
    <m/>
    <s v="Estadual"/>
    <m/>
    <s v="GO-020"/>
    <s v="PAV"/>
    <s v="Estadual"/>
    <s v="PLA"/>
    <s v="Goiânia"/>
  </r>
  <r>
    <x v="0"/>
    <s v="352BGO0045"/>
    <n v="0"/>
    <x v="294"/>
    <s v="0045"/>
    <n v="-48.716673530259101"/>
    <n v="-17.191017830108699"/>
    <n v="-48.7081119403137"/>
    <n v="-17.208274449606101"/>
    <s v="352"/>
    <s v="GO"/>
    <s v="Eixo Principal"/>
    <s v="-"/>
    <s v="352BGO0045"/>
    <s v="CRISTIANÓPOLIS"/>
    <s v="ENTR GO-139(A)"/>
    <n v="85.9"/>
    <n v="86.9"/>
    <n v="1"/>
    <x v="1"/>
    <m/>
    <m/>
    <s v="Estadual"/>
    <m/>
    <s v="GO-020"/>
    <s v="PAV"/>
    <s v="Estadual"/>
    <s v="PLA"/>
    <s v="Goiânia"/>
  </r>
  <r>
    <x v="0"/>
    <s v="352BGO0047"/>
    <n v="0"/>
    <x v="294"/>
    <s v="0047"/>
    <n v="-48.7081119403137"/>
    <n v="-17.208274449606101"/>
    <n v="-48.711664050155697"/>
    <n v="-17.2310773698247"/>
    <s v="352"/>
    <s v="GO"/>
    <s v="Eixo Principal"/>
    <s v="-"/>
    <s v="352BGO0047"/>
    <s v="ENTR GO-139(A)"/>
    <s v="ENTR GO-139(B)"/>
    <n v="86.9"/>
    <n v="89.6"/>
    <n v="2.7"/>
    <x v="1"/>
    <m/>
    <m/>
    <s v="Estadual"/>
    <m/>
    <s v="GO-020"/>
    <s v="PAV"/>
    <s v="Estadual"/>
    <s v="PLA"/>
    <s v="Goiânia"/>
  </r>
  <r>
    <x v="0"/>
    <s v="352BGO0050"/>
    <n v="0"/>
    <x v="294"/>
    <s v="0050"/>
    <n v="-48.711664050155697"/>
    <n v="-17.2310773698247"/>
    <n v="-48.5866538700799"/>
    <n v="-17.262303080422701"/>
    <s v="352"/>
    <s v="GO"/>
    <s v="Eixo Principal"/>
    <s v="-"/>
    <s v="352BGO0050"/>
    <s v="ENTR GO-139(B)"/>
    <s v="ENTR GO-552 (P/SANTO ANTÔNIO DA ESPERANÇA)"/>
    <n v="89.6"/>
    <n v="103.9"/>
    <n v="14.3"/>
    <x v="1"/>
    <m/>
    <m/>
    <s v="Estadual"/>
    <m/>
    <s v="GO-020"/>
    <s v="PAV"/>
    <s v="Estadual"/>
    <s v="PLA"/>
    <s v="Goiânia"/>
  </r>
  <r>
    <x v="0"/>
    <s v="352BGO0053"/>
    <n v="0"/>
    <x v="294"/>
    <s v="0053"/>
    <n v="-48.5866538700799"/>
    <n v="-17.262303080422701"/>
    <n v="-48.484807990196501"/>
    <n v="-17.317439130111701"/>
    <s v="352"/>
    <s v="GO"/>
    <s v="Eixo Principal"/>
    <s v="-"/>
    <s v="352BGO0053"/>
    <s v="ENTR GO-552 (P/SANTO ANTÔNIO DA ESPERANÇA)"/>
    <s v="SANTA CRUZ DE GOIÁS"/>
    <n v="103.9"/>
    <n v="118.8"/>
    <n v="14.9"/>
    <x v="1"/>
    <m/>
    <m/>
    <s v="Estadual"/>
    <m/>
    <s v="GO-020"/>
    <s v="PAV"/>
    <s v="Estadual"/>
    <s v="PLA"/>
    <s v="Goiânia"/>
  </r>
  <r>
    <x v="0"/>
    <s v="352BGO0055"/>
    <n v="0"/>
    <x v="294"/>
    <s v="0055"/>
    <n v="-48.484807990196501"/>
    <n v="-17.317439130111701"/>
    <n v="-48.432228669917102"/>
    <n v="-17.329570489886098"/>
    <s v="352"/>
    <s v="GO"/>
    <s v="Eixo Principal"/>
    <s v="-"/>
    <s v="352BGO0055"/>
    <s v="SANTA CRUZ DE GOIÁS"/>
    <s v="PALMELO"/>
    <n v="118.8"/>
    <n v="125.1"/>
    <n v="6.3"/>
    <x v="1"/>
    <m/>
    <m/>
    <s v="Estadual"/>
    <m/>
    <s v="GO-020"/>
    <s v="PAV"/>
    <s v="Estadual"/>
    <s v="PLA"/>
    <s v="Goiânia"/>
  </r>
  <r>
    <x v="0"/>
    <s v="352BGO0060"/>
    <n v="0"/>
    <x v="294"/>
    <s v="0060"/>
    <n v="-48.432228669917102"/>
    <n v="-17.329570489886098"/>
    <n v="-48.293328469833"/>
    <n v="-17.3006948498873"/>
    <s v="352"/>
    <s v="GO"/>
    <s v="Eixo Principal"/>
    <s v="-"/>
    <s v="352BGO0060"/>
    <s v="PALMELO"/>
    <s v="ENTR GO-330(A)/309 (PIRES DO RIO)"/>
    <n v="125.1"/>
    <n v="139.30000000000001"/>
    <n v="14.2"/>
    <x v="1"/>
    <m/>
    <m/>
    <s v="Estadual"/>
    <m/>
    <s v="GO-020"/>
    <s v="PAV"/>
    <s v="Estadual"/>
    <s v="PLA"/>
    <s v="Goiânia"/>
  </r>
  <r>
    <x v="0"/>
    <s v="352BGO0065"/>
    <n v="0"/>
    <x v="294"/>
    <s v="0065"/>
    <n v="-48.293328469833"/>
    <n v="-17.3006948498873"/>
    <n v="-48.246018389836699"/>
    <n v="-17.372831689830502"/>
    <s v="352"/>
    <s v="GO"/>
    <s v="Eixo Principal"/>
    <s v="-"/>
    <s v="352BGO0065"/>
    <s v="ENTR GO-330(A)/309 (PIRES DO RIO)"/>
    <s v="ENTR GO-020(B)"/>
    <n v="139.30000000000001"/>
    <n v="150.80000000000001"/>
    <n v="11.5"/>
    <x v="1"/>
    <m/>
    <m/>
    <s v="Estadual"/>
    <m/>
    <s v="GO-020"/>
    <s v="PAV"/>
    <s v="Estadual"/>
    <s v="PLA"/>
    <s v="Goiânia"/>
  </r>
  <r>
    <x v="0"/>
    <s v="352BGO0070"/>
    <n v="0"/>
    <x v="294"/>
    <s v="0070"/>
    <n v="-48.246018389836699"/>
    <n v="-17.372831689830502"/>
    <n v="-48.206251830357601"/>
    <n v="-17.466899520396499"/>
    <s v="352"/>
    <s v="GO"/>
    <s v="Eixo Principal"/>
    <s v="-"/>
    <s v="352BGO0070"/>
    <s v="ENTR GO-020(B)"/>
    <s v="URUTAÍ"/>
    <n v="150.80000000000001"/>
    <n v="162.9"/>
    <n v="12.1"/>
    <x v="1"/>
    <m/>
    <m/>
    <s v="Estadual"/>
    <m/>
    <s v="GO-330"/>
    <s v="PAV"/>
    <s v="Estadual"/>
    <s v="PLA"/>
    <s v="Goiânia"/>
  </r>
  <r>
    <x v="0"/>
    <s v="352BGO0080"/>
    <n v="0"/>
    <x v="294"/>
    <s v="0080"/>
    <n v="-48.206251830357601"/>
    <n v="-17.466899520396499"/>
    <n v="-48.151803219742703"/>
    <n v="-17.730850069674901"/>
    <s v="352"/>
    <s v="GO"/>
    <s v="Eixo Principal"/>
    <s v="-"/>
    <s v="352BGO0080"/>
    <s v="URUTAÍ"/>
    <s v="ENTR BR-490/GO-213/307 (IPAMERI)"/>
    <n v="162.9"/>
    <n v="197.1"/>
    <n v="34.200000000000003"/>
    <x v="1"/>
    <m/>
    <m/>
    <s v="Estadual"/>
    <m/>
    <s v="GO-330"/>
    <s v="PAV"/>
    <s v="Estadual"/>
    <s v="PLA"/>
    <s v="Goiânia"/>
  </r>
  <r>
    <x v="0"/>
    <s v="352BGO0085"/>
    <n v="0"/>
    <x v="294"/>
    <s v="0085"/>
    <n v="-48.151803219742703"/>
    <n v="-17.730850069674901"/>
    <n v="-47.992172310103903"/>
    <n v="-18.0338560098469"/>
    <s v="352"/>
    <s v="GO"/>
    <s v="Eixo Principal"/>
    <s v="-"/>
    <s v="352BGO0085"/>
    <s v="ENTR BR-490/GO-213/307 (IPAMERI)"/>
    <s v="ENTR GO-305 (P/GOIANDIRA)"/>
    <n v="197.1"/>
    <n v="239.4"/>
    <n v="42.3"/>
    <x v="1"/>
    <m/>
    <m/>
    <s v="Estadual"/>
    <m/>
    <s v="GO-330"/>
    <s v="PAV"/>
    <s v="Estadual"/>
    <s v="PLA"/>
    <s v="Goiânia"/>
  </r>
  <r>
    <x v="0"/>
    <s v="352BGO0090"/>
    <n v="0"/>
    <x v="294"/>
    <s v="0090"/>
    <n v="-47.992172310103903"/>
    <n v="-18.0338560098469"/>
    <n v="-47.941166569581398"/>
    <n v="-18.181630540017299"/>
    <s v="352"/>
    <s v="GO"/>
    <s v="Eixo Principal"/>
    <s v="-"/>
    <s v="352BGO0090"/>
    <s v="ENTR GO-305 (P/GOIANDIRA)"/>
    <s v="ENTR BR-050(A)/GO-210/330(B) (CATALÃO)"/>
    <n v="239.4"/>
    <n v="254.6"/>
    <n v="15.2"/>
    <x v="1"/>
    <m/>
    <m/>
    <s v="Estadual"/>
    <m/>
    <s v="GO-330"/>
    <s v="PAV"/>
    <s v="Estadual"/>
    <s v="PLA"/>
    <s v="Goiânia"/>
  </r>
  <r>
    <x v="0"/>
    <s v="352BGO0095"/>
    <n v="0"/>
    <x v="294"/>
    <s v="0095"/>
    <n v="-47.941166569581398"/>
    <n v="-18.181630540017299"/>
    <n v="-47.889623129803503"/>
    <n v="-18.110937899764199"/>
    <s v="352"/>
    <s v="GO"/>
    <s v="Eixo Principal"/>
    <s v="Coinc"/>
    <s v="352BGO0095"/>
    <s v="ENTR BR-050(A)/GO-210/330(B) (CATALÃO)"/>
    <s v="ENTR GO-504"/>
    <n v="254.6"/>
    <n v="265"/>
    <n v="10.4"/>
    <x v="2"/>
    <m/>
    <s v="050BGO0150"/>
    <s v="Concessão Federal"/>
    <m/>
    <m/>
    <m/>
    <s v="Federal"/>
    <s v="PAV"/>
    <s v="Goiânia"/>
  </r>
  <r>
    <x v="0"/>
    <s v="352BGO0100"/>
    <n v="0"/>
    <x v="294"/>
    <s v="0100"/>
    <n v="-47.889623129803503"/>
    <n v="-18.110937899764199"/>
    <n v="-47.8643947398253"/>
    <n v="-18.0711530399807"/>
    <s v="352"/>
    <s v="GO"/>
    <s v="Eixo Principal"/>
    <s v="Coinc"/>
    <s v="352BGO0100"/>
    <s v="ENTR GO-504"/>
    <s v="ENTR BR-050(B)"/>
    <n v="265"/>
    <n v="270"/>
    <n v="5"/>
    <x v="2"/>
    <m/>
    <s v="050BGO0140"/>
    <s v="Concessão Federal"/>
    <m/>
    <m/>
    <m/>
    <s v="Federal"/>
    <s v="PAV"/>
    <s v="Goiânia"/>
  </r>
  <r>
    <x v="0"/>
    <s v="352BGO0105"/>
    <n v="0"/>
    <x v="294"/>
    <s v="0105"/>
    <n v="-47.8643947398253"/>
    <n v="-18.0711530399807"/>
    <n v="-47.565352670389302"/>
    <n v="-18.1507022199314"/>
    <s v="352"/>
    <s v="GO"/>
    <s v="Eixo Principal"/>
    <s v="-"/>
    <s v="352BGO0105"/>
    <s v="ENTR BR-050(B)"/>
    <s v="DAVINÓPOLIS"/>
    <n v="270"/>
    <n v="307.3"/>
    <n v="37.299999999999997"/>
    <x v="1"/>
    <m/>
    <m/>
    <s v="Estadual"/>
    <m/>
    <s v="GO-210"/>
    <s v="PAV"/>
    <s v="Estadual"/>
    <s v="PLA"/>
    <s v="Goiânia"/>
  </r>
  <r>
    <x v="0"/>
    <s v="352BGO0110"/>
    <n v="0"/>
    <x v="294"/>
    <s v="0110"/>
    <n v="-47.565352670389302"/>
    <n v="-18.1507022199314"/>
    <n v="-47.569040059850799"/>
    <n v="-18.213924789997002"/>
    <s v="352"/>
    <s v="GO"/>
    <s v="Eixo Principal"/>
    <s v="-"/>
    <s v="352BGO0110"/>
    <s v="DAVINÓPOLIS"/>
    <s v="DIV GO/MG"/>
    <n v="307.3"/>
    <n v="314.60000000000002"/>
    <n v="7.3"/>
    <x v="1"/>
    <m/>
    <m/>
    <s v="Estadual"/>
    <m/>
    <s v="GO-210"/>
    <s v="IMP"/>
    <s v="Estadual"/>
    <s v="PLA"/>
    <s v="Goiânia"/>
  </r>
  <r>
    <x v="0"/>
    <s v="352BMG0130"/>
    <n v="0"/>
    <x v="295"/>
    <s v="0130"/>
    <n v="-47.569040059850799"/>
    <n v="-18.213924789997002"/>
    <n v="-47.401232610396598"/>
    <n v="-18.4684513201722"/>
    <s v="352"/>
    <s v="MG"/>
    <s v="Eixo Principal"/>
    <s v="-"/>
    <s v="352BMG0130"/>
    <s v="DIV GO/MG (PONTE SOBRE O RIO PARANAÍBA)"/>
    <s v="ENTR MG-190 (ABADIA DOS DOURADOS)"/>
    <n v="0"/>
    <n v="39.700000000000003"/>
    <n v="39.700000000000003"/>
    <x v="2"/>
    <m/>
    <m/>
    <s v="Federal"/>
    <m/>
    <m/>
    <m/>
    <s v="Federal"/>
    <s v="PAV"/>
    <s v="Patos de Minas"/>
  </r>
  <r>
    <x v="0"/>
    <s v="352BMG0160"/>
    <n v="0"/>
    <x v="295"/>
    <s v="0160"/>
    <n v="-47.401232610396598"/>
    <n v="-18.4684513201722"/>
    <n v="-47.231569450369797"/>
    <n v="-18.481619820398301"/>
    <s v="352"/>
    <s v="MG"/>
    <s v="Eixo Principal"/>
    <s v="-"/>
    <s v="352BMG0160"/>
    <s v="ENTR MG-190 (ABADIA DOS DOURADOS)"/>
    <s v="ENTR MG-188(A) (COROMANDEL)"/>
    <n v="39.700000000000003"/>
    <n v="63.7"/>
    <n v="24"/>
    <x v="2"/>
    <m/>
    <m/>
    <s v="Federal"/>
    <m/>
    <m/>
    <m/>
    <s v="Federal"/>
    <s v="PAV"/>
    <s v="Patos de Minas"/>
  </r>
  <r>
    <x v="0"/>
    <s v="352BMG0170"/>
    <n v="0"/>
    <x v="295"/>
    <s v="0170"/>
    <n v="-47.231569450369797"/>
    <n v="-18.481619820398301"/>
    <n v="-47.202358390227403"/>
    <n v="-18.427077870047601"/>
    <s v="352"/>
    <s v="MG"/>
    <s v="Eixo Principal"/>
    <s v="-"/>
    <s v="352BMG0170"/>
    <s v="ENTR MG-188(A) (COROMANDEL)"/>
    <s v="ENTR MG-188(B)"/>
    <n v="63.7"/>
    <n v="66.7"/>
    <n v="3"/>
    <x v="2"/>
    <m/>
    <m/>
    <s v="Federal"/>
    <m/>
    <m/>
    <m/>
    <s v="Federal"/>
    <s v="PAV"/>
    <s v="Patos de Minas"/>
  </r>
  <r>
    <x v="0"/>
    <s v="352BMG0173"/>
    <n v="0"/>
    <x v="295"/>
    <s v="0173"/>
    <n v="-47.202358390227403"/>
    <n v="-18.427077870047601"/>
    <n v="-46.888691829864001"/>
    <n v="-18.381957790319699"/>
    <s v="352"/>
    <s v="MG"/>
    <s v="Eixo Principal"/>
    <s v="-"/>
    <s v="352BMG0173"/>
    <s v="ENTR MG-188(B)"/>
    <s v="ACESSO LAGAMAR (ROCINHA)"/>
    <n v="66.7"/>
    <n v="107.9"/>
    <n v="41.2"/>
    <x v="5"/>
    <m/>
    <m/>
    <s v="Federal"/>
    <m/>
    <m/>
    <m/>
    <s v="Federal"/>
    <s v="N_PAV"/>
    <s v="Patos de Minas"/>
  </r>
  <r>
    <x v="0"/>
    <s v="352BMG0180"/>
    <n v="0"/>
    <x v="295"/>
    <s v="0180"/>
    <n v="-46.888691829864001"/>
    <n v="-18.381957790319699"/>
    <n v="-46.588334930012898"/>
    <n v="-18.6916481799195"/>
    <s v="352"/>
    <s v="MG"/>
    <s v="Eixo Principal"/>
    <s v="-"/>
    <s v="352BMG0180"/>
    <s v="ACESSO LAGAMAR (ROCINHA)"/>
    <s v="ENTR BR-146(A)/365(A)"/>
    <n v="107.9"/>
    <n v="165"/>
    <n v="57.1"/>
    <x v="5"/>
    <m/>
    <m/>
    <s v="Federal"/>
    <m/>
    <m/>
    <m/>
    <s v="Federal"/>
    <s v="N_PAV"/>
    <s v="Patos de Minas"/>
  </r>
  <r>
    <x v="0"/>
    <s v="352BMG0190"/>
    <n v="0"/>
    <x v="295"/>
    <s v="0190"/>
    <n v="-46.588334930012898"/>
    <n v="-18.6916481799195"/>
    <n v="-46.487401309822502"/>
    <n v="-18.638191060169198"/>
    <s v="352"/>
    <s v="MG"/>
    <s v="Eixo Principal"/>
    <s v="Coinc"/>
    <s v="352BMG0190"/>
    <s v="ENTR BR-146(A)/365(A)"/>
    <s v="ENTR BR-146(B)/354(A)/365(B) (P/ PATOS DE MINAS)"/>
    <n v="165"/>
    <n v="177.7"/>
    <n v="12.7"/>
    <x v="2"/>
    <m/>
    <s v="146BMG0030;365BMG0170"/>
    <s v="Federal"/>
    <m/>
    <m/>
    <m/>
    <s v="Federal"/>
    <s v="PAV"/>
    <s v="Patos de Minas"/>
  </r>
  <r>
    <x v="0"/>
    <s v="352BMG0210"/>
    <n v="0"/>
    <x v="295"/>
    <s v="0210"/>
    <n v="-46.487401309822502"/>
    <n v="-18.638191060169198"/>
    <n v="-46.477131419879001"/>
    <n v="-18.6644149304046"/>
    <s v="352"/>
    <s v="MG"/>
    <s v="Eixo Principal"/>
    <s v="-"/>
    <s v="352BMG0210"/>
    <s v="ENTR BR-146(B)/354(A)/365(B) (P/ PATOS DE MINAS)"/>
    <s v="ACESSO AEROPORTO"/>
    <n v="177.7"/>
    <n v="180.9"/>
    <n v="3.2"/>
    <x v="0"/>
    <m/>
    <s v="354BMG0130"/>
    <s v="Federal"/>
    <m/>
    <m/>
    <m/>
    <s v="Federal"/>
    <s v="PAV"/>
    <s v="Patos de Minas"/>
  </r>
  <r>
    <x v="0"/>
    <s v="352BMG0212"/>
    <n v="0"/>
    <x v="295"/>
    <s v="0212"/>
    <n v="-46.419175619659001"/>
    <n v="-18.771377549834"/>
    <n v="-46.477131419879001"/>
    <n v="-18.6644149304046"/>
    <s v="352"/>
    <s v="MG"/>
    <s v="Eixo Principal"/>
    <s v="-"/>
    <s v="352BMG0212"/>
    <s v="ACESSO AEROPORTO"/>
    <s v="ACESSO LAGOA FORMOSA"/>
    <n v="180.9"/>
    <n v="195.2"/>
    <n v="14.3"/>
    <x v="2"/>
    <m/>
    <s v="354BMG0132"/>
    <s v="Federal"/>
    <m/>
    <m/>
    <m/>
    <s v="Federal"/>
    <s v="PAV"/>
    <s v="Patos de Minas"/>
  </r>
  <r>
    <x v="0"/>
    <s v="352BMG0215"/>
    <n v="0"/>
    <x v="295"/>
    <s v="0215"/>
    <n v="-46.419175619659001"/>
    <n v="-18.771377549834"/>
    <n v="-46.268024020092398"/>
    <n v="-18.991722310436199"/>
    <s v="352"/>
    <s v="MG"/>
    <s v="Eixo Principal"/>
    <s v="-"/>
    <s v="352BMG0215"/>
    <s v="ACESSO LAGOA FORMOSA"/>
    <s v="ACESSO CARMO DO PARANAIBA"/>
    <n v="195.2"/>
    <n v="228"/>
    <n v="32.799999999999997"/>
    <x v="2"/>
    <m/>
    <s v="354BMG0135"/>
    <s v="Federal"/>
    <m/>
    <m/>
    <m/>
    <s v="Federal"/>
    <s v="PAV"/>
    <s v="Patos de Minas"/>
  </r>
  <r>
    <x v="0"/>
    <s v="352BMG0220"/>
    <n v="0"/>
    <x v="295"/>
    <s v="0220"/>
    <n v="-46.268024020092398"/>
    <n v="-18.991722310436199"/>
    <n v="-46.203510920192699"/>
    <n v="-19.076219689786701"/>
    <s v="352"/>
    <s v="MG"/>
    <s v="Eixo Principal"/>
    <s v="-"/>
    <s v="352BMG0220"/>
    <s v="ACESSO CARMO DO PARANAIBA"/>
    <s v="ENTR MG-230"/>
    <n v="228"/>
    <n v="239.9"/>
    <n v="11.9"/>
    <x v="2"/>
    <m/>
    <s v="354BMG0140"/>
    <s v="Federal"/>
    <m/>
    <m/>
    <m/>
    <s v="Federal"/>
    <s v="PAV"/>
    <s v="Patos de Minas"/>
  </r>
  <r>
    <x v="0"/>
    <s v="352BMG0225"/>
    <n v="0"/>
    <x v="295"/>
    <s v="0225"/>
    <n v="-46.203510920192699"/>
    <n v="-19.076219689786701"/>
    <n v="-46.1685911300765"/>
    <n v="-19.088298539945601"/>
    <s v="352"/>
    <s v="MG"/>
    <s v="Eixo Principal"/>
    <s v="-"/>
    <s v="352BMG0225"/>
    <s v="ENTR MG-230"/>
    <s v="ENTR BR-354(B)"/>
    <n v="239.9"/>
    <n v="243.8"/>
    <n v="3.9"/>
    <x v="2"/>
    <m/>
    <m/>
    <s v="Federal"/>
    <m/>
    <m/>
    <m/>
    <s v="Federal"/>
    <s v="PAV"/>
    <s v="Patos de Minas"/>
  </r>
  <r>
    <x v="0"/>
    <s v="352BMG0230"/>
    <n v="0"/>
    <x v="295"/>
    <s v="0230"/>
    <n v="-46.1685911300765"/>
    <n v="-19.088298539945601"/>
    <n v="-46.131549590141397"/>
    <n v="-19.084440190262502"/>
    <s v="352"/>
    <s v="MG"/>
    <s v="Eixo Principal"/>
    <s v="-"/>
    <s v="352BMG0230"/>
    <s v="ENTR BR-354(B)"/>
    <s v="ARAPUÁ"/>
    <n v="243.8"/>
    <n v="249.1"/>
    <n v="5.3"/>
    <x v="1"/>
    <m/>
    <m/>
    <s v="Estadual"/>
    <m/>
    <s v="MG-419"/>
    <s v="PAV"/>
    <s v="Estadual"/>
    <s v="PLA"/>
    <s v="Patos de Minas"/>
  </r>
  <r>
    <x v="0"/>
    <s v="352BMG0250"/>
    <n v="0"/>
    <x v="295"/>
    <s v="0250"/>
    <n v="-46.131549590141397"/>
    <n v="-19.084440190262502"/>
    <n v="-45.9620920996705"/>
    <n v="-19.0044537203628"/>
    <s v="352"/>
    <s v="MG"/>
    <s v="Eixo Principal"/>
    <s v="-"/>
    <s v="352BMG0250"/>
    <s v="ARAPUÁ"/>
    <s v="TIROS"/>
    <n v="249.1"/>
    <n v="276.3"/>
    <n v="27.2"/>
    <x v="1"/>
    <m/>
    <m/>
    <s v="Estadual"/>
    <m/>
    <s v="MGT-352"/>
    <s v="IMP"/>
    <s v="Estadual"/>
    <s v="PLA"/>
    <s v="Patos de Minas"/>
  </r>
  <r>
    <x v="0"/>
    <s v="352BMG0255"/>
    <n v="0"/>
    <x v="295"/>
    <s v="0255"/>
    <n v="-45.9620920996705"/>
    <n v="-19.0044537203628"/>
    <n v="-45.717641040401602"/>
    <n v="-19.150728309963402"/>
    <s v="352"/>
    <s v="MG"/>
    <s v="Eixo Principal"/>
    <s v="-"/>
    <s v="352BMG0255"/>
    <s v="TIROS"/>
    <s v="CEDRO DO ABAETÉ"/>
    <n v="276.3"/>
    <n v="313.5"/>
    <n v="37.200000000000003"/>
    <x v="1"/>
    <m/>
    <m/>
    <s v="Federal"/>
    <m/>
    <m/>
    <m/>
    <s v="Federal"/>
    <s v="PLA"/>
    <s v="Bom Despacho"/>
  </r>
  <r>
    <x v="0"/>
    <s v="352BMG0260"/>
    <n v="0"/>
    <x v="295"/>
    <s v="0260"/>
    <n v="-45.717641040401602"/>
    <n v="-19.150728309963402"/>
    <n v="-45.410099790373003"/>
    <n v="-19.174377479636899"/>
    <s v="352"/>
    <s v="MG"/>
    <s v="Eixo Principal"/>
    <s v="-"/>
    <s v="352BMG0260"/>
    <s v="CEDRO DO ABAETÉ"/>
    <s v="ENTR MG-176 (ABAETÉ)"/>
    <n v="313.5"/>
    <n v="352.6"/>
    <n v="39.1"/>
    <x v="1"/>
    <m/>
    <m/>
    <s v="Estadual"/>
    <m/>
    <s v="MGT-352"/>
    <s v="PAV"/>
    <s v="Estadual"/>
    <s v="PLA"/>
    <s v="Bom Despacho"/>
  </r>
  <r>
    <x v="0"/>
    <s v="352BMG0270"/>
    <n v="0"/>
    <x v="295"/>
    <s v="0270"/>
    <n v="-45.410099790373003"/>
    <n v="-19.174377479636899"/>
    <n v="-45.371994169894997"/>
    <n v="-19.194252469875501"/>
    <s v="352"/>
    <s v="MG"/>
    <s v="Eixo Principal"/>
    <s v="-"/>
    <s v="352BMG0270"/>
    <s v="ENTR MG-176 (ABAETÉ)"/>
    <s v="ENTR MG-060"/>
    <n v="352.6"/>
    <n v="359.7"/>
    <n v="7.1"/>
    <x v="2"/>
    <m/>
    <m/>
    <s v="Federal"/>
    <m/>
    <m/>
    <m/>
    <s v="Federal"/>
    <s v="PAV"/>
    <s v="Bom Despacho"/>
  </r>
  <r>
    <x v="0"/>
    <s v="352BMG0290"/>
    <n v="0"/>
    <x v="295"/>
    <s v="0290"/>
    <n v="-45.371994169894997"/>
    <n v="-19.194252469875501"/>
    <n v="-45.235070060035099"/>
    <n v="-19.319704080378902"/>
    <s v="352"/>
    <s v="MG"/>
    <s v="Eixo Principal"/>
    <s v="-"/>
    <s v="352BMG0290"/>
    <s v="ENTR MG-060"/>
    <s v="ENTR MG-164 (MARTINHO CAMPOS)"/>
    <n v="359.7"/>
    <n v="380"/>
    <n v="20.3"/>
    <x v="2"/>
    <m/>
    <m/>
    <s v="Federal"/>
    <m/>
    <m/>
    <m/>
    <s v="Federal"/>
    <s v="PAV"/>
    <s v="Bom Despacho"/>
  </r>
  <r>
    <x v="0"/>
    <s v="352BMG0310"/>
    <n v="0"/>
    <x v="295"/>
    <s v="0310"/>
    <n v="-45.235070060035099"/>
    <n v="-19.319704080378902"/>
    <n v="-45.001915609817502"/>
    <n v="-19.508762030443201"/>
    <s v="352"/>
    <s v="MG"/>
    <s v="Eixo Principal"/>
    <s v="-"/>
    <s v="352BMG0310"/>
    <s v="ENTR MG-164 (MARTINHO CAMPOS)"/>
    <s v="PONTE S/ RIO PARÁ"/>
    <n v="380"/>
    <n v="413.5"/>
    <n v="33.5"/>
    <x v="2"/>
    <m/>
    <m/>
    <s v="Federal"/>
    <m/>
    <m/>
    <m/>
    <s v="Federal"/>
    <s v="PAV"/>
    <s v="Bom Despacho"/>
  </r>
  <r>
    <x v="0"/>
    <s v="352BMG0315"/>
    <n v="0"/>
    <x v="295"/>
    <s v="0315"/>
    <n v="-45.001915609817502"/>
    <n v="-19.508762030443201"/>
    <n v="-44.939527240090001"/>
    <n v="-19.6422496895714"/>
    <s v="352"/>
    <s v="MG"/>
    <s v="Eixo Principal"/>
    <s v="-"/>
    <s v="352BMG0315"/>
    <s v="PONTE S/ RIO PARÁ"/>
    <s v="ENTR MG-423(A) (PITANGUI)"/>
    <n v="413.5"/>
    <n v="430.7"/>
    <n v="17.2"/>
    <x v="2"/>
    <m/>
    <m/>
    <s v="Federal"/>
    <m/>
    <m/>
    <m/>
    <s v="Federal"/>
    <s v="PAV"/>
    <s v="Bom Despacho"/>
  </r>
  <r>
    <x v="0"/>
    <s v="352BMG0330"/>
    <n v="0"/>
    <x v="295"/>
    <s v="0330"/>
    <n v="-44.939527240090001"/>
    <n v="-19.6422496895714"/>
    <n v="-44.8567007102695"/>
    <n v="-19.723116450064001"/>
    <s v="352"/>
    <s v="MG"/>
    <s v="Eixo Principal"/>
    <s v="-"/>
    <s v="352BMG0330"/>
    <s v="ENTR MG-423(A) (PITANGUI)"/>
    <s v="ENTR MG-423(B)"/>
    <n v="430.7"/>
    <n v="438.1"/>
    <n v="7.4"/>
    <x v="2"/>
    <m/>
    <m/>
    <s v="Federal"/>
    <m/>
    <m/>
    <m/>
    <s v="Federal"/>
    <s v="PAV"/>
    <s v="Bom Despacho"/>
  </r>
  <r>
    <x v="0"/>
    <s v="352BMG0331"/>
    <n v="0"/>
    <x v="295"/>
    <s v="0331"/>
    <n v="-44.8567007102695"/>
    <n v="-19.723116450064001"/>
    <n v="-44.605066739738199"/>
    <n v="-19.8840599795843"/>
    <s v="352"/>
    <s v="MG"/>
    <s v="Eixo Principal"/>
    <s v="-"/>
    <s v="352BMG0331"/>
    <s v="ENTR MG-423(B)"/>
    <s v="ENTR BR-262 (PARÁ DE MINAS)"/>
    <n v="438.1"/>
    <n v="484.6"/>
    <n v="46.5"/>
    <x v="2"/>
    <m/>
    <m/>
    <s v="Federal"/>
    <m/>
    <m/>
    <m/>
    <s v="Federal"/>
    <s v="PAV"/>
    <s v="Bom Despacho"/>
  </r>
  <r>
    <x v="0"/>
    <s v="354BGO0010"/>
    <n v="0"/>
    <x v="296"/>
    <s v="0010"/>
    <n v="-47.604500769694702"/>
    <n v="-16.7542418301962"/>
    <n v="-47.3515739904472"/>
    <n v="-17.7849290796132"/>
    <s v="354"/>
    <s v="GO"/>
    <s v="Eixo Principal"/>
    <s v="-"/>
    <s v="354BGO0010"/>
    <s v="ENTR BR-040/050/457 (CRISTALINA)"/>
    <s v="DIV GO/MG"/>
    <n v="0"/>
    <n v="62"/>
    <n v="62"/>
    <x v="1"/>
    <m/>
    <m/>
    <s v="Federal"/>
    <m/>
    <m/>
    <m/>
    <s v="Federal"/>
    <s v="PLA"/>
    <s v="Goiânia"/>
  </r>
  <r>
    <x v="0"/>
    <s v="354BMG0030"/>
    <n v="0"/>
    <x v="297"/>
    <s v="0030"/>
    <n v="-47.3515739904472"/>
    <n v="-17.7849290796132"/>
    <n v="-47.095640759613303"/>
    <n v="-17.736456570114498"/>
    <s v="354"/>
    <s v="MG"/>
    <s v="Eixo Principal"/>
    <s v="-"/>
    <s v="354BMG0030"/>
    <s v="DIV GO/MG"/>
    <s v="ENTR MG-188(A) (GUARDA MOR)"/>
    <n v="0"/>
    <n v="80"/>
    <n v="80"/>
    <x v="1"/>
    <m/>
    <m/>
    <s v="Federal"/>
    <m/>
    <m/>
    <m/>
    <s v="Federal"/>
    <s v="PLA"/>
    <s v="Patos de Minas"/>
  </r>
  <r>
    <x v="0"/>
    <s v="354BMG0050"/>
    <n v="0"/>
    <x v="297"/>
    <s v="0050"/>
    <n v="-47.095640759613303"/>
    <n v="-17.736456570114498"/>
    <n v="-47.061474970093698"/>
    <n v="-17.894548110207001"/>
    <s v="354"/>
    <s v="MG"/>
    <s v="Eixo Principal"/>
    <s v="-"/>
    <s v="354BMG0050"/>
    <s v="ENTR MG-188(A) (GUARDA MOR)"/>
    <s v="ENTR MG-188(B)"/>
    <n v="80"/>
    <n v="96.2"/>
    <n v="16.2"/>
    <x v="1"/>
    <m/>
    <m/>
    <s v="Estadual"/>
    <m/>
    <s v="MG-188"/>
    <s v="PAV"/>
    <s v="Estadual"/>
    <s v="PLA"/>
    <s v="Patos de Minas"/>
  </r>
  <r>
    <x v="0"/>
    <s v="354BMG0070"/>
    <n v="0"/>
    <x v="297"/>
    <s v="0070"/>
    <n v="-47.061474970093698"/>
    <n v="-17.894548110207001"/>
    <n v="-46.907636000201101"/>
    <n v="-17.986751620091098"/>
    <s v="354"/>
    <s v="MG"/>
    <s v="Eixo Principal"/>
    <s v="-"/>
    <s v="354BMG0070"/>
    <s v="ENTR MG-188(B)"/>
    <s v="ACESSO VAZANTE"/>
    <n v="96.2"/>
    <n v="117.3"/>
    <n v="21.1"/>
    <x v="1"/>
    <m/>
    <m/>
    <s v="Estadual"/>
    <m/>
    <s v="MGT-354"/>
    <s v="PAV"/>
    <s v="Estadual"/>
    <s v="PLA"/>
    <s v="Patos de Minas"/>
  </r>
  <r>
    <x v="0"/>
    <s v="354BMG0079"/>
    <n v="0"/>
    <x v="297"/>
    <s v="0079"/>
    <n v="-46.907636000201101"/>
    <n v="-17.986751620091098"/>
    <n v="-46.805346839984601"/>
    <n v="-18.1832619695641"/>
    <s v="354"/>
    <s v="MG"/>
    <s v="Eixo Principal"/>
    <s v="-"/>
    <s v="354BMG0079"/>
    <s v="ACESSO VAZANTE"/>
    <s v="ACESSO LAGAMAR"/>
    <n v="117.3"/>
    <n v="145.6"/>
    <n v="28.3"/>
    <x v="1"/>
    <m/>
    <m/>
    <s v="Estadual"/>
    <m/>
    <s v="MGT-354"/>
    <s v="PAV"/>
    <s v="Estadual"/>
    <s v="PLA"/>
    <s v="Patos de Minas"/>
  </r>
  <r>
    <x v="0"/>
    <s v="354BMG0085"/>
    <n v="0"/>
    <x v="297"/>
    <s v="0085"/>
    <n v="-46.805346839984601"/>
    <n v="-18.1832619695641"/>
    <n v="-46.5311757195837"/>
    <n v="-18.296161420313201"/>
    <s v="354"/>
    <s v="MG"/>
    <s v="Eixo Principal"/>
    <s v="-"/>
    <s v="354BMG0085"/>
    <s v="ACESSO LAGAMAR"/>
    <s v="ENTR MG-410"/>
    <n v="145.6"/>
    <n v="181.5"/>
    <n v="35.9"/>
    <x v="1"/>
    <m/>
    <m/>
    <s v="Estadual"/>
    <m/>
    <s v="MGT-354"/>
    <s v="PAV"/>
    <s v="Estadual"/>
    <s v="PLA"/>
    <s v="Patos de Minas"/>
  </r>
  <r>
    <x v="0"/>
    <s v="354BMG0090"/>
    <n v="0"/>
    <x v="297"/>
    <s v="0090"/>
    <n v="-46.5311757195837"/>
    <n v="-18.296161420313201"/>
    <n v="-46.429241150358699"/>
    <n v="-18.413715410337801"/>
    <s v="354"/>
    <s v="MG"/>
    <s v="Eixo Principal"/>
    <s v="-"/>
    <s v="354BMG0090"/>
    <s v="ENTR MG-410"/>
    <s v="PRESIDENTE OLEGÁRIO"/>
    <n v="181.5"/>
    <n v="200.5"/>
    <n v="19"/>
    <x v="1"/>
    <m/>
    <m/>
    <s v="Estadual"/>
    <m/>
    <s v="MGT-354"/>
    <s v="PAV"/>
    <s v="Estadual"/>
    <s v="PLA"/>
    <s v="Patos de Minas"/>
  </r>
  <r>
    <x v="0"/>
    <s v="354BMG0100"/>
    <n v="0"/>
    <x v="297"/>
    <s v="0100"/>
    <n v="-46.429241150358699"/>
    <n v="-18.413715410337801"/>
    <n v="-46.470292289757303"/>
    <n v="-18.633050160336602"/>
    <s v="354"/>
    <s v="MG"/>
    <s v="Eixo Principal"/>
    <s v="-"/>
    <s v="354BMG0100"/>
    <s v="PRESIDENTE OLEGÁRIO"/>
    <s v="ENTR BR-365(A)"/>
    <n v="200.5"/>
    <n v="228.5"/>
    <n v="28"/>
    <x v="1"/>
    <m/>
    <m/>
    <s v="Estadual"/>
    <m/>
    <s v="MGT-354"/>
    <s v="PAV"/>
    <s v="Estadual"/>
    <s v="PLA"/>
    <s v="Patos de Minas"/>
  </r>
  <r>
    <x v="0"/>
    <s v="354BMG0110"/>
    <n v="0"/>
    <x v="297"/>
    <s v="0110"/>
    <n v="-46.470292289757303"/>
    <n v="-18.633050160336602"/>
    <n v="-46.487401309822502"/>
    <n v="-18.638191060169198"/>
    <s v="354"/>
    <s v="MG"/>
    <s v="Eixo Principal"/>
    <s v="-"/>
    <s v="354BMG0110"/>
    <s v="ENTR BR-365(A)"/>
    <s v="ENTR BR-146/352(A)/365(B) (P/PATOS DE MINAS)"/>
    <n v="228.5"/>
    <n v="230.5"/>
    <n v="2"/>
    <x v="2"/>
    <m/>
    <s v="365BMG0160"/>
    <s v="Federal"/>
    <m/>
    <m/>
    <m/>
    <s v="Federal"/>
    <s v="PAV"/>
    <s v="Patos de Minas"/>
  </r>
  <r>
    <x v="0"/>
    <s v="354BMG0130"/>
    <n v="0"/>
    <x v="297"/>
    <s v="0130"/>
    <n v="-46.487401309822502"/>
    <n v="-18.638191060169198"/>
    <n v="-46.477131419879001"/>
    <n v="-18.6644149304046"/>
    <s v="354"/>
    <s v="MG"/>
    <s v="Eixo Principal"/>
    <s v="Coinc"/>
    <s v="354BMG0130"/>
    <s v="ENTR BR-146/352(A)/365(B) (P/PATOS DE MINAS)"/>
    <s v="ACESSO AEROPORTO"/>
    <n v="230.5"/>
    <n v="233.7"/>
    <n v="3.2"/>
    <x v="0"/>
    <m/>
    <s v="352BMG0210"/>
    <s v="Federal"/>
    <m/>
    <m/>
    <m/>
    <s v="Federal"/>
    <s v="PAV"/>
    <s v="Patos de Minas"/>
  </r>
  <r>
    <x v="0"/>
    <s v="354BMG0132"/>
    <n v="0"/>
    <x v="297"/>
    <s v="0132"/>
    <n v="-46.477131419879001"/>
    <n v="-18.6644149304046"/>
    <n v="-46.419175619659001"/>
    <n v="-18.771377549834"/>
    <s v="354"/>
    <s v="MG"/>
    <s v="Eixo Principal"/>
    <s v="Coinc"/>
    <s v="354BMG0132"/>
    <s v="ACESSO AEROPORTO"/>
    <s v="ACESSO LAGOA FORMOSA"/>
    <n v="233.7"/>
    <n v="248"/>
    <n v="14.3"/>
    <x v="2"/>
    <m/>
    <s v="352BMG0212"/>
    <s v="Federal"/>
    <m/>
    <m/>
    <m/>
    <s v="Federal"/>
    <s v="PAV"/>
    <s v="Patos de Minas"/>
  </r>
  <r>
    <x v="0"/>
    <s v="354BMG0135"/>
    <n v="0"/>
    <x v="297"/>
    <s v="0135"/>
    <n v="-46.419175619659001"/>
    <n v="-18.771377549834"/>
    <n v="-46.268024020092398"/>
    <n v="-18.991722310436199"/>
    <s v="354"/>
    <s v="MG"/>
    <s v="Eixo Principal"/>
    <s v="Coinc"/>
    <s v="354BMG0135"/>
    <s v="ACESSO LAGOA FORMOSA"/>
    <s v="ACESSO CARMO DO PARANAÍBA"/>
    <n v="248"/>
    <n v="280.8"/>
    <n v="32.799999999999997"/>
    <x v="2"/>
    <m/>
    <s v="352BMG0215"/>
    <s v="Federal"/>
    <m/>
    <m/>
    <m/>
    <s v="Federal"/>
    <s v="PAV"/>
    <s v="Patos de Minas"/>
  </r>
  <r>
    <x v="0"/>
    <s v="354BMG0140"/>
    <n v="0"/>
    <x v="297"/>
    <s v="0140"/>
    <n v="-46.268024020092398"/>
    <n v="-18.991722310436199"/>
    <n v="-46.203510920192699"/>
    <n v="-19.076219689786701"/>
    <s v="354"/>
    <s v="MG"/>
    <s v="Eixo Principal"/>
    <s v="Coinc"/>
    <s v="354BMG0140"/>
    <s v="ACESSO CARMO DO PARANAÍBA"/>
    <s v="ENTR MG-230"/>
    <n v="280.8"/>
    <n v="292.7"/>
    <n v="11.9"/>
    <x v="2"/>
    <m/>
    <s v="352BMG0220"/>
    <s v="Federal"/>
    <m/>
    <m/>
    <m/>
    <s v="Federal"/>
    <s v="PAV"/>
    <s v="Patos de Minas"/>
  </r>
  <r>
    <x v="0"/>
    <s v="354BMG0145"/>
    <n v="0"/>
    <x v="297"/>
    <s v="0145"/>
    <n v="-46.203510920192699"/>
    <n v="-19.076219689786701"/>
    <n v="-46.1685911300765"/>
    <n v="-19.088298539945601"/>
    <s v="354"/>
    <s v="MG"/>
    <s v="Eixo Principal"/>
    <s v="-"/>
    <s v="354BMG0145"/>
    <s v="ENTR MG-230"/>
    <s v="ENTR BR-352(B) (P/ARAPUÁ)"/>
    <n v="292.7"/>
    <n v="296.60000000000002"/>
    <n v="3.9"/>
    <x v="2"/>
    <m/>
    <m/>
    <s v="Federal"/>
    <m/>
    <m/>
    <m/>
    <s v="Federal"/>
    <s v="PAV"/>
    <s v="Patos de Minas"/>
  </r>
  <r>
    <x v="0"/>
    <s v="354BMG0150"/>
    <n v="0"/>
    <x v="297"/>
    <s v="0150"/>
    <n v="-46.1685911300765"/>
    <n v="-19.088298539945601"/>
    <n v="-46.152836280370003"/>
    <n v="-19.228133589793199"/>
    <s v="354"/>
    <s v="MG"/>
    <s v="Eixo Principal"/>
    <s v="-"/>
    <s v="354BMG0150"/>
    <s v="ENTR BR-352(B) (P/ARAPUÁ)"/>
    <s v="ENTR MG-230 (P/ RIO PARANAÍBA)"/>
    <n v="296.60000000000002"/>
    <n v="313.60000000000002"/>
    <n v="17"/>
    <x v="2"/>
    <m/>
    <m/>
    <s v="Federal"/>
    <m/>
    <m/>
    <m/>
    <s v="Federal"/>
    <s v="PAV"/>
    <s v="Bom Despacho"/>
  </r>
  <r>
    <x v="0"/>
    <s v="354BMG0170"/>
    <n v="0"/>
    <x v="297"/>
    <s v="0170"/>
    <n v="-46.152836280370003"/>
    <n v="-19.228133589793199"/>
    <n v="-46.134464729963199"/>
    <n v="-19.3541312902268"/>
    <s v="354"/>
    <s v="MG"/>
    <s v="Eixo Principal"/>
    <s v="-"/>
    <s v="354BMG0170"/>
    <s v="ENTR MG-230 (P/ RIO PARANAÍBA)"/>
    <s v="ENTR MG-235(A) (GUARDA DOS FERREIROS)"/>
    <n v="313.60000000000002"/>
    <n v="327.9"/>
    <n v="14.3"/>
    <x v="2"/>
    <m/>
    <m/>
    <s v="Federal"/>
    <m/>
    <m/>
    <m/>
    <s v="Federal"/>
    <s v="PAV"/>
    <s v="Bom Despacho"/>
  </r>
  <r>
    <x v="0"/>
    <s v="354BMG0190"/>
    <n v="0"/>
    <x v="297"/>
    <s v="0190"/>
    <n v="-46.134464729963199"/>
    <n v="-19.3541312902268"/>
    <n v="-46.157092849854997"/>
    <n v="-19.410457269787099"/>
    <s v="354"/>
    <s v="MG"/>
    <s v="Eixo Principal"/>
    <s v="-"/>
    <s v="354BMG0190"/>
    <s v="ENTR MG-235(A) (GUARDA DOS FERREIROS)"/>
    <s v="ENTR MG-235(B)"/>
    <n v="327.9"/>
    <n v="334.8"/>
    <n v="6.9"/>
    <x v="2"/>
    <m/>
    <m/>
    <s v="Federal"/>
    <m/>
    <m/>
    <m/>
    <s v="Federal"/>
    <s v="PAV"/>
    <s v="Bom Despacho"/>
  </r>
  <r>
    <x v="0"/>
    <s v="354BMG0210"/>
    <n v="0"/>
    <x v="297"/>
    <s v="0210"/>
    <n v="-46.157092849854997"/>
    <n v="-19.410457269787099"/>
    <n v="-46.070320479806199"/>
    <n v="-19.6492188400773"/>
    <s v="354"/>
    <s v="MG"/>
    <s v="Eixo Principal"/>
    <s v="-"/>
    <s v="354BMG0210"/>
    <s v="ENTR MG-235(B)"/>
    <s v="ENTR BR-262(A)"/>
    <n v="334.8"/>
    <n v="366.2"/>
    <n v="31.4"/>
    <x v="2"/>
    <m/>
    <m/>
    <s v="Federal"/>
    <m/>
    <m/>
    <m/>
    <s v="Federal"/>
    <s v="PAV"/>
    <s v="Bom Despacho"/>
  </r>
  <r>
    <x v="0"/>
    <s v="354BMG0230"/>
    <n v="0"/>
    <x v="297"/>
    <s v="0230"/>
    <n v="-46.070320479806199"/>
    <n v="-19.6492188400773"/>
    <n v="-46.015715639864801"/>
    <n v="-19.734259230079299"/>
    <s v="354"/>
    <s v="MG"/>
    <s v="Eixo Principal"/>
    <s v="Coinc"/>
    <s v="354BMG0230"/>
    <s v="ENTR BR-262(A)"/>
    <s v="ENTR BR-262(B)"/>
    <n v="366.2"/>
    <n v="379.2"/>
    <n v="13"/>
    <x v="2"/>
    <m/>
    <s v="262BMG0830"/>
    <s v="Concessão Federal"/>
    <m/>
    <m/>
    <m/>
    <s v="Federal"/>
    <s v="PAV"/>
    <s v="Bom Despacho"/>
  </r>
  <r>
    <x v="0"/>
    <s v="354BMG0250"/>
    <n v="0"/>
    <x v="297"/>
    <s v="0250"/>
    <n v="-46.015715639864801"/>
    <n v="-19.734259230079299"/>
    <n v="-45.947730639757097"/>
    <n v="-20.013857699673"/>
    <s v="354"/>
    <s v="MG"/>
    <s v="Eixo Principal"/>
    <s v="-"/>
    <s v="354BMG0250"/>
    <s v="ENTR BR-262(B)"/>
    <s v="ENTR MG-176(A) (P/BAMBUÍ)"/>
    <n v="379.2"/>
    <n v="417.9"/>
    <n v="38.700000000000003"/>
    <x v="2"/>
    <m/>
    <m/>
    <s v="Federal"/>
    <m/>
    <m/>
    <m/>
    <s v="Federal"/>
    <s v="PAV"/>
    <s v="Bom Despacho"/>
  </r>
  <r>
    <x v="0"/>
    <s v="354BMG0270"/>
    <n v="0"/>
    <x v="297"/>
    <s v="0270"/>
    <n v="-45.947730639757097"/>
    <n v="-20.013857699673"/>
    <n v="-45.7064405796689"/>
    <n v="-20.1906465003356"/>
    <s v="354"/>
    <s v="MG"/>
    <s v="Eixo Principal"/>
    <s v="-"/>
    <s v="354BMG0270"/>
    <s v="ENTR MG-176(A) (P/BAMBUÍ)"/>
    <s v="ENTR R. 11 (IGUATAMA)"/>
    <n v="417.9"/>
    <n v="453.7"/>
    <n v="35.799999999999997"/>
    <x v="2"/>
    <m/>
    <m/>
    <s v="Federal"/>
    <m/>
    <m/>
    <m/>
    <s v="Federal"/>
    <s v="PAV"/>
    <s v="Bom Despacho"/>
  </r>
  <r>
    <x v="0"/>
    <s v="354BMG0290"/>
    <n v="0"/>
    <x v="297"/>
    <s v="0290"/>
    <n v="-45.7064405796689"/>
    <n v="-20.1906465003356"/>
    <n v="-45.548867149799001"/>
    <n v="-20.289259169974599"/>
    <s v="354"/>
    <s v="MG"/>
    <s v="Eixo Principal"/>
    <s v="-"/>
    <s v="354BMG0290"/>
    <s v="ENTR R. 11 (IGUATAMA)"/>
    <s v="ENTR MG-170 (ARCOS)"/>
    <n v="453.7"/>
    <n v="474.3"/>
    <n v="20.6"/>
    <x v="2"/>
    <m/>
    <m/>
    <s v="Federal"/>
    <m/>
    <m/>
    <m/>
    <s v="Federal"/>
    <s v="PAV"/>
    <s v="Bom Despacho"/>
  </r>
  <r>
    <x v="0"/>
    <s v="354BMG0310"/>
    <n v="0"/>
    <x v="297"/>
    <s v="0310"/>
    <n v="-45.548867149799001"/>
    <n v="-20.289259169974599"/>
    <n v="-45.500773440141998"/>
    <n v="-20.378014650355698"/>
    <s v="354"/>
    <s v="MG"/>
    <s v="Eixo Principal"/>
    <s v="-"/>
    <s v="354BMG0310"/>
    <s v="ENTR MG-170 (ARCOS)"/>
    <s v="ENTR MG-439"/>
    <n v="474.3"/>
    <n v="487.4"/>
    <n v="13.1"/>
    <x v="2"/>
    <m/>
    <m/>
    <s v="Federal"/>
    <m/>
    <m/>
    <m/>
    <s v="Federal"/>
    <s v="PAV"/>
    <s v="Bom Despacho"/>
  </r>
  <r>
    <x v="0"/>
    <s v="354BMG0320"/>
    <n v="0"/>
    <x v="297"/>
    <s v="0320"/>
    <n v="-45.500773440141998"/>
    <n v="-20.378014650355698"/>
    <n v="-45.435381209774903"/>
    <n v="-20.417285519710902"/>
    <s v="354"/>
    <s v="MG"/>
    <s v="Eixo Principal"/>
    <s v="-"/>
    <s v="354BMG0320"/>
    <s v="ENTR MG-439"/>
    <s v="ENTR MG-050"/>
    <n v="487.4"/>
    <n v="497.3"/>
    <n v="9.9"/>
    <x v="2"/>
    <m/>
    <m/>
    <s v="Federal"/>
    <m/>
    <m/>
    <m/>
    <s v="Federal"/>
    <s v="PAV"/>
    <s v="Oliveira"/>
  </r>
  <r>
    <x v="0"/>
    <s v="354BMG0330"/>
    <n v="0"/>
    <x v="297"/>
    <s v="0330"/>
    <n v="-45.435381209774903"/>
    <n v="-20.417285519710902"/>
    <n v="-45.3923447603024"/>
    <n v="-20.496131880381899"/>
    <s v="354"/>
    <s v="MG"/>
    <s v="Eixo Principal"/>
    <s v="-"/>
    <s v="354BMG0330"/>
    <s v="ENTR MG-050"/>
    <s v="ACESSO FORMIGA"/>
    <n v="497.3"/>
    <n v="509.4"/>
    <n v="12.1"/>
    <x v="2"/>
    <m/>
    <m/>
    <s v="Federal"/>
    <m/>
    <m/>
    <m/>
    <s v="Federal"/>
    <s v="PAV"/>
    <s v="Oliveira"/>
  </r>
  <r>
    <x v="0"/>
    <s v="354BMG0350"/>
    <n v="0"/>
    <x v="297"/>
    <s v="0350"/>
    <n v="-45.3923447603024"/>
    <n v="-20.496131880381899"/>
    <n v="-45.3089737602307"/>
    <n v="-20.777798510093099"/>
    <s v="354"/>
    <s v="MG"/>
    <s v="Eixo Principal"/>
    <s v="-"/>
    <s v="354BMG0350"/>
    <s v="ACESSO FORMIGA"/>
    <s v="ENTR MG-164 (CANDEIAS)"/>
    <n v="509.4"/>
    <n v="545.29999999999995"/>
    <n v="35.9"/>
    <x v="2"/>
    <m/>
    <m/>
    <s v="Federal"/>
    <m/>
    <m/>
    <m/>
    <s v="Federal"/>
    <s v="PAV"/>
    <s v="Oliveira"/>
  </r>
  <r>
    <x v="0"/>
    <s v="354BMG0370"/>
    <n v="0"/>
    <x v="297"/>
    <s v="0370"/>
    <n v="-45.3089737602307"/>
    <n v="-20.777798510093099"/>
    <n v="-45.269300970363403"/>
    <n v="-20.8649377702618"/>
    <s v="354"/>
    <s v="MG"/>
    <s v="Eixo Principal"/>
    <s v="-"/>
    <s v="354BMG0370"/>
    <s v="ENTR MG-164 (CANDEIAS)"/>
    <s v="ENTR BR-369(A)"/>
    <n v="545.29999999999995"/>
    <n v="556.29999999999995"/>
    <n v="11"/>
    <x v="2"/>
    <m/>
    <m/>
    <s v="Federal"/>
    <m/>
    <m/>
    <m/>
    <s v="Federal"/>
    <s v="PAV"/>
    <s v="Oliveira"/>
  </r>
  <r>
    <x v="0"/>
    <s v="354BMG0380"/>
    <n v="0"/>
    <x v="297"/>
    <s v="0380"/>
    <n v="-45.269300970363403"/>
    <n v="-20.8649377702618"/>
    <n v="-45.258015920298398"/>
    <n v="-20.893098739715001"/>
    <s v="354"/>
    <s v="MG"/>
    <s v="Eixo Principal"/>
    <s v="-"/>
    <s v="354BMG0380"/>
    <s v="ENTR BR-369(A)"/>
    <s v="ENTR BR-369(B) (CAMPO BELO)"/>
    <n v="556.29999999999995"/>
    <n v="559.9"/>
    <n v="3.6"/>
    <x v="2"/>
    <m/>
    <s v="369BMG0022"/>
    <s v="Federal"/>
    <m/>
    <m/>
    <m/>
    <s v="Federal"/>
    <s v="PAV"/>
    <s v="Oliveira"/>
  </r>
  <r>
    <x v="0"/>
    <s v="354BMG0390"/>
    <n v="0"/>
    <x v="297"/>
    <s v="0390"/>
    <n v="-45.258015920298398"/>
    <n v="-20.893098739715001"/>
    <n v="-45.0911391000893"/>
    <n v="-21.107021039589199"/>
    <s v="354"/>
    <s v="MG"/>
    <s v="Eixo Principal"/>
    <s v="-"/>
    <s v="354BMG0390"/>
    <s v="ENTR BR-369(B) (CAMPO BELO)"/>
    <s v="ENTR BR-381 (PERDÕES)"/>
    <n v="559.9"/>
    <n v="592.1"/>
    <n v="32.200000000000003"/>
    <x v="2"/>
    <m/>
    <m/>
    <s v="Federal"/>
    <m/>
    <m/>
    <m/>
    <s v="Federal"/>
    <s v="PAV"/>
    <s v="Oliveira"/>
  </r>
  <r>
    <x v="0"/>
    <s v="354BMG0410"/>
    <n v="0"/>
    <x v="297"/>
    <s v="0410"/>
    <n v="-45.0911391000893"/>
    <n v="-21.107021039589199"/>
    <n v="-44.986191210256003"/>
    <n v="-21.263955439991399"/>
    <s v="354"/>
    <s v="MG"/>
    <s v="Eixo Principal"/>
    <s v="-"/>
    <s v="354BMG0410"/>
    <s v="ENTR BR-381 (PERDÕES)"/>
    <s v="ENTR BR-265 (LAVRAS)"/>
    <n v="592.1"/>
    <n v="610.1"/>
    <n v="18"/>
    <x v="1"/>
    <m/>
    <m/>
    <s v="Federal"/>
    <m/>
    <m/>
    <m/>
    <s v="Federal"/>
    <s v="PLA"/>
    <s v="Oliveira"/>
  </r>
  <r>
    <x v="0"/>
    <s v="354BMG0420"/>
    <n v="0"/>
    <x v="297"/>
    <s v="0420"/>
    <n v="-44.986191210256003"/>
    <n v="-21.263955439991399"/>
    <n v="-44.909889590132401"/>
    <n v="-21.5082271501627"/>
    <s v="354"/>
    <s v="MG"/>
    <s v="Eixo Principal"/>
    <s v="-"/>
    <s v="354BMG0420"/>
    <s v="ENTR BR-265 (LAVRAS)"/>
    <s v="LUMINÁRIAS"/>
    <n v="610.1"/>
    <n v="647.29999999999995"/>
    <n v="37.200000000000003"/>
    <x v="1"/>
    <m/>
    <m/>
    <s v="Estadual"/>
    <m/>
    <s v="MGT-354"/>
    <s v="PAV"/>
    <s v="Estadual"/>
    <s v="PLA"/>
    <s v="Caxambu"/>
  </r>
  <r>
    <x v="0"/>
    <s v="354BMG0430"/>
    <n v="0"/>
    <x v="297"/>
    <s v="0430"/>
    <n v="-44.909889590132401"/>
    <n v="-21.5082271501627"/>
    <n v="-44.802259560430301"/>
    <n v="-21.8189608495634"/>
    <s v="354"/>
    <s v="MG"/>
    <s v="Eixo Principal"/>
    <s v="-"/>
    <s v="354BMG0430"/>
    <s v="LUMINÁRIAS"/>
    <s v="ENTR BR-383(A) (CRUZÍLIA)"/>
    <n v="647.29999999999995"/>
    <n v="678.3"/>
    <n v="31"/>
    <x v="1"/>
    <m/>
    <m/>
    <s v="Federal"/>
    <m/>
    <m/>
    <m/>
    <s v="Federal"/>
    <s v="PLA"/>
    <s v="Caxambu"/>
  </r>
  <r>
    <x v="0"/>
    <s v="354BMG0450"/>
    <n v="0"/>
    <x v="297"/>
    <s v="0450"/>
    <n v="-44.802259560430301"/>
    <n v="-21.8189608495634"/>
    <n v="-44.819400869754297"/>
    <n v="-21.923267879808702"/>
    <s v="354"/>
    <s v="MG"/>
    <s v="Eixo Principal"/>
    <s v="-"/>
    <s v="354BMG0450"/>
    <s v="ENTR BR-383(A) (CRUZÍLIA)"/>
    <s v="ENTR BR-267(A)"/>
    <n v="678.3"/>
    <n v="691.3"/>
    <n v="13"/>
    <x v="1"/>
    <m/>
    <s v="383BMG0170"/>
    <s v="Estadual"/>
    <m/>
    <s v="MGT-354"/>
    <s v="PAV"/>
    <s v="Estadual"/>
    <s v="PLA"/>
    <s v="Caxambu"/>
  </r>
  <r>
    <x v="0"/>
    <s v="354BMG0470"/>
    <n v="0"/>
    <x v="297"/>
    <s v="0470"/>
    <n v="-44.819400869754297"/>
    <n v="-21.923267879808702"/>
    <n v="-44.872666870079897"/>
    <n v="-21.9359424004214"/>
    <s v="354"/>
    <s v="MG"/>
    <s v="Eixo Principal"/>
    <s v="Coinc"/>
    <s v="354BMG0470"/>
    <s v="ENTR BR-267(A)"/>
    <s v="ACESSO BAEPENDI"/>
    <n v="691.3"/>
    <n v="697.4"/>
    <n v="6.1"/>
    <x v="2"/>
    <m/>
    <s v="267BMG0210;383BMG0190"/>
    <s v="Federal"/>
    <m/>
    <m/>
    <m/>
    <s v="Federal"/>
    <s v="PAV"/>
    <s v="Caxambu"/>
  </r>
  <r>
    <x v="0"/>
    <s v="354BMG0490"/>
    <n v="0"/>
    <x v="297"/>
    <s v="0490"/>
    <n v="-44.872666870079897"/>
    <n v="-21.9359424004214"/>
    <n v="-44.923995430344803"/>
    <n v="-21.969451790068"/>
    <s v="354"/>
    <s v="MG"/>
    <s v="Eixo Principal"/>
    <s v="Coinc"/>
    <s v="354BMG0490"/>
    <s v="ACESSO BAEPENDI"/>
    <s v="ENTR BR-267(B)/383(B) (CAXAMBÚ)"/>
    <n v="697.4"/>
    <n v="704.4"/>
    <n v="7"/>
    <x v="2"/>
    <m/>
    <s v="383BMG0210;267BMG0230"/>
    <s v="Federal"/>
    <m/>
    <m/>
    <m/>
    <s v="Federal"/>
    <s v="PAV"/>
    <s v="Caxambu"/>
  </r>
  <r>
    <x v="0"/>
    <s v="354BMG0510"/>
    <n v="0"/>
    <x v="297"/>
    <s v="0510"/>
    <n v="-44.923995430344803"/>
    <n v="-21.969451790068"/>
    <n v="-44.970392259595002"/>
    <n v="-22.141108149921099"/>
    <s v="354"/>
    <s v="MG"/>
    <s v="Eixo Principal"/>
    <s v="-"/>
    <s v="354BMG0510"/>
    <s v="ENTR BR-267(B)/383(B) (CAXAMBÚ)"/>
    <s v="ENTR BR-460 (P/SÃO LOURENÇO)"/>
    <n v="704.4"/>
    <n v="728.8"/>
    <n v="24.4"/>
    <x v="2"/>
    <m/>
    <m/>
    <s v="Federal"/>
    <m/>
    <m/>
    <m/>
    <s v="Federal"/>
    <s v="PAV"/>
    <s v="Caxambu"/>
  </r>
  <r>
    <x v="0"/>
    <s v="354BMG0530"/>
    <n v="0"/>
    <x v="297"/>
    <s v="0530"/>
    <n v="-44.970392259595002"/>
    <n v="-22.141108149921099"/>
    <n v="-44.972955400271402"/>
    <n v="-22.1974570603949"/>
    <s v="354"/>
    <s v="MG"/>
    <s v="Eixo Principal"/>
    <s v="-"/>
    <s v="354BMG0530"/>
    <s v="ENTR BR-460 (P/SÃO LOURENÇO)"/>
    <s v="ENTR MG-350/AV HAROLDO RUSSANO (POUSO ALTO)"/>
    <n v="728.8"/>
    <n v="737.3"/>
    <n v="8.5"/>
    <x v="2"/>
    <m/>
    <m/>
    <s v="Federal"/>
    <m/>
    <m/>
    <m/>
    <s v="Federal"/>
    <s v="PAV"/>
    <s v="Caxambu"/>
  </r>
  <r>
    <x v="0"/>
    <s v="354BMG0550"/>
    <n v="0"/>
    <x v="297"/>
    <s v="0550"/>
    <n v="-44.972955400271402"/>
    <n v="-22.1974570603949"/>
    <n v="-44.930477199563001"/>
    <n v="-22.253351549734099"/>
    <s v="354"/>
    <s v="MG"/>
    <s v="Eixo Principal"/>
    <s v="-"/>
    <s v="354BMG0550"/>
    <s v="ENTR MG-350/AV HAROLDO RUSSANO (POUSO ALTO)"/>
    <s v="ENTR MG-158 (P/ITANHANDÚ)"/>
    <n v="737.3"/>
    <n v="746.9"/>
    <n v="9.6"/>
    <x v="2"/>
    <m/>
    <m/>
    <s v="Federal"/>
    <m/>
    <m/>
    <m/>
    <s v="Federal"/>
    <s v="PAV"/>
    <s v="Caxambu"/>
  </r>
  <r>
    <x v="0"/>
    <s v="354BMG0570"/>
    <n v="0"/>
    <x v="297"/>
    <s v="0570"/>
    <n v="-44.930477199563001"/>
    <n v="-22.253351549734099"/>
    <n v="-44.8698281303638"/>
    <n v="-22.2830198198087"/>
    <s v="354"/>
    <s v="MG"/>
    <s v="Eixo Principal"/>
    <s v="-"/>
    <s v="354BMG0570"/>
    <s v="ENTR MG-158 (P/ITANHANDÚ)"/>
    <s v="ENTR MG-881/AV CAMPOS ELÍSEOS (ITAMONTE)"/>
    <n v="746.9"/>
    <n v="754.7"/>
    <n v="7.8"/>
    <x v="2"/>
    <m/>
    <m/>
    <s v="Federal"/>
    <m/>
    <m/>
    <m/>
    <s v="Federal"/>
    <s v="PAV"/>
    <s v="Caxambu"/>
  </r>
  <r>
    <x v="0"/>
    <s v="354BMG0590"/>
    <n v="0"/>
    <x v="297"/>
    <s v="0590"/>
    <n v="-44.8698281303638"/>
    <n v="-22.2830198198087"/>
    <n v="-44.761340999987098"/>
    <n v="-22.376369860080899"/>
    <s v="354"/>
    <s v="MG"/>
    <s v="Eixo Principal"/>
    <s v="-"/>
    <s v="354BMG0590"/>
    <s v="ENTR MG-881/AV CAMPOS ELÍSEOS (ITAMONTE)"/>
    <s v="ENTR BR-485 (GARGANTA DO REGISTRO)"/>
    <n v="754.7"/>
    <n v="775.3"/>
    <n v="20.6"/>
    <x v="2"/>
    <m/>
    <m/>
    <s v="Federal"/>
    <m/>
    <m/>
    <m/>
    <s v="Federal"/>
    <s v="PAV"/>
    <s v="Caxambu"/>
  </r>
  <r>
    <x v="0"/>
    <s v="354BMG0595"/>
    <n v="0"/>
    <x v="297"/>
    <s v="0595"/>
    <n v="-44.761340999987098"/>
    <n v="-22.376369860080899"/>
    <n v="-44.760876039697401"/>
    <n v="-22.3764914897903"/>
    <s v="354"/>
    <s v="MG"/>
    <s v="Eixo Principal"/>
    <s v="-"/>
    <s v="354BMG0595"/>
    <s v="ENTR BR-485 (GARGANTA DO REGISTRO)"/>
    <s v="DIV MG/RJ"/>
    <n v="775.3"/>
    <n v="775.4"/>
    <n v="0.1"/>
    <x v="2"/>
    <m/>
    <m/>
    <s v="Federal"/>
    <m/>
    <m/>
    <m/>
    <s v="Federal"/>
    <s v="PAV"/>
    <s v="Caxambu"/>
  </r>
  <r>
    <x v="0"/>
    <s v="354BRJ0610"/>
    <n v="0"/>
    <x v="298"/>
    <s v="0610"/>
    <n v="-44.760876039697401"/>
    <n v="-22.3764914897903"/>
    <n v="-44.668554879603903"/>
    <n v="-22.502044649940601"/>
    <s v="354"/>
    <s v="RJ"/>
    <s v="Eixo Principal"/>
    <s v="-"/>
    <s v="354BRJ0610"/>
    <s v="ENTR BR-485 (DIV MG/RJ)"/>
    <s v="ENTR BR-116 (ENGENHEIRO PASSOS)"/>
    <n v="0"/>
    <n v="26.1"/>
    <n v="26.1"/>
    <x v="2"/>
    <m/>
    <m/>
    <s v="Federal"/>
    <m/>
    <m/>
    <m/>
    <s v="Federal"/>
    <s v="PAV"/>
    <s v="Seropédica"/>
  </r>
  <r>
    <x v="0"/>
    <s v="356BMG0010"/>
    <n v="0"/>
    <x v="299"/>
    <s v="0010"/>
    <n v="-43.933008890247997"/>
    <n v="-19.939874840251601"/>
    <n v="-43.948899390094702"/>
    <n v="-19.9810585999743"/>
    <s v="356"/>
    <s v="MG"/>
    <s v="Eixo Principal"/>
    <s v="-"/>
    <s v="356BMG0010"/>
    <s v="ENTR AVENIDA CONTORNO"/>
    <s v="ENTR MG-030 (NOVA LIMA) *TRECHO URBANO*"/>
    <n v="0"/>
    <n v="4.7"/>
    <n v="4.7"/>
    <x v="1"/>
    <m/>
    <m/>
    <s v="Estadual"/>
    <m/>
    <s v="MGT-356"/>
    <s v="DUP"/>
    <s v="Estadual"/>
    <s v="PLA"/>
    <s v="Contagem"/>
  </r>
  <r>
    <x v="0"/>
    <s v="356BMG0022"/>
    <n v="0"/>
    <x v="299"/>
    <s v="0022"/>
    <n v="-43.948899390094702"/>
    <n v="-19.9810585999743"/>
    <n v="-43.962007960398999"/>
    <n v="-19.997749630441"/>
    <s v="356"/>
    <s v="MG"/>
    <s v="Eixo Principal"/>
    <s v="-"/>
    <s v="356BMG0022"/>
    <s v="ENTR MG-030 (NOVA LIMA)"/>
    <s v="ENTR BR-040(A) (ANEL RODOVIÁRIO DE BELO HORIZONTE) *TRECHO URBANO*"/>
    <n v="4.7"/>
    <n v="7.9"/>
    <n v="3.2"/>
    <x v="1"/>
    <m/>
    <m/>
    <s v="Estadual"/>
    <m/>
    <s v="MGT-356"/>
    <s v="DUP"/>
    <s v="Estadual"/>
    <s v="PLA"/>
    <s v="Contagem"/>
  </r>
  <r>
    <x v="0"/>
    <s v="356BMG0040"/>
    <n v="0"/>
    <x v="299"/>
    <s v="0040"/>
    <n v="-43.962007960398999"/>
    <n v="-19.997749630441"/>
    <n v="-43.963045150313398"/>
    <n v="-20.156726429880699"/>
    <s v="356"/>
    <s v="MG"/>
    <s v="Eixo Principal"/>
    <s v="Coinc"/>
    <s v="356BMG0040"/>
    <s v="ENTR BR-040(A) (ANEL RODOVIÁRIO DE BELO HORIZONTE)"/>
    <s v="ENTR BR-040(B)"/>
    <n v="7.9"/>
    <n v="28"/>
    <n v="20.100000000000001"/>
    <x v="0"/>
    <m/>
    <s v="040BMG0400"/>
    <s v="Concessão Federal"/>
    <m/>
    <m/>
    <m/>
    <s v="Federal"/>
    <s v="PAV"/>
    <s v="Contagem"/>
  </r>
  <r>
    <x v="0"/>
    <s v="356BMG0050"/>
    <n v="0"/>
    <x v="299"/>
    <s v="0050"/>
    <n v="-43.963045150313398"/>
    <n v="-20.156726429880699"/>
    <n v="-43.801584610441303"/>
    <n v="-20.219851449584599"/>
    <s v="356"/>
    <s v="MG"/>
    <s v="Eixo Principal"/>
    <s v="-"/>
    <s v="356BMG0050"/>
    <s v="ENTR BR-040(B)"/>
    <s v="ENTR MG-030 (ITABIRITO)"/>
    <n v="28"/>
    <n v="50.6"/>
    <n v="22.6"/>
    <x v="2"/>
    <m/>
    <m/>
    <s v="Federal"/>
    <m/>
    <m/>
    <m/>
    <s v="Federal"/>
    <s v="PAV"/>
    <s v="Contagem"/>
  </r>
  <r>
    <x v="0"/>
    <s v="356BMG0070"/>
    <n v="0"/>
    <x v="299"/>
    <s v="0070"/>
    <n v="-43.801584610441303"/>
    <n v="-20.219851449584599"/>
    <n v="-43.674400720416799"/>
    <n v="-20.349537160011799"/>
    <s v="356"/>
    <s v="MG"/>
    <s v="Eixo Principal"/>
    <s v="-"/>
    <s v="356BMG0070"/>
    <s v="ENTR MG-030 (ITABIRITO)"/>
    <s v="ENTR MG-440 (CACHOEIRA DO CAMPO)"/>
    <n v="50.6"/>
    <n v="73.599999999999994"/>
    <n v="23"/>
    <x v="2"/>
    <m/>
    <m/>
    <s v="Federal"/>
    <m/>
    <m/>
    <m/>
    <s v="Federal"/>
    <s v="PAV"/>
    <s v="Contagem"/>
  </r>
  <r>
    <x v="0"/>
    <s v="356BMG0090"/>
    <n v="0"/>
    <x v="299"/>
    <s v="0090"/>
    <n v="-43.674400720416799"/>
    <n v="-20.349537160011799"/>
    <n v="-43.540225240002698"/>
    <n v="-20.375313749729699"/>
    <s v="356"/>
    <s v="MG"/>
    <s v="Eixo Principal"/>
    <s v="-"/>
    <s v="356BMG0090"/>
    <s v="ENTR MG-440 (CACHOEIRA DO CAMPO)"/>
    <s v="TREVO DA JACUBA (P/ OURO PRETO)"/>
    <n v="73.599999999999994"/>
    <n v="90.1"/>
    <n v="16.5"/>
    <x v="2"/>
    <m/>
    <m/>
    <s v="Federal"/>
    <m/>
    <m/>
    <m/>
    <s v="Federal"/>
    <s v="PAV"/>
    <s v="Contagem"/>
  </r>
  <r>
    <x v="0"/>
    <s v="356BMG0100"/>
    <n v="0"/>
    <x v="299"/>
    <s v="0100"/>
    <n v="-43.540225240002698"/>
    <n v="-20.375313749729699"/>
    <n v="-43.521281180282102"/>
    <n v="-20.403382040448701"/>
    <s v="356"/>
    <s v="MG"/>
    <s v="Eixo Principal"/>
    <s v="-"/>
    <s v="356BMG0100"/>
    <s v="TREVO DA JACUBA (P/ OURO PRETO)"/>
    <s v="ENTR MG-129(A) (OURO PRETO)"/>
    <n v="90.1"/>
    <n v="94.8"/>
    <n v="4.7"/>
    <x v="2"/>
    <m/>
    <m/>
    <s v="Federal"/>
    <m/>
    <m/>
    <m/>
    <s v="Federal"/>
    <s v="PAV"/>
    <s v="Contagem"/>
  </r>
  <r>
    <x v="0"/>
    <s v="356BMG0110"/>
    <n v="0"/>
    <x v="299"/>
    <s v="0110"/>
    <n v="-43.521281180282102"/>
    <n v="-20.403382040448701"/>
    <n v="-43.436462029798797"/>
    <n v="-20.394317330180499"/>
    <s v="356"/>
    <s v="MG"/>
    <s v="Eixo Principal"/>
    <s v="-"/>
    <s v="356BMG0110"/>
    <s v="ENTR MG-129(A) (OURO PRETO)"/>
    <s v="ENTR MG-129(B)/262 (P/ MARIANA)"/>
    <n v="94.8"/>
    <n v="108"/>
    <n v="13.2"/>
    <x v="2"/>
    <m/>
    <m/>
    <s v="Federal"/>
    <m/>
    <m/>
    <m/>
    <s v="Federal"/>
    <s v="PAV"/>
    <s v="Contagem"/>
  </r>
  <r>
    <x v="0"/>
    <s v="356BMG0130"/>
    <n v="0"/>
    <x v="299"/>
    <s v="0130"/>
    <n v="-43.436462029798797"/>
    <n v="-20.394317330180499"/>
    <n v="-43.088821599737003"/>
    <n v="-20.669454499625399"/>
    <s v="356"/>
    <s v="MG"/>
    <s v="Eixo Principal"/>
    <s v="-"/>
    <s v="356BMG0130"/>
    <s v="ENTR MG-129(B)/262 (P/ MARIANA)"/>
    <s v="ENTR BR-482(A) (PORTO FIRME)"/>
    <n v="108"/>
    <n v="148"/>
    <n v="40"/>
    <x v="1"/>
    <m/>
    <m/>
    <s v="Federal"/>
    <m/>
    <m/>
    <m/>
    <s v="Federal"/>
    <s v="PLA"/>
    <s v="Contagem"/>
  </r>
  <r>
    <x v="0"/>
    <s v="356BMG0150"/>
    <n v="0"/>
    <x v="299"/>
    <s v="0150"/>
    <n v="-43.088821599737003"/>
    <n v="-20.669454499625399"/>
    <n v="-42.865028660344301"/>
    <n v="-20.7441631497095"/>
    <s v="356"/>
    <s v="MG"/>
    <s v="Eixo Principal"/>
    <s v="-"/>
    <s v="356BMG0150"/>
    <s v="ENTR BR-482(A) (PORTO FIRME)"/>
    <s v="ENTR BR-120(A)/482(B) (VIÇOSA)"/>
    <n v="148"/>
    <n v="177.9"/>
    <n v="29.9"/>
    <x v="1"/>
    <m/>
    <s v="482BMG0230"/>
    <s v="Estadual"/>
    <m/>
    <s v="MG-482"/>
    <s v="PAV"/>
    <s v="Estadual"/>
    <s v="PLA"/>
    <s v="Leopoldina"/>
  </r>
  <r>
    <x v="0"/>
    <s v="356BMG0170"/>
    <n v="0"/>
    <x v="299"/>
    <s v="0170"/>
    <n v="-42.865028660344301"/>
    <n v="-20.7441631497095"/>
    <n v="-42.829491509925198"/>
    <n v="-20.8073114303781"/>
    <s v="356"/>
    <s v="MG"/>
    <s v="Eixo Principal"/>
    <s v="Coinc"/>
    <s v="356BMG0170"/>
    <s v="ENTR BR-120(A)/482(B) (VIÇOSA)"/>
    <s v="ACESSO CAJURÍ"/>
    <n v="177.9"/>
    <n v="187.9"/>
    <n v="10"/>
    <x v="1"/>
    <m/>
    <s v="120BMG0310"/>
    <s v="Estadual"/>
    <m/>
    <s v="MG-120"/>
    <s v="PAV"/>
    <s v="Estadual"/>
    <s v="PLA"/>
    <s v="Leopoldina"/>
  </r>
  <r>
    <x v="0"/>
    <s v="356BMG0180"/>
    <n v="0"/>
    <x v="299"/>
    <s v="0180"/>
    <n v="-42.829491509925198"/>
    <n v="-20.8073114303781"/>
    <n v="-42.804571019936503"/>
    <n v="-20.842289830211399"/>
    <s v="356"/>
    <s v="MG"/>
    <s v="Eixo Principal"/>
    <s v="Coinc"/>
    <s v="356BMG0180"/>
    <s v="ACESSO CAJURÍ"/>
    <s v="ENTR BR-120(B) (COIMBRA)"/>
    <n v="187.9"/>
    <n v="193.9"/>
    <n v="6"/>
    <x v="1"/>
    <m/>
    <s v="120BMG0320"/>
    <s v="Estadual"/>
    <m/>
    <s v="MG-120"/>
    <s v="PAV"/>
    <s v="Estadual"/>
    <s v="PLA"/>
    <s v="Leopoldina"/>
  </r>
  <r>
    <x v="0"/>
    <s v="356BMG0190"/>
    <n v="0"/>
    <x v="299"/>
    <s v="0190"/>
    <n v="-42.804571019936503"/>
    <n v="-20.842289830211399"/>
    <n v="-42.676156709864202"/>
    <n v="-20.842969769838898"/>
    <s v="356"/>
    <s v="MG"/>
    <s v="Eixo Principal"/>
    <s v="-"/>
    <s v="356BMG0190"/>
    <s v="ENTR BR-120(B) (COIMBRA)"/>
    <s v="ERVÁLIA"/>
    <n v="193.9"/>
    <n v="209.9"/>
    <n v="16"/>
    <x v="1"/>
    <m/>
    <m/>
    <s v="Estadual"/>
    <m/>
    <s v="MGT-356"/>
    <s v="PAV"/>
    <s v="Estadual"/>
    <s v="PLA"/>
    <s v="Leopoldina"/>
  </r>
  <r>
    <x v="0"/>
    <s v="356BMG0200"/>
    <n v="0"/>
    <x v="299"/>
    <s v="0200"/>
    <n v="-42.676156709864202"/>
    <n v="-20.842969769838898"/>
    <n v="-42.394115480145203"/>
    <n v="-21.1302949698369"/>
    <s v="356"/>
    <s v="MG"/>
    <s v="Eixo Principal"/>
    <s v="-"/>
    <s v="356BMG0200"/>
    <s v="ERVÁLIA"/>
    <s v="ENTR BR-265(A)"/>
    <n v="209.9"/>
    <n v="261.8"/>
    <n v="51.9"/>
    <x v="2"/>
    <m/>
    <m/>
    <s v="Federal"/>
    <m/>
    <m/>
    <m/>
    <s v="Federal"/>
    <s v="PAV"/>
    <s v="Leopoldina"/>
  </r>
  <r>
    <x v="0"/>
    <s v="356BMG0205"/>
    <n v="0"/>
    <x v="299"/>
    <s v="0205"/>
    <n v="-42.394115480145203"/>
    <n v="-21.1302949698369"/>
    <n v="-42.386499479667201"/>
    <n v="-21.130835750169599"/>
    <s v="356"/>
    <s v="MG"/>
    <s v="Eixo Principal"/>
    <s v="Coinc"/>
    <s v="356BMG0205"/>
    <s v="ENTR BR-265(A)"/>
    <s v="ENTR BR-116(A)/265(B) (MURIAÉ)"/>
    <n v="261.8"/>
    <n v="262.60000000000002"/>
    <n v="0.8"/>
    <x v="2"/>
    <m/>
    <s v="265BMG0010"/>
    <s v="Federal"/>
    <m/>
    <m/>
    <m/>
    <s v="Federal"/>
    <s v="PAV"/>
    <s v="Leopoldina"/>
  </r>
  <r>
    <x v="0"/>
    <s v="356BMG0210"/>
    <n v="0"/>
    <x v="299"/>
    <s v="0210"/>
    <n v="-42.386499479667201"/>
    <n v="-21.130835750169599"/>
    <n v="-42.381744290066798"/>
    <n v="-21.125127569681499"/>
    <s v="356"/>
    <s v="MG"/>
    <s v="Eixo Principal"/>
    <s v="Coinc"/>
    <s v="356BMG0210"/>
    <s v="ENTR BR-116(A)/265(B) (MURIAÉ)"/>
    <s v="ENTR BR-116(B)"/>
    <n v="262.60000000000002"/>
    <n v="263.5"/>
    <n v="0.9"/>
    <x v="2"/>
    <m/>
    <s v="116BMG1360"/>
    <s v="Federal"/>
    <m/>
    <m/>
    <m/>
    <s v="Federal"/>
    <s v="PAV"/>
    <s v="Leopoldina"/>
  </r>
  <r>
    <x v="0"/>
    <s v="356BMG0215"/>
    <n v="0"/>
    <x v="299"/>
    <s v="0215"/>
    <n v="-42.381744290066798"/>
    <n v="-21.125127569681499"/>
    <n v="-42.179172539680899"/>
    <n v="-21.137271299630701"/>
    <s v="356"/>
    <s v="MG"/>
    <s v="Eixo Principal"/>
    <s v="-"/>
    <s v="356BMG0215"/>
    <s v="ENTR BR-116(B)"/>
    <s v="DIV MG/RJ"/>
    <n v="263.5"/>
    <n v="288.3"/>
    <n v="24.8"/>
    <x v="2"/>
    <m/>
    <m/>
    <s v="Federal"/>
    <m/>
    <m/>
    <m/>
    <s v="Federal"/>
    <s v="PAV"/>
    <s v="Leopoldina"/>
  </r>
  <r>
    <x v="0"/>
    <s v="356BRJ0230"/>
    <n v="0"/>
    <x v="300"/>
    <s v="0230"/>
    <n v="-42.179172539680899"/>
    <n v="-21.137271299630701"/>
    <n v="-42.167916339867098"/>
    <n v="-21.145983310181499"/>
    <s v="356"/>
    <s v="RJ"/>
    <s v="Eixo Principal"/>
    <s v="-"/>
    <s v="356BRJ0230"/>
    <s v="DIV MG/RJ"/>
    <s v="ENTR RJ-214 (P/RAPOSO)"/>
    <n v="0"/>
    <n v="1.6"/>
    <n v="1.6"/>
    <x v="2"/>
    <m/>
    <m/>
    <s v="Federal"/>
    <m/>
    <m/>
    <m/>
    <s v="Federal"/>
    <s v="PAV"/>
    <s v="Campos"/>
  </r>
  <r>
    <x v="0"/>
    <s v="356BRJ0250"/>
    <n v="0"/>
    <x v="300"/>
    <s v="0250"/>
    <n v="-42.167916339867098"/>
    <n v="-21.145983310181499"/>
    <n v="-42.099050509573303"/>
    <n v="-21.174739389810899"/>
    <s v="356"/>
    <s v="RJ"/>
    <s v="Eixo Principal"/>
    <s v="-"/>
    <s v="356BRJ0250"/>
    <s v="ENTR RJ-214 (P/RAPOSO)"/>
    <s v="ENTR RJ-116 (COMENDADOR VENÂNCIO)"/>
    <n v="1.6"/>
    <n v="9.8000000000000007"/>
    <n v="8.1999999999999993"/>
    <x v="2"/>
    <m/>
    <m/>
    <s v="Federal"/>
    <m/>
    <m/>
    <m/>
    <s v="Federal"/>
    <s v="PAV"/>
    <s v="Campos"/>
  </r>
  <r>
    <x v="0"/>
    <s v="356BRJ0270"/>
    <n v="0"/>
    <x v="300"/>
    <s v="0270"/>
    <n v="-42.099050509573303"/>
    <n v="-21.174739389810899"/>
    <n v="-41.953546879984401"/>
    <n v="-21.1792293999168"/>
    <s v="356"/>
    <s v="RJ"/>
    <s v="Eixo Principal"/>
    <s v="-"/>
    <s v="356BRJ0270"/>
    <s v="ENTR RJ-116 (COMENDADOR VENÂNCIO)"/>
    <s v="ENTR RJ-220"/>
    <n v="9.8000000000000007"/>
    <n v="26.1"/>
    <n v="16.3"/>
    <x v="2"/>
    <m/>
    <m/>
    <s v="Federal"/>
    <m/>
    <m/>
    <m/>
    <s v="Federal"/>
    <s v="PAV"/>
    <s v="Campos"/>
  </r>
  <r>
    <x v="0"/>
    <s v="356BRJ0290"/>
    <n v="0"/>
    <x v="300"/>
    <s v="0290"/>
    <n v="-41.953546879984401"/>
    <n v="-21.1792293999168"/>
    <n v="-41.906043309950697"/>
    <n v="-21.1937243003361"/>
    <s v="356"/>
    <s v="RJ"/>
    <s v="Eixo Principal"/>
    <s v="-"/>
    <s v="356BRJ0290"/>
    <s v="ENTR RJ-220"/>
    <s v="INÍCIO DA PISTA DUPLA"/>
    <n v="26.1"/>
    <n v="31.5"/>
    <n v="5.4"/>
    <x v="2"/>
    <m/>
    <m/>
    <s v="Federal"/>
    <m/>
    <m/>
    <m/>
    <s v="Federal"/>
    <s v="PAV"/>
    <s v="Campos"/>
  </r>
  <r>
    <x v="0"/>
    <s v="356BRJ0300"/>
    <n v="0"/>
    <x v="300"/>
    <s v="0300"/>
    <n v="-41.906043309950697"/>
    <n v="-21.1937243003361"/>
    <n v="-41.886379521897297"/>
    <n v="-21.209252020864"/>
    <s v="356"/>
    <s v="RJ"/>
    <s v="Eixo Principal"/>
    <s v="-"/>
    <s v="356BRJ0300"/>
    <s v="INÍCIO DA PISTA DUPLA"/>
    <s v="ENTR BR-484(A) (PREFEITURA DE ITAPERUNA)"/>
    <n v="31.5"/>
    <n v="34.700000000000003"/>
    <n v="3.2"/>
    <x v="0"/>
    <m/>
    <m/>
    <s v="Federal"/>
    <m/>
    <m/>
    <m/>
    <s v="Federal"/>
    <s v="PAV"/>
    <s v="Campos"/>
  </r>
  <r>
    <x v="0"/>
    <s v="356BRJ0305"/>
    <n v="0"/>
    <x v="300"/>
    <s v="0305"/>
    <n v="-41.886379521897297"/>
    <n v="-21.209252020864"/>
    <n v="-41.884558640268999"/>
    <n v="-21.213570710120099"/>
    <s v="356"/>
    <s v="RJ"/>
    <s v="Eixo Principal"/>
    <s v="-"/>
    <s v="356BRJ0305"/>
    <s v="ENTR BR-484(A) (PREFEITURA DE ITAPERUNA)"/>
    <s v="FIM DA PISTA DUPLA (ITAPERUNA)"/>
    <n v="34.700000000000003"/>
    <n v="35.299999999999997"/>
    <n v="0.6"/>
    <x v="0"/>
    <m/>
    <m/>
    <s v="Federal"/>
    <m/>
    <m/>
    <m/>
    <s v="Federal"/>
    <s v="PAV"/>
    <s v="Campos"/>
  </r>
  <r>
    <x v="0"/>
    <s v="356BRJ0310"/>
    <n v="0"/>
    <x v="300"/>
    <s v="0310"/>
    <n v="-41.884558640268999"/>
    <n v="-21.213570710120099"/>
    <n v="-41.769656769843998"/>
    <n v="-21.258934249815699"/>
    <s v="356"/>
    <s v="RJ"/>
    <s v="Eixo Principal"/>
    <s v="-"/>
    <s v="356BRJ0310"/>
    <s v="FIM DA PISTA DUPLA (ITAPERUNA)"/>
    <s v="ENTR BR-393/484(B)/RJ-186"/>
    <n v="35.299999999999997"/>
    <n v="50.7"/>
    <n v="15.4"/>
    <x v="2"/>
    <m/>
    <s v="484BRJ0190"/>
    <s v="Federal"/>
    <m/>
    <m/>
    <m/>
    <s v="Federal"/>
    <s v="PAV"/>
    <s v="Campos"/>
  </r>
  <r>
    <x v="0"/>
    <s v="356BRJ0330"/>
    <n v="0"/>
    <x v="300"/>
    <s v="0330"/>
    <n v="-41.769656769843998"/>
    <n v="-21.258934249815699"/>
    <n v="-41.709117980010703"/>
    <n v="-21.355488980132201"/>
    <s v="356"/>
    <s v="RJ"/>
    <s v="Eixo Principal"/>
    <s v="-"/>
    <s v="356BRJ0330"/>
    <s v="ENTR BR-393/484(B)/RJ-186"/>
    <s v="ENTR RJ-202"/>
    <n v="50.7"/>
    <n v="65.900000000000006"/>
    <n v="15.2"/>
    <x v="2"/>
    <m/>
    <m/>
    <s v="Federal"/>
    <m/>
    <m/>
    <m/>
    <s v="Federal"/>
    <s v="PAV"/>
    <s v="Campos"/>
  </r>
  <r>
    <x v="0"/>
    <s v="356BRJ0350"/>
    <n v="0"/>
    <x v="300"/>
    <s v="0350"/>
    <n v="-41.709117980010703"/>
    <n v="-21.355488980132201"/>
    <n v="-41.668927589836301"/>
    <n v="-21.474972810047099"/>
    <s v="356"/>
    <s v="RJ"/>
    <s v="Eixo Principal"/>
    <s v="-"/>
    <s v="356BRJ0350"/>
    <s v="ENTR RJ-202"/>
    <s v="ENTR RJ-234 (P/PENEDO)"/>
    <n v="65.900000000000006"/>
    <n v="82.6"/>
    <n v="16.7"/>
    <x v="2"/>
    <m/>
    <m/>
    <s v="Federal"/>
    <m/>
    <m/>
    <m/>
    <s v="Federal"/>
    <s v="PAV"/>
    <s v="Campos"/>
  </r>
  <r>
    <x v="0"/>
    <s v="356BRJ0370"/>
    <n v="0"/>
    <x v="300"/>
    <s v="0370"/>
    <n v="-41.668927589836301"/>
    <n v="-21.474972810047099"/>
    <n v="-41.546443810433402"/>
    <n v="-21.522932679899199"/>
    <s v="356"/>
    <s v="RJ"/>
    <s v="Eixo Principal"/>
    <s v="-"/>
    <s v="356BRJ0370"/>
    <s v="ENTR RJ-234 (P/PENEDO)"/>
    <s v="ENTR BR-492(A) (FAZENDA DO LUNA)"/>
    <n v="82.6"/>
    <n v="98.6"/>
    <n v="16"/>
    <x v="2"/>
    <m/>
    <m/>
    <s v="Federal"/>
    <m/>
    <m/>
    <m/>
    <s v="Federal"/>
    <s v="PAV"/>
    <s v="Campos"/>
  </r>
  <r>
    <x v="0"/>
    <s v="356BRJ0385"/>
    <n v="0"/>
    <x v="300"/>
    <s v="0385"/>
    <n v="-41.546443810433402"/>
    <n v="-21.522932679899199"/>
    <n v="-41.5413179499634"/>
    <n v="-21.528171829766102"/>
    <s v="356"/>
    <s v="RJ"/>
    <s v="Eixo Principal"/>
    <s v="-"/>
    <s v="356BRJ0385"/>
    <s v="ENTR BR-492(A) (FAZENDA DO LUNA)"/>
    <s v="ENTR BR-492(B)"/>
    <n v="98.6"/>
    <n v="99.4"/>
    <n v="0.8"/>
    <x v="2"/>
    <m/>
    <s v="492BRJ0045"/>
    <s v="Federal"/>
    <m/>
    <m/>
    <m/>
    <s v="Federal"/>
    <s v="PAV"/>
    <s v="Campos"/>
  </r>
  <r>
    <x v="0"/>
    <s v="356BRJ0390"/>
    <n v="0"/>
    <x v="300"/>
    <s v="0390"/>
    <n v="-41.5413179499634"/>
    <n v="-21.528171829766102"/>
    <n v="-41.330212440052001"/>
    <n v="-21.742021580431501"/>
    <s v="356"/>
    <s v="RJ"/>
    <s v="Eixo Principal"/>
    <s v="-"/>
    <s v="356BRJ0390"/>
    <s v="ENTR BR-492(B)"/>
    <s v="ENTR BR-101(A)/RJ-194"/>
    <n v="99.4"/>
    <n v="136.69999999999999"/>
    <n v="37.299999999999997"/>
    <x v="2"/>
    <m/>
    <m/>
    <s v="Federal"/>
    <m/>
    <m/>
    <m/>
    <s v="Federal"/>
    <s v="PAV"/>
    <s v="Campos"/>
  </r>
  <r>
    <x v="0"/>
    <s v="356BRJ0391"/>
    <n v="0"/>
    <x v="300"/>
    <s v="0391"/>
    <n v="-41.330212440052001"/>
    <n v="-21.742021580431501"/>
    <n v="-41.332694239747198"/>
    <n v="-21.743609630280101"/>
    <s v="356"/>
    <s v="RJ"/>
    <s v="Eixo Principal"/>
    <s v="Coinc"/>
    <s v="356BRJ0391"/>
    <s v="ENTR BR-101(A)/RJ-194"/>
    <s v="ENTR RJ-158 (CAMPOS)"/>
    <n v="136.69999999999999"/>
    <n v="137"/>
    <n v="0.3"/>
    <x v="2"/>
    <m/>
    <s v="101BRJ2732"/>
    <s v="Concessão Federal"/>
    <m/>
    <m/>
    <m/>
    <s v="Federal"/>
    <s v="PAV"/>
    <s v="Campos"/>
  </r>
  <r>
    <x v="0"/>
    <s v="356BRJ0393"/>
    <n v="0"/>
    <x v="300"/>
    <s v="0393"/>
    <n v="-41.332694239747198"/>
    <n v="-21.743609630280101"/>
    <n v="-41.345427120065402"/>
    <n v="-21.765814950099799"/>
    <s v="356"/>
    <s v="RJ"/>
    <s v="Eixo Principal"/>
    <s v="Coinc"/>
    <s v="356BRJ0393"/>
    <s v="ENTR RJ-158 (CAMPOS)"/>
    <s v="ENTR BR-101(B) (TREVO SUL DE CAMPOS)"/>
    <n v="137"/>
    <n v="140.30000000000001"/>
    <n v="3.3"/>
    <x v="2"/>
    <m/>
    <s v="101BRJ2750"/>
    <s v="Concessão Federal"/>
    <m/>
    <m/>
    <m/>
    <s v="Federal"/>
    <s v="PAV"/>
    <s v="Campos"/>
  </r>
  <r>
    <x v="0"/>
    <s v="356BRJ0410"/>
    <n v="0"/>
    <x v="300"/>
    <s v="0410"/>
    <n v="-41.345427120065402"/>
    <n v="-21.765814950099799"/>
    <n v="-41.307274170066798"/>
    <n v="-21.777320250429099"/>
    <s v="356"/>
    <s v="RJ"/>
    <s v="Eixo Principal"/>
    <s v="-"/>
    <s v="356BRJ0410"/>
    <s v="ENTR BR-101(B) (TREVO SUL DE CAMPOS)"/>
    <s v="ENTR RJ-216 *TRECHO MUNICIPAL*"/>
    <n v="140.30000000000001"/>
    <n v="146"/>
    <n v="5.7"/>
    <x v="1"/>
    <m/>
    <m/>
    <s v="Estadual"/>
    <m/>
    <s v="RJT-356"/>
    <s v="DUP"/>
    <s v="Estadual"/>
    <s v="PLA"/>
    <s v="Campos"/>
  </r>
  <r>
    <x v="0"/>
    <s v="356BRJ0430"/>
    <n v="0"/>
    <x v="300"/>
    <s v="0430"/>
    <n v="-41.307274170066798"/>
    <n v="-21.777320250429099"/>
    <n v="-41.153220569773403"/>
    <n v="-21.712364579761498"/>
    <s v="356"/>
    <s v="RJ"/>
    <s v="Eixo Principal"/>
    <s v="-"/>
    <s v="356BRJ0430"/>
    <s v="ENTR RJ-216"/>
    <s v="ENTR RJ-196 (SÃO DOMINGOS)"/>
    <n v="146"/>
    <n v="166.1"/>
    <n v="20.100000000000001"/>
    <x v="2"/>
    <m/>
    <m/>
    <s v="Federal"/>
    <m/>
    <m/>
    <m/>
    <s v="Federal"/>
    <s v="PAV"/>
    <s v="Campos"/>
  </r>
  <r>
    <x v="0"/>
    <s v="356BRJ0450"/>
    <n v="0"/>
    <x v="300"/>
    <s v="0450"/>
    <n v="-41.153220569773403"/>
    <n v="-21.712364579761498"/>
    <n v="-41.019199799730899"/>
    <n v="-21.6265702898868"/>
    <s v="356"/>
    <s v="RJ"/>
    <s v="Eixo Principal"/>
    <s v="-"/>
    <s v="356BRJ0450"/>
    <s v="ENTR RJ-196 (SÃO DOMINGOS)"/>
    <s v="SÃO JOÃO DA BARRA"/>
    <n v="166.1"/>
    <n v="187.7"/>
    <n v="21.6"/>
    <x v="2"/>
    <m/>
    <m/>
    <s v="Federal"/>
    <m/>
    <m/>
    <m/>
    <s v="Federal"/>
    <s v="PAV"/>
    <s v="Campos"/>
  </r>
  <r>
    <x v="0"/>
    <s v="356CRJ1005"/>
    <n v="0"/>
    <x v="301"/>
    <s v="1005"/>
    <n v="-41.9370790603503"/>
    <n v="-21.184378200293601"/>
    <n v="-41.842093700064098"/>
    <n v="-21.208142229580101"/>
    <s v="356"/>
    <s v="RJ"/>
    <s v="Contorno"/>
    <s v="-"/>
    <s v="356CRJ1005"/>
    <s v="ENTR BR-356 (KM 31)"/>
    <s v="ENTR BR-356 (KM 39) (CONTORNO DE ITAPERUNA)"/>
    <n v="0"/>
    <n v="12.5"/>
    <n v="12.5"/>
    <x v="1"/>
    <m/>
    <m/>
    <s v="Federal"/>
    <m/>
    <m/>
    <m/>
    <s v="Federal"/>
    <s v="PLA"/>
    <s v="Campos"/>
  </r>
  <r>
    <x v="0"/>
    <s v="359BGO0010"/>
    <n v="0"/>
    <x v="302"/>
    <s v="0010"/>
    <n v="-52.519309510225597"/>
    <n v="-17.576573280132699"/>
    <n v="-52.617783609625803"/>
    <n v="-17.598815679899602"/>
    <s v="359"/>
    <s v="GO"/>
    <s v="Eixo Principal"/>
    <s v="-"/>
    <s v="359BGO0010"/>
    <s v="ENTR BR-364/GO-341(A) (MINEIROS)"/>
    <s v="ENTR GO-306"/>
    <n v="0"/>
    <n v="12.2"/>
    <n v="12.2"/>
    <x v="1"/>
    <m/>
    <m/>
    <s v="Estadual"/>
    <m/>
    <s v="GO-341"/>
    <s v="PAV"/>
    <s v="Estadual"/>
    <s v="PLA"/>
    <s v="Jataí"/>
  </r>
  <r>
    <x v="0"/>
    <s v="359BGO0015"/>
    <n v="0"/>
    <x v="302"/>
    <s v="0015"/>
    <n v="-52.617783609625803"/>
    <n v="-17.598815679899602"/>
    <n v="-52.9104394996831"/>
    <n v="-17.634164300042301"/>
    <s v="359"/>
    <s v="GO"/>
    <s v="Eixo Principal"/>
    <s v="-"/>
    <s v="359BGO0015"/>
    <s v="ENTR GO-306"/>
    <s v="RIO BABILÔNIA"/>
    <n v="12.2"/>
    <n v="43.9"/>
    <n v="31.7"/>
    <x v="1"/>
    <m/>
    <m/>
    <s v="Estadual"/>
    <m/>
    <s v="GO-341"/>
    <s v="PAV"/>
    <s v="Estadual"/>
    <s v="PLA"/>
    <s v="Jataí"/>
  </r>
  <r>
    <x v="0"/>
    <s v="359BGO0020"/>
    <n v="0"/>
    <x v="302"/>
    <s v="0020"/>
    <n v="-52.9104394996831"/>
    <n v="-17.634164300042301"/>
    <n v="-53.139693619864602"/>
    <n v="-18.071825199573201"/>
    <s v="359"/>
    <s v="GO"/>
    <s v="Eixo Principal"/>
    <s v="-"/>
    <s v="359BGO0020"/>
    <s v="RIO BABILÔNIA"/>
    <s v="ENTR GO-341(B) (DIV GO/MS)"/>
    <n v="43.9"/>
    <n v="113.9"/>
    <n v="70"/>
    <x v="1"/>
    <m/>
    <m/>
    <s v="Estadual"/>
    <m/>
    <s v="GO-341"/>
    <s v="PAV"/>
    <s v="Estadual"/>
    <s v="PLA"/>
    <s v="Jataí"/>
  </r>
  <r>
    <x v="0"/>
    <s v="359BMS0030"/>
    <n v="0"/>
    <x v="303"/>
    <s v="0030"/>
    <n v="-53.139693619864602"/>
    <n v="-18.071825199573201"/>
    <n v="-53.151155650212999"/>
    <n v="-18.062232679894201"/>
    <s v="359"/>
    <s v="MS"/>
    <s v="Eixo Principal"/>
    <s v="-"/>
    <s v="359BMS0030"/>
    <s v="DIV GO/MS"/>
    <s v="INÍCIO DO TRECHO PAVIMENTADO"/>
    <n v="0"/>
    <n v="1.4"/>
    <n v="1.4"/>
    <x v="2"/>
    <m/>
    <m/>
    <s v="Federal"/>
    <m/>
    <m/>
    <m/>
    <s v="Federal"/>
    <s v="PAV"/>
    <s v="Coxim"/>
  </r>
  <r>
    <x v="0"/>
    <s v="359BMS0035"/>
    <n v="0"/>
    <x v="303"/>
    <s v="0035"/>
    <n v="-53.151155650212999"/>
    <n v="-18.062232679894201"/>
    <n v="-53.124162970244797"/>
    <n v="-18.200648069852399"/>
    <s v="359"/>
    <s v="MS"/>
    <s v="Eixo Principal"/>
    <s v="-"/>
    <s v="359BMS0035"/>
    <s v="INÍCIO DO TRECHO PAVIMENTADO"/>
    <s v="ENTR MS-306 (FAZENDA BAÚS)"/>
    <n v="1.4"/>
    <n v="17.100000000000001"/>
    <n v="15.7"/>
    <x v="2"/>
    <m/>
    <m/>
    <s v="Federal"/>
    <m/>
    <m/>
    <m/>
    <s v="Federal"/>
    <s v="PAV"/>
    <s v="Coxim"/>
  </r>
  <r>
    <x v="0"/>
    <s v="359BMS0040"/>
    <n v="0"/>
    <x v="303"/>
    <s v="0040"/>
    <n v="-53.124162970244797"/>
    <n v="-18.200648069852399"/>
    <n v="-53.264365250156096"/>
    <n v="-18.344244089892801"/>
    <s v="359"/>
    <s v="MS"/>
    <s v="Eixo Principal"/>
    <s v="-"/>
    <s v="359BMS0040"/>
    <s v="ENTR MS-306 (FAZENDA BAÚS)"/>
    <s v="ENTR MS-135 (P/COSTA RICA)"/>
    <n v="17.100000000000001"/>
    <n v="41.6"/>
    <n v="24.5"/>
    <x v="2"/>
    <m/>
    <m/>
    <s v="Federal"/>
    <m/>
    <m/>
    <m/>
    <s v="Federal"/>
    <s v="PAV"/>
    <s v="Coxim"/>
  </r>
  <r>
    <x v="0"/>
    <s v="359BMS0045"/>
    <n v="0"/>
    <x v="303"/>
    <s v="0045"/>
    <n v="-53.264365250156096"/>
    <n v="-18.344244089892801"/>
    <n v="-53.715573080133403"/>
    <n v="-18.331055819870102"/>
    <s v="359"/>
    <s v="MS"/>
    <s v="Eixo Principal"/>
    <s v="-"/>
    <s v="359BMS0045"/>
    <s v="ENTR MS-135 (P/COSTA RICA)"/>
    <s v="ENTR MS-436 (ALCINÓPOLIS)"/>
    <n v="41.6"/>
    <n v="104.9"/>
    <n v="63.3"/>
    <x v="2"/>
    <m/>
    <m/>
    <s v="Federal"/>
    <m/>
    <m/>
    <m/>
    <s v="Federal"/>
    <s v="PAV"/>
    <s v="Coxim"/>
  </r>
  <r>
    <x v="0"/>
    <s v="359BMS0050"/>
    <n v="0"/>
    <x v="303"/>
    <s v="0050"/>
    <n v="-53.715573080133403"/>
    <n v="-18.331055819870102"/>
    <n v="-54.014869399603"/>
    <n v="-18.253392740382498"/>
    <s v="359"/>
    <s v="MS"/>
    <s v="Eixo Principal"/>
    <s v="-"/>
    <s v="359BMS0050"/>
    <s v="ENTR MS-436 (ALCINÓPOLIS)"/>
    <s v="ENTR MS-217"/>
    <n v="104.9"/>
    <n v="141.19999999999999"/>
    <n v="36.299999999999997"/>
    <x v="2"/>
    <m/>
    <m/>
    <s v="Federal"/>
    <m/>
    <m/>
    <m/>
    <s v="Federal"/>
    <s v="PAV"/>
    <s v="Coxim"/>
  </r>
  <r>
    <x v="0"/>
    <s v="359BMS0054"/>
    <n v="0"/>
    <x v="303"/>
    <s v="0054"/>
    <n v="-54.014869399603"/>
    <n v="-18.253392740382498"/>
    <n v="-54.238936990149902"/>
    <n v="-18.307744110002599"/>
    <s v="359"/>
    <s v="MS"/>
    <s v="Eixo Principal"/>
    <s v="-"/>
    <s v="359BMS0054"/>
    <s v="ENTR MS-217"/>
    <s v="ENTR MS-142"/>
    <n v="141.19999999999999"/>
    <n v="166.5"/>
    <n v="25.3"/>
    <x v="2"/>
    <m/>
    <m/>
    <s v="Federal"/>
    <m/>
    <m/>
    <m/>
    <s v="Federal"/>
    <s v="PAV"/>
    <s v="Coxim"/>
  </r>
  <r>
    <x v="0"/>
    <s v="359BMS0058"/>
    <n v="0"/>
    <x v="303"/>
    <s v="0058"/>
    <n v="-54.238936990149902"/>
    <n v="-18.307744110002599"/>
    <n v="-54.678197129793602"/>
    <n v="-18.501068309854499"/>
    <s v="359"/>
    <s v="MS"/>
    <s v="Eixo Principal"/>
    <s v="-"/>
    <s v="359BMS0058"/>
    <s v="ENTR MS-142"/>
    <s v="ENTR MS-223(A) (SILVIOLÂNDIA)"/>
    <n v="166.5"/>
    <n v="223.7"/>
    <n v="57.2"/>
    <x v="2"/>
    <m/>
    <m/>
    <s v="Federal"/>
    <m/>
    <m/>
    <m/>
    <s v="Federal"/>
    <s v="PAV"/>
    <s v="Coxim"/>
  </r>
  <r>
    <x v="0"/>
    <s v="359BMS0060"/>
    <n v="0"/>
    <x v="303"/>
    <s v="0060"/>
    <n v="-54.678197129793602"/>
    <n v="-18.501068309854499"/>
    <n v="-54.733491860360999"/>
    <n v="-18.503014090228"/>
    <s v="359"/>
    <s v="MS"/>
    <s v="Eixo Principal"/>
    <s v="-"/>
    <s v="359BMS0060"/>
    <s v="ENTR MS-223(A) (SILVIOLÂNDIA)"/>
    <s v="ENTR BR-163/MS-217/223(B) (COXIM)"/>
    <n v="223.7"/>
    <n v="230.3"/>
    <n v="6.6"/>
    <x v="1"/>
    <m/>
    <m/>
    <s v="Estadual"/>
    <m/>
    <s v="MS-217"/>
    <s v="PAV"/>
    <s v="Estadual"/>
    <s v="PLA"/>
    <s v="Coxim"/>
  </r>
  <r>
    <x v="0"/>
    <s v="359BMS0070"/>
    <n v="0"/>
    <x v="303"/>
    <s v="0070"/>
    <n v="-54.733491860360999"/>
    <n v="-18.503014090228"/>
    <n v="-55.598160497309003"/>
    <n v="-18.673516555144801"/>
    <s v="359"/>
    <s v="MS"/>
    <s v="Eixo Principal"/>
    <s v="-"/>
    <s v="359BMS0070"/>
    <s v="ENTR BR-163/MS-217/223(B) (COXIM)"/>
    <s v="PROMISSÂO"/>
    <n v="230.3"/>
    <n v="320.3"/>
    <n v="90"/>
    <x v="1"/>
    <m/>
    <m/>
    <s v="Federal"/>
    <m/>
    <m/>
    <m/>
    <s v="Federal"/>
    <s v="PLA"/>
    <s v="Anastácio"/>
  </r>
  <r>
    <x v="0"/>
    <s v="359BMS0080"/>
    <n v="0"/>
    <x v="303"/>
    <s v="0080"/>
    <n v="-55.598160497309003"/>
    <n v="-18.673516555144801"/>
    <n v="-56.271506884634903"/>
    <n v="-18.809727591654902"/>
    <s v="359"/>
    <s v="MS"/>
    <s v="Eixo Principal"/>
    <s v="-"/>
    <s v="359BMS0080"/>
    <s v="PROMISSÂO"/>
    <s v="SÂO VICENTE"/>
    <n v="320.3"/>
    <n v="390.3"/>
    <n v="70"/>
    <x v="1"/>
    <m/>
    <m/>
    <s v="Federal"/>
    <m/>
    <m/>
    <m/>
    <s v="Federal"/>
    <s v="PLA"/>
    <s v="Anastácio"/>
  </r>
  <r>
    <x v="0"/>
    <s v="359BMS0090"/>
    <n v="0"/>
    <x v="303"/>
    <s v="0090"/>
    <n v="-56.271506884634903"/>
    <n v="-18.809727591654902"/>
    <n v="-57.186428130253901"/>
    <n v="-18.989045380339899"/>
    <s v="359"/>
    <s v="MS"/>
    <s v="Eixo Principal"/>
    <s v="-"/>
    <s v="359BMS0090"/>
    <s v="SÂO VICENTE"/>
    <s v="RIO TAQUARÍ"/>
    <n v="390.3"/>
    <n v="485.3"/>
    <n v="95"/>
    <x v="1"/>
    <m/>
    <m/>
    <s v="Federal"/>
    <m/>
    <m/>
    <m/>
    <s v="Federal"/>
    <s v="PLA"/>
    <s v="Anastácio"/>
  </r>
  <r>
    <x v="0"/>
    <s v="359BMS0092"/>
    <n v="0"/>
    <x v="303"/>
    <s v="0092"/>
    <n v="-57.186428130253901"/>
    <n v="-18.989045380339899"/>
    <n v="-57.503680519640199"/>
    <n v="-19.022453230232301"/>
    <s v="359"/>
    <s v="MS"/>
    <s v="Eixo Principal"/>
    <s v="-"/>
    <s v="359BMS0092"/>
    <s v="RIO TAQUARÍ"/>
    <s v="ENTR MS-307/428(A) (DIQUE ESTRADA)"/>
    <n v="485.3"/>
    <n v="512.29999999999995"/>
    <n v="27"/>
    <x v="1"/>
    <m/>
    <m/>
    <s v="Federal"/>
    <m/>
    <m/>
    <m/>
    <s v="Federal"/>
    <s v="PLA"/>
    <s v="Anastácio"/>
  </r>
  <r>
    <x v="0"/>
    <s v="359BMS0100"/>
    <n v="0"/>
    <x v="303"/>
    <s v="0100"/>
    <n v="-57.503680519640199"/>
    <n v="-19.022453230232301"/>
    <n v="-57.614131950129298"/>
    <n v="-19.021625680380701"/>
    <s v="359"/>
    <s v="MS"/>
    <s v="Eixo Principal"/>
    <s v="-"/>
    <s v="359BMS0100"/>
    <s v="ENTR MS-307/428(A) (DIQUE ESTRADA)"/>
    <s v="INÍCIO DO TRECHO PAVIMENTADO"/>
    <n v="512.29999999999995"/>
    <n v="523.9"/>
    <n v="11.6"/>
    <x v="1"/>
    <m/>
    <m/>
    <s v="Estadual"/>
    <m/>
    <s v="MS-428"/>
    <s v="IMP"/>
    <s v="Estadual"/>
    <s v="PLA"/>
    <s v="Anastácio"/>
  </r>
  <r>
    <x v="0"/>
    <s v="359BMS0105"/>
    <n v="0"/>
    <x v="303"/>
    <s v="0105"/>
    <n v="-57.614131950129298"/>
    <n v="-19.021625680380701"/>
    <n v="-57.618685949696697"/>
    <n v="-19.025733799674999"/>
    <s v="359"/>
    <s v="MS"/>
    <s v="Eixo Principal"/>
    <s v="-"/>
    <s v="359BMS0105"/>
    <s v="INÍCIO DO TRECHO PAVIMENTADO"/>
    <s v="ENTR ACESSO A LADÁRIO"/>
    <n v="523.9"/>
    <n v="524.6"/>
    <n v="0.7"/>
    <x v="2"/>
    <m/>
    <m/>
    <s v="Federal"/>
    <m/>
    <m/>
    <m/>
    <s v="Federal"/>
    <s v="PAV"/>
    <s v="Anastácio"/>
  </r>
  <r>
    <x v="0"/>
    <s v="359BMS0110"/>
    <n v="0"/>
    <x v="303"/>
    <s v="0110"/>
    <n v="-57.618685949696697"/>
    <n v="-19.025733799674999"/>
    <n v="-57.621252149866699"/>
    <n v="-19.0739034903537"/>
    <s v="359"/>
    <s v="MS"/>
    <s v="Eixo Principal"/>
    <s v="-"/>
    <s v="359BMS0110"/>
    <s v="ENTR ACESSO A LADÁRIO"/>
    <s v="ENTR BR-262(A)"/>
    <n v="524.6"/>
    <n v="529.79999999999995"/>
    <n v="5.2"/>
    <x v="2"/>
    <m/>
    <m/>
    <s v="Federal"/>
    <m/>
    <m/>
    <m/>
    <s v="Federal"/>
    <s v="PAV"/>
    <s v="Anastácio"/>
  </r>
  <r>
    <x v="0"/>
    <s v="359BMS0115"/>
    <n v="0"/>
    <x v="303"/>
    <s v="0115"/>
    <n v="-57.621252149866699"/>
    <n v="-19.0739034903537"/>
    <n v="-57.694248470090699"/>
    <n v="-19.018372880204101"/>
    <s v="359"/>
    <s v="MS"/>
    <s v="Eixo Principal"/>
    <s v="Coinc"/>
    <s v="359BMS0115"/>
    <s v="ENTR BR-262(A)"/>
    <s v="ENTR MS-428 (CONTORNO DE CORUMBÁ)"/>
    <n v="529.79999999999995"/>
    <n v="541.70000000000005"/>
    <n v="11.9"/>
    <x v="2"/>
    <m/>
    <s v="262BMS1465"/>
    <s v="Federal"/>
    <m/>
    <m/>
    <m/>
    <s v="Federal"/>
    <s v="PAV"/>
    <s v="Anastácio"/>
  </r>
  <r>
    <x v="0"/>
    <s v="359BMS0120"/>
    <n v="0"/>
    <x v="303"/>
    <s v="0120"/>
    <n v="-57.694248470090699"/>
    <n v="-19.018372880204101"/>
    <n v="-57.708119679879303"/>
    <n v="-19.028360669908899"/>
    <s v="359"/>
    <s v="MS"/>
    <s v="Eixo Principal"/>
    <s v="Coinc"/>
    <s v="359BMS0120"/>
    <s v="ENTR MS-428 (CONTORNO DE CORUMBÁ)"/>
    <s v="FRONT BRASIL/BOLIVIA (CORUMBÁ)"/>
    <n v="541.70000000000005"/>
    <n v="543.5"/>
    <n v="1.8"/>
    <x v="2"/>
    <m/>
    <s v="262BMS1470"/>
    <s v="Federal"/>
    <m/>
    <m/>
    <m/>
    <s v="Federal"/>
    <s v="PAV"/>
    <s v="Anastácio"/>
  </r>
  <r>
    <x v="0"/>
    <s v="361BPB0010"/>
    <n v="0"/>
    <x v="304"/>
    <s v="0010"/>
    <n v="-37.259195850408098"/>
    <n v="-7.0181584302672997"/>
    <n v="-37.277083230106903"/>
    <n v="-7.0263741598395697"/>
    <s v="361"/>
    <s v="PB"/>
    <s v="Eixo Principal"/>
    <s v="-"/>
    <s v="361BPB0010"/>
    <s v="ENTR BR-230 (PATOS)"/>
    <s v="INÍCIO DUPLICAÇÃO TRAVESSIA URBANA (PATOS)"/>
    <n v="0"/>
    <n v="2.1"/>
    <n v="2.1"/>
    <x v="2"/>
    <m/>
    <m/>
    <s v="Federal"/>
    <m/>
    <m/>
    <m/>
    <s v="Federal"/>
    <s v="PAV"/>
    <s v="Patos"/>
  </r>
  <r>
    <x v="0"/>
    <s v="361BPB0012"/>
    <n v="0"/>
    <x v="304"/>
    <s v="0012"/>
    <n v="-37.277083230106903"/>
    <n v="-7.0263741598395697"/>
    <n v="-37.289620499786103"/>
    <n v="-7.0309234100872597"/>
    <s v="361"/>
    <s v="PB"/>
    <s v="Eixo Principal"/>
    <s v="-"/>
    <s v="361BPB0012"/>
    <s v="INÍCIO DUPLICAÇÃO TRAVESSIA URBANA (PATOS)"/>
    <s v="FIM DUPLICAÇÃO TRAVESSIA URBANA (PATOS)"/>
    <n v="2.1"/>
    <n v="3.5"/>
    <n v="1.4"/>
    <x v="0"/>
    <m/>
    <m/>
    <s v="Federal"/>
    <m/>
    <m/>
    <m/>
    <s v="Federal"/>
    <s v="PAV"/>
    <s v="Patos"/>
  </r>
  <r>
    <x v="0"/>
    <s v="361BPB0014"/>
    <n v="0"/>
    <x v="304"/>
    <s v="0014"/>
    <n v="-37.289620499786103"/>
    <n v="-7.0309234100872597"/>
    <n v="-37.689626709704797"/>
    <n v="-7.1658018500752902"/>
    <s v="361"/>
    <s v="PB"/>
    <s v="Eixo Principal"/>
    <s v="-"/>
    <s v="361BPB0014"/>
    <s v="FIM DUPLICAÇÃO TRAVESSIA URBANA (PATOS)"/>
    <s v="ENTR PB-312 (P/EMAS)"/>
    <n v="3.5"/>
    <n v="54.4"/>
    <n v="50.9"/>
    <x v="2"/>
    <m/>
    <m/>
    <s v="Federal"/>
    <m/>
    <m/>
    <m/>
    <s v="Federal"/>
    <s v="PAV"/>
    <s v="Patos"/>
  </r>
  <r>
    <x v="0"/>
    <s v="361BPB0015"/>
    <n v="0"/>
    <x v="304"/>
    <s v="0015"/>
    <n v="-37.689626709704797"/>
    <n v="-7.1658018500752902"/>
    <n v="-37.755609399853803"/>
    <n v="-7.2116341002334803"/>
    <s v="361"/>
    <s v="PB"/>
    <s v="Eixo Principal"/>
    <s v="-"/>
    <s v="361BPB0015"/>
    <s v="ENTR PB-312 (P/EMAS)"/>
    <s v="ACESSO OLHO D'ÁGUA"/>
    <n v="54.4"/>
    <n v="63.8"/>
    <n v="9.4"/>
    <x v="2"/>
    <m/>
    <m/>
    <s v="Federal"/>
    <m/>
    <m/>
    <m/>
    <s v="Federal"/>
    <s v="PAV"/>
    <s v="Patos"/>
  </r>
  <r>
    <x v="0"/>
    <s v="361BPB0020"/>
    <n v="0"/>
    <x v="304"/>
    <s v="0020"/>
    <n v="-37.755609399853803"/>
    <n v="-7.2116341002334803"/>
    <n v="-37.926565370395501"/>
    <n v="-7.2022919796910401"/>
    <s v="361"/>
    <s v="PB"/>
    <s v="Eixo Principal"/>
    <s v="-"/>
    <s v="361BPB0020"/>
    <s v="ACESSO OLHO D'ÁGUA"/>
    <s v="ENTR BR-426(A) (PIANCÓ)"/>
    <n v="63.8"/>
    <n v="84.7"/>
    <n v="20.9"/>
    <x v="2"/>
    <m/>
    <m/>
    <s v="Federal"/>
    <m/>
    <m/>
    <m/>
    <s v="Federal"/>
    <s v="PAV"/>
    <s v="Patos"/>
  </r>
  <r>
    <x v="0"/>
    <s v="361BPB0030"/>
    <n v="0"/>
    <x v="304"/>
    <s v="0030"/>
    <n v="-37.926565370395501"/>
    <n v="-7.2022919796910401"/>
    <n v="-37.965528089749498"/>
    <n v="-7.2152108398083703"/>
    <s v="361"/>
    <s v="PB"/>
    <s v="Eixo Principal"/>
    <s v="-"/>
    <s v="361BPB0030"/>
    <s v="ENTR BR-426(A) (PIANCÓ)"/>
    <s v="ENTR BR-426(B) (P/COREMAS)"/>
    <n v="84.7"/>
    <n v="89.7"/>
    <n v="5"/>
    <x v="2"/>
    <m/>
    <s v="426BPB0040"/>
    <s v="Federal"/>
    <m/>
    <m/>
    <m/>
    <s v="Federal"/>
    <s v="PAV"/>
    <s v="Patos"/>
  </r>
  <r>
    <x v="0"/>
    <s v="361BPB0035"/>
    <n v="0"/>
    <x v="304"/>
    <s v="0035"/>
    <n v="-37.965528089749498"/>
    <n v="-7.2152108398083703"/>
    <n v="-38.007910240165401"/>
    <n v="-7.22359283963777"/>
    <s v="361"/>
    <s v="PB"/>
    <s v="Eixo Principal"/>
    <s v="-"/>
    <s v="361BPB0035"/>
    <s v="ENTR BR-426(B) (P/COREMAS)"/>
    <s v="ENTR PB-364 (P/AGUIAR)"/>
    <n v="89.7"/>
    <n v="94.6"/>
    <n v="4.9000000000000004"/>
    <x v="2"/>
    <m/>
    <m/>
    <s v="Federal"/>
    <m/>
    <m/>
    <m/>
    <s v="Federal"/>
    <s v="PAV"/>
    <s v="Patos"/>
  </r>
  <r>
    <x v="0"/>
    <s v="361BPB0040"/>
    <n v="0"/>
    <x v="304"/>
    <s v="0040"/>
    <n v="-38.007910240165401"/>
    <n v="-7.22359283963777"/>
    <n v="-38.145178070011802"/>
    <n v="-7.2975201200574702"/>
    <s v="361"/>
    <s v="PB"/>
    <s v="Eixo Principal"/>
    <s v="-"/>
    <s v="361BPB0040"/>
    <s v="ENTR PB-364 (P/AGUIAR)"/>
    <s v="ITAPORANGA"/>
    <n v="94.6"/>
    <n v="113"/>
    <n v="18.399999999999999"/>
    <x v="2"/>
    <m/>
    <m/>
    <s v="Federal"/>
    <m/>
    <m/>
    <m/>
    <s v="Federal"/>
    <s v="PAV"/>
    <s v="Patos"/>
  </r>
  <r>
    <x v="0"/>
    <s v="361BPB0050"/>
    <n v="0"/>
    <x v="304"/>
    <s v="0050"/>
    <n v="-38.145178070011802"/>
    <n v="-7.2975201200574702"/>
    <n v="-38.217561000439702"/>
    <n v="-7.4216159998784397"/>
    <s v="361"/>
    <s v="PB"/>
    <s v="Eixo Principal"/>
    <s v="-"/>
    <s v="361BPB0050"/>
    <s v="ITAPORANGA"/>
    <s v="BOA VENTURA"/>
    <n v="113"/>
    <n v="131.1"/>
    <n v="18.100000000000001"/>
    <x v="1"/>
    <m/>
    <m/>
    <s v="Estadual"/>
    <m/>
    <s v="PB-386"/>
    <s v="PAV"/>
    <s v="Estadual"/>
    <s v="PLA"/>
    <s v="Patos"/>
  </r>
  <r>
    <x v="0"/>
    <s v="361BPB0055"/>
    <n v="0"/>
    <x v="304"/>
    <s v="0055"/>
    <n v="-38.217561000439702"/>
    <n v="-7.4216159998784397"/>
    <n v="-38.245916999569801"/>
    <n v="-7.4309519996350497"/>
    <s v="361"/>
    <s v="PB"/>
    <s v="Eixo Principal"/>
    <s v="-"/>
    <s v="361BPB0055"/>
    <s v="BOA VENTURA"/>
    <s v="ENTR PB-370 (P/CURRAL VELHO)"/>
    <n v="131.1"/>
    <n v="135.30000000000001"/>
    <n v="4.2"/>
    <x v="1"/>
    <m/>
    <m/>
    <s v="Estadual"/>
    <m/>
    <s v="PB-386"/>
    <s v="PAV"/>
    <s v="Estadual"/>
    <s v="PLA"/>
    <s v="Patos"/>
  </r>
  <r>
    <x v="0"/>
    <s v="361BPB0060"/>
    <n v="0"/>
    <x v="304"/>
    <s v="0060"/>
    <n v="-38.245916999569801"/>
    <n v="-7.4309519996350497"/>
    <n v="-38.262480999898102"/>
    <n v="-7.4251760003720602"/>
    <s v="361"/>
    <s v="PB"/>
    <s v="Eixo Principal"/>
    <s v="-"/>
    <s v="361BPB0060"/>
    <s v="ENTR PB-370 (P/CURRAL VELHO)"/>
    <s v="DIAMANTE"/>
    <n v="135.30000000000001"/>
    <n v="137.4"/>
    <n v="2.1"/>
    <x v="1"/>
    <m/>
    <m/>
    <s v="Estadual"/>
    <m/>
    <s v="PB-386"/>
    <s v="PAV"/>
    <s v="Estadual"/>
    <s v="PLA"/>
    <s v="Patos"/>
  </r>
  <r>
    <x v="0"/>
    <s v="361BPB0070"/>
    <n v="0"/>
    <x v="304"/>
    <s v="0070"/>
    <n v="-38.262480999898102"/>
    <n v="-7.4251760003720602"/>
    <n v="-38.348828999658501"/>
    <n v="-7.4748379999736496"/>
    <s v="361"/>
    <s v="PB"/>
    <s v="Eixo Principal"/>
    <s v="-"/>
    <s v="361BPB0070"/>
    <s v="DIAMANTE"/>
    <s v="ENTR PB-306 (P/SANTANA DE MANGUEIRA)"/>
    <n v="137.4"/>
    <n v="149.4"/>
    <n v="12"/>
    <x v="1"/>
    <m/>
    <m/>
    <s v="Estadual"/>
    <m/>
    <s v="PB-386"/>
    <s v="PAV"/>
    <s v="Estadual"/>
    <s v="PLA"/>
    <s v="Patos"/>
  </r>
  <r>
    <x v="0"/>
    <s v="361BPB0080"/>
    <n v="0"/>
    <x v="304"/>
    <s v="0080"/>
    <n v="-38.348828999658501"/>
    <n v="-7.4748379999736496"/>
    <n v="-38.4036499997476"/>
    <n v="-7.49719000011833"/>
    <s v="361"/>
    <s v="PB"/>
    <s v="Eixo Principal"/>
    <s v="-"/>
    <s v="361BPB0080"/>
    <s v="ENTR PB-306 (P/SANTANA DE MANGUEIRA)"/>
    <s v="ENTR PB-372 (IBIARA)"/>
    <n v="149.4"/>
    <n v="156.9"/>
    <n v="7.5"/>
    <x v="1"/>
    <m/>
    <m/>
    <s v="Estadual"/>
    <m/>
    <s v="PB-386"/>
    <s v="PAV"/>
    <s v="Estadual"/>
    <s v="PLA"/>
    <s v="Patos"/>
  </r>
  <r>
    <x v="0"/>
    <s v="361BPB0090"/>
    <n v="0"/>
    <x v="304"/>
    <s v="0090"/>
    <n v="-38.4036499997476"/>
    <n v="-7.49719000011833"/>
    <n v="-38.503791739896798"/>
    <n v="-7.5533695997272003"/>
    <s v="361"/>
    <s v="PB"/>
    <s v="Eixo Principal"/>
    <s v="-"/>
    <s v="361BPB0090"/>
    <s v="ENTR PB-372 (IBIARA)"/>
    <s v="ENTR PB-400(A) (CONCEIÇÃO)"/>
    <n v="156.9"/>
    <n v="170.5"/>
    <n v="13.6"/>
    <x v="1"/>
    <m/>
    <m/>
    <s v="Estadual"/>
    <m/>
    <s v="PB-386"/>
    <s v="PAV"/>
    <s v="Estadual"/>
    <s v="PLA"/>
    <s v="Patos"/>
  </r>
  <r>
    <x v="0"/>
    <s v="361BPB0110"/>
    <n v="0"/>
    <x v="304"/>
    <s v="0110"/>
    <n v="-38.503791739896798"/>
    <n v="-7.5533695997272003"/>
    <n v="-38.630069150171003"/>
    <n v="-7.6832653198385898"/>
    <s v="361"/>
    <s v="PB"/>
    <s v="Eixo Principal"/>
    <s v="-"/>
    <s v="361BPB0110"/>
    <s v="ENTR PB-400(A) (CONCEIÇÃO)"/>
    <s v="ENTR PB-400(B) (DIV PB/PE)"/>
    <n v="170.5"/>
    <n v="192.3"/>
    <n v="21.8"/>
    <x v="1"/>
    <m/>
    <m/>
    <s v="Estadual"/>
    <m/>
    <s v="PB-400"/>
    <s v="LEN"/>
    <s v="Estadual"/>
    <s v="PLA"/>
    <s v="Patos"/>
  </r>
  <r>
    <x v="0"/>
    <s v="361BPE0130"/>
    <n v="0"/>
    <x v="305"/>
    <s v="0130"/>
    <n v="-38.630069150171003"/>
    <n v="-7.6832653198385898"/>
    <n v="-38.691609982614501"/>
    <n v="-7.7274711146002302"/>
    <s v="361"/>
    <s v="PE"/>
    <s v="Eixo Principal"/>
    <s v="-"/>
    <s v="361BPE0130"/>
    <s v="DIV PB/PE"/>
    <s v="ENTR PE-414 (P/SERRA TALHADA)"/>
    <n v="0"/>
    <n v="8"/>
    <n v="8"/>
    <x v="1"/>
    <m/>
    <m/>
    <s v="Federal"/>
    <m/>
    <m/>
    <m/>
    <s v="Federal"/>
    <s v="PLA"/>
    <s v="Salgueiro"/>
  </r>
  <r>
    <x v="0"/>
    <s v="361BPE0150"/>
    <n v="0"/>
    <x v="305"/>
    <s v="0150"/>
    <n v="-38.691609982614501"/>
    <n v="-7.7274711146002302"/>
    <n v="-38.941060614155901"/>
    <n v="-7.91545889211414"/>
    <s v="361"/>
    <s v="PE"/>
    <s v="Eixo Principal"/>
    <s v="-"/>
    <s v="361BPE0150"/>
    <s v="ENTR PE-414 (P/SERRA TALHADA)"/>
    <s v="ENTR PE-430 (P/SÃO JOSÉ DO BELMONTE)"/>
    <n v="8"/>
    <n v="41"/>
    <n v="33"/>
    <x v="1"/>
    <m/>
    <m/>
    <s v="Federal"/>
    <m/>
    <m/>
    <m/>
    <s v="Federal"/>
    <s v="PLA"/>
    <s v="Salgueiro"/>
  </r>
  <r>
    <x v="0"/>
    <s v="361BPE0170"/>
    <n v="0"/>
    <x v="305"/>
    <s v="0170"/>
    <n v="-38.941060614155901"/>
    <n v="-7.91545889211414"/>
    <n v="-39.046036345201102"/>
    <n v="-7.9962176764045596"/>
    <s v="361"/>
    <s v="PE"/>
    <s v="Eixo Principal"/>
    <s v="-"/>
    <s v="361BPE0170"/>
    <s v="ENTR PE-430 (P/SÃO JOSÉ DO BELMONTE)"/>
    <s v="ENTR PE-450 (VERDEJANTE)"/>
    <n v="41"/>
    <n v="55"/>
    <n v="14"/>
    <x v="1"/>
    <m/>
    <m/>
    <s v="Federal"/>
    <m/>
    <m/>
    <m/>
    <s v="Federal"/>
    <s v="PLA"/>
    <s v="Salgueiro"/>
  </r>
  <r>
    <x v="0"/>
    <s v="361BPE0175"/>
    <n v="0"/>
    <x v="305"/>
    <s v="0175"/>
    <n v="-39.046036345201102"/>
    <n v="-7.9962176764045596"/>
    <n v="-39.134522119799897"/>
    <n v="-8.0673528901237397"/>
    <s v="361"/>
    <s v="PE"/>
    <s v="Eixo Principal"/>
    <s v="-"/>
    <s v="361BPE0175"/>
    <s v="ENTR PE-450 (VERDEJANTE)"/>
    <s v="ENTR BR-116/232 (SALGUEIRO)"/>
    <n v="55"/>
    <n v="67"/>
    <n v="12"/>
    <x v="1"/>
    <m/>
    <m/>
    <s v="Federal"/>
    <m/>
    <m/>
    <m/>
    <s v="Federal"/>
    <s v="PLA"/>
    <s v="Salgueiro"/>
  </r>
  <r>
    <x v="0"/>
    <s v="363BPE0010"/>
    <n v="0"/>
    <x v="306"/>
    <s v="0010"/>
    <n v="-32.400220310418902"/>
    <n v="-3.8350862496306402"/>
    <n v="-32.426431320349103"/>
    <n v="-3.8662868799355001"/>
    <s v="363"/>
    <s v="PE"/>
    <s v="Eixo Principal"/>
    <s v="-"/>
    <s v="363BPE0010"/>
    <s v="BAIA DE SANTO ANTÔNIO"/>
    <s v="BAÍA DE SUESTE"/>
    <n v="0"/>
    <n v="6.8"/>
    <n v="6.8"/>
    <x v="2"/>
    <m/>
    <m/>
    <s v="Federal"/>
    <m/>
    <m/>
    <m/>
    <s v="Federal"/>
    <s v="PAV"/>
    <s v="Recife"/>
  </r>
  <r>
    <x v="0"/>
    <s v="363BPE0030"/>
    <n v="0"/>
    <x v="306"/>
    <s v="0030"/>
    <n v="-32.426431320349103"/>
    <n v="-3.8662868799355001"/>
    <n v="-32.470306609762098"/>
    <n v="-3.8757887101807502"/>
    <s v="363"/>
    <s v="PE"/>
    <s v="Eixo Principal"/>
    <s v="-"/>
    <s v="363BPE0030"/>
    <s v="BAÍA DE SUESTE"/>
    <s v="ALTO BANDEIRA"/>
    <n v="6.8"/>
    <n v="13.6"/>
    <n v="6.8"/>
    <x v="1"/>
    <m/>
    <m/>
    <s v="Federal"/>
    <m/>
    <m/>
    <m/>
    <s v="Federal"/>
    <s v="PLA"/>
    <s v="Recife"/>
  </r>
  <r>
    <x v="0"/>
    <s v="364AAC1005"/>
    <n v="0"/>
    <x v="307"/>
    <s v="1005"/>
    <n v="-69.320262150078094"/>
    <n v="-8.8390597196303098"/>
    <n v="-69.269275619973797"/>
    <n v="-8.83165209027168"/>
    <s v="364"/>
    <s v="AC"/>
    <s v="Acesso"/>
    <s v="-"/>
    <s v="364AAC1005"/>
    <s v="ENTR BR-364 (KM 339,7)"/>
    <s v="MANOEL URBANO"/>
    <n v="0"/>
    <n v="6.4"/>
    <n v="6.4"/>
    <x v="2"/>
    <m/>
    <m/>
    <s v="Federal"/>
    <m/>
    <m/>
    <m/>
    <s v="Federal"/>
    <s v="PAV"/>
    <s v="Rio Branco"/>
  </r>
  <r>
    <x v="0"/>
    <s v="364ARO1005"/>
    <n v="0"/>
    <x v="308"/>
    <s v="1005"/>
    <n v="-60.123470859592402"/>
    <n v="-12.7430568601859"/>
    <n v="-60.118513050037102"/>
    <n v="-12.728941030304201"/>
    <s v="364"/>
    <s v="RO"/>
    <s v="Acesso"/>
    <s v="-"/>
    <s v="364ARO1005"/>
    <s v="ENTR AV. CELSO MAZZUTI (VILHENA)"/>
    <s v="FIM DUPLICAÇÃO"/>
    <n v="0"/>
    <n v="1.6"/>
    <n v="1.6"/>
    <x v="0"/>
    <m/>
    <m/>
    <s v="Federal"/>
    <m/>
    <m/>
    <m/>
    <s v="Federal"/>
    <s v="PAV"/>
    <s v="Pimenta Bueno"/>
  </r>
  <r>
    <x v="0"/>
    <s v="364ARO1010"/>
    <n v="0"/>
    <x v="308"/>
    <s v="1010"/>
    <n v="-60.118513050037102"/>
    <n v="-12.728941030304201"/>
    <n v="-60.103863100201799"/>
    <n v="-12.701155630328"/>
    <s v="364"/>
    <s v="RO"/>
    <s v="Acesso"/>
    <s v="-"/>
    <s v="364ARO1010"/>
    <s v="FIM DUPLICAÇÃO"/>
    <s v="AEROPORTO (ACESSO)"/>
    <n v="1.6"/>
    <n v="7"/>
    <n v="5.4"/>
    <x v="2"/>
    <m/>
    <m/>
    <s v="Federal"/>
    <m/>
    <m/>
    <m/>
    <s v="Federal"/>
    <s v="PAV"/>
    <s v="Pimenta Bueno"/>
  </r>
  <r>
    <x v="0"/>
    <s v="364BAC1550"/>
    <n v="0"/>
    <x v="309"/>
    <s v="1550"/>
    <n v="-66.802166190217406"/>
    <n v="-9.7705743302411108"/>
    <n v="-67.015255809607794"/>
    <n v="-9.9381847301411295"/>
    <s v="364"/>
    <s v="AC"/>
    <s v="Eixo Principal"/>
    <s v="-"/>
    <s v="364BAC1550"/>
    <s v="DIV RO/AC"/>
    <s v="ENTR AC-475 (P/ ACRELÂNDIA)"/>
    <n v="0"/>
    <n v="31.1"/>
    <n v="31.1"/>
    <x v="2"/>
    <m/>
    <m/>
    <s v="Federal"/>
    <m/>
    <m/>
    <m/>
    <s v="Federal"/>
    <s v="PAV"/>
    <s v="Rio Branco"/>
  </r>
  <r>
    <x v="0"/>
    <s v="364BAC1560"/>
    <n v="0"/>
    <x v="309"/>
    <s v="1560"/>
    <n v="-67.015255809607794"/>
    <n v="-9.9381847301411295"/>
    <n v="-67.581870849859698"/>
    <n v="-10.069546550232999"/>
    <s v="364"/>
    <s v="AC"/>
    <s v="Eixo Principal"/>
    <s v="-"/>
    <s v="364BAC1560"/>
    <s v="ENTR AC-475 (P/ ACRELÂNDIA)"/>
    <s v="ENTR BR-317 (QUATRO BOCAS)"/>
    <n v="31.1"/>
    <n v="98.6"/>
    <n v="67.5"/>
    <x v="2"/>
    <m/>
    <m/>
    <s v="Federal"/>
    <m/>
    <m/>
    <m/>
    <s v="Federal"/>
    <s v="PAV"/>
    <s v="Rio Branco"/>
  </r>
  <r>
    <x v="0"/>
    <s v="364BAC1570"/>
    <n v="0"/>
    <x v="309"/>
    <s v="1570"/>
    <n v="-67.581870849859698"/>
    <n v="-10.069546550232999"/>
    <n v="-67.713760720380805"/>
    <n v="-10.0130568499935"/>
    <s v="364"/>
    <s v="AC"/>
    <s v="Eixo Principal"/>
    <s v="-"/>
    <s v="364BAC1570"/>
    <s v="ENTR BR-317 (QUATRO BOCAS)"/>
    <s v="POSTO DA POLÍCIA RODOVIÁRIA FEDERAL"/>
    <n v="98.6"/>
    <n v="115.3"/>
    <n v="16.7"/>
    <x v="2"/>
    <m/>
    <m/>
    <s v="Federal"/>
    <m/>
    <m/>
    <m/>
    <s v="Federal"/>
    <s v="PAV"/>
    <s v="Rio Branco"/>
  </r>
  <r>
    <x v="0"/>
    <s v="364BAC1580"/>
    <n v="0"/>
    <x v="309"/>
    <s v="1580"/>
    <n v="-67.713760720380805"/>
    <n v="-10.0130568499935"/>
    <n v="-67.770499450089503"/>
    <n v="-10.0117942899744"/>
    <s v="364"/>
    <s v="AC"/>
    <s v="Eixo Principal"/>
    <s v="-"/>
    <s v="364BAC1580"/>
    <s v="POSTO DA POLÍCIA RODOVIÁRIA FEDERAL"/>
    <s v="INÍCIO DUPLICAÇÃO"/>
    <n v="115.3"/>
    <n v="121"/>
    <n v="5.7"/>
    <x v="2"/>
    <m/>
    <m/>
    <s v="Federal"/>
    <m/>
    <m/>
    <m/>
    <s v="Federal"/>
    <s v="PAV"/>
    <s v="Rio Branco"/>
  </r>
  <r>
    <x v="0"/>
    <s v="364BAC1585"/>
    <n v="0"/>
    <x v="309"/>
    <s v="1585"/>
    <n v="-67.770499450089503"/>
    <n v="-10.0117942899744"/>
    <n v="-67.808746829802303"/>
    <n v="-10.012822500158199"/>
    <s v="364"/>
    <s v="AC"/>
    <s v="Eixo Principal"/>
    <s v="-"/>
    <s v="364BAC1585"/>
    <s v="INÍCIO DUPLICAÇÃO"/>
    <s v="ENTR AC-040 (INÍCIO DO CONTORNO RIO BRANCO)"/>
    <n v="121"/>
    <n v="125.5"/>
    <n v="4.5"/>
    <x v="0"/>
    <m/>
    <m/>
    <s v="Federal"/>
    <m/>
    <m/>
    <m/>
    <s v="Federal"/>
    <s v="PAV"/>
    <s v="Rio Branco"/>
  </r>
  <r>
    <x v="0"/>
    <s v="364BAC1590"/>
    <n v="0"/>
    <x v="309"/>
    <s v="1590"/>
    <n v="-67.808746829802303"/>
    <n v="-10.012822500158199"/>
    <n v="-67.842613170261501"/>
    <n v="-10.012097789581199"/>
    <s v="364"/>
    <s v="AC"/>
    <s v="Eixo Principal"/>
    <s v="-"/>
    <s v="364BAC1590"/>
    <s v="ENTR AC-040 (INÍCIO CONTORNO RIO BRANCO)"/>
    <s v="INÍCIO DA PONTE SOBRE O RIO ACRE"/>
    <n v="125.5"/>
    <n v="131"/>
    <n v="5.5"/>
    <x v="2"/>
    <m/>
    <m/>
    <s v="Federal"/>
    <m/>
    <m/>
    <m/>
    <s v="Federal"/>
    <s v="PAV"/>
    <s v="Rio Branco"/>
  </r>
  <r>
    <x v="0"/>
    <s v="364BAC1600"/>
    <n v="0"/>
    <x v="309"/>
    <s v="1600"/>
    <n v="-67.842613170261501"/>
    <n v="-10.012097789581199"/>
    <n v="-67.844271930205295"/>
    <n v="-10.011197300215199"/>
    <s v="364"/>
    <s v="AC"/>
    <s v="Eixo Principal"/>
    <s v="-"/>
    <s v="364BAC1600"/>
    <s v="INÍCIO DA PONTE SOBRE O RIO ACRE"/>
    <s v="FIM DA PONTE SOBRE O RIO ACRE"/>
    <n v="131"/>
    <n v="131.30000000000001"/>
    <n v="0.3"/>
    <x v="2"/>
    <m/>
    <m/>
    <s v="Federal"/>
    <m/>
    <m/>
    <m/>
    <s v="Federal"/>
    <s v="PAV"/>
    <s v="Rio Branco"/>
  </r>
  <r>
    <x v="0"/>
    <s v="364BAC1610"/>
    <n v="0"/>
    <x v="309"/>
    <s v="1610"/>
    <n v="-67.844271930205295"/>
    <n v="-10.011197300215199"/>
    <n v="-67.848242300341795"/>
    <n v="-10.0068511096908"/>
    <s v="364"/>
    <s v="AC"/>
    <s v="Eixo Principal"/>
    <s v="-"/>
    <s v="364BAC1610"/>
    <s v="FIM DA PONTE SOBRE O RIO ACRE"/>
    <s v="ENTR AC-090 (FIM DO CONTORNO DE RIO BRANCO)"/>
    <n v="131.30000000000001"/>
    <n v="131.9"/>
    <n v="0.6"/>
    <x v="2"/>
    <m/>
    <m/>
    <s v="Federal"/>
    <m/>
    <m/>
    <m/>
    <s v="Federal"/>
    <s v="PAV"/>
    <s v="Rio Branco"/>
  </r>
  <r>
    <x v="0"/>
    <s v="364BAC1620"/>
    <n v="0"/>
    <x v="309"/>
    <s v="1620"/>
    <n v="-67.848242300341795"/>
    <n v="-10.0068511096908"/>
    <n v="-67.856626759817004"/>
    <n v="-9.9604665004285895"/>
    <s v="364"/>
    <s v="AC"/>
    <s v="Eixo Principal"/>
    <s v="-"/>
    <s v="364BAC1620"/>
    <s v="ENTR AC-090 (FIM DO CONTORNO DE RIO BRANCO)"/>
    <s v="ENTR AV. CEARÁ (RIO BRANCO)"/>
    <n v="131.9"/>
    <n v="137.5"/>
    <n v="5.6"/>
    <x v="0"/>
    <m/>
    <m/>
    <s v="Federal"/>
    <m/>
    <m/>
    <m/>
    <s v="Federal"/>
    <s v="PAV"/>
    <s v="Rio Branco"/>
  </r>
  <r>
    <x v="0"/>
    <s v="364BAC1625"/>
    <n v="0"/>
    <x v="309"/>
    <s v="1625"/>
    <n v="-67.856626759817004"/>
    <n v="-9.9604665004285895"/>
    <n v="-67.910416820279906"/>
    <n v="-9.8711377103369902"/>
    <s v="364"/>
    <s v="AC"/>
    <s v="Eixo Principal"/>
    <s v="-"/>
    <s v="364BAC1625"/>
    <s v="ENTR AV. CEARÁ (RIO BRANCO)"/>
    <s v="ENTR ACESSO AO AEROPORTO"/>
    <n v="137.5"/>
    <n v="149.5"/>
    <n v="12"/>
    <x v="0"/>
    <m/>
    <m/>
    <s v="Federal"/>
    <m/>
    <m/>
    <m/>
    <s v="Federal"/>
    <s v="PAV"/>
    <s v="Rio Branco"/>
  </r>
  <r>
    <x v="0"/>
    <s v="364BAC1630"/>
    <n v="0"/>
    <x v="309"/>
    <s v="1630"/>
    <n v="-67.910416820279906"/>
    <n v="-9.8711377103369902"/>
    <n v="-68.128805149837703"/>
    <n v="-9.7226469699816107"/>
    <s v="364"/>
    <s v="AC"/>
    <s v="Eixo Principal"/>
    <s v="-"/>
    <s v="364BAC1630"/>
    <s v="ENTR ACESSO AO AEROPORTO"/>
    <s v="RIOZINHO DO ANDIRÁ"/>
    <n v="149.5"/>
    <n v="178.8"/>
    <n v="29.3"/>
    <x v="2"/>
    <m/>
    <m/>
    <s v="Federal"/>
    <m/>
    <m/>
    <m/>
    <s v="Federal"/>
    <s v="PAV"/>
    <s v="Rio Branco"/>
  </r>
  <r>
    <x v="0"/>
    <s v="364BAC1635"/>
    <n v="0"/>
    <x v="309"/>
    <s v="1635"/>
    <n v="-68.128805149837703"/>
    <n v="-9.7226469699816107"/>
    <n v="-68.3559513400822"/>
    <n v="-9.4892875696655707"/>
    <s v="364"/>
    <s v="AC"/>
    <s v="Eixo Principal"/>
    <s v="-"/>
    <s v="364BAC1635"/>
    <s v="RIOZINHO DO ANDIRÁ"/>
    <s v="RIO ANTIMARI"/>
    <n v="178.8"/>
    <n v="214.8"/>
    <n v="36"/>
    <x v="2"/>
    <m/>
    <m/>
    <s v="Federal"/>
    <m/>
    <m/>
    <m/>
    <s v="Federal"/>
    <s v="PAV"/>
    <s v="Rio Branco"/>
  </r>
  <r>
    <x v="0"/>
    <s v="364BAC1640"/>
    <n v="0"/>
    <x v="309"/>
    <s v="1640"/>
    <n v="-68.3559513400822"/>
    <n v="-9.4892875696655707"/>
    <n v="-68.664253039745901"/>
    <n v="-9.0803659396363496"/>
    <s v="364"/>
    <s v="AC"/>
    <s v="Eixo Principal"/>
    <s v="-"/>
    <s v="364BAC1640"/>
    <s v="RIO ANTIMARI"/>
    <s v="ENTR AC-339 (SENA MADUREIRA)"/>
    <n v="214.8"/>
    <n v="272.89999999999998"/>
    <n v="58.1"/>
    <x v="2"/>
    <m/>
    <m/>
    <s v="Federal"/>
    <m/>
    <m/>
    <m/>
    <s v="Federal"/>
    <s v="PAV"/>
    <s v="Rio Branco"/>
  </r>
  <r>
    <x v="0"/>
    <s v="364BAC1670"/>
    <n v="0"/>
    <x v="309"/>
    <s v="1670"/>
    <n v="-68.664253039745901"/>
    <n v="-9.0803659396363496"/>
    <n v="-69.320262150078094"/>
    <n v="-8.8390597196303098"/>
    <s v="364"/>
    <s v="AC"/>
    <s v="Eixo Principal"/>
    <s v="-"/>
    <s v="364BAC1670"/>
    <s v="ENTR AC-339 (SENA MADUREIRA)"/>
    <s v="ACESSO A MANUEL URBANO"/>
    <n v="272.89999999999998"/>
    <n v="351.4"/>
    <n v="78.5"/>
    <x v="2"/>
    <m/>
    <m/>
    <s v="Federal"/>
    <m/>
    <m/>
    <m/>
    <s v="Federal"/>
    <s v="PAV"/>
    <s v="Rio Branco"/>
  </r>
  <r>
    <x v="0"/>
    <s v="364BAC1690"/>
    <n v="0"/>
    <x v="309"/>
    <s v="1690"/>
    <n v="-69.320262150078094"/>
    <n v="-8.8390597196303098"/>
    <n v="-69.474580849826296"/>
    <n v="-8.7548787604463794"/>
    <s v="364"/>
    <s v="AC"/>
    <s v="Eixo Principal"/>
    <s v="-"/>
    <s v="364BAC1690"/>
    <s v="ACESSO A MANUEL URBANO"/>
    <s v="RIO MACAPÁ"/>
    <n v="351.4"/>
    <n v="370.7"/>
    <n v="19.3"/>
    <x v="2"/>
    <m/>
    <m/>
    <s v="Federal"/>
    <m/>
    <m/>
    <m/>
    <s v="Federal"/>
    <s v="PAV"/>
    <s v="Rio Branco"/>
  </r>
  <r>
    <x v="0"/>
    <s v="364BAC1710"/>
    <n v="0"/>
    <x v="309"/>
    <s v="1710"/>
    <n v="-69.474580849826296"/>
    <n v="-8.7548787604463794"/>
    <n v="-69.930837409918396"/>
    <n v="-8.5523643796123494"/>
    <s v="364"/>
    <s v="AC"/>
    <s v="Eixo Principal"/>
    <s v="-"/>
    <s v="364BAC1710"/>
    <s v="RIO MACAPÁ"/>
    <s v="RIO JURUPARI"/>
    <n v="370.7"/>
    <n v="425.6"/>
    <n v="54.9"/>
    <x v="2"/>
    <m/>
    <m/>
    <s v="Federal"/>
    <m/>
    <m/>
    <m/>
    <s v="Federal"/>
    <s v="PAV"/>
    <s v="Rio Branco"/>
  </r>
  <r>
    <x v="0"/>
    <s v="364BAC1730"/>
    <n v="0"/>
    <x v="309"/>
    <s v="1730"/>
    <n v="-69.930837409918396"/>
    <n v="-8.5523643796123494"/>
    <n v="-70.357165539557897"/>
    <n v="-8.1841619995765793"/>
    <s v="364"/>
    <s v="AC"/>
    <s v="Eixo Principal"/>
    <s v="-"/>
    <s v="364BAC1730"/>
    <s v="RIO JURUPARI"/>
    <s v="ENTR BR-409/AC-170 (FEIJÓ)"/>
    <n v="425.6"/>
    <n v="490.6"/>
    <n v="65"/>
    <x v="2"/>
    <m/>
    <m/>
    <s v="Federal"/>
    <m/>
    <m/>
    <m/>
    <s v="Federal"/>
    <s v="PAV"/>
    <s v="Rio Branco"/>
  </r>
  <r>
    <x v="0"/>
    <s v="364BAC1745"/>
    <n v="0"/>
    <x v="309"/>
    <s v="1745"/>
    <n v="-70.357165539557897"/>
    <n v="-8.1841619995765793"/>
    <n v="-70.632178810303699"/>
    <n v="-8.1818012000652995"/>
    <s v="364"/>
    <s v="AC"/>
    <s v="Eixo Principal"/>
    <s v="-"/>
    <s v="364BAC1745"/>
    <s v="ENTR BR-409/AC-170 (FEIJÓ)"/>
    <s v="IGARAPÉ SÃO SALVADOR"/>
    <n v="490.6"/>
    <n v="522.29999999999995"/>
    <n v="31.7"/>
    <x v="2"/>
    <m/>
    <m/>
    <s v="Federal"/>
    <m/>
    <m/>
    <m/>
    <s v="Federal"/>
    <s v="PAV"/>
    <s v="Rio Branco"/>
  </r>
  <r>
    <x v="0"/>
    <s v="364BAC1750"/>
    <n v="0"/>
    <x v="309"/>
    <s v="1750"/>
    <n v="-70.632178810303699"/>
    <n v="-8.1818012000652995"/>
    <n v="-70.745671509632402"/>
    <n v="-8.1520163796521299"/>
    <s v="364"/>
    <s v="AC"/>
    <s v="Eixo Principal"/>
    <s v="-"/>
    <s v="364BAC1750"/>
    <s v="IGARAPÉ SÃO SALVADOR"/>
    <s v="INÍCIO DA PONTE S/ RIO TARAUACÁ "/>
    <n v="522.29999999999995"/>
    <n v="535.5"/>
    <n v="13.2"/>
    <x v="2"/>
    <m/>
    <m/>
    <s v="Federal"/>
    <m/>
    <m/>
    <m/>
    <s v="Federal"/>
    <s v="PAV"/>
    <s v="Rio Branco"/>
  </r>
  <r>
    <x v="0"/>
    <s v="364BAC1755"/>
    <n v="0"/>
    <x v="309"/>
    <s v="1755"/>
    <n v="-70.745671509632402"/>
    <n v="-8.1520163796521299"/>
    <n v="-70.748646670207606"/>
    <n v="-8.1521053702665505"/>
    <s v="364"/>
    <s v="AC"/>
    <s v="Eixo Principal"/>
    <s v="-"/>
    <s v="364BAC1755"/>
    <s v="INÍCIO DA PONTE S/ RIO TARAUACÁ"/>
    <s v="FIM DA PONTE S/ RIO TARAUACÁ"/>
    <n v="535.5"/>
    <n v="535.79999999999995"/>
    <n v="0.3"/>
    <x v="2"/>
    <m/>
    <m/>
    <s v="Federal"/>
    <m/>
    <m/>
    <m/>
    <s v="Federal"/>
    <s v="PAV"/>
    <s v="Rio Branco"/>
  </r>
  <r>
    <x v="0"/>
    <s v="364BAC1757"/>
    <n v="0"/>
    <x v="309"/>
    <s v="1757"/>
    <n v="-70.748646670207606"/>
    <n v="-8.1521053702665505"/>
    <n v="-70.757385199966905"/>
    <n v="-8.1492453597854801"/>
    <s v="364"/>
    <s v="AC"/>
    <s v="Eixo Principal"/>
    <s v="-"/>
    <s v="364BAC1757"/>
    <s v="FIM DA PONTE S/ RIO TARAUACÁ"/>
    <s v="ENTR R. CAP. HIPÓLITO (ACESSO A TARAUACÁ)"/>
    <n v="535.79999999999995"/>
    <n v="536.79999999999995"/>
    <n v="1"/>
    <x v="2"/>
    <m/>
    <m/>
    <s v="Federal"/>
    <m/>
    <m/>
    <m/>
    <s v="Federal"/>
    <s v="PAV"/>
    <s v="Rio Branco"/>
  </r>
  <r>
    <x v="0"/>
    <s v="364BAC1760"/>
    <n v="0"/>
    <x v="309"/>
    <s v="1760"/>
    <n v="-70.757385199966905"/>
    <n v="-8.1492453597854801"/>
    <n v="-70.785682069571806"/>
    <n v="-8.1418659097838599"/>
    <s v="364"/>
    <s v="AC"/>
    <s v="Eixo Principal"/>
    <s v="-"/>
    <s v="364BAC1760"/>
    <s v="ENTR R. CAP. HIPÓLITO (ACESSO A TARAUACÁ)"/>
    <s v="ENTR AC-321 (P/ TARAUACÁ)"/>
    <n v="536.79999999999995"/>
    <n v="540.29999999999995"/>
    <n v="3.5"/>
    <x v="2"/>
    <m/>
    <m/>
    <s v="Federal"/>
    <m/>
    <m/>
    <m/>
    <s v="Federal"/>
    <s v="PAV"/>
    <s v="Rio Branco"/>
  </r>
  <r>
    <x v="0"/>
    <s v="364BAC1770"/>
    <n v="0"/>
    <x v="309"/>
    <s v="1770"/>
    <n v="-70.785682069571806"/>
    <n v="-8.1418659097838599"/>
    <n v="-71.480816199907594"/>
    <n v="-7.9541409195677399"/>
    <s v="364"/>
    <s v="AC"/>
    <s v="Eixo Principal"/>
    <s v="-"/>
    <s v="364BAC1770"/>
    <s v="ENTR AC-321 (P/ TARAUACÁ)"/>
    <s v="RIO GREGÓRIO"/>
    <n v="540.29999999999995"/>
    <n v="620.9"/>
    <n v="80.599999999999994"/>
    <x v="2"/>
    <m/>
    <m/>
    <s v="Federal"/>
    <m/>
    <m/>
    <m/>
    <s v="Federal"/>
    <s v="PAV"/>
    <s v="Rio Branco"/>
  </r>
  <r>
    <x v="0"/>
    <s v="364BAC1790"/>
    <n v="0"/>
    <x v="309"/>
    <s v="1790"/>
    <n v="-71.480816199907594"/>
    <n v="-7.9541409195677399"/>
    <n v="-72.020663940188598"/>
    <n v="-7.8000086097095496"/>
    <s v="364"/>
    <s v="AC"/>
    <s v="Eixo Principal"/>
    <s v="-"/>
    <s v="364BAC1790"/>
    <s v="RIO GREGÓRIO"/>
    <s v="RIO LIBERDADE"/>
    <n v="620.9"/>
    <n v="682.9"/>
    <n v="62"/>
    <x v="2"/>
    <m/>
    <m/>
    <s v="Federal"/>
    <m/>
    <m/>
    <m/>
    <s v="Federal"/>
    <s v="PAV"/>
    <s v="Rio Branco"/>
  </r>
  <r>
    <x v="0"/>
    <s v="364BAC1800"/>
    <n v="0"/>
    <x v="309"/>
    <s v="1800"/>
    <n v="-72.020663940188598"/>
    <n v="-7.8000086097095496"/>
    <n v="-72.443239580242306"/>
    <n v="-7.7464272998799402"/>
    <s v="364"/>
    <s v="AC"/>
    <s v="Eixo Principal"/>
    <s v="-"/>
    <s v="364BAC1800"/>
    <s v="RIO LIBERDADE"/>
    <s v="ENTR BR-307(A)"/>
    <n v="682.9"/>
    <n v="730.1"/>
    <n v="47.2"/>
    <x v="2"/>
    <m/>
    <m/>
    <s v="Federal"/>
    <m/>
    <m/>
    <m/>
    <s v="Federal"/>
    <s v="PAV"/>
    <s v="Rio Branco"/>
  </r>
  <r>
    <x v="0"/>
    <s v="364BAC1810"/>
    <n v="0"/>
    <x v="309"/>
    <s v="1810"/>
    <n v="-72.443239580242306"/>
    <n v="-7.7464272998799402"/>
    <n v="-72.643365840161294"/>
    <n v="-7.7220707495653702"/>
    <s v="364"/>
    <s v="AC"/>
    <s v="Eixo Principal"/>
    <s v="Coinc"/>
    <s v="364BAC1810"/>
    <s v="ENTR BR-307(A)"/>
    <s v="ENTR BR-307(B) (INÍCIO TRAV RIO JURUÁ)"/>
    <n v="730.1"/>
    <n v="752.5"/>
    <n v="22.4"/>
    <x v="2"/>
    <m/>
    <s v="307BAC0022"/>
    <s v="Federal"/>
    <m/>
    <m/>
    <m/>
    <s v="Federal"/>
    <s v="PAV"/>
    <s v="Rio Branco"/>
  </r>
  <r>
    <x v="0"/>
    <s v="364BAC1815"/>
    <n v="0"/>
    <x v="309"/>
    <s v="1815"/>
    <n v="-72.643365840161294"/>
    <n v="-7.7220707495653702"/>
    <n v="-72.646258040076404"/>
    <n v="-7.72196559003992"/>
    <s v="364"/>
    <s v="AC"/>
    <s v="Eixo Principal"/>
    <s v="-"/>
    <s v="364BAC1815"/>
    <s v="ENTR BR-307(B) (INÍCIO TRAV RIO JURUÁ)"/>
    <s v="ENTR AC-307/CONTORNO DE RODRIGUES ALVES (FIM TRAV RIO JURUÁ)"/>
    <n v="752.5"/>
    <n v="752.7"/>
    <n v="0.2"/>
    <x v="4"/>
    <m/>
    <m/>
    <s v="Federal"/>
    <m/>
    <m/>
    <m/>
    <s v="Federal"/>
    <s v="N_PAV"/>
    <s v="Rio Branco"/>
  </r>
  <r>
    <x v="0"/>
    <s v="364BAC1820"/>
    <n v="0"/>
    <x v="309"/>
    <s v="1820"/>
    <n v="-72.646258040076404"/>
    <n v="-7.72196559003992"/>
    <n v="-72.670361309826504"/>
    <n v="-7.7362606898788604"/>
    <s v="364"/>
    <s v="AC"/>
    <s v="Eixo Principal"/>
    <s v="-"/>
    <s v="364BAC1820"/>
    <s v="ENTR AC-307/CONTORNO DE RODRIGUES ALVES (FIM TRAV RIO JURUÁ)"/>
    <s v="ENTR CONTORNO (TRAV URB RODRIGUES ALVES)"/>
    <n v="752.7"/>
    <n v="756.6"/>
    <n v="3.9"/>
    <x v="1"/>
    <m/>
    <m/>
    <s v="Estadual"/>
    <m/>
    <s v="AC-307"/>
    <s v="PAV"/>
    <s v="Estadual"/>
    <s v="PLA"/>
    <s v="Rio Branco"/>
  </r>
  <r>
    <x v="0"/>
    <s v="364BAC1830"/>
    <n v="0"/>
    <x v="309"/>
    <s v="1830"/>
    <n v="-72.670361309826504"/>
    <n v="-7.7362606898788604"/>
    <n v="-72.820505149792695"/>
    <n v="-7.6561762604260304"/>
    <s v="364"/>
    <s v="AC"/>
    <s v="Eixo Principal"/>
    <s v="-"/>
    <s v="364BAC1830"/>
    <s v="ENTR CONTORNO (TRAV URB RODRIGUES ALVES)"/>
    <s v="ENTR AC-405(A)"/>
    <n v="756.6"/>
    <n v="777.7"/>
    <n v="21.1"/>
    <x v="1"/>
    <m/>
    <m/>
    <s v="Estadual"/>
    <m/>
    <s v="AC-405"/>
    <s v="PAV"/>
    <s v="Estadual"/>
    <s v="PLA"/>
    <s v="Rio Branco"/>
  </r>
  <r>
    <x v="0"/>
    <s v="364BAC1835"/>
    <n v="0"/>
    <x v="309"/>
    <s v="1835"/>
    <n v="-72.820505149792695"/>
    <n v="-7.6561762604260304"/>
    <n v="-72.904323210048005"/>
    <n v="-7.6128152896937902"/>
    <s v="364"/>
    <s v="AC"/>
    <s v="Eixo Principal"/>
    <s v="-"/>
    <s v="364BAC1835"/>
    <s v="ENTR AC-405(A)"/>
    <s v="ENTR AC-405(B) (MÂNCIO LIMA)"/>
    <n v="777.7"/>
    <n v="788.3"/>
    <n v="10.6"/>
    <x v="1"/>
    <m/>
    <m/>
    <s v="Estadual"/>
    <m/>
    <s v="AC-405"/>
    <s v="PAV"/>
    <s v="Estadual"/>
    <s v="PLA"/>
    <s v="Rio Branco"/>
  </r>
  <r>
    <x v="0"/>
    <s v="364BAC1840"/>
    <n v="0"/>
    <x v="309"/>
    <s v="1840"/>
    <n v="-72.904323210048005"/>
    <n v="-7.6128152896937902"/>
    <n v="-72.932894360286397"/>
    <n v="-7.5990800502041198"/>
    <s v="364"/>
    <s v="AC"/>
    <s v="Eixo Principal"/>
    <s v="-"/>
    <s v="364BAC1840"/>
    <s v="ENTR AC-405(B) (MÂNCIO LIMA)"/>
    <s v="FIM DA PAVIMENTAÇÃO"/>
    <n v="788.3"/>
    <n v="793"/>
    <n v="4.7"/>
    <x v="1"/>
    <m/>
    <m/>
    <s v="Estadual"/>
    <m/>
    <s v="AC-405"/>
    <s v="PAV"/>
    <s v="Estadual"/>
    <s v="PLA"/>
    <s v="Rio Branco"/>
  </r>
  <r>
    <x v="0"/>
    <s v="364BAC1845"/>
    <n v="0"/>
    <x v="309"/>
    <s v="1845"/>
    <n v="-72.932894360286397"/>
    <n v="-7.5990800502041198"/>
    <n v="-73.095336469702204"/>
    <n v="-7.6744193795506703"/>
    <s v="364"/>
    <s v="AC"/>
    <s v="Eixo Principal"/>
    <s v="-"/>
    <s v="364BAC1845"/>
    <s v="FIM DA PAVIMENTAÇÃO"/>
    <s v="FIM DE TRECHO NAVEGÁVEL"/>
    <n v="793"/>
    <n v="814.3"/>
    <n v="21.3"/>
    <x v="1"/>
    <m/>
    <m/>
    <s v="Estadual"/>
    <m/>
    <s v="AC-307"/>
    <s v="LEN"/>
    <s v="Estadual"/>
    <s v="PLA"/>
    <s v="Rio Branco"/>
  </r>
  <r>
    <x v="0"/>
    <s v="364BAC1850"/>
    <n v="0"/>
    <x v="309"/>
    <s v="1850"/>
    <n v="-73.095336469702204"/>
    <n v="-7.6744193795506703"/>
    <n v="-73.705073600066498"/>
    <n v="-7.9532155099877198"/>
    <s v="364"/>
    <s v="AC"/>
    <s v="Eixo Principal"/>
    <s v="-"/>
    <s v="364BAC1850"/>
    <s v="FIM TRECHO NAVEGÁVEL"/>
    <s v="FRONTEIRA BRASIL/PERU (BOQUEIRÃO DA ESPERANÇA)"/>
    <n v="814.3"/>
    <n v="888.3"/>
    <n v="74"/>
    <x v="1"/>
    <m/>
    <m/>
    <s v="Federal"/>
    <m/>
    <m/>
    <m/>
    <s v="Federal"/>
    <s v="PLA"/>
    <s v="Rio Branco"/>
  </r>
  <r>
    <x v="0"/>
    <s v="364BGO0390"/>
    <n v="0"/>
    <x v="310"/>
    <s v="0390"/>
    <n v="-50.500564700200599"/>
    <n v="-19.044229630093199"/>
    <n v="-50.555192110427498"/>
    <n v="-19.004150579585499"/>
    <s v="364"/>
    <s v="GO"/>
    <s v="Eixo Principal"/>
    <s v="-"/>
    <s v="364BGO0390"/>
    <s v="DIV MG/GO"/>
    <s v="SÃO SIMÃO"/>
    <n v="0"/>
    <n v="8"/>
    <n v="8"/>
    <x v="2"/>
    <m/>
    <m/>
    <s v="Federal"/>
    <m/>
    <m/>
    <m/>
    <s v="Federal"/>
    <s v="PAV"/>
    <s v="Jataí"/>
  </r>
  <r>
    <x v="0"/>
    <s v="364BGO0392"/>
    <n v="0"/>
    <x v="310"/>
    <s v="0392"/>
    <n v="-50.555192110427498"/>
    <n v="-19.004150579585499"/>
    <n v="-50.622718860087197"/>
    <n v="-18.955792179665298"/>
    <s v="364"/>
    <s v="GO"/>
    <s v="Eixo Principal"/>
    <s v="-"/>
    <s v="364BGO0392"/>
    <s v="SÃO SIMÃO"/>
    <s v="ENTR BR-483(A)/GO-164(A)"/>
    <n v="8"/>
    <n v="16"/>
    <n v="8"/>
    <x v="2"/>
    <m/>
    <m/>
    <s v="Federal"/>
    <m/>
    <m/>
    <m/>
    <s v="Federal"/>
    <s v="PAV"/>
    <s v="Jataí"/>
  </r>
  <r>
    <x v="0"/>
    <s v="364BGO0395"/>
    <n v="0"/>
    <x v="310"/>
    <s v="0395"/>
    <n v="-50.622718860087197"/>
    <n v="-18.955792179665298"/>
    <n v="-50.6604892798563"/>
    <n v="-18.919421700351101"/>
    <s v="364"/>
    <s v="GO"/>
    <s v="Eixo Principal"/>
    <s v="-"/>
    <s v="364BGO0395"/>
    <s v="ENTR BR-483(A)/GO-164(A)"/>
    <s v="ENTR BR-483(B)/GO-164(B) (PARANAIGUARA)"/>
    <n v="16"/>
    <n v="22"/>
    <n v="6"/>
    <x v="2"/>
    <m/>
    <s v="483BGO0075"/>
    <s v="Federal"/>
    <m/>
    <m/>
    <m/>
    <s v="Federal"/>
    <s v="PAV"/>
    <s v="Jataí"/>
  </r>
  <r>
    <x v="0"/>
    <s v="364BGO0410"/>
    <n v="0"/>
    <x v="310"/>
    <s v="0410"/>
    <n v="-50.6604892798563"/>
    <n v="-18.919421700351101"/>
    <n v="-50.934529160392401"/>
    <n v="-18.753861480422898"/>
    <s v="364"/>
    <s v="GO"/>
    <s v="Eixo Principal"/>
    <s v="-"/>
    <s v="364BGO0410"/>
    <s v="ENTR BR-483(B)/GO-164(B) (PARANAIGUARA)"/>
    <s v="ENTR GO-174(A) (CACHOEIRA ALTA)"/>
    <n v="22"/>
    <n v="57.6"/>
    <n v="35.6"/>
    <x v="2"/>
    <m/>
    <m/>
    <s v="Federal"/>
    <m/>
    <m/>
    <m/>
    <s v="Federal"/>
    <s v="PAV"/>
    <s v="Jataí"/>
  </r>
  <r>
    <x v="0"/>
    <s v="364BGO0430"/>
    <n v="0"/>
    <x v="310"/>
    <s v="0430"/>
    <n v="-50.934529160392401"/>
    <n v="-18.753861480422898"/>
    <n v="-50.961612890422401"/>
    <n v="-18.711022790069599"/>
    <s v="364"/>
    <s v="GO"/>
    <s v="Eixo Principal"/>
    <s v="-"/>
    <s v="364BGO0430"/>
    <s v="ENTR GO-174(A) (CACHOEIRA ALTA)"/>
    <s v="ENTR GO-174(B)"/>
    <n v="57.6"/>
    <n v="62.6"/>
    <n v="5"/>
    <x v="2"/>
    <m/>
    <m/>
    <s v="Federal"/>
    <m/>
    <m/>
    <m/>
    <s v="Federal"/>
    <s v="PAV"/>
    <s v="Jataí"/>
  </r>
  <r>
    <x v="0"/>
    <s v="364BGO0440"/>
    <n v="0"/>
    <x v="310"/>
    <s v="0440"/>
    <n v="-50.961612890422401"/>
    <n v="-18.711022790069599"/>
    <n v="-51.070157619678298"/>
    <n v="-18.504409980136401"/>
    <s v="364"/>
    <s v="GO"/>
    <s v="Eixo Principal"/>
    <s v="-"/>
    <s v="364BGO0440"/>
    <s v="ENTR GO-174(B)"/>
    <s v="ENTR GO-206 (P/CAÇU)"/>
    <n v="62.6"/>
    <n v="89.6"/>
    <n v="27"/>
    <x v="2"/>
    <m/>
    <m/>
    <s v="Federal"/>
    <m/>
    <m/>
    <m/>
    <s v="Federal"/>
    <s v="PAV"/>
    <s v="Jataí"/>
  </r>
  <r>
    <x v="0"/>
    <s v="364BGO0450"/>
    <n v="0"/>
    <x v="310"/>
    <s v="0450"/>
    <n v="-51.070157619678298"/>
    <n v="-18.504409980136401"/>
    <n v="-51.144737000312197"/>
    <n v="-18.305973950137599"/>
    <s v="364"/>
    <s v="GO"/>
    <s v="Eixo Principal"/>
    <s v="-"/>
    <s v="364BGO0450"/>
    <s v="ENTR GO-206 (P/CAÇU)"/>
    <s v="ENTR GO-174 (APARECIDA DO RIO DOCE)"/>
    <n v="89.6"/>
    <n v="113.2"/>
    <n v="23.6"/>
    <x v="2"/>
    <m/>
    <m/>
    <s v="Federal"/>
    <m/>
    <m/>
    <m/>
    <s v="Federal"/>
    <s v="PAV"/>
    <s v="Jataí"/>
  </r>
  <r>
    <x v="0"/>
    <s v="364BGO0470"/>
    <n v="0"/>
    <x v="310"/>
    <s v="0470"/>
    <n v="-51.144737000312197"/>
    <n v="-18.305973950137599"/>
    <n v="-51.444411449628603"/>
    <n v="-18.148145860143298"/>
    <s v="364"/>
    <s v="GO"/>
    <s v="Eixo Principal"/>
    <s v="-"/>
    <s v="364BGO0470"/>
    <s v="ENTR GO-174 (APARECIDA DO RIO DOCE)"/>
    <s v="ENTR GO-178"/>
    <n v="113.2"/>
    <n v="152.5"/>
    <n v="39.299999999999997"/>
    <x v="2"/>
    <m/>
    <m/>
    <s v="Federal"/>
    <m/>
    <m/>
    <m/>
    <s v="Federal"/>
    <s v="PAV"/>
    <s v="Jataí"/>
  </r>
  <r>
    <x v="0"/>
    <s v="364BGO0475"/>
    <n v="0"/>
    <x v="310"/>
    <s v="0475"/>
    <n v="-51.444411449628603"/>
    <n v="-18.148145860143298"/>
    <n v="-51.575361040279702"/>
    <n v="-17.997284530256799"/>
    <s v="364"/>
    <s v="GO"/>
    <s v="Eixo Principal"/>
    <s v="-"/>
    <s v="364BGO0475"/>
    <s v="ENTR GO-178"/>
    <s v="ENTR GO-180"/>
    <n v="152.5"/>
    <n v="174.8"/>
    <n v="22.3"/>
    <x v="2"/>
    <m/>
    <m/>
    <s v="Federal"/>
    <m/>
    <m/>
    <m/>
    <s v="Federal"/>
    <s v="PAV"/>
    <s v="Jataí"/>
  </r>
  <r>
    <x v="0"/>
    <s v="364BGO0480"/>
    <n v="0"/>
    <x v="310"/>
    <s v="0480"/>
    <n v="-51.575361040279702"/>
    <n v="-17.997284530256799"/>
    <n v="-51.694084589631998"/>
    <n v="-17.916241070069301"/>
    <s v="364"/>
    <s v="GO"/>
    <s v="Eixo Principal"/>
    <s v="-"/>
    <s v="364BGO0480"/>
    <s v="ENTR GO-180"/>
    <s v="ENTR BR-060(A)"/>
    <n v="174.8"/>
    <n v="192.7"/>
    <n v="17.899999999999999"/>
    <x v="2"/>
    <m/>
    <m/>
    <s v="Federal"/>
    <m/>
    <m/>
    <m/>
    <s v="Federal"/>
    <s v="PAV"/>
    <s v="Jataí"/>
  </r>
  <r>
    <x v="0"/>
    <s v="364BGO0485"/>
    <n v="0"/>
    <x v="310"/>
    <s v="0485"/>
    <n v="-51.694084589631998"/>
    <n v="-17.916241070069301"/>
    <n v="-51.718763220446199"/>
    <n v="-17.917219920063101"/>
    <s v="364"/>
    <s v="GO"/>
    <s v="Eixo Principal"/>
    <s v="Coinc"/>
    <s v="364BGO0485"/>
    <s v="ENTR BR-060(A)"/>
    <s v="ENTR BR-158(A)/GO-050(A)/184(A) (P/JATAÍ)"/>
    <n v="192.7"/>
    <n v="195.8"/>
    <n v="3.1"/>
    <x v="0"/>
    <m/>
    <s v="060BGO0290"/>
    <s v="Federal"/>
    <m/>
    <m/>
    <m/>
    <s v="Federal"/>
    <s v="PAV"/>
    <s v="Rio Verde"/>
  </r>
  <r>
    <x v="0"/>
    <s v="364BGO0490"/>
    <n v="0"/>
    <x v="310"/>
    <s v="0490"/>
    <n v="-51.718763220446199"/>
    <n v="-17.917219920063101"/>
    <n v="-51.7656037500129"/>
    <n v="-17.914806989550801"/>
    <s v="364"/>
    <s v="GO"/>
    <s v="Eixo Principal"/>
    <s v="Coinc"/>
    <s v="364BGO0490"/>
    <s v="ENTR BR-158(A)/GO-050(A)/184(A) (P/JATAÍ)"/>
    <s v="ENTR BR-158(B)/GO-184(B) (P/SERRANÓPOLIS)"/>
    <n v="195.8"/>
    <n v="201"/>
    <n v="5.2"/>
    <x v="0"/>
    <m/>
    <s v="158BGO0390;060BGO0292"/>
    <s v="Federal"/>
    <m/>
    <m/>
    <m/>
    <s v="Federal"/>
    <s v="PAV"/>
    <s v="Jataí"/>
  </r>
  <r>
    <x v="0"/>
    <s v="364BGO0510"/>
    <n v="0"/>
    <x v="310"/>
    <s v="0510"/>
    <n v="-51.7656037500129"/>
    <n v="-17.914806989550801"/>
    <n v="-52.0474239002926"/>
    <n v="-17.800593329818199"/>
    <s v="364"/>
    <s v="GO"/>
    <s v="Eixo Principal"/>
    <s v="Coinc"/>
    <s v="364BGO0510"/>
    <s v="ENTR BR-158(B)/GO-184(B) (P/SERRANÓPOLIS)"/>
    <s v="ENTR BR-060(B)/GO-050(B)"/>
    <n v="201"/>
    <n v="235.5"/>
    <n v="34.5"/>
    <x v="2"/>
    <m/>
    <s v="060BGO0295"/>
    <s v="Federal"/>
    <m/>
    <m/>
    <m/>
    <s v="Federal"/>
    <s v="PAV"/>
    <s v="Jataí"/>
  </r>
  <r>
    <x v="0"/>
    <s v="364BGO0530"/>
    <n v="0"/>
    <x v="310"/>
    <s v="0530"/>
    <n v="-52.0474239002926"/>
    <n v="-17.800593329818199"/>
    <n v="-52.219515059872002"/>
    <n v="-17.671400080049601"/>
    <s v="364"/>
    <s v="GO"/>
    <s v="Eixo Principal"/>
    <s v="-"/>
    <s v="364BGO0530"/>
    <s v="ENTR BR-060(B)/GO-050(B)"/>
    <s v="ENTR GO-516 (P/PEROLÂNDIA)"/>
    <n v="235.5"/>
    <n v="259.39999999999998"/>
    <n v="23.9"/>
    <x v="2"/>
    <m/>
    <m/>
    <s v="Federal"/>
    <m/>
    <m/>
    <m/>
    <s v="Federal"/>
    <s v="PAV"/>
    <s v="Jataí"/>
  </r>
  <r>
    <x v="0"/>
    <s v="364BGO0535"/>
    <n v="0"/>
    <x v="310"/>
    <s v="0535"/>
    <n v="-52.219515059872002"/>
    <n v="-17.671400080049601"/>
    <n v="-52.519309510225597"/>
    <n v="-17.576573280132699"/>
    <s v="364"/>
    <s v="GO"/>
    <s v="Eixo Principal"/>
    <s v="-"/>
    <s v="364BGO0535"/>
    <s v="ENTR GO-516 (P/PEROLÂNDIA)"/>
    <s v="ENTR BR-359/GO-341(A)"/>
    <n v="259.39999999999998"/>
    <n v="296.2"/>
    <n v="36.799999999999997"/>
    <x v="2"/>
    <m/>
    <m/>
    <s v="Federal"/>
    <m/>
    <m/>
    <m/>
    <s v="Federal"/>
    <s v="PAV"/>
    <s v="Jataí"/>
  </r>
  <r>
    <x v="0"/>
    <s v="364BGO0540"/>
    <n v="0"/>
    <x v="310"/>
    <s v="0540"/>
    <n v="-52.519309510225597"/>
    <n v="-17.576573280132699"/>
    <n v="-52.527547679681597"/>
    <n v="-17.557594770082499"/>
    <s v="364"/>
    <s v="GO"/>
    <s v="Eixo Principal"/>
    <s v="-"/>
    <s v="364BGO0540"/>
    <s v="ENTR BR-359/GO-341(A)"/>
    <s v="ENTR GO-551 (P/MINEIROS)"/>
    <n v="296.2"/>
    <n v="299.2"/>
    <n v="3"/>
    <x v="2"/>
    <m/>
    <m/>
    <s v="Federal"/>
    <m/>
    <m/>
    <m/>
    <s v="Federal"/>
    <s v="PAV"/>
    <s v="Jataí"/>
  </r>
  <r>
    <x v="0"/>
    <s v="364BGO0545"/>
    <n v="0"/>
    <x v="310"/>
    <s v="0545"/>
    <n v="-52.527547679681597"/>
    <n v="-17.557594770082499"/>
    <n v="-52.554523259940403"/>
    <n v="-17.4871858704315"/>
    <s v="364"/>
    <s v="GO"/>
    <s v="Eixo Principal"/>
    <s v="-"/>
    <s v="364BGO0545"/>
    <s v="ENTR GO-551 (P/MINEIROS)"/>
    <s v="ENTR GO-341(B)"/>
    <n v="299.2"/>
    <n v="310.2"/>
    <n v="11"/>
    <x v="2"/>
    <m/>
    <m/>
    <s v="Federal"/>
    <m/>
    <m/>
    <m/>
    <s v="Federal"/>
    <s v="PAV"/>
    <s v="Jataí"/>
  </r>
  <r>
    <x v="0"/>
    <s v="364BGO0550"/>
    <n v="0"/>
    <x v="310"/>
    <s v="0550"/>
    <n v="-52.554523259940403"/>
    <n v="-17.4871858704315"/>
    <n v="-52.673856389560598"/>
    <n v="-17.4000170603389"/>
    <s v="364"/>
    <s v="GO"/>
    <s v="Eixo Principal"/>
    <s v="-"/>
    <s v="364BGO0550"/>
    <s v="ENTR GO-341(B)"/>
    <s v="ENTR GO-194 (P/PORTELÂNDIA)"/>
    <n v="310.2"/>
    <n v="325"/>
    <n v="14.8"/>
    <x v="2"/>
    <m/>
    <m/>
    <s v="Federal"/>
    <m/>
    <m/>
    <m/>
    <s v="Federal"/>
    <s v="PAV"/>
    <s v="Jataí"/>
  </r>
  <r>
    <x v="0"/>
    <s v="364BGO0570"/>
    <n v="0"/>
    <x v="310"/>
    <s v="0570"/>
    <n v="-52.673856389560598"/>
    <n v="-17.4000170603389"/>
    <n v="-53.194716729992997"/>
    <n v="-17.332996850224301"/>
    <s v="364"/>
    <s v="GO"/>
    <s v="Eixo Principal"/>
    <s v="-"/>
    <s v="364BGO0570"/>
    <s v="ENTR GO-194 (P/PORTELÂNDIA)"/>
    <s v="INÍCIO PISTA DUPLA"/>
    <n v="325"/>
    <n v="384.9"/>
    <n v="59.9"/>
    <x v="2"/>
    <m/>
    <m/>
    <s v="Federal"/>
    <m/>
    <m/>
    <m/>
    <s v="Federal"/>
    <s v="PAV"/>
    <s v="Jataí"/>
  </r>
  <r>
    <x v="0"/>
    <s v="364BGO0580"/>
    <n v="0"/>
    <x v="310"/>
    <s v="0580"/>
    <n v="-53.194716729992997"/>
    <n v="-17.332996850224301"/>
    <n v="-53.211901199580602"/>
    <n v="-17.318715080136698"/>
    <s v="364"/>
    <s v="GO"/>
    <s v="Eixo Principal"/>
    <s v="-"/>
    <s v="364BGO0580"/>
    <s v="INÍCIO PISTA DUPLA"/>
    <s v="DIV GO/MT (SANTA RITA DO ARAGUAIA) *TRECHO URBANO*"/>
    <n v="384.9"/>
    <n v="387.5"/>
    <n v="2.6"/>
    <x v="0"/>
    <m/>
    <m/>
    <s v="Federal"/>
    <m/>
    <m/>
    <m/>
    <s v="Federal"/>
    <s v="PAV"/>
    <s v="Jataí"/>
  </r>
  <r>
    <x v="0"/>
    <s v="364BMG0250"/>
    <n v="0"/>
    <x v="311"/>
    <s v="0250"/>
    <n v="-48.6900781797641"/>
    <n v="-20.165506520009799"/>
    <n v="-48.935463599565402"/>
    <n v="-20.006971490042101"/>
    <s v="364"/>
    <s v="MG"/>
    <s v="Eixo Principal"/>
    <s v="-"/>
    <s v="364BMG0250"/>
    <s v="ENTR BR-455 (DIV SP/MG) (PLANURA)"/>
    <s v="ENTR AV JOSÉ DE ALENCAR (FRUTAL)"/>
    <n v="0"/>
    <n v="32.799999999999997"/>
    <n v="32.799999999999997"/>
    <x v="2"/>
    <m/>
    <m/>
    <s v="Federal"/>
    <m/>
    <m/>
    <m/>
    <s v="Federal"/>
    <s v="PAV"/>
    <s v="Prata"/>
  </r>
  <r>
    <x v="0"/>
    <s v="364BMG0270"/>
    <n v="0"/>
    <x v="311"/>
    <s v="0270"/>
    <n v="-48.935463599565402"/>
    <n v="-20.006971490042101"/>
    <n v="-48.9601756500861"/>
    <n v="-19.942016019923301"/>
    <s v="364"/>
    <s v="MG"/>
    <s v="Eixo Principal"/>
    <s v="-"/>
    <s v="364BMG0270"/>
    <s v="ENTR AV JOSÉ DE ALENCAR (FRUTAL)"/>
    <s v="ENTR BR-153(A)/262(A)"/>
    <n v="32.799999999999997"/>
    <n v="41.4"/>
    <n v="8.6"/>
    <x v="2"/>
    <m/>
    <m/>
    <s v="Federal"/>
    <m/>
    <m/>
    <m/>
    <s v="Federal"/>
    <s v="PAV"/>
    <s v="Prata"/>
  </r>
  <r>
    <x v="0"/>
    <s v="364BMG0290"/>
    <n v="0"/>
    <x v="311"/>
    <s v="0290"/>
    <n v="-48.9601756500861"/>
    <n v="-19.942016019923301"/>
    <n v="-48.973782149826299"/>
    <n v="-19.728921379617901"/>
    <s v="364"/>
    <s v="MG"/>
    <s v="Eixo Principal"/>
    <s v="Coinc"/>
    <s v="364BMG0290"/>
    <s v="ENTR BR-153(A)/262(A)"/>
    <s v="ENTR BR-153(B)/262(B)"/>
    <n v="41.4"/>
    <n v="66"/>
    <n v="24.6"/>
    <x v="2"/>
    <m/>
    <s v="262BMG1050;153BMG0870"/>
    <s v="Concessão Federal"/>
    <m/>
    <m/>
    <m/>
    <s v="Federal"/>
    <s v="PAV"/>
    <s v="Prata"/>
  </r>
  <r>
    <x v="0"/>
    <s v="364BMG0310"/>
    <n v="0"/>
    <x v="311"/>
    <s v="0310"/>
    <n v="-48.973782149826299"/>
    <n v="-19.728921379617901"/>
    <n v="-49.435416099972898"/>
    <n v="-19.570169020383901"/>
    <s v="364"/>
    <s v="MG"/>
    <s v="Eixo Principal"/>
    <s v="-"/>
    <s v="364BMG0310"/>
    <s v="ENTR BR-153(B)/262(B)"/>
    <s v="ENTR BR-154(A)"/>
    <n v="66"/>
    <n v="130.5"/>
    <n v="64.5"/>
    <x v="2"/>
    <m/>
    <m/>
    <s v="Federal"/>
    <m/>
    <m/>
    <m/>
    <s v="Federal"/>
    <s v="PAV"/>
    <s v="Prata"/>
  </r>
  <r>
    <x v="0"/>
    <s v="364BMG0320"/>
    <n v="0"/>
    <x v="311"/>
    <s v="0320"/>
    <n v="-49.435416099972898"/>
    <n v="-19.570169020383901"/>
    <n v="-49.480662119860803"/>
    <n v="-19.545845199995899"/>
    <s v="364"/>
    <s v="MG"/>
    <s v="Eixo Principal"/>
    <s v="Coinc"/>
    <s v="364BMG0320"/>
    <s v="ENTR BR-154(A)"/>
    <s v="ENTR BR-497(A) (CAMPINA VERDE)"/>
    <n v="130.5"/>
    <n v="136.19999999999999"/>
    <n v="5.7"/>
    <x v="2"/>
    <m/>
    <s v="154BMG0130"/>
    <s v="Federal"/>
    <m/>
    <m/>
    <m/>
    <s v="Federal"/>
    <s v="PAV"/>
    <s v="Prata"/>
  </r>
  <r>
    <x v="0"/>
    <s v="364BMG0330"/>
    <n v="0"/>
    <x v="311"/>
    <s v="0330"/>
    <n v="-49.480662119860803"/>
    <n v="-19.545845199995899"/>
    <n v="-49.559140170382499"/>
    <n v="-19.51840057023"/>
    <s v="364"/>
    <s v="MG"/>
    <s v="Eixo Principal"/>
    <s v="Coinc"/>
    <s v="364BMG0330"/>
    <s v="ENTR BR-497(A) (CAMPINA VERDE)"/>
    <s v="ENTR BR-497(B)"/>
    <n v="136.19999999999999"/>
    <n v="145.6"/>
    <n v="9.4"/>
    <x v="2"/>
    <m/>
    <s v="497BMG0050;154BMG0120"/>
    <s v="Federal"/>
    <m/>
    <m/>
    <m/>
    <s v="Federal"/>
    <s v="PAV"/>
    <s v="Prata"/>
  </r>
  <r>
    <x v="0"/>
    <s v="364BMG0332"/>
    <n v="0"/>
    <x v="311"/>
    <s v="0332"/>
    <n v="-49.559140170382499"/>
    <n v="-19.51840057023"/>
    <n v="-49.644292439644303"/>
    <n v="-19.329388890284999"/>
    <s v="364"/>
    <s v="MG"/>
    <s v="Eixo Principal"/>
    <s v="Coinc"/>
    <s v="364BMG0332"/>
    <s v="ENTR BR-497(B)"/>
    <s v="ENTR BR-154(B) (P/ ITUIUTABA)"/>
    <n v="145.6"/>
    <n v="172.7"/>
    <n v="27.1"/>
    <x v="2"/>
    <m/>
    <s v="154BMG0115"/>
    <s v="Federal"/>
    <m/>
    <m/>
    <m/>
    <s v="Federal"/>
    <s v="PAV"/>
    <s v="Prata"/>
  </r>
  <r>
    <x v="0"/>
    <s v="364BMG0335"/>
    <n v="0"/>
    <x v="311"/>
    <s v="0335"/>
    <n v="-49.644292439644303"/>
    <n v="-19.329388890284999"/>
    <n v="-49.748117560077198"/>
    <n v="-19.2853384300244"/>
    <s v="364"/>
    <s v="MG"/>
    <s v="Eixo Principal"/>
    <s v="-"/>
    <s v="364BMG0335"/>
    <s v="ENTR BR-154(B) (P/ ITUIUTABA)"/>
    <s v="ENTR MG-461 (P/ GURINHATÃ)"/>
    <n v="172.7"/>
    <n v="187.5"/>
    <n v="14.8"/>
    <x v="2"/>
    <m/>
    <m/>
    <s v="Federal"/>
    <m/>
    <m/>
    <m/>
    <s v="Federal"/>
    <s v="PAV"/>
    <s v="Prata"/>
  </r>
  <r>
    <x v="0"/>
    <s v="364BMG0350"/>
    <n v="0"/>
    <x v="311"/>
    <s v="0350"/>
    <n v="-49.748117560077198"/>
    <n v="-19.2853384300244"/>
    <n v="-50.364113089647297"/>
    <n v="-19.076655110045198"/>
    <s v="364"/>
    <s v="MG"/>
    <s v="Eixo Principal"/>
    <s v="-"/>
    <s v="364BMG0350"/>
    <s v="ENTR MG-461 (P/ GURINHATÃ)"/>
    <s v="ENTR BR-461(A)"/>
    <n v="187.5"/>
    <n v="271.8"/>
    <n v="84.3"/>
    <x v="2"/>
    <m/>
    <m/>
    <s v="Federal"/>
    <m/>
    <m/>
    <m/>
    <s v="Federal"/>
    <s v="PAV"/>
    <s v="Prata"/>
  </r>
  <r>
    <x v="0"/>
    <s v="364BMG0355"/>
    <n v="0"/>
    <x v="311"/>
    <s v="0355"/>
    <n v="-50.364113089647297"/>
    <n v="-19.076655110045198"/>
    <n v="-50.411395100003801"/>
    <n v="-19.040683450380801"/>
    <s v="364"/>
    <s v="MG"/>
    <s v="Eixo Principal"/>
    <s v="-"/>
    <s v="364BMG0355"/>
    <s v="ENTR BR-461(A)"/>
    <s v="ENTR BR-365(A)/461(B)"/>
    <n v="271.8"/>
    <n v="278.2"/>
    <n v="6.4"/>
    <x v="2"/>
    <m/>
    <s v="461BMG0050"/>
    <s v="Federal"/>
    <m/>
    <m/>
    <m/>
    <s v="Federal"/>
    <s v="PAV"/>
    <s v="Prata"/>
  </r>
  <r>
    <x v="0"/>
    <s v="364BMG0370"/>
    <n v="0"/>
    <x v="311"/>
    <s v="0370"/>
    <n v="-50.411395100003801"/>
    <n v="-19.040683450380801"/>
    <n v="-50.500564700200599"/>
    <n v="-19.044229630093199"/>
    <s v="364"/>
    <s v="MG"/>
    <s v="Eixo Principal"/>
    <s v="-"/>
    <s v="364BMG0370"/>
    <s v="ENTR BR-365(A)/461(B)"/>
    <s v="ENTR BR-365(B) (INÍCIO PONTE S/RIO PARNAÍBA) (DIV MG/GO)"/>
    <n v="278.2"/>
    <n v="287.7"/>
    <n v="9.5"/>
    <x v="2"/>
    <m/>
    <s v="365BMG0430"/>
    <s v="Federal"/>
    <m/>
    <m/>
    <m/>
    <s v="Federal"/>
    <s v="PAV"/>
    <s v="Prata"/>
  </r>
  <r>
    <x v="0"/>
    <s v="364BMT0590"/>
    <n v="0"/>
    <x v="312"/>
    <s v="0590"/>
    <n v="-53.211901199580602"/>
    <n v="-17.318715080136698"/>
    <n v="-53.221888699703598"/>
    <n v="-17.3103128095884"/>
    <s v="364"/>
    <s v="MT"/>
    <s v="Eixo Principal"/>
    <s v="-"/>
    <s v="364BMT0590"/>
    <s v="ENTR MT-100(A) (DIV GO/MT) (ALTO ARAGUAIA)"/>
    <s v="FIM PISTA DUPLA *TRECHO URBANO*"/>
    <n v="0"/>
    <n v="1.5"/>
    <n v="1.5"/>
    <x v="0"/>
    <m/>
    <m/>
    <s v="Federal"/>
    <m/>
    <m/>
    <m/>
    <s v="Federal"/>
    <s v="PAV"/>
    <s v="Rondonópolis"/>
  </r>
  <r>
    <x v="0"/>
    <s v="364BMT0600"/>
    <n v="0"/>
    <x v="312"/>
    <s v="0600"/>
    <n v="-53.221888699703598"/>
    <n v="-17.3103128095884"/>
    <n v="-53.322376890181303"/>
    <n v="-17.2341791297629"/>
    <s v="364"/>
    <s v="MT"/>
    <s v="Eixo Principal"/>
    <s v="-"/>
    <s v="364BMT0600"/>
    <s v="FIM PISTA DUPLA"/>
    <s v="ENTR MT-100(B)/299 (P/ARAGUAINHA)"/>
    <n v="1.5"/>
    <n v="15.7"/>
    <n v="14.2"/>
    <x v="2"/>
    <m/>
    <m/>
    <s v="Federal"/>
    <m/>
    <m/>
    <m/>
    <s v="Federal"/>
    <s v="PAV"/>
    <s v="Rondonópolis"/>
  </r>
  <r>
    <x v="0"/>
    <s v="364BMT0605"/>
    <n v="0"/>
    <x v="312"/>
    <s v="0605"/>
    <n v="-53.322376890181303"/>
    <n v="-17.2341791297629"/>
    <n v="-53.468494430273701"/>
    <n v="-17.068603279617601"/>
    <s v="364"/>
    <s v="MT"/>
    <s v="Eixo Principal"/>
    <s v="-"/>
    <s v="364BMT0605"/>
    <s v="ENTR MT-100(B)/299 (P/ARAGUAINHA)"/>
    <s v="ENTR MT-462"/>
    <n v="15.7"/>
    <n v="41.7"/>
    <n v="26"/>
    <x v="2"/>
    <m/>
    <m/>
    <s v="Federal"/>
    <m/>
    <m/>
    <m/>
    <s v="Federal"/>
    <s v="PAV"/>
    <s v="Rondonópolis"/>
  </r>
  <r>
    <x v="0"/>
    <s v="364BMT0610"/>
    <n v="0"/>
    <x v="312"/>
    <s v="0610"/>
    <n v="-53.468494430273701"/>
    <n v="-17.068603279617601"/>
    <n v="-53.535871799843598"/>
    <n v="-16.933923249858001"/>
    <s v="364"/>
    <s v="MT"/>
    <s v="Eixo Principal"/>
    <s v="-"/>
    <s v="364BMT0610"/>
    <s v="ENTR MT-462"/>
    <s v="ENTR MT-107 (ALTO GARÇAS)"/>
    <n v="41.7"/>
    <n v="58.3"/>
    <n v="16.600000000000001"/>
    <x v="2"/>
    <m/>
    <m/>
    <s v="Federal"/>
    <m/>
    <m/>
    <m/>
    <s v="Federal"/>
    <s v="PAV"/>
    <s v="Rondonópolis"/>
  </r>
  <r>
    <x v="0"/>
    <s v="364BMT0615"/>
    <n v="0"/>
    <x v="312"/>
    <s v="0615"/>
    <n v="-53.535871799843598"/>
    <n v="-16.933923249858001"/>
    <n v="-53.614883330001597"/>
    <n v="-16.918362310172402"/>
    <s v="364"/>
    <s v="MT"/>
    <s v="Eixo Principal"/>
    <s v="-"/>
    <s v="364BMT0615"/>
    <s v="ENTR MT-107 (ALTO GARÇAS)"/>
    <s v="ENTR MT-110"/>
    <n v="58.3"/>
    <n v="67.599999999999994"/>
    <n v="9.3000000000000007"/>
    <x v="2"/>
    <m/>
    <m/>
    <s v="Federal"/>
    <m/>
    <m/>
    <m/>
    <s v="Federal"/>
    <s v="PAV"/>
    <s v="Rondonópolis"/>
  </r>
  <r>
    <x v="0"/>
    <s v="364BMT0620"/>
    <n v="0"/>
    <x v="312"/>
    <s v="0620"/>
    <n v="-53.614883330001597"/>
    <n v="-16.918362310172402"/>
    <n v="-53.847672359591598"/>
    <n v="-16.8462518698278"/>
    <s v="364"/>
    <s v="MT"/>
    <s v="Eixo Principal"/>
    <s v="-"/>
    <s v="364BMT0620"/>
    <s v="ENTR MT-110"/>
    <s v="ENTR MT-461(A)"/>
    <n v="67.599999999999994"/>
    <n v="112.9"/>
    <n v="45.3"/>
    <x v="2"/>
    <m/>
    <m/>
    <s v="Federal"/>
    <m/>
    <m/>
    <m/>
    <s v="Federal"/>
    <s v="PAV"/>
    <s v="Rondonópolis"/>
  </r>
  <r>
    <x v="0"/>
    <s v="364BMT0625"/>
    <n v="0"/>
    <x v="312"/>
    <s v="0625"/>
    <n v="-53.847672359591598"/>
    <n v="-16.8462518698278"/>
    <n v="-53.8901387000409"/>
    <n v="-16.867722949854201"/>
    <s v="364"/>
    <s v="MT"/>
    <s v="Eixo Principal"/>
    <s v="-"/>
    <s v="364BMT0625"/>
    <s v="ENTR MT-461(A)"/>
    <s v="ENTR MT-461(B)"/>
    <n v="112.9"/>
    <n v="117.9"/>
    <n v="5"/>
    <x v="2"/>
    <m/>
    <m/>
    <s v="Federal"/>
    <m/>
    <m/>
    <m/>
    <s v="Federal"/>
    <s v="PAV"/>
    <s v="Rondonópolis"/>
  </r>
  <r>
    <x v="0"/>
    <s v="364BMT0630"/>
    <n v="0"/>
    <x v="312"/>
    <s v="0630"/>
    <n v="-53.8901387000409"/>
    <n v="-16.867722949854201"/>
    <n v="-54.306166260264597"/>
    <n v="-16.671022659967701"/>
    <s v="364"/>
    <s v="MT"/>
    <s v="Eixo Principal"/>
    <s v="-"/>
    <s v="364BMT0630"/>
    <s v="ENTR MT-461(B)"/>
    <s v="ENTR MT-470"/>
    <n v="117.9"/>
    <n v="166"/>
    <n v="48.1"/>
    <x v="2"/>
    <m/>
    <m/>
    <s v="Federal"/>
    <m/>
    <m/>
    <m/>
    <s v="Federal"/>
    <s v="PAV"/>
    <s v="Rondonópolis"/>
  </r>
  <r>
    <x v="0"/>
    <s v="364BMT0635"/>
    <n v="0"/>
    <x v="312"/>
    <s v="0635"/>
    <n v="-54.306166260264597"/>
    <n v="-16.671022659967701"/>
    <n v="-54.393234490179502"/>
    <n v="-16.649266940017199"/>
    <s v="364"/>
    <s v="MT"/>
    <s v="Eixo Principal"/>
    <s v="-"/>
    <s v="364BMT0635"/>
    <s v="ENTR MT-470"/>
    <s v="ENTR MT-458 (P/NOVA GALILÉIA)"/>
    <n v="166"/>
    <n v="167.7"/>
    <n v="1.7"/>
    <x v="2"/>
    <m/>
    <m/>
    <s v="Federal"/>
    <m/>
    <m/>
    <m/>
    <s v="Federal"/>
    <s v="PAV"/>
    <s v="Rondonópolis"/>
  </r>
  <r>
    <x v="0"/>
    <s v="364BMT0640"/>
    <n v="0"/>
    <x v="312"/>
    <s v="0640"/>
    <n v="-54.393234490179502"/>
    <n v="-16.649266940017199"/>
    <n v="-54.465306589727199"/>
    <n v="-16.611951749873199"/>
    <s v="364"/>
    <s v="MT"/>
    <s v="Eixo Principal"/>
    <s v="-"/>
    <s v="364BMT0640"/>
    <s v="ENTR MT-458 (P/NOVA GALILÉIA)"/>
    <s v="ENTR MT-459 (PEDRA PRETA)"/>
    <n v="167.7"/>
    <n v="176.8"/>
    <n v="9.1"/>
    <x v="2"/>
    <m/>
    <m/>
    <s v="Federal"/>
    <m/>
    <m/>
    <m/>
    <s v="Federal"/>
    <s v="PAV"/>
    <s v="Rondonópolis"/>
  </r>
  <r>
    <x v="0"/>
    <s v="364BMT0645"/>
    <n v="0"/>
    <x v="312"/>
    <s v="0645"/>
    <n v="-54.465306589727199"/>
    <n v="-16.611951749873199"/>
    <n v="-54.646378050106797"/>
    <n v="-16.491405239660001"/>
    <s v="364"/>
    <s v="MT"/>
    <s v="Eixo Principal"/>
    <s v="-"/>
    <s v="364BMT0645"/>
    <s v="ENTR MT-459 (PEDRA PRETA)"/>
    <s v="ENTR BR-163(A)"/>
    <n v="176.8"/>
    <n v="201"/>
    <n v="24.2"/>
    <x v="2"/>
    <m/>
    <m/>
    <s v="Federal"/>
    <m/>
    <m/>
    <m/>
    <s v="Federal"/>
    <s v="PAV"/>
    <s v="Rondonópolis"/>
  </r>
  <r>
    <x v="0"/>
    <s v="364BMT0650"/>
    <n v="0"/>
    <x v="312"/>
    <s v="0650"/>
    <n v="-54.646378050106797"/>
    <n v="-16.491405239660001"/>
    <n v="-54.654982290400298"/>
    <n v="-16.472335479898401"/>
    <s v="364"/>
    <s v="MT"/>
    <s v="Eixo Principal"/>
    <s v="Coinc"/>
    <s v="364BMT0650"/>
    <s v="ENTR BR-163(A)"/>
    <s v="ENTR MT-270(A) (ACESSO RONDONÓPOLIS (I))"/>
    <n v="201"/>
    <n v="203.4"/>
    <n v="2.4"/>
    <x v="0"/>
    <m/>
    <s v="163BMT0582"/>
    <s v="Concessão Federal"/>
    <m/>
    <m/>
    <m/>
    <s v="Federal"/>
    <s v="PAV"/>
    <s v="Rondonópolis"/>
  </r>
  <r>
    <x v="0"/>
    <s v="364BMT0655"/>
    <n v="0"/>
    <x v="312"/>
    <s v="0655"/>
    <n v="-54.654982290400298"/>
    <n v="-16.472335479898401"/>
    <n v="-54.6656278703298"/>
    <n v="-16.448788330217202"/>
    <s v="364"/>
    <s v="MT"/>
    <s v="Eixo Principal"/>
    <s v="Coinc"/>
    <s v="364BMT0655"/>
    <s v="ENTR MT-270(A) (ACESSO RONDONÓPOLIS (I))"/>
    <s v="ACESSO RONDONÓPOLIS (II)"/>
    <n v="203.4"/>
    <n v="206.3"/>
    <n v="2.9"/>
    <x v="0"/>
    <m/>
    <s v="163BMT0585"/>
    <s v="Concessão Federal"/>
    <m/>
    <m/>
    <m/>
    <s v="Federal"/>
    <s v="PAV"/>
    <s v="Rondonópolis"/>
  </r>
  <r>
    <x v="0"/>
    <s v="364BMT0660"/>
    <n v="0"/>
    <x v="312"/>
    <s v="0660"/>
    <n v="-54.6656278703298"/>
    <n v="-16.448788330217202"/>
    <n v="-54.695466060110498"/>
    <n v="-16.427475020056001"/>
    <s v="364"/>
    <s v="MT"/>
    <s v="Eixo Principal"/>
    <s v="Coinc"/>
    <s v="364BMT0660"/>
    <s v="ACESSO RONDONÓPOLIS (II)"/>
    <s v="ENTR MT-483 (ANEL RODOVIÁRIO RONDONÓPOLIS)"/>
    <n v="206.3"/>
    <n v="209.2"/>
    <n v="2.9"/>
    <x v="2"/>
    <m/>
    <s v="163BMT0590"/>
    <s v="Concessão Federal"/>
    <m/>
    <m/>
    <m/>
    <s v="Federal"/>
    <s v="PAV"/>
    <s v="Rondonópolis"/>
  </r>
  <r>
    <x v="0"/>
    <s v="364BMT0665"/>
    <n v="0"/>
    <x v="312"/>
    <s v="0665"/>
    <n v="-54.695466060110498"/>
    <n v="-16.427475020056001"/>
    <n v="-54.713356369800501"/>
    <n v="-16.381113929863901"/>
    <s v="364"/>
    <s v="MT"/>
    <s v="Eixo Principal"/>
    <s v="Coinc"/>
    <s v="364BMT0665"/>
    <s v="ENTR MT-483 (ANEL RODOVIÁRIO RONDONÓPOLIS)"/>
    <s v="ENTR MT-270(B)"/>
    <n v="209.2"/>
    <n v="215.3"/>
    <n v="6.1"/>
    <x v="2"/>
    <m/>
    <s v="163BMT0591"/>
    <s v="Concessão Federal"/>
    <m/>
    <m/>
    <m/>
    <s v="Federal"/>
    <s v="PAV"/>
    <s v="Rondonópolis"/>
  </r>
  <r>
    <x v="0"/>
    <s v="364BMT0670"/>
    <n v="0"/>
    <x v="312"/>
    <s v="0670"/>
    <n v="-54.713356369800501"/>
    <n v="-16.381113929863901"/>
    <n v="-54.783370059680401"/>
    <n v="-16.195471149873601"/>
    <s v="364"/>
    <s v="MT"/>
    <s v="Eixo Principal"/>
    <s v="Coinc"/>
    <s v="364BMT0670"/>
    <s v="ENTR MT-270(B)"/>
    <s v="ENTR MT-469(A)"/>
    <n v="215.3"/>
    <n v="238.1"/>
    <n v="22.8"/>
    <x v="2"/>
    <s v="EOD"/>
    <s v="163BMT0592"/>
    <s v="Concessão Federal"/>
    <m/>
    <m/>
    <m/>
    <s v="Federal"/>
    <s v="PAV"/>
    <s v="Rondonópolis"/>
  </r>
  <r>
    <x v="0"/>
    <s v="364BMT0675"/>
    <n v="0"/>
    <x v="312"/>
    <s v="0675"/>
    <n v="-54.783370059680401"/>
    <n v="-16.195471149873601"/>
    <n v="-54.7893735703339"/>
    <n v="-16.178289239756499"/>
    <s v="364"/>
    <s v="MT"/>
    <s v="Eixo Principal"/>
    <s v="Coinc"/>
    <s v="364BMT0675"/>
    <s v="ENTR MT-469(A)"/>
    <s v="ENTR MT-469(B)"/>
    <n v="238.1"/>
    <n v="240.1"/>
    <n v="2"/>
    <x v="2"/>
    <s v="EOD"/>
    <s v="163BMT0595"/>
    <s v="Concessão Federal"/>
    <m/>
    <m/>
    <m/>
    <s v="Federal"/>
    <s v="PAV"/>
    <s v="Rondonópolis"/>
  </r>
  <r>
    <x v="0"/>
    <s v="364BMT0680"/>
    <n v="0"/>
    <x v="312"/>
    <s v="0680"/>
    <n v="-54.7893735703339"/>
    <n v="-16.178289239756499"/>
    <n v="-54.795785380390903"/>
    <n v="-16.1617778299828"/>
    <s v="364"/>
    <s v="MT"/>
    <s v="Eixo Principal"/>
    <s v="Coinc"/>
    <s v="364BMT0680"/>
    <s v="ENTR MT-469(B)"/>
    <s v="ENTR MT-454 (SANTA ELVIRA)"/>
    <n v="240.1"/>
    <n v="242.1"/>
    <n v="2"/>
    <x v="2"/>
    <s v="EOD"/>
    <s v="163BMT0600"/>
    <s v="Concessão Federal"/>
    <m/>
    <m/>
    <m/>
    <s v="Federal"/>
    <s v="PAV"/>
    <s v="Rondonópolis"/>
  </r>
  <r>
    <x v="0"/>
    <s v="364BMT0685"/>
    <n v="0"/>
    <x v="312"/>
    <s v="0685"/>
    <n v="-54.795785380390903"/>
    <n v="-16.1617778299828"/>
    <n v="-54.883511379846198"/>
    <n v="-16.056504759686799"/>
    <s v="364"/>
    <s v="MT"/>
    <s v="Eixo Principal"/>
    <s v="Coinc"/>
    <s v="364BMT0685"/>
    <s v="ENTR MT-454 (SANTA ELVIRA)"/>
    <s v="JUSCIMEIRA"/>
    <n v="242.1"/>
    <n v="258"/>
    <n v="15.9"/>
    <x v="2"/>
    <s v="EOD"/>
    <s v="163BMT0605"/>
    <s v="Concessão Federal"/>
    <m/>
    <m/>
    <m/>
    <s v="Federal"/>
    <s v="PAV"/>
    <s v="Rondonópolis"/>
  </r>
  <r>
    <x v="0"/>
    <s v="364BMT0690"/>
    <n v="0"/>
    <x v="312"/>
    <s v="0690"/>
    <n v="-54.883511379846198"/>
    <n v="-16.056504759686799"/>
    <n v="-54.892194229879699"/>
    <n v="-16.036821039958902"/>
    <s v="364"/>
    <s v="MT"/>
    <s v="Eixo Principal"/>
    <s v="Coinc"/>
    <s v="364BMT0690"/>
    <s v="JUSCIMEIRA"/>
    <s v="ENTR MT-373"/>
    <n v="258"/>
    <n v="260.39999999999998"/>
    <n v="2.4"/>
    <x v="2"/>
    <s v="EOD"/>
    <s v="163BMT0610"/>
    <s v="Concessão Federal"/>
    <m/>
    <m/>
    <m/>
    <s v="Federal"/>
    <s v="PAV"/>
    <s v="Rondonópolis"/>
  </r>
  <r>
    <x v="0"/>
    <s v="364BMT0700"/>
    <n v="0"/>
    <x v="312"/>
    <s v="0700"/>
    <n v="-54.892194229879699"/>
    <n v="-16.036821039958902"/>
    <n v="-54.9055434003076"/>
    <n v="-16.017954210418399"/>
    <s v="364"/>
    <s v="MT"/>
    <s v="Eixo Principal"/>
    <s v="Coinc"/>
    <s v="364BMT0700"/>
    <s v="ENTR MT-373"/>
    <s v="ENTR MT-472 (SÃO PEDRO DA CIPA)"/>
    <n v="260.39999999999998"/>
    <n v="262.8"/>
    <n v="2.4"/>
    <x v="2"/>
    <s v="EOD"/>
    <s v="163BMT0615"/>
    <s v="Concessão Federal"/>
    <m/>
    <m/>
    <m/>
    <s v="Federal"/>
    <s v="PAV"/>
    <s v="Rondonópolis"/>
  </r>
  <r>
    <x v="0"/>
    <s v="364BMT0705"/>
    <n v="0"/>
    <x v="312"/>
    <s v="0705"/>
    <n v="-54.9055434003076"/>
    <n v="-16.017954210418399"/>
    <n v="-54.943729869837497"/>
    <n v="-15.968974059704999"/>
    <s v="364"/>
    <s v="MT"/>
    <s v="Eixo Principal"/>
    <s v="Coinc"/>
    <s v="364BMT0705"/>
    <s v="ENTR MT-472 (SÃO PEDRO DA CIPA)"/>
    <s v="ENTR MT-344"/>
    <n v="262.8"/>
    <n v="269.89999999999998"/>
    <n v="7.1"/>
    <x v="2"/>
    <s v="EOD"/>
    <s v="163BMT0620"/>
    <s v="Concessão Federal"/>
    <m/>
    <m/>
    <m/>
    <s v="Federal"/>
    <s v="PAV"/>
    <s v="Rondonópolis"/>
  </r>
  <r>
    <x v="0"/>
    <s v="364BMT0710"/>
    <n v="0"/>
    <x v="312"/>
    <s v="0710"/>
    <n v="-54.943729869837497"/>
    <n v="-15.968974059704999"/>
    <n v="-54.958117570169598"/>
    <n v="-15.969912270235"/>
    <s v="364"/>
    <s v="MT"/>
    <s v="Eixo Principal"/>
    <s v="Coinc"/>
    <s v="364BMT0710"/>
    <s v="ENTR MT-344"/>
    <s v="ENTR MT-457(A) (P/JACIÁRA)"/>
    <n v="269.89999999999998"/>
    <n v="271.5"/>
    <n v="1.6"/>
    <x v="0"/>
    <m/>
    <s v="163BMT0625"/>
    <s v="Concessão Federal"/>
    <m/>
    <m/>
    <m/>
    <s v="Federal"/>
    <s v="PAV"/>
    <s v="Rondonópolis"/>
  </r>
  <r>
    <x v="0"/>
    <s v="364BMT0715"/>
    <n v="0"/>
    <x v="312"/>
    <s v="0715"/>
    <n v="-54.958117570169598"/>
    <n v="-15.969912270235"/>
    <n v="-54.978465020144498"/>
    <n v="-15.9526672897635"/>
    <s v="364"/>
    <s v="MT"/>
    <s v="Eixo Principal"/>
    <s v="Coinc"/>
    <s v="364BMT0715"/>
    <s v="ENTR MT-457(A) (P/JACIÁRA)"/>
    <s v="ENTR MT-457(B)"/>
    <n v="271.5"/>
    <n v="274.5"/>
    <n v="3"/>
    <x v="0"/>
    <m/>
    <s v="163BMT0630"/>
    <s v="Concessão Federal"/>
    <m/>
    <m/>
    <m/>
    <s v="Federal"/>
    <s v="PAV"/>
    <s v="Rondonópolis"/>
  </r>
  <r>
    <x v="0"/>
    <s v="364BMT0720"/>
    <n v="0"/>
    <x v="312"/>
    <s v="0720"/>
    <n v="-54.978465020144498"/>
    <n v="-15.9526672897635"/>
    <n v="-55.137696989624303"/>
    <n v="-15.852244970129201"/>
    <s v="364"/>
    <s v="MT"/>
    <s v="Eixo Principal"/>
    <s v="Coinc"/>
    <s v="364BMT0720"/>
    <s v="ENTR MT-457(B)"/>
    <s v="ENTR MT-260"/>
    <n v="274.5"/>
    <n v="297.89999999999998"/>
    <n v="23.4"/>
    <x v="2"/>
    <s v="EOD"/>
    <s v="163BMT0635"/>
    <s v="Concessão Federal"/>
    <m/>
    <m/>
    <m/>
    <s v="Federal"/>
    <s v="PAV"/>
    <s v="Rondonópolis"/>
  </r>
  <r>
    <x v="0"/>
    <s v="364BMT0725"/>
    <n v="0"/>
    <x v="312"/>
    <s v="0725"/>
    <n v="-55.137696989624303"/>
    <n v="-15.852244970129201"/>
    <n v="-55.210487119584798"/>
    <n v="-15.8213351598896"/>
    <s v="364"/>
    <s v="MT"/>
    <s v="Eixo Principal"/>
    <s v="Coinc"/>
    <s v="364BMT0725"/>
    <s v="ENTR MT-260"/>
    <s v="ENTR MT-453"/>
    <n v="297.89999999999998"/>
    <n v="306.8"/>
    <n v="8.9"/>
    <x v="2"/>
    <s v="EOD"/>
    <s v="163BMT0640"/>
    <s v="Concessão Federal"/>
    <m/>
    <m/>
    <m/>
    <s v="Federal"/>
    <s v="PAV"/>
    <s v="Rondonópolis"/>
  </r>
  <r>
    <x v="0"/>
    <s v="364BMT0730"/>
    <n v="0"/>
    <x v="312"/>
    <s v="0730"/>
    <n v="-55.210487119584798"/>
    <n v="-15.8213351598896"/>
    <n v="-55.265530080448698"/>
    <n v="-15.811110639844101"/>
    <s v="364"/>
    <s v="MT"/>
    <s v="Eixo Principal"/>
    <s v="Coinc"/>
    <s v="364BMT0730"/>
    <s v="ENTR MT-453"/>
    <s v="ENTR MT-140(A)"/>
    <n v="306.8"/>
    <n v="313"/>
    <n v="6.2"/>
    <x v="2"/>
    <s v="EOD"/>
    <s v="163BMT0645"/>
    <s v="Concessão Federal"/>
    <m/>
    <m/>
    <m/>
    <s v="Federal"/>
    <s v="PAV"/>
    <s v="Rondonópolis"/>
  </r>
  <r>
    <x v="0"/>
    <s v="364BMT0735"/>
    <n v="0"/>
    <x v="312"/>
    <s v="0735"/>
    <n v="-55.265530080448698"/>
    <n v="-15.811110639844101"/>
    <n v="-55.410493859603797"/>
    <n v="-15.819893050224"/>
    <s v="364"/>
    <s v="MT"/>
    <s v="Eixo Principal"/>
    <s v="Coinc"/>
    <s v="364BMT0735"/>
    <s v="ENTR MT-140(A)"/>
    <s v="ENTR BR-070(A) (SÃO VICENTE DA SERRA)"/>
    <n v="313"/>
    <n v="329.9"/>
    <n v="16.899999999999999"/>
    <x v="2"/>
    <s v="EOD"/>
    <s v="163BMT0650"/>
    <s v="Concessão Federal"/>
    <m/>
    <m/>
    <m/>
    <s v="Federal"/>
    <s v="PAV"/>
    <s v="Rondonópolis"/>
  </r>
  <r>
    <x v="0"/>
    <s v="364BMT0740"/>
    <n v="0"/>
    <x v="312"/>
    <s v="0740"/>
    <n v="-55.410493859603797"/>
    <n v="-15.819893050224"/>
    <n v="-55.513269869608699"/>
    <n v="-15.8235573396994"/>
    <s v="364"/>
    <s v="MT"/>
    <s v="Eixo Principal"/>
    <s v="Coinc"/>
    <s v="364BMT0740"/>
    <s v="ENTR BR-070(A) (SÃO VICENTE DA SERRA)"/>
    <s v="ENTR MT-455"/>
    <n v="329.9"/>
    <n v="342.6"/>
    <n v="12.7"/>
    <x v="2"/>
    <s v="EOD"/>
    <s v="163BMT0655;070BMT0410"/>
    <s v="Concessão Federal"/>
    <m/>
    <m/>
    <m/>
    <s v="Federal"/>
    <s v="PAV"/>
    <s v="Cuiabá"/>
  </r>
  <r>
    <x v="0"/>
    <s v="364BMT0745"/>
    <n v="0"/>
    <x v="312"/>
    <s v="0745"/>
    <n v="-55.513269869608699"/>
    <n v="-15.8235573396994"/>
    <n v="-55.541225530134"/>
    <n v="-15.809694380291299"/>
    <s v="364"/>
    <s v="MT"/>
    <s v="Eixo Principal"/>
    <s v="Coinc"/>
    <s v="364BMT0745"/>
    <s v="ENTR MT-455"/>
    <s v="INÍCIO VARIANTE I SERRA DE SÃO VICENTE"/>
    <n v="342.6"/>
    <n v="346.3"/>
    <n v="3.7"/>
    <x v="2"/>
    <s v="EOD"/>
    <s v="163BMT0660;070BMT0415"/>
    <s v="Concessão Federal"/>
    <m/>
    <m/>
    <m/>
    <s v="Federal"/>
    <s v="PAV"/>
    <s v="Cuiabá"/>
  </r>
  <r>
    <x v="0"/>
    <s v="364BMT0750"/>
    <n v="0"/>
    <x v="312"/>
    <s v="0750"/>
    <n v="-55.541225530134"/>
    <n v="-15.809694380291299"/>
    <n v="-55.594080950375499"/>
    <n v="-15.7968226599377"/>
    <s v="364"/>
    <s v="MT"/>
    <s v="Eixo Principal"/>
    <s v="Coinc"/>
    <s v="364BMT0750"/>
    <s v="INÍCIO VARIANTE I SERRA DE SÃO VICENTE"/>
    <s v="FIM VARIANTE I SERRA DE SÃO VICENTE"/>
    <n v="346.3"/>
    <n v="354.3"/>
    <n v="8"/>
    <x v="0"/>
    <m/>
    <s v="070BMT0420;163BMT0665"/>
    <s v="Concessão Federal"/>
    <m/>
    <m/>
    <m/>
    <s v="Federal"/>
    <s v="PAV"/>
    <s v="Cuiabá"/>
  </r>
  <r>
    <x v="0"/>
    <s v="364BMT0755"/>
    <n v="0"/>
    <x v="312"/>
    <s v="0755"/>
    <n v="-55.594080950375499"/>
    <n v="-15.7968226599377"/>
    <n v="-55.603444599788403"/>
    <n v="-15.7969890596972"/>
    <s v="364"/>
    <s v="MT"/>
    <s v="Eixo Principal"/>
    <s v="Coinc"/>
    <s v="364BMT0755"/>
    <s v="FIM VARIANTE I SERRA DE SÃO VICENTE"/>
    <s v="INÍCIO VARIANTE II SERRA DE SÃO VICENTE"/>
    <n v="354.3"/>
    <n v="355.3"/>
    <n v="1"/>
    <x v="0"/>
    <m/>
    <s v="163BMT0670;070BMT0425"/>
    <s v="Concessão Federal"/>
    <m/>
    <m/>
    <m/>
    <s v="Federal"/>
    <s v="PAV"/>
    <s v="Cuiabá"/>
  </r>
  <r>
    <x v="0"/>
    <s v="364BMT0760"/>
    <n v="0"/>
    <x v="312"/>
    <s v="0760"/>
    <n v="-55.603444599788403"/>
    <n v="-15.7969890596972"/>
    <n v="-55.6539620597012"/>
    <n v="-15.7710792498074"/>
    <s v="364"/>
    <s v="MT"/>
    <s v="Eixo Principal"/>
    <s v="Coinc"/>
    <s v="364BMT0760"/>
    <s v="INÍCIO VARIANTE II SERRA DE SÃO VICENTE"/>
    <s v="FIM VARIANTE II SERRA DE SÃO VICENTE"/>
    <n v="355.3"/>
    <n v="363.5"/>
    <n v="8.1999999999999993"/>
    <x v="0"/>
    <m/>
    <s v="163BMT0675;070BMT0430"/>
    <s v="Concessão Federal"/>
    <m/>
    <m/>
    <m/>
    <s v="Federal"/>
    <s v="PAV"/>
    <s v="Cuiabá"/>
  </r>
  <r>
    <x v="0"/>
    <s v="364BMT0765"/>
    <n v="0"/>
    <x v="312"/>
    <s v="0765"/>
    <n v="-55.6539620597012"/>
    <n v="-15.7710792498074"/>
    <n v="-55.961380560364503"/>
    <n v="-15.6657154702926"/>
    <s v="364"/>
    <s v="MT"/>
    <s v="Eixo Principal"/>
    <s v="Coinc"/>
    <s v="364BMT0765"/>
    <s v="FIM VARIANTE II SERRA DE SÃO VICENTE"/>
    <s v="ACESSO DISTRITO INDUSTRIAL"/>
    <n v="363.5"/>
    <n v="402.8"/>
    <n v="39.299999999999997"/>
    <x v="2"/>
    <s v="EOD"/>
    <s v="070BMT0435;163BMT0680"/>
    <s v="Concessão Federal"/>
    <m/>
    <m/>
    <m/>
    <s v="Federal"/>
    <s v="PAV"/>
    <s v="Cuiabá"/>
  </r>
  <r>
    <x v="0"/>
    <s v="364BMT0770"/>
    <n v="0"/>
    <x v="312"/>
    <s v="0770"/>
    <n v="-55.961380560364503"/>
    <n v="-15.6657154702926"/>
    <n v="-56.000741219831397"/>
    <n v="-15.6494602395983"/>
    <s v="364"/>
    <s v="MT"/>
    <s v="Eixo Principal"/>
    <s v="Coinc"/>
    <s v="364BMT0770"/>
    <s v="ACESSO DISTRITO INDUSTRIAL"/>
    <s v="ENTR BR-070(B)/MT-407"/>
    <n v="402.8"/>
    <n v="407.5"/>
    <n v="4.7"/>
    <x v="0"/>
    <m/>
    <s v="070BMT0440;163BMT0685"/>
    <s v="Concessão Federal"/>
    <m/>
    <m/>
    <m/>
    <s v="Federal"/>
    <s v="PAV"/>
    <s v="Cuiabá"/>
  </r>
  <r>
    <x v="0"/>
    <s v="364BMT0780"/>
    <n v="0"/>
    <x v="312"/>
    <s v="0780"/>
    <n v="-56.000741219831397"/>
    <n v="-15.6494602395983"/>
    <n v="-56.025908830028399"/>
    <n v="-15.6385284504276"/>
    <s v="364"/>
    <s v="MT"/>
    <s v="Eixo Principal"/>
    <s v="Coinc"/>
    <s v="364BMT0780"/>
    <s v="ENTR BR-070(B)/MT-407"/>
    <s v="ACESSO TIJUCAL (CONTORNO CUIABÁ)"/>
    <n v="407.5"/>
    <n v="410.6"/>
    <n v="3.1"/>
    <x v="0"/>
    <m/>
    <s v="163BMT0695"/>
    <s v="Federal"/>
    <m/>
    <m/>
    <m/>
    <s v="Federal"/>
    <s v="PAV"/>
    <s v="Cuiabá"/>
  </r>
  <r>
    <x v="0"/>
    <s v="364BMT0785"/>
    <n v="0"/>
    <x v="312"/>
    <s v="0785"/>
    <n v="-56.025908830028399"/>
    <n v="-15.6385284504276"/>
    <n v="-56.046719689861703"/>
    <n v="-15.634477449774399"/>
    <s v="364"/>
    <s v="MT"/>
    <s v="Eixo Principal"/>
    <s v="Coinc"/>
    <s v="364BMT0785"/>
    <s v="ACESSO TIJUCAL (CONTORNO CUIABÁ)"/>
    <s v="ENTR MT-040 (P/SANTO ANTÔNIO DO LEVERGER) *TRECHO URBANO*"/>
    <n v="410.6"/>
    <n v="413.2"/>
    <n v="2.6"/>
    <x v="0"/>
    <m/>
    <s v="163BMT0700"/>
    <s v="Federal"/>
    <m/>
    <m/>
    <m/>
    <s v="Federal"/>
    <s v="PAV"/>
    <s v="Cuiabá"/>
  </r>
  <r>
    <x v="0"/>
    <s v="364BMT0790"/>
    <n v="0"/>
    <x v="312"/>
    <s v="0790"/>
    <n v="-56.046719689861703"/>
    <n v="-15.634477449774399"/>
    <n v="-56.080665319948501"/>
    <n v="-15.6078104898621"/>
    <s v="364"/>
    <s v="MT"/>
    <s v="Eixo Principal"/>
    <s v="Coinc"/>
    <s v="364BMT0790"/>
    <s v="ENTR MT-040 (P/SANTO ANTÔNIO DO LEVERGER)"/>
    <s v="ENTR AVENIDA MIGUEL SUTIL (AREÃO) *TRECHO URBANO*"/>
    <n v="413.2"/>
    <n v="418"/>
    <n v="4.8"/>
    <x v="0"/>
    <m/>
    <s v="163BMT0705"/>
    <s v="Federal"/>
    <m/>
    <m/>
    <m/>
    <s v="Federal"/>
    <s v="PAV"/>
    <s v="Cuiabá"/>
  </r>
  <r>
    <x v="0"/>
    <s v="364BMT0795"/>
    <n v="0"/>
    <x v="312"/>
    <s v="0795"/>
    <n v="-56.080665319948501"/>
    <n v="-15.6078104898621"/>
    <n v="-56.0908383699947"/>
    <n v="-15.582323569976699"/>
    <s v="364"/>
    <s v="MT"/>
    <s v="Eixo Principal"/>
    <s v="Coinc"/>
    <s v="364BMT0795"/>
    <s v="ENTR AVENIDA MIGUEL SUTIL (AREÃO)"/>
    <s v="ENTR BR-251/MT-020/351(A) *TRECHO URBANO*"/>
    <n v="418"/>
    <n v="421.7"/>
    <n v="3.7"/>
    <x v="0"/>
    <m/>
    <s v="163BMT0710"/>
    <s v="Federal"/>
    <m/>
    <m/>
    <m/>
    <s v="Federal"/>
    <s v="PAV"/>
    <s v="Cuiabá"/>
  </r>
  <r>
    <x v="0"/>
    <s v="364BMT0800"/>
    <n v="0"/>
    <x v="312"/>
    <s v="0800"/>
    <n v="-56.0908383699947"/>
    <n v="-15.582323569976699"/>
    <n v="-56.117324950186202"/>
    <n v="-15.6233815199411"/>
    <s v="364"/>
    <s v="MT"/>
    <s v="Eixo Principal"/>
    <s v="Coinc"/>
    <s v="364BMT0800"/>
    <s v="ENTR BR-251/MT-020/351(A)"/>
    <s v="ENTR MT-050(A)/060(A) (PONTE NOVA) *TRECHO URBANO*"/>
    <n v="421.7"/>
    <n v="430.6"/>
    <n v="8.9"/>
    <x v="0"/>
    <m/>
    <s v="163BMT0715"/>
    <s v="Federal"/>
    <m/>
    <m/>
    <m/>
    <s v="Federal"/>
    <s v="PAV"/>
    <s v="Cuiabá"/>
  </r>
  <r>
    <x v="0"/>
    <s v="364BMT0805"/>
    <n v="0"/>
    <x v="312"/>
    <s v="0805"/>
    <n v="-56.117324950186202"/>
    <n v="-15.6233815199411"/>
    <n v="-56.113754069694401"/>
    <n v="-15.6276209996094"/>
    <s v="364"/>
    <s v="MT"/>
    <s v="Eixo Principal"/>
    <s v="Coinc"/>
    <s v="364BMT0805"/>
    <s v="ENTR MT-050(A)/060(A) (PONTE NOVA)"/>
    <s v="ENTR AVENIDA DA FEB *TRECHO URBANO*"/>
    <n v="430.6"/>
    <n v="431.2"/>
    <n v="0.6"/>
    <x v="0"/>
    <m/>
    <s v="163BMT0720"/>
    <s v="Federal"/>
    <m/>
    <m/>
    <m/>
    <s v="Federal"/>
    <s v="PAV"/>
    <s v="Cuiabá"/>
  </r>
  <r>
    <x v="0"/>
    <s v="364BMT0810"/>
    <n v="0"/>
    <x v="312"/>
    <s v="0810"/>
    <n v="-56.113754069694401"/>
    <n v="-15.6276209996094"/>
    <n v="-56.120820509758602"/>
    <n v="-15.6381466999102"/>
    <s v="364"/>
    <s v="MT"/>
    <s v="Eixo Principal"/>
    <s v="Coinc"/>
    <s v="364BMT0810"/>
    <s v="ENTR AVENIDA DA FEB"/>
    <s v="ENTR AV. ULISSES POMPEU DE CAMPOS/MT-050"/>
    <n v="431.2"/>
    <n v="432.6"/>
    <n v="1.4"/>
    <x v="0"/>
    <m/>
    <s v="163BMT0725"/>
    <s v="Federal"/>
    <m/>
    <m/>
    <m/>
    <s v="Federal"/>
    <s v="PAV"/>
    <s v="Cuiabá"/>
  </r>
  <r>
    <x v="0"/>
    <s v="364BMT0815"/>
    <n v="0"/>
    <x v="312"/>
    <s v="0815"/>
    <n v="-56.147064610243497"/>
    <n v="-15.648803229985001"/>
    <n v="-56.120820509758602"/>
    <n v="-15.6381466999102"/>
    <s v="364"/>
    <s v="MT"/>
    <s v="Eixo Principal"/>
    <s v="Coinc"/>
    <s v="364BMT0815"/>
    <s v="ENTR AV. ULISSES POMPEU DE CAMPOS/MT-050"/>
    <s v="POSTO TREVINHO *TRECHO URBANO*"/>
    <n v="432.6"/>
    <n v="436"/>
    <n v="3.4"/>
    <x v="0"/>
    <m/>
    <s v="163BMT0730"/>
    <s v="Federal"/>
    <m/>
    <m/>
    <m/>
    <s v="Federal"/>
    <s v="PAV"/>
    <s v="Cuiabá"/>
  </r>
  <r>
    <x v="0"/>
    <s v="364BMT0820"/>
    <n v="0"/>
    <x v="312"/>
    <s v="0820"/>
    <n v="-56.147064610243497"/>
    <n v="-15.648803229985001"/>
    <n v="-56.194845659799299"/>
    <n v="-15.649205750345001"/>
    <s v="364"/>
    <s v="MT"/>
    <s v="Eixo Principal"/>
    <s v="Coinc"/>
    <s v="364BMT0820"/>
    <s v="POSTO TREVINHO"/>
    <s v="ENTR BR-070/MT-060(B) (TREVO LAGARTO) *TRECHO URBANO*"/>
    <n v="436"/>
    <n v="441.7"/>
    <n v="5.7"/>
    <x v="0"/>
    <m/>
    <s v="163BMT0735"/>
    <s v="Federal"/>
    <m/>
    <m/>
    <m/>
    <s v="Federal"/>
    <s v="PAV"/>
    <s v="Cuiabá"/>
  </r>
  <r>
    <x v="0"/>
    <s v="364BMT0825"/>
    <n v="0"/>
    <x v="312"/>
    <s v="0825"/>
    <n v="-56.194845659799299"/>
    <n v="-15.649205750345001"/>
    <n v="-56.431628987787498"/>
    <n v="-15.3182271308773"/>
    <s v="364"/>
    <s v="MT"/>
    <s v="Eixo Principal"/>
    <s v="Coinc"/>
    <s v="364BMT0825"/>
    <s v="ENTR BR-070/MT-060(B) (TREVO LAGARTO)"/>
    <s v="MATA GRANDE"/>
    <n v="441.7"/>
    <n v="491"/>
    <n v="49.3"/>
    <x v="2"/>
    <m/>
    <s v="163BMT0740"/>
    <s v="Concessão Federal"/>
    <m/>
    <m/>
    <m/>
    <s v="Federal"/>
    <s v="PAV"/>
    <s v="Cuiabá"/>
  </r>
  <r>
    <x v="0"/>
    <s v="364BMT0830"/>
    <n v="0"/>
    <x v="312"/>
    <s v="0830"/>
    <n v="-56.431628987787498"/>
    <n v="-15.3182271308773"/>
    <n v="-56.464422759902298"/>
    <n v="-15.254853310132001"/>
    <s v="364"/>
    <s v="MT"/>
    <s v="Eixo Principal"/>
    <s v="Coinc"/>
    <s v="364BMT0830"/>
    <s v="MATA GRANDE"/>
    <s v="ENTR MT-246(A) (P/ACORIZAL)"/>
    <n v="491"/>
    <n v="499.4"/>
    <n v="8.4"/>
    <x v="2"/>
    <m/>
    <s v="163BMT0745"/>
    <s v="Concessão Federal"/>
    <m/>
    <m/>
    <m/>
    <s v="Federal"/>
    <s v="PAV"/>
    <s v="Cuiabá"/>
  </r>
  <r>
    <x v="0"/>
    <s v="364BMT0835"/>
    <n v="0"/>
    <x v="312"/>
    <s v="0835"/>
    <n v="-56.464422759902298"/>
    <n v="-15.254853310132001"/>
    <n v="-56.483436199620797"/>
    <n v="-15.2415845202094"/>
    <s v="364"/>
    <s v="MT"/>
    <s v="Eixo Principal"/>
    <s v="Coinc"/>
    <s v="364BMT0835"/>
    <s v="ENTR MT-246(A) (P/ACORIZAL)"/>
    <s v="FIM DA PONTE S/RIO JANGADA"/>
    <n v="499.4"/>
    <n v="502"/>
    <n v="2.6"/>
    <x v="2"/>
    <m/>
    <s v="163BMT0750"/>
    <s v="Concessão Federal"/>
    <m/>
    <m/>
    <m/>
    <s v="Federal"/>
    <s v="PAV"/>
    <s v="Cuiabá"/>
  </r>
  <r>
    <x v="0"/>
    <s v="364BMT0840"/>
    <n v="0"/>
    <x v="312"/>
    <s v="0840"/>
    <n v="-56.483436199620797"/>
    <n v="-15.2415845202094"/>
    <n v="-56.524269019599501"/>
    <n v="-15.176174139724701"/>
    <s v="364"/>
    <s v="MT"/>
    <s v="Eixo Principal"/>
    <s v="Coinc"/>
    <s v="364BMT0840"/>
    <s v="FIM DA PONTE S/RIO JANGADA"/>
    <s v="ENTR MT-246(B)"/>
    <n v="502"/>
    <n v="510.8"/>
    <n v="8.8000000000000007"/>
    <x v="2"/>
    <m/>
    <s v="163BMT0755"/>
    <s v="Concessão Federal"/>
    <m/>
    <m/>
    <m/>
    <s v="Federal"/>
    <s v="PAV"/>
    <s v="Cuiabá"/>
  </r>
  <r>
    <x v="0"/>
    <s v="364BMT0845"/>
    <n v="0"/>
    <x v="312"/>
    <s v="0845"/>
    <n v="-56.524269019599501"/>
    <n v="-15.176174139724701"/>
    <n v="-56.434270179724898"/>
    <n v="-14.8349269496189"/>
    <s v="364"/>
    <s v="MT"/>
    <s v="Eixo Principal"/>
    <s v="Coinc"/>
    <s v="364BMT0845"/>
    <s v="ENTR MT-246(B)"/>
    <s v="INÍCIO DA TRAVESSIA URB DE ROSÁRIO OESTE"/>
    <n v="510.8"/>
    <n v="551.9"/>
    <n v="41.1"/>
    <x v="2"/>
    <s v="EOD"/>
    <s v="163BMT0760"/>
    <s v="Concessão Federal"/>
    <m/>
    <m/>
    <m/>
    <s v="Federal"/>
    <s v="PAV"/>
    <s v="Cuiabá"/>
  </r>
  <r>
    <x v="0"/>
    <s v="364BMT0850"/>
    <n v="0"/>
    <x v="312"/>
    <s v="0850"/>
    <n v="-56.434270179724898"/>
    <n v="-14.8349269496189"/>
    <n v="-56.425349129858397"/>
    <n v="-14.8171368702703"/>
    <s v="364"/>
    <s v="MT"/>
    <s v="Eixo Principal"/>
    <s v="Coinc"/>
    <s v="364BMT0850"/>
    <s v="INÍCIO DA TRAVESSIA URB DE ROSÁRIO OESTE"/>
    <s v="FIM DA TRAVESSIA URBANA DE ROSÁRIO OESTE *TRECHO URBANO*"/>
    <n v="551.9"/>
    <n v="554.29999999999995"/>
    <n v="2.4"/>
    <x v="0"/>
    <m/>
    <s v="163BMT0765"/>
    <s v="Concessão Federal"/>
    <m/>
    <m/>
    <m/>
    <s v="Federal"/>
    <s v="PAV"/>
    <s v="Cuiabá"/>
  </r>
  <r>
    <x v="0"/>
    <s v="364BMT0855"/>
    <n v="0"/>
    <x v="312"/>
    <s v="0855"/>
    <n v="-56.425349129858397"/>
    <n v="-14.8171368702703"/>
    <n v="-56.320279559953597"/>
    <n v="-14.719397179735999"/>
    <s v="364"/>
    <s v="MT"/>
    <s v="Eixo Principal"/>
    <s v="Coinc"/>
    <s v="364BMT0855"/>
    <s v="FIM DA TRAVESSIA URBANA DE ROSÁRIO OESTE"/>
    <s v="ENTR MT-241 (NOBRES)"/>
    <n v="554.29999999999995"/>
    <n v="571.5"/>
    <n v="17.2"/>
    <x v="0"/>
    <m/>
    <s v="163BMT0770"/>
    <s v="Concessão Federal"/>
    <m/>
    <m/>
    <m/>
    <s v="Federal"/>
    <s v="PAV"/>
    <s v="Cuiabá"/>
  </r>
  <r>
    <x v="0"/>
    <s v="364BMT0870"/>
    <n v="0"/>
    <x v="312"/>
    <s v="0870"/>
    <n v="-56.320279559953597"/>
    <n v="-14.719397179735999"/>
    <n v="-56.221767310412901"/>
    <n v="-14.558651769963101"/>
    <s v="364"/>
    <s v="MT"/>
    <s v="Eixo Principal"/>
    <s v="Coinc"/>
    <s v="364BMT0870"/>
    <s v="ENTR MT-241 (NOBRES)"/>
    <s v="ENTR MT-240(A)"/>
    <n v="571.5"/>
    <n v="594.20000000000005"/>
    <n v="22.7"/>
    <x v="0"/>
    <m/>
    <s v="163BMT0775"/>
    <s v="Concessão Federal"/>
    <m/>
    <m/>
    <m/>
    <s v="Federal"/>
    <s v="PAV"/>
    <s v="Cuiabá"/>
  </r>
  <r>
    <x v="0"/>
    <s v="364BMT0890"/>
    <n v="0"/>
    <x v="312"/>
    <s v="0890"/>
    <n v="-56.221767310412901"/>
    <n v="-14.558651769963101"/>
    <n v="-56.229454719759403"/>
    <n v="-14.5306381598231"/>
    <s v="364"/>
    <s v="MT"/>
    <s v="Eixo Principal"/>
    <s v="Coinc"/>
    <s v="364BMT0890"/>
    <s v="ENTR MT-240(A)"/>
    <s v="ENTR BR-163(B) (POSTO GIL)"/>
    <n v="594.20000000000005"/>
    <n v="597.70000000000005"/>
    <n v="3.5"/>
    <x v="0"/>
    <m/>
    <s v="163BMT0780"/>
    <s v="Concessão Federal"/>
    <m/>
    <m/>
    <m/>
    <s v="Federal"/>
    <s v="PAV"/>
    <s v="Cuiabá"/>
  </r>
  <r>
    <x v="0"/>
    <s v="364BMT0892"/>
    <n v="0"/>
    <x v="312"/>
    <s v="0892"/>
    <n v="-56.229454719759403"/>
    <n v="-14.5306381598231"/>
    <n v="-56.375320560295499"/>
    <n v="-14.376589979743599"/>
    <s v="364"/>
    <s v="MT"/>
    <s v="Eixo Principal"/>
    <s v="-"/>
    <s v="364BMT0892"/>
    <s v="ENTR BR-163(B) (POSTO GIL)"/>
    <s v="ENTR MT-240(B) (DIAMANTINO)"/>
    <n v="597.70000000000005"/>
    <n v="623.4"/>
    <n v="25.7"/>
    <x v="2"/>
    <m/>
    <m/>
    <s v="Federal"/>
    <m/>
    <m/>
    <m/>
    <s v="Federal"/>
    <s v="PAV"/>
    <s v="Campo Novo dos Parecis"/>
  </r>
  <r>
    <x v="0"/>
    <s v="364BMT0912"/>
    <n v="0"/>
    <x v="312"/>
    <s v="0912"/>
    <n v="-56.375320560295499"/>
    <n v="-14.376589979743599"/>
    <n v="-56.520103420136699"/>
    <n v="-14.2552001698518"/>
    <s v="364"/>
    <s v="MT"/>
    <s v="Eixo Principal"/>
    <s v="-"/>
    <s v="364BMT0912"/>
    <s v="ENTR MT-240(B) (DIAMANTINO)"/>
    <s v="ENTR MT-010"/>
    <n v="623.4"/>
    <n v="645.1"/>
    <n v="21.7"/>
    <x v="2"/>
    <m/>
    <m/>
    <s v="Federal"/>
    <m/>
    <m/>
    <m/>
    <s v="Federal"/>
    <s v="PAV"/>
    <s v="Campo Novo dos Parecis"/>
  </r>
  <r>
    <x v="0"/>
    <s v="364BMT0930"/>
    <n v="0"/>
    <x v="312"/>
    <s v="0930"/>
    <n v="-56.520103420136699"/>
    <n v="-14.2552001698518"/>
    <n v="-56.930828270008497"/>
    <n v="-14.1451293999018"/>
    <s v="364"/>
    <s v="MT"/>
    <s v="Eixo Principal"/>
    <s v="-"/>
    <s v="364BMT0930"/>
    <s v="ENTR MT-010"/>
    <s v="ENTR MT-160 (PARECÍS)"/>
    <n v="645.1"/>
    <n v="694.6"/>
    <n v="49.5"/>
    <x v="2"/>
    <m/>
    <m/>
    <s v="Federal"/>
    <m/>
    <m/>
    <m/>
    <s v="Federal"/>
    <s v="PAV"/>
    <s v="Campo Novo dos Parecis"/>
  </r>
  <r>
    <x v="0"/>
    <s v="364BMT0940"/>
    <n v="0"/>
    <x v="312"/>
    <s v="0940"/>
    <n v="-56.930828270008497"/>
    <n v="-14.1451293999018"/>
    <n v="-57.110561290071402"/>
    <n v="-14.1642802002709"/>
    <s v="364"/>
    <s v="MT"/>
    <s v="Eixo Principal"/>
    <s v="-"/>
    <s v="364BMT0940"/>
    <s v="ENTR MT-160 (PARECÍS)"/>
    <s v="ENTR MT-339"/>
    <n v="694.6"/>
    <n v="714.9"/>
    <n v="20.3"/>
    <x v="2"/>
    <m/>
    <m/>
    <s v="Federal"/>
    <m/>
    <m/>
    <m/>
    <s v="Federal"/>
    <s v="PAV"/>
    <s v="Campo Novo dos Parecis"/>
  </r>
  <r>
    <x v="0"/>
    <s v="364BMT0950"/>
    <n v="0"/>
    <x v="312"/>
    <s v="0950"/>
    <n v="-57.110561290071402"/>
    <n v="-14.1642802002709"/>
    <n v="-57.551750040232101"/>
    <n v="-14.191115269554"/>
    <s v="364"/>
    <s v="MT"/>
    <s v="Eixo Principal"/>
    <s v="-"/>
    <s v="364BMT0950"/>
    <s v="ENTR MT-339"/>
    <s v="ENTR MT-480 (DECIOLÂNDIA)"/>
    <n v="714.9"/>
    <n v="757.1"/>
    <n v="42.2"/>
    <x v="2"/>
    <m/>
    <m/>
    <s v="Federal"/>
    <m/>
    <m/>
    <m/>
    <s v="Federal"/>
    <s v="PAV"/>
    <s v="Campo Novo dos Parecis"/>
  </r>
  <r>
    <x v="0"/>
    <s v="364BMT0952"/>
    <n v="0"/>
    <x v="312"/>
    <s v="0952"/>
    <n v="-57.551750040232101"/>
    <n v="-14.191115269554"/>
    <n v="-57.960355969552303"/>
    <n v="-14.326188769795801"/>
    <s v="364"/>
    <s v="MT"/>
    <s v="Eixo Principal"/>
    <s v="-"/>
    <s v="364BMT0952"/>
    <s v="ENTR MT-480 (DECIOLÂNDIA"/>
    <s v="ENTR MT-170(A)/358"/>
    <n v="757.1"/>
    <n v="811.3"/>
    <n v="54.2"/>
    <x v="2"/>
    <m/>
    <m/>
    <s v="Federal"/>
    <m/>
    <m/>
    <m/>
    <s v="Federal"/>
    <s v="PAV"/>
    <s v="Campo Novo dos Parecis"/>
  </r>
  <r>
    <x v="0"/>
    <s v="364BMT0960"/>
    <n v="0"/>
    <x v="312"/>
    <s v="0960"/>
    <n v="-57.960355969552303"/>
    <n v="-14.326188769795801"/>
    <n v="-57.987376169674398"/>
    <n v="-14.0280991903253"/>
    <s v="364"/>
    <s v="MT"/>
    <s v="Eixo Principal"/>
    <s v="-"/>
    <s v="364BMT0960"/>
    <s v="ENTR MT-170(A)/358"/>
    <s v="ENTR MT-498"/>
    <n v="811.3"/>
    <n v="844.7"/>
    <n v="33.4"/>
    <x v="2"/>
    <m/>
    <m/>
    <s v="Federal"/>
    <m/>
    <m/>
    <m/>
    <s v="Federal"/>
    <s v="PAV"/>
    <s v="Campo Novo dos Parecis"/>
  </r>
  <r>
    <x v="0"/>
    <s v="364BMT0965"/>
    <n v="0"/>
    <x v="312"/>
    <s v="0965"/>
    <n v="-57.987376169674398"/>
    <n v="-14.0280991903253"/>
    <n v="-57.891877370244401"/>
    <n v="-13.6687923499869"/>
    <s v="364"/>
    <s v="MT"/>
    <s v="Eixo Principal"/>
    <s v="-"/>
    <s v="364BMT0965"/>
    <s v="ENTR MT-498"/>
    <s v="ENTR MT-235(A) (INÍCIO PISTA DUPLA) (CAMPO NOVO DOS PARECÍS)"/>
    <n v="844.7"/>
    <n v="887.4"/>
    <n v="42.7"/>
    <x v="2"/>
    <m/>
    <m/>
    <s v="Federal"/>
    <m/>
    <m/>
    <m/>
    <s v="Federal"/>
    <s v="PAV"/>
    <s v="Campo Novo dos Parecis"/>
  </r>
  <r>
    <x v="0"/>
    <s v="364BMT0970"/>
    <n v="0"/>
    <x v="312"/>
    <s v="0970"/>
    <n v="-57.891877370244401"/>
    <n v="-13.6687923499869"/>
    <n v="-57.8962290403379"/>
    <n v="-13.6465635398754"/>
    <s v="364"/>
    <s v="MT"/>
    <s v="Eixo Principal"/>
    <s v="-"/>
    <s v="364BMT0970"/>
    <s v="ENTR MT-235(A) (INÍCIO PISTA DUPLA) (CAMPO NOVO DOS PARECÍS)"/>
    <s v="ENTR MT-235(B) (FIM PISTA DUPLA) (CAMPO NOVO DOS PARECÍS)"/>
    <n v="887.4"/>
    <n v="890"/>
    <n v="2.6"/>
    <x v="2"/>
    <m/>
    <m/>
    <s v="Federal"/>
    <m/>
    <m/>
    <m/>
    <s v="Federal"/>
    <s v="PAV"/>
    <s v="Campo Novo dos Parecis"/>
  </r>
  <r>
    <x v="0"/>
    <s v="364BMT0972"/>
    <n v="0"/>
    <x v="312"/>
    <s v="0972"/>
    <n v="-57.8962290403379"/>
    <n v="-13.6465635398754"/>
    <n v="-57.904036010053801"/>
    <n v="-13.6179043603978"/>
    <s v="364"/>
    <s v="MT"/>
    <s v="Eixo Principal"/>
    <s v="-"/>
    <s v="364BMT0972"/>
    <s v="ENTR MT-235(B) (FIM PISTA DUPLA) (CAMPO NOVO DOS PARECÍS)"/>
    <s v="ENTR MT-488"/>
    <n v="890"/>
    <n v="893.4"/>
    <n v="3.4"/>
    <x v="2"/>
    <m/>
    <m/>
    <s v="Federal"/>
    <m/>
    <m/>
    <m/>
    <s v="Federal"/>
    <s v="PAV"/>
    <s v="Campo Novo dos Parecis"/>
  </r>
  <r>
    <x v="0"/>
    <s v="364BMT0975"/>
    <n v="0"/>
    <x v="312"/>
    <s v="0975"/>
    <n v="-57.904036010053801"/>
    <n v="-13.6179043603978"/>
    <n v="-58.095557249967001"/>
    <n v="-12.8061611199397"/>
    <s v="364"/>
    <s v="MT"/>
    <s v="Eixo Principal"/>
    <s v="-"/>
    <s v="364BMT0975"/>
    <s v="ENTR MT-488"/>
    <s v="ENTR MT-170(B) (P/MUNDO NOVO)"/>
    <n v="893.4"/>
    <n v="990.9"/>
    <n v="97.5"/>
    <x v="2"/>
    <m/>
    <m/>
    <s v="Federal"/>
    <m/>
    <m/>
    <m/>
    <s v="Federal"/>
    <s v="PAV"/>
    <s v="Campo Novo dos Parecis"/>
  </r>
  <r>
    <x v="0"/>
    <s v="364BMT0982"/>
    <n v="0"/>
    <x v="312"/>
    <s v="0982"/>
    <n v="-58.095557249967001"/>
    <n v="-12.8061611199397"/>
    <n v="-58.161039429625902"/>
    <n v="-12.8025042696562"/>
    <s v="364"/>
    <s v="MT"/>
    <s v="Eixo Principal"/>
    <s v="-"/>
    <s v="364BMT0982"/>
    <s v="ENTR MT-170(B) (P/MUNDO NOVO)"/>
    <s v="PONTE SOBRE CÓRREGO SANTA CRUZ"/>
    <n v="990.9"/>
    <n v="997.8"/>
    <n v="6.9"/>
    <x v="2"/>
    <m/>
    <m/>
    <s v="Federal"/>
    <m/>
    <m/>
    <m/>
    <s v="Federal"/>
    <s v="PAV"/>
    <s v="Campo Novo dos Parecis"/>
  </r>
  <r>
    <x v="0"/>
    <s v="364BMT0985"/>
    <n v="0"/>
    <x v="312"/>
    <s v="0985"/>
    <n v="-58.161039429625902"/>
    <n v="-12.8025042696562"/>
    <n v="-58.3986143597648"/>
    <n v="-12.799896990253799"/>
    <s v="364"/>
    <s v="MT"/>
    <s v="Eixo Principal"/>
    <s v="-"/>
    <s v="364BMT0985"/>
    <s v="PONTE SOBRE CÓRREGO SANTA CRUZ"/>
    <s v="PONTE SOBRE RIO PAPAGAIO"/>
    <n v="997.8"/>
    <n v="1027.2"/>
    <n v="29.4"/>
    <x v="2"/>
    <m/>
    <m/>
    <s v="Federal"/>
    <m/>
    <m/>
    <m/>
    <s v="Federal"/>
    <s v="PAV"/>
    <s v="Campo Novo dos Parecis"/>
  </r>
  <r>
    <x v="0"/>
    <s v="364BMT0990"/>
    <n v="0"/>
    <x v="312"/>
    <s v="0990"/>
    <n v="-58.3986143597648"/>
    <n v="-12.799896990253799"/>
    <n v="-58.798153469906602"/>
    <n v="-13.5397362000655"/>
    <s v="364"/>
    <s v="MT"/>
    <s v="Eixo Principal"/>
    <s v="-"/>
    <s v="364BMT0990"/>
    <s v="PONTE SOBRE RIO PAPAGAIO"/>
    <s v="ENTR MT-235 (AV ANDRÉ A. MAGI)(INÍCIO DO TRECHO URBANO DE SAPEZAL)"/>
    <n v="1027.2"/>
    <n v="1127.5"/>
    <n v="100.3"/>
    <x v="2"/>
    <m/>
    <m/>
    <s v="Federal"/>
    <m/>
    <m/>
    <m/>
    <s v="Federal"/>
    <s v="PAV"/>
    <s v="Campo Novo dos Parecis"/>
  </r>
  <r>
    <x v="0"/>
    <s v="364BMT0992"/>
    <n v="0"/>
    <x v="312"/>
    <s v="0992"/>
    <n v="-58.798153469906602"/>
    <n v="-13.5397362000655"/>
    <n v="-58.841146410178602"/>
    <n v="-13.539550779644699"/>
    <s v="364"/>
    <s v="MT"/>
    <s v="Eixo Principal"/>
    <s v="-"/>
    <s v="364BMT0992"/>
    <s v="ENTR MT-235 (AV ANDRÉ A. MAGI)(INÍCIO DO TRECHO URBANO DE SAPEZAL)"/>
    <s v="FIM DO TRECHO URBANO DE SAPEZAL  (RUA DEZESSEIS) *TRECHO URBANO*"/>
    <n v="1127.5"/>
    <n v="1132.5"/>
    <n v="5"/>
    <x v="2"/>
    <m/>
    <m/>
    <s v="Federal"/>
    <m/>
    <m/>
    <m/>
    <s v="Federal"/>
    <s v="PAV"/>
    <s v="Campo Novo dos Parecis"/>
  </r>
  <r>
    <x v="0"/>
    <s v="364BMT0995"/>
    <n v="0"/>
    <x v="312"/>
    <s v="0995"/>
    <n v="-58.841146410178602"/>
    <n v="-13.539550779644699"/>
    <n v="-59.035750099787201"/>
    <n v="-13.551919869806101"/>
    <s v="364"/>
    <s v="MT"/>
    <s v="Eixo Principal"/>
    <s v="-"/>
    <s v="364BMT0995"/>
    <s v="FIM DO TRECHO URBANO DE SAPEZAL (RUA DEZESSEIS)"/>
    <s v="RIO JURUENA"/>
    <n v="1132.5"/>
    <n v="1154.0999999999999"/>
    <n v="21.6"/>
    <x v="2"/>
    <m/>
    <m/>
    <s v="Federal"/>
    <m/>
    <m/>
    <m/>
    <s v="Federal"/>
    <s v="PAV"/>
    <s v="Campo Novo dos Parecis"/>
  </r>
  <r>
    <x v="0"/>
    <s v="364BMT0998"/>
    <n v="0"/>
    <x v="312"/>
    <s v="0998"/>
    <n v="-59.035750099787201"/>
    <n v="-13.551919869806101"/>
    <n v="-59.264076689787302"/>
    <n v="-13.7035997500283"/>
    <s v="364"/>
    <s v="MT"/>
    <s v="Eixo Principal"/>
    <s v="-"/>
    <s v="364BMT0998"/>
    <s v="RIO JURUENA"/>
    <s v="ENTR MT-478 (CAMPOS DE JÚLIO)"/>
    <n v="1154.0999999999999"/>
    <n v="1189.9000000000001"/>
    <n v="35.799999999999997"/>
    <x v="2"/>
    <m/>
    <m/>
    <s v="Federal"/>
    <m/>
    <m/>
    <m/>
    <s v="Federal"/>
    <s v="PAV"/>
    <s v="Campo Novo dos Parecis"/>
  </r>
  <r>
    <x v="0"/>
    <s v="364BMT1000"/>
    <n v="0"/>
    <x v="312"/>
    <s v="1000"/>
    <n v="-59.264076689787302"/>
    <n v="-13.7035997500283"/>
    <n v="-59.271526959601402"/>
    <n v="-13.7481089301829"/>
    <s v="364"/>
    <s v="MT"/>
    <s v="Eixo Principal"/>
    <s v="-"/>
    <s v="364BMT1000"/>
    <s v="ENTR MT-478 (CAMPOS DE JÚLIO)"/>
    <s v="ENTR MT-388 (CAMPOS DE JÚLIO)"/>
    <n v="1189.9000000000001"/>
    <n v="1195.3"/>
    <n v="5.4"/>
    <x v="2"/>
    <m/>
    <m/>
    <s v="Federal"/>
    <m/>
    <m/>
    <m/>
    <s v="Federal"/>
    <s v="PAV"/>
    <s v="Campo Novo dos Parecis"/>
  </r>
  <r>
    <x v="0"/>
    <s v="364BMT1002"/>
    <n v="0"/>
    <x v="312"/>
    <s v="1002"/>
    <n v="-59.271526959601402"/>
    <n v="-13.7481089301829"/>
    <n v="-59.798192629786001"/>
    <n v="-13.640614070382901"/>
    <s v="364"/>
    <s v="MT"/>
    <s v="Eixo Principal"/>
    <s v="-"/>
    <s v="364BMT1002"/>
    <s v="ENTR MT-388 (CAMPOS DE JÚLIO)"/>
    <s v="ENTR BR-174(A)"/>
    <n v="1195.3"/>
    <n v="1260.4000000000001"/>
    <n v="65.099999999999994"/>
    <x v="2"/>
    <m/>
    <m/>
    <s v="Federal"/>
    <m/>
    <m/>
    <m/>
    <s v="Federal"/>
    <s v="PAV"/>
    <s v="Campo Novo dos Parecis"/>
  </r>
  <r>
    <x v="0"/>
    <s v="364BMT1005"/>
    <n v="0"/>
    <x v="312"/>
    <s v="1005"/>
    <n v="-59.798192629786001"/>
    <n v="-13.640614070382901"/>
    <n v="-59.875604890153497"/>
    <n v="-13.175210950025299"/>
    <s v="364"/>
    <s v="MT"/>
    <s v="Eixo Principal"/>
    <s v="Coinc"/>
    <s v="364BMT1005"/>
    <s v="ENTR BR-174(A)"/>
    <s v="PADRONAL"/>
    <n v="1260.4000000000001"/>
    <n v="1314.1"/>
    <n v="53.7"/>
    <x v="2"/>
    <m/>
    <s v="174BMT0130"/>
    <s v="Federal"/>
    <m/>
    <m/>
    <m/>
    <s v="Federal"/>
    <s v="PAV"/>
    <s v="Cáceres"/>
  </r>
  <r>
    <x v="0"/>
    <s v="364BMT1007"/>
    <n v="0"/>
    <x v="312"/>
    <s v="1007"/>
    <n v="-59.875604890153497"/>
    <n v="-13.175210950025299"/>
    <n v="-59.934821959865502"/>
    <n v="-13.012953619813601"/>
    <s v="364"/>
    <s v="MT"/>
    <s v="Eixo Principal"/>
    <s v="Coinc"/>
    <s v="364BMT1007"/>
    <s v="PADRONAL"/>
    <s v="RIO 12 DE OUTUBRO"/>
    <n v="1314.1"/>
    <n v="1343.2"/>
    <n v="29.1"/>
    <x v="2"/>
    <m/>
    <s v="174BMT0132"/>
    <s v="Federal"/>
    <m/>
    <m/>
    <m/>
    <s v="Federal"/>
    <s v="PAV"/>
    <s v="Cáceres"/>
  </r>
  <r>
    <x v="0"/>
    <s v="364BMT1010"/>
    <n v="0"/>
    <x v="312"/>
    <s v="1010"/>
    <n v="-59.934821959865502"/>
    <n v="-13.012953619813601"/>
    <n v="-60.073443930392997"/>
    <n v="-12.836291869973699"/>
    <s v="364"/>
    <s v="MT"/>
    <s v="Eixo Principal"/>
    <s v="Coinc"/>
    <s v="364BMT1010"/>
    <s v="RIO 12 DE OUTUBRO"/>
    <s v="ENTR BR-174(B) (DIV MT/RO)"/>
    <n v="1343.2"/>
    <n v="1360.8"/>
    <n v="17.600000000000001"/>
    <x v="2"/>
    <m/>
    <s v="174BMT0134"/>
    <s v="Federal"/>
    <m/>
    <m/>
    <m/>
    <s v="Federal"/>
    <s v="PAV"/>
    <s v="Cáceres"/>
  </r>
  <r>
    <x v="0"/>
    <s v="364BRO1030"/>
    <n v="0"/>
    <x v="313"/>
    <s v="1030"/>
    <n v="-60.073443930392997"/>
    <n v="-12.836291869973699"/>
    <n v="-60.093201009618802"/>
    <n v="-12.776145250203101"/>
    <s v="364"/>
    <s v="RO"/>
    <s v="Eixo Principal"/>
    <s v="Coinc"/>
    <s v="364BRO1030"/>
    <s v="ENTR BR-174(A) (DIV MT/RO)"/>
    <s v="INICIO PISTA DUPLA"/>
    <n v="0"/>
    <n v="6.9"/>
    <n v="6.9"/>
    <x v="2"/>
    <m/>
    <s v="174BRO0150"/>
    <s v="Federal"/>
    <m/>
    <m/>
    <m/>
    <s v="Federal"/>
    <s v="PAV"/>
    <s v="Pimenta Bueno"/>
  </r>
  <r>
    <x v="0"/>
    <s v="364BRO1040"/>
    <n v="0"/>
    <x v="313"/>
    <s v="1040"/>
    <n v="-60.093201009618802"/>
    <n v="-12.776145250203101"/>
    <n v="-60.131973749888601"/>
    <n v="-12.740795950172901"/>
    <s v="364"/>
    <s v="RO"/>
    <s v="Eixo Principal"/>
    <s v="Coinc"/>
    <s v="364BRO1040"/>
    <s v="INICIO PISTA DUPLA"/>
    <s v="ENTR BR-174(B)/435(A) (VILHENA)"/>
    <n v="6.9"/>
    <n v="13.2"/>
    <n v="6.3"/>
    <x v="0"/>
    <m/>
    <s v="174BRO0155"/>
    <s v="Federal"/>
    <m/>
    <m/>
    <m/>
    <s v="Federal"/>
    <s v="PAV"/>
    <s v="Pimenta Bueno"/>
  </r>
  <r>
    <x v="0"/>
    <s v="364BRO1050"/>
    <n v="0"/>
    <x v="313"/>
    <s v="1050"/>
    <n v="-60.131973749888601"/>
    <n v="-12.740795950172901"/>
    <n v="-60.158765360333"/>
    <n v="-12.733940869675299"/>
    <s v="364"/>
    <s v="RO"/>
    <s v="Eixo Principal"/>
    <s v="-"/>
    <s v="364BRO1050"/>
    <s v="ENTR BR-174(B)/435(A) (VILHENA)"/>
    <s v="FIM PISTA DUPLA"/>
    <n v="13.2"/>
    <n v="16.2"/>
    <n v="3"/>
    <x v="0"/>
    <m/>
    <s v="435BRO0010"/>
    <s v="Federal"/>
    <m/>
    <m/>
    <m/>
    <s v="Federal"/>
    <s v="PAV"/>
    <s v="Pimenta Bueno"/>
  </r>
  <r>
    <x v="0"/>
    <s v="364BRO1060"/>
    <n v="0"/>
    <x v="313"/>
    <s v="1060"/>
    <n v="-60.158765360333"/>
    <n v="-12.733940869675299"/>
    <n v="-60.262601160215297"/>
    <n v="-12.7225278298953"/>
    <s v="364"/>
    <s v="RO"/>
    <s v="Eixo Principal"/>
    <s v="-"/>
    <s v="364BRO1060"/>
    <s v="FIM PISTA DUPLA"/>
    <s v="ENTR BR-435(B)/RO-399 (P/COLORADO DO OESTE)"/>
    <n v="16.2"/>
    <n v="27.6"/>
    <n v="11.4"/>
    <x v="2"/>
    <m/>
    <s v="435BRO0020"/>
    <s v="Federal"/>
    <m/>
    <m/>
    <m/>
    <s v="Federal"/>
    <s v="PAV"/>
    <s v="Pimenta Bueno"/>
  </r>
  <r>
    <x v="0"/>
    <s v="364BRO1070"/>
    <n v="0"/>
    <x v="313"/>
    <s v="1070"/>
    <n v="-60.262601160215297"/>
    <n v="-12.7225278298953"/>
    <n v="-60.686455049860598"/>
    <n v="-12.228477990167001"/>
    <s v="364"/>
    <s v="RO"/>
    <s v="Eixo Principal"/>
    <s v="-"/>
    <s v="364BRO1070"/>
    <s v="ENTR BR-435(B)/RO-399 (P/COLORADO DO OESTE)"/>
    <s v="ENTR RO-391 (POSTO GUAPORÉ)"/>
    <n v="27.6"/>
    <n v="107.4"/>
    <n v="79.8"/>
    <x v="2"/>
    <m/>
    <m/>
    <s v="Federal"/>
    <m/>
    <m/>
    <m/>
    <s v="Federal"/>
    <s v="PAV"/>
    <s v="Pimenta Bueno"/>
  </r>
  <r>
    <x v="0"/>
    <s v="364BRO1090"/>
    <n v="0"/>
    <x v="313"/>
    <s v="1090"/>
    <n v="-60.686455049860598"/>
    <n v="-12.228477990167001"/>
    <n v="-60.859849971898598"/>
    <n v="-12.014567757396"/>
    <s v="364"/>
    <s v="RO"/>
    <s v="Eixo Principal"/>
    <s v="-"/>
    <s v="364BRO1090"/>
    <s v="ENTR RO-391 (POSTO GUAPORÉ)"/>
    <s v="MARCO RONDON"/>
    <n v="107.4"/>
    <n v="141.5"/>
    <n v="34.1"/>
    <x v="2"/>
    <m/>
    <m/>
    <s v="Federal"/>
    <m/>
    <m/>
    <m/>
    <s v="Federal"/>
    <s v="PAV"/>
    <s v="Pimenta Bueno"/>
  </r>
  <r>
    <x v="0"/>
    <s v="364BRO1110"/>
    <n v="0"/>
    <x v="313"/>
    <s v="1110"/>
    <n v="-60.859849971898598"/>
    <n v="-12.014567757396"/>
    <n v="-61.187525199828002"/>
    <n v="-11.679631569641099"/>
    <s v="364"/>
    <s v="RO"/>
    <s v="Eixo Principal"/>
    <s v="-"/>
    <s v="364BRO1110"/>
    <s v="MARCO RONDON"/>
    <s v="ENTR RO-010 (PIMENTA BUENO)"/>
    <n v="141.5"/>
    <n v="196.9"/>
    <n v="55.4"/>
    <x v="2"/>
    <m/>
    <m/>
    <s v="Federal"/>
    <m/>
    <m/>
    <m/>
    <s v="Federal"/>
    <s v="PAV"/>
    <s v="Pimenta Bueno"/>
  </r>
  <r>
    <x v="0"/>
    <s v="364BRO1120"/>
    <n v="0"/>
    <x v="313"/>
    <s v="1120"/>
    <n v="-61.187525199828002"/>
    <n v="-11.679631569641099"/>
    <n v="-61.203499129780901"/>
    <n v="-11.632367019622199"/>
    <s v="364"/>
    <s v="RO"/>
    <s v="Eixo Principal"/>
    <s v="-"/>
    <s v="364BRO1120"/>
    <s v="ENTR RO-010 (PIMENTA BUENO)"/>
    <s v="ENTR RO-387 (P/ESPIGÃO DO OESTE)"/>
    <n v="196.9"/>
    <n v="202.6"/>
    <n v="5.7"/>
    <x v="2"/>
    <m/>
    <m/>
    <s v="Federal"/>
    <m/>
    <m/>
    <m/>
    <s v="Federal"/>
    <s v="PAV"/>
    <s v="Pimenta Bueno"/>
  </r>
  <r>
    <x v="0"/>
    <s v="364BRO1130"/>
    <n v="0"/>
    <x v="313"/>
    <s v="1130"/>
    <n v="-61.203499129780901"/>
    <n v="-11.632367019622199"/>
    <n v="-61.372191430290201"/>
    <n v="-11.498694950011799"/>
    <s v="364"/>
    <s v="RO"/>
    <s v="Eixo Principal"/>
    <s v="-"/>
    <s v="364BRO1130"/>
    <s v="ENTR RO-387 (P/ESPIGÃO DO OESTE)"/>
    <s v="ENTR RO-383(A) (RIOZINHO)"/>
    <n v="202.6"/>
    <n v="226.7"/>
    <n v="24.1"/>
    <x v="2"/>
    <m/>
    <m/>
    <s v="Federal"/>
    <m/>
    <m/>
    <m/>
    <s v="Federal"/>
    <s v="PAV"/>
    <s v="Pimenta Bueno"/>
  </r>
  <r>
    <x v="0"/>
    <s v="364BRO1140"/>
    <n v="0"/>
    <x v="313"/>
    <s v="1140"/>
    <n v="-61.372191430290201"/>
    <n v="-11.498694950011799"/>
    <n v="-61.463496430215997"/>
    <n v="-11.4338393199286"/>
    <s v="364"/>
    <s v="RO"/>
    <s v="Eixo Principal"/>
    <s v="-"/>
    <s v="364BRO1140"/>
    <s v="ENTR RO-383(A) (RIOZINHO)"/>
    <s v="ENTR RO-383(B) (CACOAL)"/>
    <n v="226.7"/>
    <n v="239.1"/>
    <n v="12.4"/>
    <x v="2"/>
    <m/>
    <m/>
    <s v="Federal"/>
    <m/>
    <m/>
    <m/>
    <s v="Federal"/>
    <s v="PAV"/>
    <s v="Pimenta Bueno"/>
  </r>
  <r>
    <x v="0"/>
    <s v="364BRO1145"/>
    <n v="0"/>
    <x v="313"/>
    <s v="1145"/>
    <n v="-61.463496430215997"/>
    <n v="-11.4338393199286"/>
    <n v="-61.518494610238001"/>
    <n v="-11.4396011197957"/>
    <s v="364"/>
    <s v="RO"/>
    <s v="Eixo Principal"/>
    <s v="-"/>
    <s v="364BRO1145"/>
    <s v="ENTR RO-383(B) (CACOAL)"/>
    <s v="ENTR RO-471 (P/MINISTRO ANDREAZZA)"/>
    <n v="239.1"/>
    <n v="245.4"/>
    <n v="6.3"/>
    <x v="2"/>
    <m/>
    <m/>
    <s v="Federal"/>
    <m/>
    <m/>
    <m/>
    <s v="Federal"/>
    <s v="PAV"/>
    <s v="Pimenta Bueno"/>
  </r>
  <r>
    <x v="0"/>
    <s v="364BRO1148"/>
    <n v="0"/>
    <x v="313"/>
    <s v="1148"/>
    <n v="-61.518494610238001"/>
    <n v="-11.4396011197957"/>
    <n v="-61.748338620031198"/>
    <n v="-11.3863077099327"/>
    <s v="364"/>
    <s v="RO"/>
    <s v="Eixo Principal"/>
    <s v="-"/>
    <s v="364BRO1148"/>
    <s v="ENTR RO-471 (P/MINISTRO ANDREAZZA)"/>
    <s v="ENTR RO-479(A) (P/ROLIM DE MOURA)"/>
    <n v="245.4"/>
    <n v="273.8"/>
    <n v="28.4"/>
    <x v="2"/>
    <m/>
    <m/>
    <s v="Federal"/>
    <m/>
    <m/>
    <m/>
    <s v="Federal"/>
    <s v="PAV"/>
    <s v="Pimenta Bueno"/>
  </r>
  <r>
    <x v="0"/>
    <s v="364BRO1149"/>
    <n v="0"/>
    <x v="313"/>
    <s v="1149"/>
    <n v="-61.748338620031198"/>
    <n v="-11.3863077099327"/>
    <n v="-61.783651719651097"/>
    <n v="-11.384541740009199"/>
    <s v="364"/>
    <s v="RO"/>
    <s v="Eixo Principal"/>
    <s v="-"/>
    <s v="364BRO1149"/>
    <s v="ENTR RO-479(A) (P/ROLIM DE MOURA)"/>
    <s v="ENTR RO-479(B) (P/ESTRELA DE RONDÔNIA)"/>
    <n v="273.8"/>
    <n v="277.7"/>
    <n v="3.9"/>
    <x v="2"/>
    <m/>
    <m/>
    <s v="Federal"/>
    <m/>
    <m/>
    <m/>
    <s v="Federal"/>
    <s v="PAV"/>
    <s v="Pimenta Bueno"/>
  </r>
  <r>
    <x v="0"/>
    <s v="364BRO1154"/>
    <n v="0"/>
    <x v="313"/>
    <s v="1154"/>
    <n v="-61.783651719651097"/>
    <n v="-11.384541740009199"/>
    <n v="-61.901499379692503"/>
    <n v="-11.1994913497459"/>
    <s v="364"/>
    <s v="RO"/>
    <s v="Eixo Principal"/>
    <s v="-"/>
    <s v="364BRO1154"/>
    <s v="ENTR RO-479(B) (P/ESTRELA DE RONDÔNIA)"/>
    <s v="ENTR BR-429(A) (PRESIDENTE MÉDICI)"/>
    <n v="277.7"/>
    <n v="305"/>
    <n v="27.3"/>
    <x v="2"/>
    <m/>
    <m/>
    <s v="Federal"/>
    <m/>
    <m/>
    <m/>
    <s v="Federal"/>
    <s v="PAV"/>
    <s v="Pimenta Bueno"/>
  </r>
  <r>
    <x v="0"/>
    <s v="364BRO1160"/>
    <n v="0"/>
    <x v="313"/>
    <s v="1160"/>
    <n v="-61.901499379692503"/>
    <n v="-11.1994913497459"/>
    <n v="-61.9297310295633"/>
    <n v="-10.920678330040801"/>
    <s v="364"/>
    <s v="RO"/>
    <s v="Eixo Principal"/>
    <s v="-"/>
    <s v="364BRO1160"/>
    <s v="ENTR BR-429(A) (PRESIDENTE MÉDICI)"/>
    <s v="ENTR INÍCIO ANEL DE JI-PARANÁ"/>
    <n v="305"/>
    <n v="337.3"/>
    <n v="32.299999999999997"/>
    <x v="2"/>
    <m/>
    <s v="429BRO0015"/>
    <s v="Federal"/>
    <m/>
    <m/>
    <m/>
    <s v="Federal"/>
    <s v="PAV"/>
    <s v="Pimenta Bueno"/>
  </r>
  <r>
    <x v="0"/>
    <s v="364BRO1170"/>
    <n v="0"/>
    <x v="313"/>
    <s v="1170"/>
    <n v="-61.9297310295633"/>
    <n v="-10.920678330040801"/>
    <n v="-61.930063370428101"/>
    <n v="-10.91110586974"/>
    <s v="364"/>
    <s v="RO"/>
    <s v="Eixo Principal"/>
    <s v="-"/>
    <s v="364BRO1170"/>
    <s v="ENTR INÍCIO ANEL DE JI-PARANÁ"/>
    <s v="INÍCIO DUPLICAÇÃO (JI-PARANÁ)"/>
    <n v="337.3"/>
    <n v="338.4"/>
    <n v="1.1000000000000001"/>
    <x v="2"/>
    <m/>
    <s v="429BRO0012"/>
    <s v="Federal"/>
    <m/>
    <m/>
    <m/>
    <s v="Federal"/>
    <s v="PAV"/>
    <s v="Pimenta Bueno"/>
  </r>
  <r>
    <x v="0"/>
    <s v="364BRO1185"/>
    <n v="0"/>
    <x v="313"/>
    <s v="1185"/>
    <n v="-61.930063370428101"/>
    <n v="-10.91110586974"/>
    <n v="-61.969988449806998"/>
    <n v="-10.8649520696822"/>
    <s v="364"/>
    <s v="RO"/>
    <s v="Eixo Principal"/>
    <s v="-"/>
    <s v="364BRO1185"/>
    <s v="INÍCIO DUPLICAÇÃO (JI-PARANÁ)"/>
    <s v="ENTR BR-429(B) (JI-PARANÁ)"/>
    <n v="338.4"/>
    <n v="346"/>
    <n v="7.6"/>
    <x v="0"/>
    <m/>
    <s v="429BRO0010"/>
    <s v="Federal"/>
    <m/>
    <m/>
    <m/>
    <s v="Federal"/>
    <s v="PAV"/>
    <s v="Ji-Paraná"/>
  </r>
  <r>
    <x v="0"/>
    <s v="364BRO1210"/>
    <n v="0"/>
    <x v="313"/>
    <s v="1210"/>
    <n v="-61.969988449806998"/>
    <n v="-10.8649520696822"/>
    <n v="-62.001055119797897"/>
    <n v="-10.8439171203787"/>
    <s v="364"/>
    <s v="RO"/>
    <s v="Eixo Principal"/>
    <s v="-"/>
    <s v="364BRO1210"/>
    <s v="ENTR BR-429(B) (JI-PARANÁ)"/>
    <s v="ENTR FIM ANEL DE JI-PARANÁ"/>
    <n v="346"/>
    <n v="350.2"/>
    <n v="4.2"/>
    <x v="2"/>
    <m/>
    <m/>
    <s v="Federal"/>
    <m/>
    <m/>
    <m/>
    <s v="Federal"/>
    <s v="PAV"/>
    <s v="Ji-Paraná"/>
  </r>
  <r>
    <x v="0"/>
    <s v="364BRO1212"/>
    <n v="0"/>
    <x v="313"/>
    <s v="1212"/>
    <n v="-62.001055119797897"/>
    <n v="-10.8439171203787"/>
    <n v="-62.179775860267597"/>
    <n v="-10.743882209796"/>
    <s v="364"/>
    <s v="RO"/>
    <s v="Eixo Principal"/>
    <s v="-"/>
    <s v="364BRO1212"/>
    <s v="ENTR FIM ANEL DE JI-PARANÁ"/>
    <s v="ENTR RO-473 (P/URUPÁ)"/>
    <n v="350.2"/>
    <n v="374.2"/>
    <n v="24"/>
    <x v="2"/>
    <m/>
    <m/>
    <s v="Federal"/>
    <m/>
    <m/>
    <m/>
    <s v="Federal"/>
    <s v="PAV"/>
    <s v="Ji-Paraná"/>
  </r>
  <r>
    <x v="0"/>
    <s v="364BRO1215"/>
    <n v="0"/>
    <x v="313"/>
    <s v="1215"/>
    <n v="-62.179775860267597"/>
    <n v="-10.743882209796"/>
    <n v="-62.251803189765297"/>
    <n v="-10.7138514203067"/>
    <s v="364"/>
    <s v="RO"/>
    <s v="Eixo Principal"/>
    <s v="-"/>
    <s v="364BRO1215"/>
    <s v="ENTR RO-473 (P/URUPÁ)"/>
    <s v="ENTR RO-470(A) (P/VALE DO PARAISO)"/>
    <n v="374.2"/>
    <n v="384.2"/>
    <n v="10"/>
    <x v="2"/>
    <m/>
    <m/>
    <s v="Federal"/>
    <m/>
    <m/>
    <m/>
    <s v="Federal"/>
    <s v="PAV"/>
    <s v="Ji-Paraná"/>
  </r>
  <r>
    <x v="0"/>
    <s v="364BRO1220"/>
    <n v="0"/>
    <x v="313"/>
    <s v="1220"/>
    <n v="-62.251803189765297"/>
    <n v="-10.7138514203067"/>
    <n v="-62.274072800319402"/>
    <n v="-10.687018090312501"/>
    <s v="364"/>
    <s v="RO"/>
    <s v="Eixo Principal"/>
    <s v="-"/>
    <s v="364BRO1220"/>
    <s v="ENTR RO-470(A) (P/VALE DO PARAISO)"/>
    <s v="ENTR RO-470(B) (P/MIRANTE DA SERRA)"/>
    <n v="384.2"/>
    <n v="388"/>
    <n v="3.8"/>
    <x v="2"/>
    <m/>
    <m/>
    <s v="Federal"/>
    <m/>
    <m/>
    <m/>
    <s v="Federal"/>
    <s v="PAV"/>
    <s v="Ji-Paraná"/>
  </r>
  <r>
    <x v="0"/>
    <s v="364BRO1230"/>
    <n v="0"/>
    <x v="313"/>
    <s v="1230"/>
    <n v="-62.274072800319402"/>
    <n v="-10.687018090312501"/>
    <n v="-62.464147909698198"/>
    <n v="-10.446919540204499"/>
    <s v="364"/>
    <s v="RO"/>
    <s v="Eixo Principal"/>
    <s v="-"/>
    <s v="364BRO1230"/>
    <s v="ENTR RO-470(B) (P/MIRANTE DA SERRA)"/>
    <s v="PONTE SOBRE RIO JARU"/>
    <n v="388"/>
    <n v="423.7"/>
    <n v="35.700000000000003"/>
    <x v="2"/>
    <m/>
    <m/>
    <s v="Federal"/>
    <m/>
    <m/>
    <m/>
    <s v="Federal"/>
    <s v="PAV"/>
    <s v="Ji-Paraná"/>
  </r>
  <r>
    <x v="0"/>
    <s v="364BRO1240"/>
    <n v="0"/>
    <x v="313"/>
    <s v="1240"/>
    <n v="-62.464147909698198"/>
    <n v="-10.446919540204499"/>
    <n v="-62.516157610185502"/>
    <n v="-10.406601430111801"/>
    <s v="364"/>
    <s v="RO"/>
    <s v="Eixo Principal"/>
    <s v="-"/>
    <s v="364BRO1240"/>
    <s v="PONTE SOBRE RIO JARU"/>
    <s v="ENTR RO-464/463 (P/GOVERNADOR JORGE TEIXEIRA)"/>
    <n v="423.7"/>
    <n v="430.8"/>
    <n v="7.1"/>
    <x v="2"/>
    <m/>
    <m/>
    <s v="Federal"/>
    <m/>
    <m/>
    <m/>
    <s v="Federal"/>
    <s v="PAV"/>
    <s v="Ji-Paraná"/>
  </r>
  <r>
    <x v="0"/>
    <s v="364BRO1245"/>
    <n v="0"/>
    <x v="313"/>
    <s v="1245"/>
    <n v="-62.516157610185502"/>
    <n v="-10.406601430111801"/>
    <n v="-62.8843024003354"/>
    <n v="-10.128004829559099"/>
    <s v="364"/>
    <s v="RO"/>
    <s v="Eixo Principal"/>
    <s v="-"/>
    <s v="364BRO1245"/>
    <s v="ENTR RO-464/463 (P/GOVERNADOR JORGE TEIXEIRA)"/>
    <s v="ENTR RO-140 (CACAULÂNDIA)"/>
    <n v="430.8"/>
    <n v="482.6"/>
    <n v="51.8"/>
    <x v="2"/>
    <m/>
    <m/>
    <s v="Federal"/>
    <m/>
    <m/>
    <m/>
    <s v="Federal"/>
    <s v="PAV"/>
    <s v="Ji-Paraná"/>
  </r>
  <r>
    <x v="0"/>
    <s v="364BRO1290"/>
    <n v="0"/>
    <x v="313"/>
    <s v="1290"/>
    <n v="-62.8843024003354"/>
    <n v="-10.128004829559099"/>
    <n v="-63.055319969940598"/>
    <n v="-9.9159614598534596"/>
    <s v="364"/>
    <s v="RO"/>
    <s v="Eixo Principal"/>
    <s v="-"/>
    <s v="364BRO1290"/>
    <s v="ENTR RO-140 (CACAULÂNDIA)"/>
    <s v="ENTR BR-421 (ARIQUEMES)"/>
    <n v="482.6"/>
    <n v="516"/>
    <n v="33.4"/>
    <x v="2"/>
    <m/>
    <m/>
    <s v="Federal"/>
    <m/>
    <m/>
    <m/>
    <s v="Federal"/>
    <s v="PAV"/>
    <s v="Ji-Paraná"/>
  </r>
  <r>
    <x v="0"/>
    <s v="364BRO1300"/>
    <n v="0"/>
    <x v="313"/>
    <s v="1300"/>
    <n v="-63.055319969940598"/>
    <n v="-9.9159614598534596"/>
    <n v="-63.118150340265899"/>
    <n v="-9.7167419099111498"/>
    <s v="364"/>
    <s v="RO"/>
    <s v="Eixo Principal"/>
    <s v="-"/>
    <s v="364BRO1300"/>
    <s v="ENTR BR-421 (ARIQUEMES)"/>
    <s v="ENTR RO-459(A) (ALTO PARAISO)"/>
    <n v="516"/>
    <n v="541"/>
    <n v="25"/>
    <x v="2"/>
    <m/>
    <m/>
    <s v="Federal"/>
    <m/>
    <m/>
    <m/>
    <s v="Federal"/>
    <s v="PAV"/>
    <s v="Ji-Paraná"/>
  </r>
  <r>
    <x v="0"/>
    <s v="364BRO1310"/>
    <n v="0"/>
    <x v="313"/>
    <s v="1310"/>
    <n v="-63.118150340265899"/>
    <n v="-9.7167419099111498"/>
    <n v="-63.111768140387298"/>
    <n v="-9.7071213295856094"/>
    <s v="364"/>
    <s v="RO"/>
    <s v="Eixo Principal"/>
    <s v="-"/>
    <s v="364BRO1310"/>
    <s v="ENTR RO-459(A) (ALTO PARAISO)"/>
    <s v="ENTR RO-459(B) (RIO  CRESPO)(ROD MARCELO V ANDRADE)"/>
    <n v="541"/>
    <n v="542.29999999999995"/>
    <n v="1.3"/>
    <x v="2"/>
    <m/>
    <m/>
    <s v="Federal"/>
    <m/>
    <m/>
    <m/>
    <s v="Federal"/>
    <s v="PAV"/>
    <s v="Ji-Paraná"/>
  </r>
  <r>
    <x v="0"/>
    <s v="364BRO1320"/>
    <n v="0"/>
    <x v="313"/>
    <s v="1320"/>
    <n v="-63.111768140387298"/>
    <n v="-9.7071213295856094"/>
    <n v="-63.101045459780003"/>
    <n v="-9.4803749896140008"/>
    <s v="364"/>
    <s v="RO"/>
    <s v="Eixo Principal"/>
    <s v="-"/>
    <s v="364BRO1320"/>
    <s v="ENTR RO-459(B) (RIO  CRESPO)(ROD MARCELO V ANDRADE)"/>
    <s v="PONTE S/ RIO PRETO DO CRESPO"/>
    <n v="542.29999999999995"/>
    <n v="569.9"/>
    <n v="27.6"/>
    <x v="2"/>
    <m/>
    <m/>
    <s v="Federal"/>
    <m/>
    <m/>
    <m/>
    <s v="Federal"/>
    <s v="PAV"/>
    <s v="Ji-Paraná"/>
  </r>
  <r>
    <x v="0"/>
    <s v="364BRO1330"/>
    <n v="0"/>
    <x v="313"/>
    <s v="1330"/>
    <n v="-63.101045459780003"/>
    <n v="-9.4803749896140008"/>
    <n v="-63.1740232197957"/>
    <n v="-9.2120735796319195"/>
    <s v="364"/>
    <s v="RO"/>
    <s v="Eixo Principal"/>
    <s v="-"/>
    <s v="364BRO1330"/>
    <s v="PONTE S/ RIO PRETO DO CRESPO"/>
    <s v="ESTANHO"/>
    <n v="569.9"/>
    <n v="601.20000000000005"/>
    <n v="31.3"/>
    <x v="2"/>
    <m/>
    <m/>
    <s v="Federal"/>
    <m/>
    <m/>
    <m/>
    <s v="Federal"/>
    <s v="PAV"/>
    <s v="Porto Velho"/>
  </r>
  <r>
    <x v="0"/>
    <s v="364BRO1335"/>
    <n v="0"/>
    <x v="313"/>
    <s v="1335"/>
    <n v="-63.1740232197957"/>
    <n v="-9.2120735796319195"/>
    <n v="-63.180589029759801"/>
    <n v="-9.2004478600806507"/>
    <s v="364"/>
    <s v="RO"/>
    <s v="Eixo Principal"/>
    <s v="-"/>
    <s v="364BRO1335"/>
    <s v="ESTANHO"/>
    <s v="FINAL DA PISTA DUPLA (ESTANHO)"/>
    <n v="601.20000000000005"/>
    <n v="602.70000000000005"/>
    <n v="1.5"/>
    <x v="0"/>
    <m/>
    <m/>
    <s v="Federal"/>
    <m/>
    <m/>
    <m/>
    <s v="Federal"/>
    <s v="PAV"/>
    <s v="Porto Velho"/>
  </r>
  <r>
    <x v="0"/>
    <s v="364BRO1340"/>
    <n v="0"/>
    <x v="313"/>
    <s v="1340"/>
    <n v="-63.180589029759801"/>
    <n v="-9.2004478600806507"/>
    <n v="-63.185242489848903"/>
    <n v="-9.1957507702817907"/>
    <s v="364"/>
    <s v="RO"/>
    <s v="Eixo Principal"/>
    <s v="-"/>
    <s v="364BRO1340"/>
    <s v="FINAL DA PISTA DUPLA (ESTANHO)"/>
    <s v="INICIO PISTA DUPLA (ITAPUÃ DO OESTE)"/>
    <n v="602.70000000000005"/>
    <n v="603.4"/>
    <n v="0.7"/>
    <x v="2"/>
    <m/>
    <m/>
    <s v="Federal"/>
    <m/>
    <m/>
    <m/>
    <s v="Federal"/>
    <s v="PAV"/>
    <s v="Porto Velho"/>
  </r>
  <r>
    <x v="0"/>
    <s v="364BRO1350"/>
    <n v="0"/>
    <x v="313"/>
    <s v="1350"/>
    <n v="-63.185242489848903"/>
    <n v="-9.1957507702817907"/>
    <n v="-63.194232499729999"/>
    <n v="-9.1866818197101399"/>
    <s v="364"/>
    <s v="RO"/>
    <s v="Eixo Principal"/>
    <s v="-"/>
    <s v="364BRO1350"/>
    <s v="INICIO PISTA DUPLA (ITAPUÃ DO OESTE)"/>
    <s v="FINAL PISTA DUPLA (ITAPUÃ DO OESTE)"/>
    <n v="603.4"/>
    <n v="604.9"/>
    <n v="1.5"/>
    <x v="0"/>
    <m/>
    <m/>
    <s v="Federal"/>
    <m/>
    <m/>
    <m/>
    <s v="Federal"/>
    <s v="PAV"/>
    <s v="Porto Velho"/>
  </r>
  <r>
    <x v="0"/>
    <s v="364BRO1355"/>
    <n v="0"/>
    <x v="313"/>
    <s v="1355"/>
    <n v="-63.194232499729999"/>
    <n v="-9.1866818197101399"/>
    <n v="-63.376902889956298"/>
    <n v="-9.0826205795760302"/>
    <s v="364"/>
    <s v="RO"/>
    <s v="Eixo Principal"/>
    <s v="-"/>
    <s v="364BRO1355"/>
    <s v="FINAL PISTA DUPLA (ITAPUÃ DO OESTE)"/>
    <s v="INICIO PISTA DUPLA (TRIUNFO)"/>
    <n v="604.9"/>
    <n v="630.6"/>
    <n v="25.7"/>
    <x v="2"/>
    <m/>
    <m/>
    <s v="Federal"/>
    <m/>
    <m/>
    <m/>
    <s v="Federal"/>
    <s v="PAV"/>
    <s v="Porto Velho"/>
  </r>
  <r>
    <x v="0"/>
    <s v="364BRO1360"/>
    <n v="0"/>
    <x v="313"/>
    <s v="1360"/>
    <n v="-63.376902889956298"/>
    <n v="-9.0826205795760302"/>
    <n v="-63.389889540070101"/>
    <n v="-9.0724538202875298"/>
    <s v="364"/>
    <s v="RO"/>
    <s v="Eixo Principal"/>
    <s v="-"/>
    <s v="364BRO1360"/>
    <s v="INICIO PISTA DUPLA (TRIUNFO)"/>
    <s v="FINAL PISTA DUPLA (TRIUNFO)"/>
    <n v="630.6"/>
    <n v="632"/>
    <n v="1.4"/>
    <x v="0"/>
    <m/>
    <m/>
    <s v="Federal"/>
    <m/>
    <m/>
    <m/>
    <s v="Federal"/>
    <s v="PAV"/>
    <s v="Porto Velho"/>
  </r>
  <r>
    <x v="0"/>
    <s v="364BRO1365"/>
    <n v="0"/>
    <x v="313"/>
    <s v="1365"/>
    <n v="-63.389889540070101"/>
    <n v="-9.0724538202875298"/>
    <n v="-63.479378930193398"/>
    <n v="-8.7756913397834602"/>
    <s v="364"/>
    <s v="RO"/>
    <s v="Eixo Principal"/>
    <s v="-"/>
    <s v="364BRO1365"/>
    <s v="FINAL PISTA DUPLA (TRIUNFO)"/>
    <s v="INICIO PISTA DUPLA (ACESSO UHE SAMUEL)"/>
    <n v="632"/>
    <n v="667"/>
    <n v="35"/>
    <x v="2"/>
    <m/>
    <m/>
    <s v="Federal"/>
    <m/>
    <m/>
    <m/>
    <s v="Federal"/>
    <s v="PAV"/>
    <s v="Porto Velho"/>
  </r>
  <r>
    <x v="0"/>
    <s v="364BRO1370"/>
    <n v="0"/>
    <x v="313"/>
    <s v="1370"/>
    <n v="-63.479378930193398"/>
    <n v="-8.7756913397834602"/>
    <n v="-63.4870915996975"/>
    <n v="-8.7746155401749704"/>
    <s v="364"/>
    <s v="RO"/>
    <s v="Eixo Principal"/>
    <s v="-"/>
    <s v="364BRO1370"/>
    <s v="INICIO PISTA DUPLA (ACESSO UHE SAMUEL)"/>
    <s v="FINAL PISTA DUPLA (ACESSO UHE SAMUEL)"/>
    <n v="667"/>
    <n v="668.7"/>
    <n v="1.7"/>
    <x v="0"/>
    <m/>
    <m/>
    <s v="Federal"/>
    <m/>
    <m/>
    <m/>
    <s v="Federal"/>
    <s v="PAV"/>
    <s v="Porto Velho"/>
  </r>
  <r>
    <x v="0"/>
    <s v="364BRO1375"/>
    <n v="0"/>
    <x v="313"/>
    <s v="1375"/>
    <n v="-63.4870915996975"/>
    <n v="-8.7746155401749704"/>
    <n v="-63.684159500060801"/>
    <n v="-8.7958955601319495"/>
    <s v="364"/>
    <s v="RO"/>
    <s v="Eixo Principal"/>
    <s v="-"/>
    <s v="364BRO1375"/>
    <s v="FINAL PISTA DUPLA (ACESSO UHE SAMUEL)"/>
    <s v="INICIO PISTA DUPLA (CANDEIAS DO JAMARI)"/>
    <n v="668.7"/>
    <n v="690.7"/>
    <n v="22"/>
    <x v="2"/>
    <m/>
    <m/>
    <s v="Federal"/>
    <m/>
    <m/>
    <m/>
    <s v="Federal"/>
    <s v="PAV"/>
    <s v="Porto Velho"/>
  </r>
  <r>
    <x v="0"/>
    <s v="364BRO1380"/>
    <n v="0"/>
    <x v="313"/>
    <s v="1380"/>
    <n v="-63.684159500060801"/>
    <n v="-8.7958955601319495"/>
    <n v="-63.708916059828198"/>
    <n v="-8.7981114500832902"/>
    <s v="364"/>
    <s v="RO"/>
    <s v="Eixo Principal"/>
    <s v="-"/>
    <s v="364BRO1380"/>
    <s v="INICIO PISTA DUPLA (CANDEIAS DO JAMARI)"/>
    <s v="CANDEIAS DO JAMARI (SAÍDA DO RETORNO)(RODOVIÁRIA)"/>
    <n v="690.7"/>
    <n v="693"/>
    <n v="2.2999999999999998"/>
    <x v="0"/>
    <m/>
    <m/>
    <s v="Federal"/>
    <m/>
    <m/>
    <m/>
    <s v="Federal"/>
    <s v="PAV"/>
    <s v="Porto Velho"/>
  </r>
  <r>
    <x v="0"/>
    <s v="364BRO1385"/>
    <n v="0"/>
    <x v="313"/>
    <s v="1385"/>
    <n v="-63.708916059828198"/>
    <n v="-8.7981114500832902"/>
    <n v="-63.802654709747003"/>
    <n v="-8.8003304795679398"/>
    <s v="364"/>
    <s v="RO"/>
    <s v="Eixo Principal"/>
    <s v="-"/>
    <s v="364BRO1385"/>
    <s v="CANDEIAS DO JAMARI (SAÍDA DO RETORNO)(RODOVIÁRIA)"/>
    <s v="PORTO VELHO (ACESSO ULÍSSES GUIMARÃES)"/>
    <n v="693"/>
    <n v="703.8"/>
    <n v="10.8"/>
    <x v="0"/>
    <m/>
    <m/>
    <s v="Federal"/>
    <m/>
    <m/>
    <m/>
    <s v="Federal"/>
    <s v="PAV"/>
    <s v="Porto Velho"/>
  </r>
  <r>
    <x v="0"/>
    <s v="364BRO1388"/>
    <n v="0"/>
    <x v="313"/>
    <s v="1388"/>
    <n v="-63.802654709747003"/>
    <n v="-8.8003304795679398"/>
    <n v="-63.871861279674199"/>
    <n v="-8.7777824002375198"/>
    <s v="364"/>
    <s v="RO"/>
    <s v="Eixo Principal"/>
    <s v="-"/>
    <s v="364BRO1388"/>
    <s v="PORTO VELHO (ACESSO ULÍSSES GUIMARÃES)"/>
    <s v="PORTO VELHO (VIADUTO DA JATUARANA)"/>
    <n v="703.8"/>
    <n v="711.8"/>
    <n v="8"/>
    <x v="0"/>
    <m/>
    <m/>
    <s v="Federal"/>
    <m/>
    <m/>
    <m/>
    <s v="Federal"/>
    <s v="PAV"/>
    <s v="Porto Velho"/>
  </r>
  <r>
    <x v="0"/>
    <s v="364BRO1390"/>
    <n v="0"/>
    <x v="313"/>
    <s v="1390"/>
    <n v="-63.871861279674199"/>
    <n v="-8.7777824002375198"/>
    <n v="-63.8829202896396"/>
    <n v="-8.7706054496817298"/>
    <s v="364"/>
    <s v="RO"/>
    <s v="Eixo Principal"/>
    <s v="-"/>
    <s v="364BRO1390"/>
    <s v="PORTO VELHO (VIADUTO DA JATUARANA)"/>
    <s v="ENTR BR-319 (PORTO VELHO - AV JORGE TEIXEIRA)"/>
    <n v="711.8"/>
    <n v="713.6"/>
    <n v="1.8"/>
    <x v="0"/>
    <m/>
    <m/>
    <s v="Federal"/>
    <m/>
    <m/>
    <m/>
    <s v="Federal"/>
    <s v="PAV"/>
    <s v="Porto Velho"/>
  </r>
  <r>
    <x v="0"/>
    <s v="364BRO1410"/>
    <n v="0"/>
    <x v="313"/>
    <s v="1410"/>
    <n v="-63.8829202896396"/>
    <n v="-8.7706054496817298"/>
    <n v="-63.897153300284501"/>
    <n v="-8.7842759298902102"/>
    <s v="364"/>
    <s v="RO"/>
    <s v="Eixo Principal"/>
    <s v="-"/>
    <s v="364BRO1410"/>
    <s v="ENTR BR-319 (PORTO VELHO - AV JORGE TEIXEIRA)"/>
    <s v="PORTO VELHO (VIADUTO CAMPOS SALES)"/>
    <n v="713.6"/>
    <n v="715.8"/>
    <n v="2.2000000000000002"/>
    <x v="0"/>
    <m/>
    <m/>
    <s v="Federal"/>
    <m/>
    <m/>
    <m/>
    <s v="Federal"/>
    <s v="PAV"/>
    <s v="Porto Velho"/>
  </r>
  <r>
    <x v="0"/>
    <s v="364BRO1420"/>
    <n v="0"/>
    <x v="313"/>
    <s v="1420"/>
    <n v="-63.897153300284501"/>
    <n v="-8.7842759298902102"/>
    <n v="-63.916949130397903"/>
    <n v="-8.8089268597867001"/>
    <s v="364"/>
    <s v="RO"/>
    <s v="Eixo Principal"/>
    <s v="-"/>
    <s v="364BRO1420"/>
    <s v="PORTO VELHO (VIADUTO CAMPOS SALES)"/>
    <s v="PONTE DO BATE ESTACA"/>
    <n v="715.8"/>
    <n v="719.3"/>
    <n v="3.5"/>
    <x v="0"/>
    <m/>
    <m/>
    <s v="Federal"/>
    <m/>
    <m/>
    <m/>
    <s v="Federal"/>
    <s v="PAV"/>
    <s v="Porto Velho"/>
  </r>
  <r>
    <x v="0"/>
    <s v="364BRO1425"/>
    <n v="0"/>
    <x v="313"/>
    <s v="1425"/>
    <n v="-63.916949130397903"/>
    <n v="-8.8089268597867001"/>
    <n v="-63.937184239760803"/>
    <n v="-8.8432616103349897"/>
    <s v="364"/>
    <s v="RO"/>
    <s v="Eixo Principal"/>
    <s v="-"/>
    <s v="364BRO1425"/>
    <s v="PONTE DO BATE ESTACA"/>
    <s v="FIM PISTA DUPLA(UNIR)"/>
    <n v="719.3"/>
    <n v="724.1"/>
    <n v="4.8"/>
    <x v="0"/>
    <m/>
    <m/>
    <s v="Federal"/>
    <m/>
    <m/>
    <m/>
    <s v="Federal"/>
    <s v="PAV"/>
    <s v="Porto Velho"/>
  </r>
  <r>
    <x v="0"/>
    <s v="364BRO1428"/>
    <n v="0"/>
    <x v="313"/>
    <s v="1428"/>
    <n v="-63.937184239760803"/>
    <n v="-8.8432616103349897"/>
    <n v="-63.964024359636397"/>
    <n v="-8.9090012497078401"/>
    <s v="364"/>
    <s v="RO"/>
    <s v="Eixo Principal"/>
    <s v="-"/>
    <s v="364BRO1428"/>
    <s v="FIM PISTA DUPLA(UNIR)"/>
    <s v="ACESSO EST. TEOTÔNIO (SUBESTAÇÃO ELETRONORTE)"/>
    <n v="724.1"/>
    <n v="731.6"/>
    <n v="7.5"/>
    <x v="2"/>
    <m/>
    <m/>
    <s v="Federal"/>
    <m/>
    <m/>
    <m/>
    <s v="Federal"/>
    <s v="PAV"/>
    <s v="Porto Velho"/>
  </r>
  <r>
    <x v="0"/>
    <s v="364BRO1430"/>
    <n v="0"/>
    <x v="313"/>
    <s v="1430"/>
    <n v="-63.964024359636397"/>
    <n v="-8.9090012497078401"/>
    <n v="-64.386778159884102"/>
    <n v="-9.2572128697780691"/>
    <s v="364"/>
    <s v="RO"/>
    <s v="Eixo Principal"/>
    <s v="-"/>
    <s v="364BRO1430"/>
    <s v="ACESSO EST. TEOTÔNIO (SUBESTAÇÃO ELETRONORTE)"/>
    <s v="PONTE S/ RIO JACI-PARANÁ"/>
    <n v="731.6"/>
    <n v="799"/>
    <n v="67.400000000000006"/>
    <x v="2"/>
    <m/>
    <m/>
    <s v="Federal"/>
    <m/>
    <m/>
    <m/>
    <s v="Federal"/>
    <s v="PAV"/>
    <s v="Porto Velho"/>
  </r>
  <r>
    <x v="0"/>
    <s v="364BRO1450"/>
    <n v="0"/>
    <x v="313"/>
    <s v="1450"/>
    <n v="-64.386778159884102"/>
    <n v="-9.2572128697780691"/>
    <n v="-64.545103559681394"/>
    <n v="-9.2844652397789602"/>
    <s v="364"/>
    <s v="RO"/>
    <s v="Eixo Principal"/>
    <s v="-"/>
    <s v="364BRO1450"/>
    <s v="PONTE S/ RIO JACI-PARANÁ"/>
    <s v="INÍCIO PISTA DUPLA (NOVA MUTUM)"/>
    <n v="799"/>
    <n v="816.9"/>
    <n v="17.899999999999999"/>
    <x v="2"/>
    <m/>
    <m/>
    <s v="Federal"/>
    <m/>
    <m/>
    <m/>
    <s v="Federal"/>
    <s v="PAV"/>
    <s v="Porto Velho"/>
  </r>
  <r>
    <x v="0"/>
    <s v="364BRO1455"/>
    <n v="0"/>
    <x v="313"/>
    <s v="1455"/>
    <n v="-64.545103559681394"/>
    <n v="-9.2844652397789602"/>
    <n v="-64.550693959558501"/>
    <n v="-9.2867329702503394"/>
    <s v="364"/>
    <s v="RO"/>
    <s v="Eixo Principal"/>
    <s v="-"/>
    <s v="364BRO1455"/>
    <s v="INÍCIO PISTA DUPLA (NOVA MUTUM)"/>
    <s v="FINAL PISTA DUPLA (NOVA MUTUM)"/>
    <n v="816.9"/>
    <n v="817.5"/>
    <n v="0.6"/>
    <x v="0"/>
    <m/>
    <m/>
    <s v="Federal"/>
    <m/>
    <m/>
    <m/>
    <s v="Federal"/>
    <s v="PAV"/>
    <s v="Porto Velho"/>
  </r>
  <r>
    <x v="0"/>
    <s v="364BRO1460"/>
    <n v="0"/>
    <x v="313"/>
    <s v="1460"/>
    <n v="-64.550693959558501"/>
    <n v="-9.2867329702503394"/>
    <n v="-64.932390370119407"/>
    <n v="-9.6173771201579203"/>
    <s v="364"/>
    <s v="RO"/>
    <s v="Eixo Principal"/>
    <s v="-"/>
    <s v="364BRO1460"/>
    <s v="FINAL PISTA DUPLA (NOVA MUTUM)"/>
    <s v="INICIO TRAV. PONTE SOBRE O RIO MUTUM-PARANÁ "/>
    <n v="817.5"/>
    <n v="876.5"/>
    <n v="59"/>
    <x v="2"/>
    <m/>
    <m/>
    <s v="Federal"/>
    <m/>
    <m/>
    <m/>
    <s v="Federal"/>
    <s v="PAV"/>
    <s v="Porto Velho"/>
  </r>
  <r>
    <x v="0"/>
    <s v="364BRO1470"/>
    <n v="0"/>
    <x v="313"/>
    <s v="1470"/>
    <n v="-64.932390370119407"/>
    <n v="-9.6173771201579203"/>
    <n v="-65.2216308598762"/>
    <n v="-9.7241025703772799"/>
    <s v="364"/>
    <s v="RO"/>
    <s v="Eixo Principal"/>
    <s v="-"/>
    <s v="364BRO1470"/>
    <s v="INÍCIO TRAV. PONTE SOBRE O RIO MUTUM-PARANÁ"/>
    <s v="ENTR BR-425(A) (P/GUAJARÁ-MIRIM)"/>
    <n v="876.5"/>
    <n v="910.9"/>
    <n v="34.4"/>
    <x v="2"/>
    <m/>
    <m/>
    <s v="Federal"/>
    <m/>
    <m/>
    <m/>
    <s v="Federal"/>
    <s v="PAV"/>
    <s v="Porto Velho"/>
  </r>
  <r>
    <x v="0"/>
    <s v="364BRO1475"/>
    <n v="0"/>
    <x v="313"/>
    <s v="1475"/>
    <n v="-65.2216308598762"/>
    <n v="-9.7241025703772799"/>
    <n v="-65.373462999817505"/>
    <n v="-9.6956265603174607"/>
    <s v="364"/>
    <s v="RO"/>
    <s v="Eixo Principal"/>
    <s v="-"/>
    <s v="364BRO1475"/>
    <s v="ENTR BR-425(A) (P/GUAJARÁ-MIRIM)"/>
    <s v="ENTR BR-425(B) (ABUNÃ)(GALPÃO EFNM)"/>
    <n v="910.9"/>
    <n v="929"/>
    <n v="18.100000000000001"/>
    <x v="2"/>
    <m/>
    <s v="425BRO0010"/>
    <s v="Federal"/>
    <m/>
    <m/>
    <m/>
    <s v="Federal"/>
    <s v="PAV"/>
    <s v="Porto Velho"/>
  </r>
  <r>
    <x v="0"/>
    <s v="364BRO1480"/>
    <n v="0"/>
    <x v="313"/>
    <s v="1480"/>
    <n v="-65.373462999817505"/>
    <n v="-9.6956265603174607"/>
    <n v="-65.436096790034796"/>
    <n v="-9.6668239299803496"/>
    <s v="364"/>
    <s v="RO"/>
    <s v="Eixo Principal"/>
    <s v="-"/>
    <s v="364BRO1480"/>
    <s v="ENTR BR-425(B) (ABUNÃ)(GALPÃO EFNM)"/>
    <s v="INÍCIO TRAVESSIA RIO MADEIRA"/>
    <n v="929"/>
    <n v="937.6"/>
    <n v="8.6"/>
    <x v="2"/>
    <m/>
    <m/>
    <s v="Federal"/>
    <m/>
    <m/>
    <m/>
    <s v="Federal"/>
    <s v="PAV"/>
    <s v="Porto Velho"/>
  </r>
  <r>
    <x v="0"/>
    <s v="364BRO1485"/>
    <n v="0"/>
    <x v="313"/>
    <s v="1485"/>
    <n v="-65.436096790034796"/>
    <n v="-9.6668239299803496"/>
    <n v="-65.447357179790004"/>
    <n v="-9.6741789004358303"/>
    <s v="364"/>
    <s v="RO"/>
    <s v="Eixo Principal"/>
    <s v="-"/>
    <s v="364BRO1485"/>
    <s v="INÍCIO TRAVESSIA RIO MADEIRA"/>
    <s v="FIM TRAVESSIA RIO MADEIRA"/>
    <n v="937.6"/>
    <n v="938.8"/>
    <n v="1.2"/>
    <x v="4"/>
    <m/>
    <m/>
    <s v="Federal"/>
    <m/>
    <m/>
    <m/>
    <s v="Federal"/>
    <s v="N_PAV"/>
    <s v="Porto Velho"/>
  </r>
  <r>
    <x v="0"/>
    <s v="364BRO1490"/>
    <n v="0"/>
    <x v="313"/>
    <s v="1490"/>
    <n v="-65.447357179790004"/>
    <n v="-9.6741789004358303"/>
    <n v="-65.731835229612102"/>
    <n v="-9.6581039397449899"/>
    <s v="364"/>
    <s v="RO"/>
    <s v="Eixo Principal"/>
    <s v="-"/>
    <s v="364BRO1490"/>
    <s v="FIM TRAVESSIA RIO MADEIRA"/>
    <s v="VISTA ALEGRE DO ABUNÃ(AV JK)(2º GP 6º BPM)"/>
    <n v="938.8"/>
    <n v="970.9"/>
    <n v="32.1"/>
    <x v="2"/>
    <m/>
    <m/>
    <s v="Federal"/>
    <m/>
    <m/>
    <m/>
    <s v="Federal"/>
    <s v="PAV"/>
    <s v="Porto Velho"/>
  </r>
  <r>
    <x v="0"/>
    <s v="364BRO1510"/>
    <n v="0"/>
    <x v="313"/>
    <s v="1510"/>
    <n v="-65.731835229612102"/>
    <n v="-9.6581039397449899"/>
    <n v="-66.356087999661398"/>
    <n v="-9.7710524296258505"/>
    <s v="364"/>
    <s v="RO"/>
    <s v="Eixo Principal"/>
    <s v="-"/>
    <s v="364BRO1510"/>
    <s v="VISTA ALEGRE DO ABUNÃ(AV JK)(2º GP 6º BPM)"/>
    <s v="DISTRITO DE VILA EXTREMA(14º RR DER)(2º PELOTÃO BPM)"/>
    <n v="970.9"/>
    <n v="1040"/>
    <n v="69.099999999999994"/>
    <x v="2"/>
    <m/>
    <m/>
    <s v="Federal"/>
    <m/>
    <m/>
    <m/>
    <s v="Federal"/>
    <s v="PAV"/>
    <s v="Porto Velho"/>
  </r>
  <r>
    <x v="0"/>
    <s v="364BRO1530"/>
    <n v="0"/>
    <x v="313"/>
    <s v="1530"/>
    <n v="-66.356087999661398"/>
    <n v="-9.7710524296258505"/>
    <n v="-66.802166190217406"/>
    <n v="-9.7705743302411108"/>
    <s v="364"/>
    <s v="RO"/>
    <s v="Eixo Principal"/>
    <s v="-"/>
    <s v="364BRO1530"/>
    <s v="DISTRITO DE VILA EXTREMA(14º RR DER)(2º PELOTÃO BPM)"/>
    <s v="DIV RO/AC"/>
    <n v="1040"/>
    <n v="1092.0999999999999"/>
    <n v="52.1"/>
    <x v="2"/>
    <m/>
    <m/>
    <s v="Federal"/>
    <m/>
    <m/>
    <m/>
    <s v="Federal"/>
    <s v="PAV"/>
    <s v="Porto Velho"/>
  </r>
  <r>
    <x v="0"/>
    <s v="364BSP0010"/>
    <n v="0"/>
    <x v="314"/>
    <s v="0010"/>
    <n v="-47.3994040395647"/>
    <n v="-22.502899710053502"/>
    <n v="-47.570070469776297"/>
    <n v="-22.4354830302176"/>
    <s v="364"/>
    <s v="SP"/>
    <s v="Eixo Principal"/>
    <s v="-"/>
    <s v="364BSP0010"/>
    <s v="ENTR BR-050 (LIMEIRA)"/>
    <s v="ENTR SP-127"/>
    <n v="0"/>
    <n v="18"/>
    <n v="18"/>
    <x v="1"/>
    <m/>
    <m/>
    <s v="Estadual"/>
    <m/>
    <s v="SP-310"/>
    <s v="DUP"/>
    <s v="Estadual"/>
    <s v="PLA"/>
    <s v="Taubaté"/>
  </r>
  <r>
    <x v="0"/>
    <s v="364BSP0023"/>
    <n v="0"/>
    <x v="314"/>
    <s v="0023"/>
    <n v="-47.570070469776297"/>
    <n v="-22.4354830302176"/>
    <n v="-47.6116969000918"/>
    <n v="-22.3823520001446"/>
    <s v="364"/>
    <s v="SP"/>
    <s v="Eixo Principal"/>
    <s v="-"/>
    <s v="364BSP0023"/>
    <s v="ENTR SP-127"/>
    <s v="ENTR SP-191 (RIO CLARO)"/>
    <n v="18"/>
    <n v="26.3"/>
    <n v="8.3000000000000007"/>
    <x v="1"/>
    <m/>
    <m/>
    <s v="Estadual"/>
    <m/>
    <s v="SP-310"/>
    <s v="DUP"/>
    <s v="Estadual"/>
    <s v="PLA"/>
    <s v="Taubaté"/>
  </r>
  <r>
    <x v="0"/>
    <s v="364BSP0030"/>
    <n v="0"/>
    <x v="314"/>
    <s v="0030"/>
    <n v="-47.6116969000918"/>
    <n v="-22.3823520001446"/>
    <n v="-47.679252509895299"/>
    <n v="-22.286069419967699"/>
    <s v="364"/>
    <s v="SP"/>
    <s v="Eixo Principal"/>
    <s v="-"/>
    <s v="364BSP0030"/>
    <s v="ENTR SP-191 (RIO CLARO)"/>
    <s v="ACESSO CORUMBATAÍ"/>
    <n v="26.3"/>
    <n v="39.299999999999997"/>
    <n v="13"/>
    <x v="1"/>
    <m/>
    <m/>
    <s v="Estadual"/>
    <m/>
    <s v="SP-310"/>
    <s v="DUP"/>
    <s v="Estadual"/>
    <s v="PLA"/>
    <s v="Taubaté"/>
  </r>
  <r>
    <x v="0"/>
    <s v="364BSP0040"/>
    <n v="0"/>
    <x v="314"/>
    <s v="0040"/>
    <n v="-47.679252509895299"/>
    <n v="-22.286069419967699"/>
    <n v="-47.7666531400303"/>
    <n v="-22.215701530301299"/>
    <s v="364"/>
    <s v="SP"/>
    <s v="Eixo Principal"/>
    <s v="-"/>
    <s v="364BSP0040"/>
    <s v="ACESSO CORUMBATAÍ"/>
    <s v="ENTR BR-369 (P/ITIRAPINA)"/>
    <n v="39.299999999999997"/>
    <n v="53.3"/>
    <n v="14"/>
    <x v="1"/>
    <m/>
    <m/>
    <s v="Estadual"/>
    <m/>
    <s v="SP-310"/>
    <s v="DUP"/>
    <s v="Estadual"/>
    <s v="PLA"/>
    <s v="Taubaté"/>
  </r>
  <r>
    <x v="0"/>
    <s v="364BSP0050"/>
    <n v="0"/>
    <x v="314"/>
    <s v="0050"/>
    <n v="-47.7666531400303"/>
    <n v="-22.215701530301299"/>
    <n v="-47.861471849646001"/>
    <n v="-22.045117840415902"/>
    <s v="364"/>
    <s v="SP"/>
    <s v="Eixo Principal"/>
    <s v="-"/>
    <s v="364BSP0050"/>
    <s v="ENTR BR-369 (P/ITIRAPINA)"/>
    <s v="ENTR BR-267(A) (SÃO CARLOS)"/>
    <n v="53.3"/>
    <n v="75.099999999999994"/>
    <n v="21.8"/>
    <x v="1"/>
    <m/>
    <m/>
    <s v="Estadual"/>
    <m/>
    <s v="SP-310"/>
    <s v="DUP"/>
    <s v="Estadual"/>
    <s v="PLA"/>
    <s v="São José do Rio Preto"/>
  </r>
  <r>
    <x v="0"/>
    <s v="364BSP0070"/>
    <n v="0"/>
    <x v="314"/>
    <s v="0070"/>
    <n v="-47.861471849646001"/>
    <n v="-22.045117840415902"/>
    <n v="-47.888568549698697"/>
    <n v="-21.9899672199112"/>
    <s v="364"/>
    <s v="SP"/>
    <s v="Eixo Principal"/>
    <s v="Coinc"/>
    <s v="364BSP0070"/>
    <s v="ENTR BR-267(A) (SÃO CARLOS)"/>
    <s v="ENTR SP-318"/>
    <n v="75.099999999999994"/>
    <n v="82.8"/>
    <n v="7.7"/>
    <x v="1"/>
    <m/>
    <s v="267BSP0570"/>
    <s v="Estadual"/>
    <m/>
    <s v="SP-310"/>
    <s v="DUP"/>
    <s v="Estadual"/>
    <s v="PLA"/>
    <s v="São José do Rio Preto"/>
  </r>
  <r>
    <x v="0"/>
    <s v="364BSP0090"/>
    <n v="0"/>
    <x v="314"/>
    <s v="0090"/>
    <n v="-47.888568549698697"/>
    <n v="-21.9899672199112"/>
    <n v="-48.177501320229602"/>
    <n v="-21.818996489696101"/>
    <s v="364"/>
    <s v="SP"/>
    <s v="Eixo Principal"/>
    <s v="Coinc"/>
    <s v="364BSP0090"/>
    <s v="ENTR SP-318"/>
    <s v="ENTR SP-255 (ARARAQUARA)"/>
    <n v="82.8"/>
    <n v="119.1"/>
    <n v="36.299999999999997"/>
    <x v="1"/>
    <m/>
    <s v="267BSP0590"/>
    <s v="Estadual"/>
    <m/>
    <s v="SP-310"/>
    <s v="DUP"/>
    <s v="Estadual"/>
    <s v="PLA"/>
    <s v="São José do Rio Preto"/>
  </r>
  <r>
    <x v="0"/>
    <s v="364BSP0110"/>
    <n v="0"/>
    <x v="314"/>
    <s v="0110"/>
    <n v="-48.177501320229602"/>
    <n v="-21.818996489696101"/>
    <n v="-48.2958663701368"/>
    <n v="-21.725031549666198"/>
    <s v="364"/>
    <s v="SP"/>
    <s v="Eixo Principal"/>
    <s v="Coinc"/>
    <s v="364BSP0110"/>
    <s v="ENTR SP-255 (ARARAQUARA)"/>
    <s v="ENTR BR-267(B)"/>
    <n v="119.1"/>
    <n v="134.6"/>
    <n v="15.5"/>
    <x v="1"/>
    <m/>
    <s v="267BSP0610"/>
    <s v="Estadual"/>
    <m/>
    <s v="SP-310"/>
    <s v="DUP"/>
    <s v="Estadual"/>
    <s v="PLA"/>
    <s v="São José do Rio Preto"/>
  </r>
  <r>
    <x v="0"/>
    <s v="364BSP0130"/>
    <n v="0"/>
    <x v="314"/>
    <s v="0130"/>
    <n v="-48.2958663701368"/>
    <n v="-21.725031549666198"/>
    <n v="-48.336367569607603"/>
    <n v="-21.6917143703219"/>
    <s v="364"/>
    <s v="SP"/>
    <s v="Eixo Principal"/>
    <s v="-"/>
    <s v="364BSP0130"/>
    <s v="ENTR BR-267(B)"/>
    <s v="ENTR BR-456/SP-310"/>
    <n v="134.6"/>
    <n v="140.6"/>
    <n v="6"/>
    <x v="1"/>
    <m/>
    <m/>
    <s v="Estadual"/>
    <m/>
    <s v="SP-310"/>
    <s v="DUP"/>
    <s v="Estadual"/>
    <s v="PLA"/>
    <s v="São José do Rio Preto"/>
  </r>
  <r>
    <x v="0"/>
    <s v="364BSP0150"/>
    <n v="0"/>
    <x v="314"/>
    <s v="0150"/>
    <n v="-48.336367569607603"/>
    <n v="-21.6917143703219"/>
    <n v="-48.335259120112198"/>
    <n v="-21.6091601803979"/>
    <s v="364"/>
    <s v="SP"/>
    <s v="Eixo Principal"/>
    <s v="-"/>
    <s v="364BSP0150"/>
    <s v="ENTR BR-456/SP-310"/>
    <s v="ACESSO MATÃO"/>
    <n v="140.6"/>
    <n v="149.6"/>
    <n v="9"/>
    <x v="1"/>
    <m/>
    <m/>
    <s v="Estadual"/>
    <m/>
    <s v="SP-326"/>
    <s v="DUP"/>
    <s v="Estadual"/>
    <s v="PLA"/>
    <s v="São José do Rio Preto"/>
  </r>
  <r>
    <x v="0"/>
    <s v="364BSP0155"/>
    <n v="0"/>
    <x v="314"/>
    <s v="0155"/>
    <n v="-48.335259120112198"/>
    <n v="-21.6091601803979"/>
    <n v="-48.330806930095697"/>
    <n v="-21.515375729805999"/>
    <s v="364"/>
    <s v="SP"/>
    <s v="Eixo Principal"/>
    <s v="-"/>
    <s v="364BSP0155"/>
    <s v="ACESSO MATÃO"/>
    <s v="ACESSO DOBRADA"/>
    <n v="149.6"/>
    <n v="159.6"/>
    <n v="10"/>
    <x v="1"/>
    <m/>
    <m/>
    <s v="Estadual"/>
    <m/>
    <s v="SP-326"/>
    <s v="DUP"/>
    <s v="Estadual"/>
    <s v="PLA"/>
    <s v="São José do Rio Preto"/>
  </r>
  <r>
    <x v="0"/>
    <s v="364BSP0160"/>
    <n v="0"/>
    <x v="314"/>
    <s v="0160"/>
    <n v="-48.330806930095697"/>
    <n v="-21.515375729805999"/>
    <n v="-48.328184300165198"/>
    <n v="-21.4600186996032"/>
    <s v="364"/>
    <s v="SP"/>
    <s v="Eixo Principal"/>
    <s v="-"/>
    <s v="364BSP0160"/>
    <s v="ACESSO DOBRADA"/>
    <s v="ACESSO SANTA ERNESTINA"/>
    <n v="159.6"/>
    <n v="165.8"/>
    <n v="6.2"/>
    <x v="1"/>
    <m/>
    <m/>
    <s v="Estadual"/>
    <m/>
    <s v="SP-326"/>
    <s v="PAV"/>
    <s v="Estadual"/>
    <s v="PLA"/>
    <s v="São José do Rio Preto"/>
  </r>
  <r>
    <x v="0"/>
    <s v="364BSP0163"/>
    <n v="0"/>
    <x v="314"/>
    <s v="0163"/>
    <n v="-48.328184300165198"/>
    <n v="-21.4600186996032"/>
    <n v="-48.3242274900065"/>
    <n v="-21.375787599617901"/>
    <s v="364"/>
    <s v="SP"/>
    <s v="Eixo Principal"/>
    <s v="-"/>
    <s v="364BSP0163"/>
    <s v="ACESSO SANTA ERNESTINA"/>
    <s v="ACESSO GUARIBA"/>
    <n v="165.8"/>
    <n v="175.8"/>
    <n v="10"/>
    <x v="1"/>
    <m/>
    <m/>
    <s v="Estadual"/>
    <m/>
    <s v="SP-326"/>
    <s v="PAV"/>
    <s v="Estadual"/>
    <s v="PLA"/>
    <s v="São José do Rio Preto"/>
  </r>
  <r>
    <x v="0"/>
    <s v="364BSP0167"/>
    <n v="0"/>
    <x v="314"/>
    <s v="0167"/>
    <n v="-48.3242274900065"/>
    <n v="-21.375787599617901"/>
    <n v="-48.3343223601887"/>
    <n v="-21.2860165301386"/>
    <s v="364"/>
    <s v="SP"/>
    <s v="Eixo Principal"/>
    <s v="-"/>
    <s v="364BSP0167"/>
    <s v="ACESSO GUARIBA"/>
    <s v="ENTR SP-333 (JABOTICABAL)"/>
    <n v="175.8"/>
    <n v="185.8"/>
    <n v="10"/>
    <x v="1"/>
    <m/>
    <m/>
    <s v="Estadual"/>
    <m/>
    <s v="SP-326"/>
    <s v="PAV"/>
    <s v="Estadual"/>
    <s v="PLA"/>
    <s v="São José do Rio Preto"/>
  </r>
  <r>
    <x v="0"/>
    <s v="364BSP0170"/>
    <n v="0"/>
    <x v="314"/>
    <s v="0170"/>
    <n v="-48.3343223601887"/>
    <n v="-21.2860165301386"/>
    <n v="-48.345452959786201"/>
    <n v="-21.259126360293202"/>
    <s v="364"/>
    <s v="SP"/>
    <s v="Eixo Principal"/>
    <s v="-"/>
    <s v="364BSP0170"/>
    <s v="ENTR SP-333 (JABOTICABAL)"/>
    <s v="ENTR SP-305"/>
    <n v="185.8"/>
    <n v="189"/>
    <n v="3.2"/>
    <x v="1"/>
    <m/>
    <m/>
    <s v="Estadual"/>
    <m/>
    <s v="SP-326"/>
    <s v="DUP"/>
    <s v="Estadual"/>
    <s v="PLA"/>
    <s v="São José do Rio Preto"/>
  </r>
  <r>
    <x v="0"/>
    <s v="364BSP0175"/>
    <n v="0"/>
    <x v="314"/>
    <s v="0175"/>
    <n v="-48.345452959786201"/>
    <n v="-21.259126360293202"/>
    <n v="-48.371072728423599"/>
    <n v="-21.1847696778783"/>
    <s v="364"/>
    <s v="SP"/>
    <s v="Eixo Principal"/>
    <s v="-"/>
    <s v="364BSP0175"/>
    <s v="ENTR SP-305"/>
    <s v="FIM PISTA DUPLA"/>
    <n v="189"/>
    <n v="197.2"/>
    <n v="8.1999999999999993"/>
    <x v="1"/>
    <m/>
    <m/>
    <s v="Estadual"/>
    <m/>
    <s v="SP-326"/>
    <s v="DUP"/>
    <s v="Estadual"/>
    <s v="PLA"/>
    <s v="São José do Rio Preto"/>
  </r>
  <r>
    <x v="0"/>
    <s v="364BSP0180"/>
    <n v="0"/>
    <x v="314"/>
    <s v="0180"/>
    <n v="-48.371072728423599"/>
    <n v="-21.1847696778783"/>
    <n v="-48.443394979794398"/>
    <n v="-20.9610325396199"/>
    <s v="364"/>
    <s v="SP"/>
    <s v="Eixo Principal"/>
    <s v="-"/>
    <s v="364BSP0180"/>
    <s v="FIM PISTA DUPLA"/>
    <s v="ENTR AV. LOURENÇO SANTIN (BEBEDOURO)"/>
    <n v="197.2"/>
    <n v="221.7"/>
    <n v="24.5"/>
    <x v="1"/>
    <m/>
    <m/>
    <s v="Estadual"/>
    <m/>
    <s v="SP-326"/>
    <s v="PAV"/>
    <s v="Estadual"/>
    <s v="PLA"/>
    <s v="São José do Rio Preto"/>
  </r>
  <r>
    <x v="0"/>
    <s v="364BSP0185"/>
    <n v="0"/>
    <x v="314"/>
    <s v="0185"/>
    <n v="-48.443394979794398"/>
    <n v="-20.9610325396199"/>
    <n v="-48.452689629622597"/>
    <n v="-20.932175729626099"/>
    <s v="364"/>
    <s v="SP"/>
    <s v="Eixo Principal"/>
    <s v="-"/>
    <s v="364BSP0185"/>
    <s v="ENTR AV. LOURENÇO SANTIN (BEBEDOURO)"/>
    <s v="ENTR BR-265"/>
    <n v="221.7"/>
    <n v="227"/>
    <n v="5.3"/>
    <x v="1"/>
    <m/>
    <m/>
    <s v="Estadual"/>
    <m/>
    <s v="SP-326"/>
    <s v="DUP"/>
    <s v="Estadual"/>
    <s v="PLA"/>
    <s v="São José do Rio Preto"/>
  </r>
  <r>
    <x v="0"/>
    <s v="364BSP0190"/>
    <n v="0"/>
    <x v="314"/>
    <s v="0190"/>
    <n v="-48.452689629622597"/>
    <n v="-20.932175729626099"/>
    <n v="-48.4814273801694"/>
    <n v="-20.843781960169199"/>
    <s v="364"/>
    <s v="SP"/>
    <s v="Eixo Principal"/>
    <s v="-"/>
    <s v="364BSP0190"/>
    <s v="ENTR BR-265"/>
    <s v="ENTR SP-353 (P/ TERRA ROXA)"/>
    <n v="227"/>
    <n v="237"/>
    <n v="10"/>
    <x v="1"/>
    <m/>
    <m/>
    <s v="Estadual"/>
    <m/>
    <s v="SP-326"/>
    <s v="DUP"/>
    <s v="Estadual"/>
    <s v="PLA"/>
    <s v="São José do Rio Preto"/>
  </r>
  <r>
    <x v="0"/>
    <s v="364BSP0200"/>
    <n v="0"/>
    <x v="314"/>
    <s v="0200"/>
    <n v="-48.4814273801694"/>
    <n v="-20.843781960169199"/>
    <n v="-48.529312080188298"/>
    <n v="-20.7086134996132"/>
    <s v="364"/>
    <s v="SP"/>
    <s v="Eixo Principal"/>
    <s v="-"/>
    <s v="364BSP0200"/>
    <s v="ENTR SP-353 (P/ TERRA ROXA)"/>
    <s v="ENTR SP-373 (P/ JABORANDI) (COLINA)"/>
    <n v="237"/>
    <n v="253.3"/>
    <n v="16.3"/>
    <x v="1"/>
    <m/>
    <m/>
    <s v="Estadual"/>
    <m/>
    <s v="SP-326"/>
    <s v="DUP"/>
    <s v="Estadual"/>
    <s v="PLA"/>
    <s v="São José do Rio Preto"/>
  </r>
  <r>
    <x v="0"/>
    <s v="364BSP0210"/>
    <n v="0"/>
    <x v="314"/>
    <s v="0210"/>
    <n v="-48.529312080188298"/>
    <n v="-20.7086134996132"/>
    <n v="-48.597667189988698"/>
    <n v="-20.5313429096474"/>
    <s v="364"/>
    <s v="SP"/>
    <s v="Eixo Principal"/>
    <s v="-"/>
    <s v="364BSP0210"/>
    <s v="ENTR SP-373 (P/ JABORANDI) (COLINA)"/>
    <s v="ENTR SP-425 (BARRETOS)"/>
    <n v="253.3"/>
    <n v="274"/>
    <n v="20.7"/>
    <x v="1"/>
    <m/>
    <m/>
    <s v="Estadual"/>
    <m/>
    <s v="SP-326"/>
    <s v="DUP"/>
    <s v="Estadual"/>
    <s v="PLA"/>
    <s v="São José do Rio Preto"/>
  </r>
  <r>
    <x v="0"/>
    <s v="364BSP0230"/>
    <n v="0"/>
    <x v="314"/>
    <s v="0230"/>
    <n v="-48.597667189988698"/>
    <n v="-20.5313429096474"/>
    <n v="-48.6900781797641"/>
    <n v="-20.165506520009799"/>
    <s v="364"/>
    <s v="SP"/>
    <s v="Eixo Principal"/>
    <s v="-"/>
    <s v="364BSP0230"/>
    <s v="ENTR SP-425 (BARRETOS)"/>
    <s v="ENTR BR-455 (DIV SP/MG) (PLANURA)"/>
    <n v="274"/>
    <n v="316"/>
    <n v="42"/>
    <x v="1"/>
    <m/>
    <m/>
    <s v="Estadual"/>
    <m/>
    <s v="SP-326"/>
    <s v="PAV"/>
    <s v="Estadual"/>
    <s v="PLA"/>
    <s v="São José do Rio Preto"/>
  </r>
  <r>
    <x v="0"/>
    <s v="364CAC1005"/>
    <n v="0"/>
    <x v="315"/>
    <s v="1005"/>
    <n v="-72.646258040076404"/>
    <n v="-7.72196559003992"/>
    <n v="-72.670361309826504"/>
    <n v="-7.7362606898788604"/>
    <s v="364"/>
    <s v="AC"/>
    <s v="Contorno"/>
    <s v="-"/>
    <s v="364CAC1005"/>
    <s v="ENTR BR-364 (FIM DA TRAV RIO JURUÁ)"/>
    <s v="ENTR BR-364 (CONTORNO DE RODRIGUES ALVES)"/>
    <n v="0"/>
    <n v="6.5"/>
    <n v="6.5"/>
    <x v="1"/>
    <m/>
    <m/>
    <s v="Federal"/>
    <m/>
    <m/>
    <m/>
    <s v="Federal"/>
    <s v="PLA"/>
    <s v="Rio Branco"/>
  </r>
  <r>
    <x v="0"/>
    <s v="364CRO1005"/>
    <n v="0"/>
    <x v="316"/>
    <s v="1005"/>
    <n v="-63.802654709747003"/>
    <n v="-8.8003304795679398"/>
    <n v="-63.916949130397903"/>
    <n v="-8.8089268597867001"/>
    <s v="364"/>
    <s v="RO"/>
    <s v="Contorno"/>
    <s v="-"/>
    <s v="364CRO1005"/>
    <s v="ENTR BR-364 (PRÓX P RODOV FEDERAL)"/>
    <s v="ENTR BR-364 (PRÓX UNIR - CONTORNO SUL PORTO VELHO)"/>
    <n v="0"/>
    <n v="12"/>
    <n v="12"/>
    <x v="1"/>
    <m/>
    <m/>
    <s v="Federal"/>
    <m/>
    <m/>
    <m/>
    <s v="Federal"/>
    <s v="PLA"/>
    <s v="Porto Velho"/>
  </r>
  <r>
    <x v="0"/>
    <s v="364NRO1005"/>
    <n v="0"/>
    <x v="317"/>
    <s v="1005"/>
    <n v="-61.9297310295633"/>
    <n v="-10.920678330040801"/>
    <n v="-62.001055119797897"/>
    <n v="-10.8439171203787"/>
    <s v="364"/>
    <s v="RO"/>
    <s v="Anel"/>
    <s v="-"/>
    <s v="364NRO1005"/>
    <s v="ENTR BR-364 (KM 338,8)"/>
    <s v="ENTR BR-364 (KM 350,7 - CONTORNO SUL DE JI-PARANÁ)"/>
    <n v="0"/>
    <n v="13.6"/>
    <n v="13.6"/>
    <x v="2"/>
    <m/>
    <m/>
    <s v="Federal"/>
    <m/>
    <m/>
    <m/>
    <s v="Federal"/>
    <s v="PAV"/>
    <s v="Ji-Paraná"/>
  </r>
  <r>
    <x v="0"/>
    <s v="364NRO1010"/>
    <n v="0"/>
    <x v="317"/>
    <s v="1010"/>
    <n v="-62.001055119797897"/>
    <n v="-10.8439171203787"/>
    <n v="-61.9297310295633"/>
    <n v="-10.920678330040801"/>
    <s v="364"/>
    <s v="RO"/>
    <s v="Anel"/>
    <s v="-"/>
    <s v="364NRO1010"/>
    <s v="ENTR BR-364 (KM 350,7 - CONTORNO SUL DE JI-PARANÁ)"/>
    <s v="ENTR BR-364 (KM 338,8 - CONTORNO NORTE DE JI-PARANÁ)"/>
    <n v="13.6"/>
    <n v="37.6"/>
    <n v="24"/>
    <x v="1"/>
    <m/>
    <m/>
    <s v="Federal"/>
    <m/>
    <m/>
    <m/>
    <s v="Federal"/>
    <s v="PLA"/>
    <s v="Ji-Paraná"/>
  </r>
  <r>
    <x v="0"/>
    <s v="364VMT1005"/>
    <n v="0"/>
    <x v="318"/>
    <s v="1005"/>
    <n v="-55.541225530134"/>
    <n v="-15.809694380291299"/>
    <n v="-55.594080950375499"/>
    <n v="-15.7968226599377"/>
    <s v="364"/>
    <s v="MT"/>
    <s v="Variante"/>
    <s v="Coinc"/>
    <s v="364VMT1005"/>
    <s v="INÍCIO PISTA INVERSA I SERRA SÃO VICENTE"/>
    <s v="FIM PISTA INVERSA I SERRA SÃO VICENTE"/>
    <n v="0"/>
    <n v="7.6"/>
    <n v="7.6"/>
    <x v="2"/>
    <m/>
    <s v="070VMT1005;163VMT1005"/>
    <s v="Concessão Federal"/>
    <m/>
    <m/>
    <m/>
    <s v="Federal"/>
    <s v="PAV"/>
    <s v="Cuiabá"/>
  </r>
  <r>
    <x v="0"/>
    <s v="364VMT2005"/>
    <n v="0"/>
    <x v="318"/>
    <s v="2005"/>
    <n v="-55.603444599788403"/>
    <n v="-15.7969890596972"/>
    <n v="-55.6539620597012"/>
    <n v="-15.7710792498074"/>
    <s v="364"/>
    <s v="MT"/>
    <s v="Variante"/>
    <s v="Coinc"/>
    <s v="364VMT2005"/>
    <s v="INÍCIO PISTA INVERSA II S SÃO VICENTE"/>
    <s v="FIM PISTA INVERSA II S SÃO VICENTE"/>
    <n v="0"/>
    <n v="10.5"/>
    <n v="10.5"/>
    <x v="2"/>
    <m/>
    <s v="070VMT2005;163VMT2005"/>
    <s v="Concessão Federal"/>
    <m/>
    <m/>
    <m/>
    <s v="Federal"/>
    <s v="PAV"/>
    <s v="Cuiabá"/>
  </r>
  <r>
    <x v="0"/>
    <s v="365BMG0010"/>
    <n v="0"/>
    <x v="319"/>
    <s v="0010"/>
    <n v="-43.883846689772803"/>
    <n v="-16.764067779704199"/>
    <n v="-43.923591230250999"/>
    <n v="-16.8261165897088"/>
    <s v="365"/>
    <s v="MG"/>
    <s v="Eixo Principal"/>
    <s v="Coinc"/>
    <s v="365BMG0010"/>
    <s v="ENTR BR-251(A) (MONTES CLAROS)"/>
    <s v="ENTR BR-251(B)"/>
    <n v="0"/>
    <n v="8.3000000000000007"/>
    <n v="8.3000000000000007"/>
    <x v="2"/>
    <m/>
    <s v="251BMG0330"/>
    <s v="Federal"/>
    <m/>
    <m/>
    <m/>
    <s v="Federal"/>
    <s v="PAV"/>
    <s v="Montes Claros"/>
  </r>
  <r>
    <x v="0"/>
    <s v="365BMG0030"/>
    <n v="0"/>
    <x v="319"/>
    <s v="0030"/>
    <n v="-43.923591230250999"/>
    <n v="-16.8261165897088"/>
    <n v="-44.161659610302699"/>
    <n v="-16.8656957700437"/>
    <s v="365"/>
    <s v="MG"/>
    <s v="Eixo Principal"/>
    <s v="-"/>
    <s v="365BMG0030"/>
    <s v="ENTR BR-251(B)"/>
    <s v="ACESSO CORAÇÃO DE JESUS"/>
    <n v="8.3000000000000007"/>
    <n v="39.4"/>
    <n v="31.1"/>
    <x v="2"/>
    <m/>
    <m/>
    <s v="Federal"/>
    <m/>
    <m/>
    <m/>
    <s v="Federal"/>
    <s v="PAV"/>
    <s v="Montes Claros"/>
  </r>
  <r>
    <x v="0"/>
    <s v="365BMG0040"/>
    <n v="0"/>
    <x v="319"/>
    <s v="0040"/>
    <n v="-44.161659610302699"/>
    <n v="-16.8656957700437"/>
    <n v="-44.256321300087897"/>
    <n v="-16.964794439611602"/>
    <s v="365"/>
    <s v="MG"/>
    <s v="Eixo Principal"/>
    <s v="-"/>
    <s v="365BMG0040"/>
    <s v="ACESSO CORAÇÃO DE JESUS"/>
    <s v="ACESSO CLARO DOS POÇÕES"/>
    <n v="39.4"/>
    <n v="54.9"/>
    <n v="15.5"/>
    <x v="2"/>
    <m/>
    <m/>
    <s v="Federal"/>
    <m/>
    <m/>
    <m/>
    <s v="Federal"/>
    <s v="PAV"/>
    <s v="Montes Claros"/>
  </r>
  <r>
    <x v="0"/>
    <s v="365BMG0045"/>
    <n v="0"/>
    <x v="319"/>
    <s v="0045"/>
    <n v="-44.256321300087897"/>
    <n v="-16.964794439611602"/>
    <n v="-44.445201650235902"/>
    <n v="-17.212932929710899"/>
    <s v="365"/>
    <s v="MG"/>
    <s v="Eixo Principal"/>
    <s v="-"/>
    <s v="365BMG0045"/>
    <s v="ACESSO CLARO DOS POÇÕES"/>
    <s v="ENTR MG-208 (JEQUITAÍ)"/>
    <n v="54.9"/>
    <n v="92.8"/>
    <n v="37.9"/>
    <x v="2"/>
    <m/>
    <m/>
    <s v="Federal"/>
    <m/>
    <m/>
    <m/>
    <s v="Federal"/>
    <s v="PAV"/>
    <s v="Montes Claros"/>
  </r>
  <r>
    <x v="0"/>
    <s v="365BMG0050"/>
    <n v="0"/>
    <x v="319"/>
    <s v="0050"/>
    <n v="-44.445201650235902"/>
    <n v="-17.212932929710899"/>
    <n v="-44.814839490350103"/>
    <n v="-17.202489719724699"/>
    <s v="365"/>
    <s v="MG"/>
    <s v="Eixo Principal"/>
    <s v="-"/>
    <s v="365BMG0050"/>
    <s v="ENTR MG-208 (JEQUITAÍ)"/>
    <s v="GUAICUÍ"/>
    <n v="92.8"/>
    <n v="140"/>
    <n v="47.2"/>
    <x v="2"/>
    <m/>
    <m/>
    <s v="Federal"/>
    <m/>
    <m/>
    <m/>
    <s v="Federal"/>
    <s v="PAV"/>
    <s v="Montes Claros"/>
  </r>
  <r>
    <x v="0"/>
    <s v="365BMG0063"/>
    <n v="0"/>
    <x v="319"/>
    <s v="0063"/>
    <n v="-44.814839490350103"/>
    <n v="-17.202489719724699"/>
    <n v="-44.907223350277299"/>
    <n v="-17.348134569854398"/>
    <s v="365"/>
    <s v="MG"/>
    <s v="Eixo Principal"/>
    <s v="-"/>
    <s v="365BMG0063"/>
    <s v="GUAICUÍ"/>
    <s v="ENTR BR-496 (PIRAPORA)"/>
    <n v="140"/>
    <n v="160.19999999999999"/>
    <n v="20.2"/>
    <x v="2"/>
    <m/>
    <m/>
    <s v="Federal"/>
    <m/>
    <m/>
    <m/>
    <s v="Federal"/>
    <s v="PAV"/>
    <s v="Montes Claros"/>
  </r>
  <r>
    <x v="0"/>
    <s v="365BMG0070"/>
    <n v="0"/>
    <x v="319"/>
    <s v="0070"/>
    <n v="-44.907223350277299"/>
    <n v="-17.348134569854398"/>
    <n v="-45.098760580136599"/>
    <n v="-17.412994079613"/>
    <s v="365"/>
    <s v="MG"/>
    <s v="Eixo Principal"/>
    <s v="-"/>
    <s v="365BMG0070"/>
    <s v="ENTR BR-496 (PIRAPORA)"/>
    <s v="ENTR MG-161"/>
    <n v="160.19999999999999"/>
    <n v="183.3"/>
    <n v="23.1"/>
    <x v="2"/>
    <m/>
    <m/>
    <s v="Federal"/>
    <m/>
    <m/>
    <m/>
    <s v="Federal"/>
    <s v="PAV"/>
    <s v="Patos de Minas"/>
  </r>
  <r>
    <x v="0"/>
    <s v="365BMG0090"/>
    <n v="0"/>
    <x v="319"/>
    <s v="0090"/>
    <n v="-45.098760580136599"/>
    <n v="-17.412994079613"/>
    <n v="-45.2947141296533"/>
    <n v="-17.536388589861399"/>
    <s v="365"/>
    <s v="MG"/>
    <s v="Eixo Principal"/>
    <s v="-"/>
    <s v="365BMG0090"/>
    <s v="ENTR MG-161"/>
    <s v="ENTR MG-408"/>
    <n v="183.3"/>
    <n v="210.3"/>
    <n v="27"/>
    <x v="2"/>
    <m/>
    <m/>
    <s v="Federal"/>
    <m/>
    <m/>
    <m/>
    <s v="Federal"/>
    <s v="PAV"/>
    <s v="Patos de Minas"/>
  </r>
  <r>
    <x v="0"/>
    <s v="365BMG0110"/>
    <n v="0"/>
    <x v="319"/>
    <s v="0110"/>
    <n v="-45.2947141296533"/>
    <n v="-17.536388589861399"/>
    <n v="-45.561000800146701"/>
    <n v="-17.8945413697883"/>
    <s v="365"/>
    <s v="MG"/>
    <s v="Eixo Principal"/>
    <s v="-"/>
    <s v="365BMG0110"/>
    <s v="ENTR MG-408"/>
    <s v="ACESSO MALHADA BONITA"/>
    <n v="210.3"/>
    <n v="265.7"/>
    <n v="55.4"/>
    <x v="2"/>
    <m/>
    <m/>
    <s v="Federal"/>
    <m/>
    <m/>
    <m/>
    <s v="Federal"/>
    <s v="PAV"/>
    <s v="Patos de Minas"/>
  </r>
  <r>
    <x v="0"/>
    <s v="365BMG0125"/>
    <n v="0"/>
    <x v="319"/>
    <s v="0125"/>
    <n v="-45.561000800146701"/>
    <n v="-17.8945413697883"/>
    <n v="-45.612283510275702"/>
    <n v="-17.983900850144"/>
    <s v="365"/>
    <s v="MG"/>
    <s v="Eixo Principal"/>
    <s v="-"/>
    <s v="365BMG0125"/>
    <s v="ACESSO MALHADA BONITA"/>
    <s v="ENTR BR-040 (P/CANOEIROS)"/>
    <n v="265.7"/>
    <n v="278"/>
    <n v="12.3"/>
    <x v="2"/>
    <m/>
    <m/>
    <s v="Federal"/>
    <m/>
    <m/>
    <m/>
    <s v="Federal"/>
    <s v="PAV"/>
    <s v="Patos de Minas"/>
  </r>
  <r>
    <x v="0"/>
    <s v="365BMG0130"/>
    <n v="0"/>
    <x v="319"/>
    <s v="0130"/>
    <n v="-45.612283510275702"/>
    <n v="-17.983900850144"/>
    <n v="-45.897873810128203"/>
    <n v="-18.277542479901399"/>
    <s v="365"/>
    <s v="MG"/>
    <s v="Eixo Principal"/>
    <s v="-"/>
    <s v="365BMG0130"/>
    <s v="ENTR BR-040 (P/CANOEIROS)"/>
    <s v="ENTR MG-060 (P/SÃO GONÇALO DO ABAETÉ)"/>
    <n v="278"/>
    <n v="324.2"/>
    <n v="46.2"/>
    <x v="2"/>
    <m/>
    <m/>
    <s v="Federal"/>
    <m/>
    <m/>
    <m/>
    <s v="Federal"/>
    <s v="PAV"/>
    <s v="Patos de Minas"/>
  </r>
  <r>
    <x v="0"/>
    <s v="365BMG0150"/>
    <n v="0"/>
    <x v="319"/>
    <s v="0150"/>
    <n v="-45.897873810128203"/>
    <n v="-18.277542479901399"/>
    <n v="-46.005245190313197"/>
    <n v="-18.3215388702226"/>
    <s v="365"/>
    <s v="MG"/>
    <s v="Eixo Principal"/>
    <s v="-"/>
    <s v="365BMG0150"/>
    <s v="ENTR MG-060 (P/SÃO GONÇALO DO ABAETÉ)"/>
    <s v="ACESSO GALENA"/>
    <n v="324.2"/>
    <n v="336.7"/>
    <n v="12.5"/>
    <x v="2"/>
    <m/>
    <m/>
    <s v="Federal"/>
    <m/>
    <m/>
    <m/>
    <s v="Federal"/>
    <s v="PAV"/>
    <s v="Patos de Minas"/>
  </r>
  <r>
    <x v="0"/>
    <s v="365BMG0155"/>
    <n v="0"/>
    <x v="319"/>
    <s v="0155"/>
    <n v="-46.005245190313197"/>
    <n v="-18.3215388702226"/>
    <n v="-46.470292289757303"/>
    <n v="-18.633050160336602"/>
    <s v="365"/>
    <s v="MG"/>
    <s v="Eixo Principal"/>
    <s v="-"/>
    <s v="365BMG0155"/>
    <s v="ACESSO GALENA"/>
    <s v="ENTR BR-354(A) (P/PRESIDENTE OLEGÁRIO)"/>
    <n v="336.7"/>
    <n v="403.6"/>
    <n v="66.900000000000006"/>
    <x v="2"/>
    <m/>
    <m/>
    <s v="Federal"/>
    <m/>
    <m/>
    <m/>
    <s v="Federal"/>
    <s v="PAV"/>
    <s v="Patos de Minas"/>
  </r>
  <r>
    <x v="0"/>
    <s v="365BMG0160"/>
    <n v="0"/>
    <x v="319"/>
    <s v="0160"/>
    <n v="-46.470292289757303"/>
    <n v="-18.633050160336602"/>
    <n v="-46.487401309822502"/>
    <n v="-18.638191060169198"/>
    <s v="365"/>
    <s v="MG"/>
    <s v="Eixo Principal"/>
    <s v="Coinc"/>
    <s v="365BMG0160"/>
    <s v="ENTR BR-354(A) (P/PRESIDENTE OLEGÁRIO)"/>
    <s v="ENTR BR-146(A)/352(A)/354(B) (P/PATOS DE MINAS)"/>
    <n v="403.6"/>
    <n v="405.6"/>
    <n v="2"/>
    <x v="2"/>
    <m/>
    <s v="354BMG0110"/>
    <s v="Federal"/>
    <m/>
    <m/>
    <m/>
    <s v="Federal"/>
    <s v="PAV"/>
    <s v="Patos de Minas"/>
  </r>
  <r>
    <x v="0"/>
    <s v="365BMG0170"/>
    <n v="0"/>
    <x v="319"/>
    <s v="0170"/>
    <n v="-46.487401309822502"/>
    <n v="-18.638191060169198"/>
    <n v="-46.588334930012898"/>
    <n v="-18.6916481799195"/>
    <s v="365"/>
    <s v="MG"/>
    <s v="Eixo Principal"/>
    <s v="Coinc"/>
    <s v="365BMG0170"/>
    <s v="ENTR BR-146(A)/352(A)/354(B) (P/PATOS DE MINAS)"/>
    <s v="ENTR BR-352(B) (P/COROMANDEL)"/>
    <n v="405.6"/>
    <n v="418.3"/>
    <n v="12.7"/>
    <x v="2"/>
    <m/>
    <s v="352BMG0190;146BMG0030"/>
    <s v="Federal"/>
    <m/>
    <m/>
    <m/>
    <s v="Federal"/>
    <s v="PAV"/>
    <s v="Patos de Minas"/>
  </r>
  <r>
    <x v="0"/>
    <s v="365BMG0175"/>
    <n v="0"/>
    <x v="319"/>
    <s v="0175"/>
    <n v="-46.588334930012898"/>
    <n v="-18.6916481799195"/>
    <n v="-46.663875579794102"/>
    <n v="-18.7591164799415"/>
    <s v="365"/>
    <s v="MG"/>
    <s v="Eixo Principal"/>
    <s v="Coinc"/>
    <s v="365BMG0175"/>
    <s v="ENTR BR-352(B) (P/COROMANDEL)"/>
    <s v="ENTR BR-146(B) (P/CRUZEIRO DA FORTALEZA)"/>
    <n v="418.3"/>
    <n v="429.9"/>
    <n v="11.6"/>
    <x v="2"/>
    <m/>
    <s v="146BMG0035"/>
    <s v="Federal"/>
    <m/>
    <m/>
    <m/>
    <s v="Federal"/>
    <s v="PAV"/>
    <s v="Patos de Minas"/>
  </r>
  <r>
    <x v="0"/>
    <s v="365BMG0190"/>
    <n v="0"/>
    <x v="319"/>
    <s v="0190"/>
    <n v="-46.663875579794102"/>
    <n v="-18.7591164799415"/>
    <n v="-46.798392729740598"/>
    <n v="-18.827833190049599"/>
    <s v="365"/>
    <s v="MG"/>
    <s v="Eixo Principal"/>
    <s v="-"/>
    <s v="365BMG0190"/>
    <s v="ENTR BR-146(B) (P/CRUZEIRO DA FORTALEZA)"/>
    <s v="ACESSO GUIMARÂNIA"/>
    <n v="429.9"/>
    <n v="447.1"/>
    <n v="17.2"/>
    <x v="2"/>
    <m/>
    <m/>
    <s v="Federal"/>
    <m/>
    <m/>
    <m/>
    <s v="Federal"/>
    <s v="PAV"/>
    <s v="Uberlândia"/>
  </r>
  <r>
    <x v="0"/>
    <s v="365BMG0205"/>
    <n v="0"/>
    <x v="319"/>
    <s v="0205"/>
    <n v="-46.798392729740598"/>
    <n v="-18.827833190049599"/>
    <n v="-46.901807250304302"/>
    <n v="-18.8701026698023"/>
    <s v="365"/>
    <s v="MG"/>
    <s v="Eixo Principal"/>
    <s v="-"/>
    <s v="365BMG0205"/>
    <s v="ACESSO GUIMARÂNIA"/>
    <s v="ENTR MG-188"/>
    <n v="447.1"/>
    <n v="459.1"/>
    <n v="12"/>
    <x v="2"/>
    <m/>
    <m/>
    <s v="Federal"/>
    <m/>
    <m/>
    <m/>
    <s v="Federal"/>
    <s v="PAV"/>
    <s v="Uberlândia"/>
  </r>
  <r>
    <x v="0"/>
    <s v="365BMG0210"/>
    <n v="0"/>
    <x v="319"/>
    <s v="0210"/>
    <n v="-46.901807250304302"/>
    <n v="-18.8701026698023"/>
    <n v="-46.980760169845801"/>
    <n v="-18.9196256602959"/>
    <s v="365"/>
    <s v="MG"/>
    <s v="Eixo Principal"/>
    <s v="-"/>
    <s v="365BMG0210"/>
    <s v="ENTR MG-188"/>
    <s v="ENTR MG-230 (PATROCÍNIO)"/>
    <n v="459.1"/>
    <n v="469.1"/>
    <n v="10"/>
    <x v="2"/>
    <m/>
    <m/>
    <s v="Federal"/>
    <m/>
    <m/>
    <m/>
    <s v="Federal"/>
    <s v="PAV"/>
    <s v="Uberlândia"/>
  </r>
  <r>
    <x v="0"/>
    <s v="365BMG0215"/>
    <n v="0"/>
    <x v="319"/>
    <s v="0215"/>
    <n v="-46.980760169845801"/>
    <n v="-18.9196256602959"/>
    <n v="-47.027902600024902"/>
    <n v="-18.9204354197587"/>
    <s v="365"/>
    <s v="MG"/>
    <s v="Eixo Principal"/>
    <s v="-"/>
    <s v="365BMG0215"/>
    <s v="ENTR MG-230 (PATROCÍNIO)"/>
    <s v="ENTR BR-462 (PATROCÍNIO)"/>
    <n v="469.1"/>
    <n v="474.6"/>
    <n v="5.5"/>
    <x v="2"/>
    <m/>
    <m/>
    <s v="Federal"/>
    <m/>
    <m/>
    <m/>
    <s v="Federal"/>
    <s v="PAV"/>
    <s v="Uberlândia"/>
  </r>
  <r>
    <x v="0"/>
    <s v="365BMG0230"/>
    <n v="0"/>
    <x v="319"/>
    <s v="0230"/>
    <n v="-47.027902600024902"/>
    <n v="-18.9204354197587"/>
    <n v="-47.4189433803326"/>
    <n v="-18.913800590424799"/>
    <s v="365"/>
    <s v="MG"/>
    <s v="Eixo Principal"/>
    <s v="-"/>
    <s v="365BMG0230"/>
    <s v="ENTR BR-462 (PATROCÍNIO)"/>
    <s v="ENTR MG-223/ACESSO IRAÍ DE MINAS "/>
    <n v="474.6"/>
    <n v="521.6"/>
    <n v="47"/>
    <x v="2"/>
    <m/>
    <m/>
    <s v="Federal"/>
    <m/>
    <m/>
    <m/>
    <s v="Federal"/>
    <s v="PAV"/>
    <s v="Uberlândia"/>
  </r>
  <r>
    <x v="0"/>
    <s v="365BMG0243"/>
    <n v="0"/>
    <x v="319"/>
    <s v="0243"/>
    <n v="-47.4189433803326"/>
    <n v="-18.913800590424799"/>
    <n v="-47.583383789630098"/>
    <n v="-18.933196119704998"/>
    <s v="365"/>
    <s v="MG"/>
    <s v="Eixo Principal"/>
    <s v="-"/>
    <s v="365BMG0243"/>
    <s v="ENTR MG-223/ACESSO IRAÍ DE MINAS"/>
    <s v="ENTR MG-190 (RIO BAGAGEM)"/>
    <n v="521.6"/>
    <n v="539.4"/>
    <n v="17.8"/>
    <x v="2"/>
    <m/>
    <m/>
    <s v="Federal"/>
    <m/>
    <m/>
    <m/>
    <s v="Federal"/>
    <s v="PAV"/>
    <s v="Uberlândia"/>
  </r>
  <r>
    <x v="0"/>
    <s v="365BMG0250"/>
    <n v="0"/>
    <x v="319"/>
    <s v="0250"/>
    <n v="-47.583383789630098"/>
    <n v="-18.933196119704998"/>
    <n v="-47.908858530296797"/>
    <n v="-18.903890910436999"/>
    <s v="365"/>
    <s v="MG"/>
    <s v="Eixo Principal"/>
    <s v="-"/>
    <s v="365BMG0250"/>
    <s v="ENTR MG-190 (RIO BAGAGEM)"/>
    <s v="ACESSO INDIANÓPOLIS"/>
    <n v="539.4"/>
    <n v="574.20000000000005"/>
    <n v="34.799999999999997"/>
    <x v="2"/>
    <m/>
    <m/>
    <s v="Federal"/>
    <m/>
    <m/>
    <m/>
    <s v="Federal"/>
    <s v="PAV"/>
    <s v="Uberlândia"/>
  </r>
  <r>
    <x v="0"/>
    <s v="365BMG0255"/>
    <n v="0"/>
    <x v="319"/>
    <s v="0255"/>
    <n v="-47.908858530296797"/>
    <n v="-18.903890910436999"/>
    <n v="-48.172408499952198"/>
    <n v="-18.912431949974401"/>
    <s v="365"/>
    <s v="MG"/>
    <s v="Eixo Principal"/>
    <s v="-"/>
    <s v="365BMG0255"/>
    <s v="ACESSO INDIANÓPOLIS"/>
    <s v="ENTR CONTORNO NORTE DE UBERLÂNDIA (I)"/>
    <n v="574.20000000000005"/>
    <n v="605.5"/>
    <n v="31.3"/>
    <x v="2"/>
    <m/>
    <m/>
    <s v="Federal"/>
    <m/>
    <m/>
    <m/>
    <s v="Federal"/>
    <s v="PAV"/>
    <s v="Uberlândia"/>
  </r>
  <r>
    <x v="0"/>
    <s v="365BMG0260"/>
    <n v="0"/>
    <x v="319"/>
    <s v="0260"/>
    <n v="-48.172408499952198"/>
    <n v="-18.912431949974401"/>
    <n v="-48.192451759640903"/>
    <n v="-18.9287047696093"/>
    <s v="365"/>
    <s v="MG"/>
    <s v="Eixo Principal"/>
    <s v="Coinc"/>
    <s v="365BMG0260"/>
    <s v="ENTR CONTORNO NORTE DE UBERLÂNDIA (I)"/>
    <s v="ENTR BR-452(A)"/>
    <n v="605.5"/>
    <n v="608.29999999999995"/>
    <n v="2.8"/>
    <x v="0"/>
    <m/>
    <s v="050NMG1010"/>
    <s v="Concessão Federal"/>
    <m/>
    <m/>
    <m/>
    <s v="Federal"/>
    <s v="PAV"/>
    <s v="Uberlândia"/>
  </r>
  <r>
    <x v="0"/>
    <s v="365BMG0270"/>
    <n v="0"/>
    <x v="319"/>
    <s v="0270"/>
    <n v="-48.192451759640903"/>
    <n v="-18.9287047696093"/>
    <n v="-48.22402913034"/>
    <n v="-18.909865769589501"/>
    <s v="365"/>
    <s v="MG"/>
    <s v="Eixo Principal"/>
    <s v="-"/>
    <s v="365BMG0270"/>
    <s v="ENTR BR-452(A)"/>
    <s v="ENTR BR-050(A)/455/497 (UBERLÂNDIA)"/>
    <n v="608.29999999999995"/>
    <n v="612.20000000000005"/>
    <n v="3.9"/>
    <x v="2"/>
    <m/>
    <s v="452BMG0190"/>
    <s v="Federal"/>
    <m/>
    <m/>
    <m/>
    <s v="Federal"/>
    <s v="PAV"/>
    <s v="Uberlândia"/>
  </r>
  <r>
    <x v="0"/>
    <s v="365BMG0290"/>
    <n v="0"/>
    <x v="319"/>
    <s v="0290"/>
    <n v="-48.22402913034"/>
    <n v="-18.909865769589501"/>
    <n v="-48.265762470261699"/>
    <n v="-18.884343759956401"/>
    <s v="365"/>
    <s v="MG"/>
    <s v="Eixo Principal"/>
    <s v="Coinc"/>
    <s v="365BMG0290"/>
    <s v="ENTR BR-050(A)/455/497 (UBERLÂNDIA)"/>
    <s v="ENTR BR-050(B)(UBERLÂNDIA)"/>
    <n v="612.20000000000005"/>
    <n v="617.29999999999995"/>
    <n v="5.0999999999999996"/>
    <x v="0"/>
    <m/>
    <s v="452BMG0180;050BMG0240;497BMG0010"/>
    <s v="Federal"/>
    <m/>
    <m/>
    <m/>
    <s v="Federal"/>
    <s v="PAV"/>
    <s v="Uberlândia"/>
  </r>
  <r>
    <x v="0"/>
    <s v="365BMG0310"/>
    <n v="0"/>
    <x v="319"/>
    <s v="0310"/>
    <n v="-48.265762470261699"/>
    <n v="-18.884343759956401"/>
    <n v="-48.330909590405199"/>
    <n v="-18.906439629585101"/>
    <s v="365"/>
    <s v="MG"/>
    <s v="Eixo Principal"/>
    <s v="-"/>
    <s v="365BMG0310"/>
    <s v="ENTR BR-050(B) (UBERLÂNDIA)"/>
    <s v="ENTR CONTORNO NORTE DE UBERLÂNDIA (II)"/>
    <n v="617.29999999999995"/>
    <n v="625.79999999999995"/>
    <n v="8.5"/>
    <x v="0"/>
    <m/>
    <s v="497BMG0012;452BMG0155"/>
    <s v="Federal"/>
    <m/>
    <m/>
    <m/>
    <s v="Federal"/>
    <s v="PAV"/>
    <s v="Uberlândia"/>
  </r>
  <r>
    <x v="0"/>
    <s v="365BMG0315"/>
    <n v="0"/>
    <x v="319"/>
    <s v="0315"/>
    <n v="-48.330909590405199"/>
    <n v="-18.906439629585101"/>
    <n v="-48.587802479700599"/>
    <n v="-18.864561200239098"/>
    <s v="365"/>
    <s v="MG"/>
    <s v="Eixo Principal"/>
    <s v="-"/>
    <s v="365BMG0315"/>
    <s v="ENTR CONTORNO NORTE DE UBERLÂNDIA (II)"/>
    <s v="ENTR BR-452(B)"/>
    <n v="625.79999999999995"/>
    <n v="653.29999999999995"/>
    <n v="27.5"/>
    <x v="0"/>
    <m/>
    <s v="452BMG0150"/>
    <s v="Federal"/>
    <m/>
    <m/>
    <m/>
    <s v="Federal"/>
    <s v="PAV"/>
    <s v="Uberlândia"/>
  </r>
  <r>
    <x v="0"/>
    <s v="365BMG0330"/>
    <n v="0"/>
    <x v="319"/>
    <s v="0330"/>
    <n v="-48.587802479700599"/>
    <n v="-18.864561200239098"/>
    <n v="-48.864955859924898"/>
    <n v="-18.8632176697595"/>
    <s v="365"/>
    <s v="MG"/>
    <s v="Eixo Principal"/>
    <s v="-"/>
    <s v="365BMG0330"/>
    <s v="ENTR BR-452(B)"/>
    <s v="ACESSO MONTE ALEGRE DE MINAS"/>
    <n v="653.29999999999995"/>
    <n v="685.5"/>
    <n v="32.200000000000003"/>
    <x v="0"/>
    <m/>
    <m/>
    <s v="Federal"/>
    <m/>
    <m/>
    <m/>
    <s v="Federal"/>
    <s v="PAV"/>
    <s v="Uberlândia"/>
  </r>
  <r>
    <x v="0"/>
    <s v="365BMG0350"/>
    <n v="0"/>
    <x v="319"/>
    <s v="0350"/>
    <n v="-48.864955859924898"/>
    <n v="-18.8632176697595"/>
    <n v="-49.056638100068099"/>
    <n v="-18.878384620054099"/>
    <s v="365"/>
    <s v="MG"/>
    <s v="Eixo Principal"/>
    <s v="-"/>
    <s v="365BMG0350"/>
    <s v="ACESSO MONTE ALEGRE DE MINAS"/>
    <s v="ENTR BR-153 (TREVÃO)"/>
    <n v="685.5"/>
    <n v="706.4"/>
    <n v="20.9"/>
    <x v="2"/>
    <s v="EOD"/>
    <m/>
    <s v="Federal"/>
    <m/>
    <m/>
    <m/>
    <s v="Federal"/>
    <s v="PAV"/>
    <s v="Uberlândia"/>
  </r>
  <r>
    <x v="0"/>
    <s v="365BMG0370"/>
    <n v="0"/>
    <x v="319"/>
    <s v="0370"/>
    <n v="-49.056638100068099"/>
    <n v="-18.878384620054099"/>
    <n v="-49.446804039674603"/>
    <n v="-18.9405320703986"/>
    <s v="365"/>
    <s v="MG"/>
    <s v="Eixo Principal"/>
    <s v="-"/>
    <s v="365BMG0370"/>
    <s v="ENTR BR-153 (TREVÃO)"/>
    <s v="ENTR BR-154(A)"/>
    <n v="706.4"/>
    <n v="749.1"/>
    <n v="42.7"/>
    <x v="2"/>
    <m/>
    <m/>
    <s v="Federal"/>
    <m/>
    <m/>
    <m/>
    <s v="Federal"/>
    <s v="PAV"/>
    <s v="Prata"/>
  </r>
  <r>
    <x v="0"/>
    <s v="365BMG0390"/>
    <n v="0"/>
    <x v="319"/>
    <s v="0390"/>
    <n v="-49.446804039674603"/>
    <n v="-18.9405320703986"/>
    <n v="-49.459182339793102"/>
    <n v="-18.947426689589999"/>
    <s v="365"/>
    <s v="MG"/>
    <s v="Eixo Principal"/>
    <s v="Coinc"/>
    <s v="365BMG0390"/>
    <s v="ENTR BR-154(A)"/>
    <s v="ENTR BR-154(B)/464 (ITUIUTABA)"/>
    <n v="749.1"/>
    <n v="754.8"/>
    <n v="5.7"/>
    <x v="2"/>
    <m/>
    <s v="154BMG0090"/>
    <s v="Federal"/>
    <m/>
    <m/>
    <m/>
    <s v="Federal"/>
    <s v="PAV"/>
    <s v="Prata"/>
  </r>
  <r>
    <x v="0"/>
    <s v="365BMG0410"/>
    <n v="0"/>
    <x v="319"/>
    <s v="0410"/>
    <n v="-49.459182339793102"/>
    <n v="-18.947426689589999"/>
    <n v="-49.8234821801584"/>
    <n v="-18.9366411400765"/>
    <s v="365"/>
    <s v="MG"/>
    <s v="Eixo Principal"/>
    <s v="-"/>
    <s v="365BMG0410"/>
    <s v="ENTR BR-154(B)/464 (ITUIUTABA)"/>
    <s v="ENTR MG-461 (P/ GURINHATÃ)"/>
    <n v="754.8"/>
    <n v="790.7"/>
    <n v="35.9"/>
    <x v="2"/>
    <m/>
    <m/>
    <s v="Federal"/>
    <m/>
    <m/>
    <m/>
    <s v="Federal"/>
    <s v="PAV"/>
    <s v="Prata"/>
  </r>
  <r>
    <x v="0"/>
    <s v="365BMG0415"/>
    <n v="0"/>
    <x v="319"/>
    <s v="0415"/>
    <n v="-49.8234821801584"/>
    <n v="-18.9366411400765"/>
    <n v="-50.121892580178297"/>
    <n v="-18.8759364298223"/>
    <s v="365"/>
    <s v="MG"/>
    <s v="Eixo Principal"/>
    <s v="-"/>
    <s v="365BMG0415"/>
    <s v="ENTR MG-461 (P/ GURINHATÃ)"/>
    <s v="ACESSO P/SANTA VITÓRIA"/>
    <n v="790.7"/>
    <n v="823"/>
    <n v="32.299999999999997"/>
    <x v="2"/>
    <m/>
    <m/>
    <s v="Federal"/>
    <m/>
    <m/>
    <m/>
    <s v="Federal"/>
    <s v="PAV"/>
    <s v="Prata"/>
  </r>
  <r>
    <x v="0"/>
    <s v="365BMG0420"/>
    <n v="0"/>
    <x v="319"/>
    <s v="0420"/>
    <n v="-50.121892580178297"/>
    <n v="-18.8759364298223"/>
    <n v="-50.411395100003801"/>
    <n v="-19.040683450380801"/>
    <s v="365"/>
    <s v="MG"/>
    <s v="Eixo Principal"/>
    <s v="-"/>
    <s v="365BMG0420"/>
    <s v="ACESSO P/SANTA VITÓRIA"/>
    <s v="ENTR BR-364(A)/461"/>
    <n v="823"/>
    <n v="860.4"/>
    <n v="37.4"/>
    <x v="2"/>
    <m/>
    <m/>
    <s v="Federal"/>
    <m/>
    <m/>
    <m/>
    <s v="Federal"/>
    <s v="PAV"/>
    <s v="Prata"/>
  </r>
  <r>
    <x v="0"/>
    <s v="365BMG0430"/>
    <n v="0"/>
    <x v="319"/>
    <s v="0430"/>
    <n v="-50.411395100003801"/>
    <n v="-19.040683450380801"/>
    <n v="-50.500564700200599"/>
    <n v="-19.044229630093199"/>
    <s v="365"/>
    <s v="MG"/>
    <s v="Eixo Principal"/>
    <s v="Coinc"/>
    <s v="365BMG0430"/>
    <s v="ENTR BR-364(A)/461"/>
    <s v="ENTR BR-364(B) (INÍCIO PONTE S/RIO PARNAÍBA) (DIV MG/GO)"/>
    <n v="860.4"/>
    <n v="869.9"/>
    <n v="9.5"/>
    <x v="2"/>
    <m/>
    <s v="364BMG0370"/>
    <s v="Federal"/>
    <m/>
    <m/>
    <m/>
    <s v="Federal"/>
    <s v="PAV"/>
    <s v="Prata"/>
  </r>
  <r>
    <x v="0"/>
    <s v="367BBA0010"/>
    <n v="0"/>
    <x v="320"/>
    <s v="0010"/>
    <n v="-39.023687099679798"/>
    <n v="-16.283408599727"/>
    <n v="-39.061909149987201"/>
    <n v="-16.441927729680899"/>
    <s v="367"/>
    <s v="BA"/>
    <s v="Eixo Principal"/>
    <s v="-"/>
    <s v="367BBA0010"/>
    <s v="ENTR BA-001/PONTE S/RIO YAYA (SANTA CRUZ DE CABRÁLIA)"/>
    <s v="TREVO DO CABRAL (PORTO SEGURO)"/>
    <n v="0"/>
    <n v="21.6"/>
    <n v="21.6"/>
    <x v="2"/>
    <m/>
    <m/>
    <m/>
    <s v="MP082/2003"/>
    <m/>
    <m/>
    <m/>
    <s v="PAV"/>
    <s v="Eunápolis"/>
  </r>
  <r>
    <x v="0"/>
    <s v="367BBA0020"/>
    <n v="0"/>
    <x v="320"/>
    <s v="0020"/>
    <n v="-39.061909149987201"/>
    <n v="-16.441927729680899"/>
    <n v="-39.291815769681897"/>
    <n v="-16.375682219858501"/>
    <s v="367"/>
    <s v="BA"/>
    <s v="Eixo Principal"/>
    <s v="-"/>
    <s v="367BBA0020"/>
    <s v="TREVO DO CABRAL (PORTO SEGURO)"/>
    <s v="ENTR BA-001(B) (P/TRANCOSO)"/>
    <n v="21.6"/>
    <n v="49.2"/>
    <n v="27.6"/>
    <x v="2"/>
    <m/>
    <m/>
    <m/>
    <s v="MP082/2003"/>
    <m/>
    <m/>
    <m/>
    <s v="PAV"/>
    <s v="Eunápolis"/>
  </r>
  <r>
    <x v="0"/>
    <s v="367BBA0025"/>
    <n v="0"/>
    <x v="320"/>
    <s v="0025"/>
    <n v="-39.291815769681897"/>
    <n v="-16.375682219858501"/>
    <n v="-39.5810561299364"/>
    <n v="-16.374995400417301"/>
    <s v="367"/>
    <s v="BA"/>
    <s v="Eixo Principal"/>
    <s v="-"/>
    <s v="367BBA0025"/>
    <s v="ENTR BA-001(B) (P/TRANCOSO)"/>
    <s v="ENTR BR-101(A) (EUNÁPOLIS) (P/ PORTO SEGURO)"/>
    <n v="49.2"/>
    <n v="84.2"/>
    <n v="35"/>
    <x v="2"/>
    <m/>
    <m/>
    <m/>
    <s v="MP082/2003"/>
    <m/>
    <m/>
    <m/>
    <s v="PAV"/>
    <s v="Eunápolis"/>
  </r>
  <r>
    <x v="0"/>
    <s v="367BBA0030"/>
    <n v="0"/>
    <x v="320"/>
    <s v="0030"/>
    <n v="-39.5810561299364"/>
    <n v="-16.374995400417301"/>
    <n v="-39.585529820045103"/>
    <n v="-16.263401320114699"/>
    <s v="367"/>
    <s v="BA"/>
    <s v="Eixo Principal"/>
    <s v="Coinc"/>
    <s v="367BBA0030"/>
    <s v="ENTR BR-101(A) (EUNÁPOLIS) (P/ PORTO SEGURO)"/>
    <s v="ENTR BA-985 (MUNDO NOVO)"/>
    <n v="84.2"/>
    <n v="99.1"/>
    <n v="14.9"/>
    <x v="2"/>
    <m/>
    <s v="101BBA1914"/>
    <s v="Federal"/>
    <m/>
    <m/>
    <m/>
    <s v="Federal"/>
    <s v="PAV"/>
    <s v="Eunápolis"/>
  </r>
  <r>
    <x v="0"/>
    <s v="367BBA0040"/>
    <n v="0"/>
    <x v="320"/>
    <s v="0040"/>
    <n v="-39.585529820045103"/>
    <n v="-16.263401320114699"/>
    <n v="-39.620529469959003"/>
    <n v="-16.080109320288798"/>
    <s v="367"/>
    <s v="BA"/>
    <s v="Eixo Principal"/>
    <s v="Coinc"/>
    <s v="367BBA0040"/>
    <s v="ENTR BA-985 (MUNDO NOVO)"/>
    <s v="ENTR BR-101(B)/BA-275(A) (ITAGIMIRIM)"/>
    <n v="99.1"/>
    <n v="122"/>
    <n v="22.9"/>
    <x v="2"/>
    <m/>
    <s v="101BBA1912"/>
    <s v="Federal"/>
    <m/>
    <m/>
    <m/>
    <s v="Federal"/>
    <s v="PAV"/>
    <s v="Eunápolis"/>
  </r>
  <r>
    <x v="0"/>
    <s v="367BBA0050"/>
    <n v="0"/>
    <x v="320"/>
    <s v="0050"/>
    <n v="-39.620529469959003"/>
    <n v="-16.080109320288798"/>
    <n v="-39.943118559573797"/>
    <n v="-16.002193739949099"/>
    <s v="367"/>
    <s v="BA"/>
    <s v="Eixo Principal"/>
    <s v="-"/>
    <s v="367BBA0050"/>
    <s v="ENTR BR-101(B)/BA-275(A) (ITAGIMIRIM)"/>
    <s v="ENTR BA-275(B) (DIV BA/MG) (P/SALTO DA DIVISA)"/>
    <n v="122"/>
    <n v="164"/>
    <n v="42"/>
    <x v="2"/>
    <m/>
    <m/>
    <s v="Federal"/>
    <m/>
    <m/>
    <m/>
    <s v="Federal"/>
    <s v="PAV"/>
    <s v="Eunápolis"/>
  </r>
  <r>
    <x v="0"/>
    <s v="367BMG0070"/>
    <n v="0"/>
    <x v="321"/>
    <s v="0070"/>
    <n v="-39.943118559573797"/>
    <n v="-16.002193739949099"/>
    <n v="-40.294229229695098"/>
    <n v="-16.150520649908"/>
    <s v="367"/>
    <s v="MG"/>
    <s v="Eixo Principal"/>
    <s v="-"/>
    <s v="367BMG0070"/>
    <s v="DIV BA/MG (SALTO DA DIVISA)"/>
    <s v="ENTR MG-405 (JACINTO)"/>
    <n v="0"/>
    <n v="51.6"/>
    <n v="51.6"/>
    <x v="5"/>
    <m/>
    <m/>
    <s v="Federal"/>
    <m/>
    <m/>
    <m/>
    <s v="Federal"/>
    <s v="N_PAV"/>
    <s v="Teófilo Otoni"/>
  </r>
  <r>
    <x v="0"/>
    <s v="367BMG0080"/>
    <n v="0"/>
    <x v="321"/>
    <s v="0080"/>
    <n v="-40.294229229695098"/>
    <n v="-16.150520649908"/>
    <n v="-40.382640529636703"/>
    <n v="-16.124116300127099"/>
    <s v="367"/>
    <s v="MG"/>
    <s v="Eixo Principal"/>
    <s v="-"/>
    <s v="367BMG0080"/>
    <s v="ENTR MG-405 (JACINTO)"/>
    <s v="INÍCIO DA PAVIMENTAÇÃO"/>
    <n v="51.6"/>
    <n v="64.3"/>
    <n v="12.7"/>
    <x v="5"/>
    <m/>
    <m/>
    <s v="Federal"/>
    <m/>
    <m/>
    <m/>
    <s v="Federal"/>
    <s v="N_PAV"/>
    <s v="Teófilo Otoni"/>
  </r>
  <r>
    <x v="0"/>
    <s v="367BMG0090"/>
    <n v="0"/>
    <x v="321"/>
    <s v="0090"/>
    <n v="-40.382640529636703"/>
    <n v="-16.124116300127099"/>
    <n v="-40.694442080437597"/>
    <n v="-16.189866850074999"/>
    <s v="367"/>
    <s v="MG"/>
    <s v="Eixo Principal"/>
    <s v="-"/>
    <s v="367BMG0090"/>
    <s v="INÍCIO DA PAVIMENTAÇÃO"/>
    <s v="ENTR MG-406 (ALMENARA)"/>
    <n v="64.3"/>
    <n v="105.3"/>
    <n v="41"/>
    <x v="2"/>
    <m/>
    <m/>
    <s v="Federal"/>
    <m/>
    <m/>
    <m/>
    <s v="Federal"/>
    <s v="PAV"/>
    <s v="Teófilo Otoni"/>
  </r>
  <r>
    <x v="0"/>
    <s v="367BMG0100"/>
    <n v="0"/>
    <x v="321"/>
    <s v="0100"/>
    <n v="-40.694442080437597"/>
    <n v="-16.189866850074999"/>
    <n v="-41.0109971202209"/>
    <n v="-16.442717359618399"/>
    <s v="367"/>
    <s v="MG"/>
    <s v="Eixo Principal"/>
    <s v="-"/>
    <s v="367BMG0100"/>
    <s v="ENTR MG-406 (ALMENARA)"/>
    <s v="ENTR MG-105 (JEQUITINHONHA)"/>
    <n v="105.3"/>
    <n v="154.19999999999999"/>
    <n v="48.9"/>
    <x v="2"/>
    <m/>
    <m/>
    <s v="Federal"/>
    <m/>
    <m/>
    <m/>
    <s v="Federal"/>
    <s v="PAV"/>
    <s v="Teófilo Otoni"/>
  </r>
  <r>
    <x v="0"/>
    <s v="367BMG0110"/>
    <n v="0"/>
    <x v="321"/>
    <s v="0110"/>
    <n v="-41.0109971202209"/>
    <n v="-16.442717359618399"/>
    <n v="-41.5039614800382"/>
    <n v="-16.576017369805701"/>
    <s v="367"/>
    <s v="MG"/>
    <s v="Eixo Principal"/>
    <s v="-"/>
    <s v="367BMG0110"/>
    <s v="ENTR MG-105 (JEQUITINHONHA)"/>
    <s v="ENTR BR-116 (P/ ITAOBIM)"/>
    <n v="154.19999999999999"/>
    <n v="219"/>
    <n v="64.8"/>
    <x v="2"/>
    <m/>
    <m/>
    <s v="Federal"/>
    <m/>
    <m/>
    <m/>
    <s v="Federal"/>
    <s v="PAV"/>
    <s v="Teófilo Otoni"/>
  </r>
  <r>
    <x v="0"/>
    <s v="367BMG0130"/>
    <n v="0"/>
    <x v="321"/>
    <s v="0130"/>
    <n v="-41.5039614800382"/>
    <n v="-16.576017369805701"/>
    <n v="-41.999050630282298"/>
    <n v="-16.8265579598818"/>
    <s v="367"/>
    <s v="MG"/>
    <s v="Eixo Principal"/>
    <s v="-"/>
    <s v="367BMG0130"/>
    <s v="ENTR BR-116 (P/ ITAOBIM)"/>
    <s v="ENTR BR-342(A)"/>
    <n v="219"/>
    <n v="290.60000000000002"/>
    <n v="71.599999999999994"/>
    <x v="2"/>
    <m/>
    <m/>
    <s v="Federal"/>
    <m/>
    <m/>
    <m/>
    <s v="Federal"/>
    <s v="PAV"/>
    <s v="Teófilo Otoni"/>
  </r>
  <r>
    <x v="0"/>
    <s v="367BMG0150"/>
    <n v="0"/>
    <x v="321"/>
    <s v="0150"/>
    <n v="-41.999050630282298"/>
    <n v="-16.8265579598818"/>
    <n v="-42.066145379805299"/>
    <n v="-16.8481607402259"/>
    <s v="367"/>
    <s v="MG"/>
    <s v="Eixo Principal"/>
    <s v="Coinc"/>
    <s v="367BMG0150"/>
    <s v="ENTR BR-342(A)"/>
    <s v="ENTR BR-120 (ARAÇUAÍ)"/>
    <n v="290.60000000000002"/>
    <n v="298.39999999999998"/>
    <n v="7.8"/>
    <x v="2"/>
    <m/>
    <s v="342BMG0100"/>
    <s v="Federal"/>
    <m/>
    <m/>
    <m/>
    <s v="Federal"/>
    <s v="PAV"/>
    <s v="Teófilo Otoni"/>
  </r>
  <r>
    <x v="0"/>
    <s v="367BMG0160"/>
    <n v="0"/>
    <x v="321"/>
    <s v="0160"/>
    <n v="-42.066145379805299"/>
    <n v="-16.8481607402259"/>
    <n v="-42.094693619814599"/>
    <n v="-16.832599590098901"/>
    <s v="367"/>
    <s v="MG"/>
    <s v="Eixo Principal"/>
    <s v="Coinc"/>
    <s v="367BMG0160"/>
    <s v="ENTR BR-120 (ARAÇUAÍ)"/>
    <s v="ENTR BR-342(B)"/>
    <n v="298.39999999999998"/>
    <n v="304"/>
    <n v="5.6"/>
    <x v="2"/>
    <m/>
    <s v="342BMG0090"/>
    <s v="Federal"/>
    <m/>
    <m/>
    <m/>
    <s v="Federal"/>
    <s v="PAV"/>
    <s v="Montes Claros"/>
  </r>
  <r>
    <x v="0"/>
    <s v="367BMG0170"/>
    <n v="0"/>
    <x v="321"/>
    <s v="0170"/>
    <n v="-42.094693619814599"/>
    <n v="-16.832599590098901"/>
    <n v="-42.356617859826301"/>
    <n v="-16.812233990006501"/>
    <s v="367"/>
    <s v="MG"/>
    <s v="Eixo Principal"/>
    <s v="-"/>
    <s v="367BMG0170"/>
    <s v="ENTR BR-342(B)"/>
    <s v="ENTR MG-114(A) (VIRGEM DA LAPA)"/>
    <n v="304"/>
    <n v="336.7"/>
    <n v="32.700000000000003"/>
    <x v="1"/>
    <m/>
    <m/>
    <s v="Estadual"/>
    <m/>
    <s v="MGT-367"/>
    <s v="PAV"/>
    <s v="Estadual"/>
    <s v="PLA"/>
    <s v="Montes Claros"/>
  </r>
  <r>
    <x v="0"/>
    <s v="367BMG0183"/>
    <n v="0"/>
    <x v="321"/>
    <s v="0183"/>
    <n v="-42.356617859826301"/>
    <n v="-16.812233990006501"/>
    <n v="-42.462106569562401"/>
    <n v="-16.945910960022701"/>
    <s v="367"/>
    <s v="MG"/>
    <s v="Eixo Principal"/>
    <s v="-"/>
    <s v="367BMG0183"/>
    <s v="ENTR MG-114(A) (VIRGEM DA LAPA)"/>
    <s v="FIM PONTE S/ RIO ARAÇUAÍ (BERILO)"/>
    <n v="336.7"/>
    <n v="362.7"/>
    <n v="26"/>
    <x v="5"/>
    <m/>
    <m/>
    <s v="Federal"/>
    <m/>
    <m/>
    <m/>
    <s v="Federal"/>
    <s v="N_PAV"/>
    <s v="Montes Claros"/>
  </r>
  <r>
    <x v="0"/>
    <s v="367BMG0190"/>
    <n v="0"/>
    <x v="321"/>
    <s v="0190"/>
    <n v="-42.462106569562401"/>
    <n v="-16.945910960022701"/>
    <n v="-42.541327280229702"/>
    <n v="-17.092731209677499"/>
    <s v="367"/>
    <s v="MG"/>
    <s v="Eixo Principal"/>
    <s v="-"/>
    <s v="367BMG0190"/>
    <s v="FIM PONTE S/ RIO ARAÇUAÍ (BERILO)"/>
    <s v="CHAPADA DO NORTE"/>
    <n v="362.7"/>
    <n v="384.4"/>
    <n v="21.7"/>
    <x v="5"/>
    <m/>
    <m/>
    <s v="Federal"/>
    <m/>
    <m/>
    <m/>
    <s v="Federal"/>
    <s v="N_PAV"/>
    <s v="Montes Claros"/>
  </r>
  <r>
    <x v="0"/>
    <s v="367BMG0196"/>
    <n v="0"/>
    <x v="321"/>
    <s v="0196"/>
    <n v="-42.541327280229702"/>
    <n v="-17.092731209677499"/>
    <n v="-42.5968201197526"/>
    <n v="-17.220554710131601"/>
    <s v="367"/>
    <s v="MG"/>
    <s v="Eixo Principal"/>
    <s v="-"/>
    <s v="367BMG0196"/>
    <s v="CHAPADA DO NORTE"/>
    <s v="FIM PONTE S/ RIO FANADO (MINAS NOVAS)"/>
    <n v="384.4"/>
    <n v="405.7"/>
    <n v="21.3"/>
    <x v="5"/>
    <m/>
    <m/>
    <s v="Federal"/>
    <m/>
    <m/>
    <m/>
    <s v="Federal"/>
    <s v="N_PAV"/>
    <s v="Montes Claros"/>
  </r>
  <r>
    <x v="0"/>
    <s v="367BMG0200"/>
    <n v="0"/>
    <x v="321"/>
    <s v="0200"/>
    <n v="-42.5968201197526"/>
    <n v="-17.220554710131601"/>
    <n v="-42.689024840124198"/>
    <n v="-17.322191830388501"/>
    <s v="367"/>
    <s v="MG"/>
    <s v="Eixo Principal"/>
    <s v="-"/>
    <s v="367BMG0200"/>
    <s v="FIM PONTE S/ RIO FANADO (MINAS NOVAS)"/>
    <s v="ENTR MG-114(B)/308(A)"/>
    <n v="405.7"/>
    <n v="425.8"/>
    <n v="20.100000000000001"/>
    <x v="2"/>
    <m/>
    <m/>
    <s v="Federal"/>
    <m/>
    <m/>
    <m/>
    <s v="Federal"/>
    <s v="PAV"/>
    <s v="Montes Claros"/>
  </r>
  <r>
    <x v="0"/>
    <s v="367BMG0210"/>
    <n v="0"/>
    <x v="321"/>
    <s v="0210"/>
    <n v="-42.689024840124198"/>
    <n v="-17.322191830388501"/>
    <n v="-42.7226517999405"/>
    <n v="-17.288812089706099"/>
    <s v="367"/>
    <s v="MG"/>
    <s v="Eixo Principal"/>
    <s v="-"/>
    <s v="367BMG0210"/>
    <s v="ENTR MG-114(B)/308(A)"/>
    <s v="ENTR AV IPIRANGA (TURMALINA)"/>
    <n v="425.8"/>
    <n v="427.9"/>
    <n v="2.1"/>
    <x v="2"/>
    <m/>
    <m/>
    <s v="Federal"/>
    <m/>
    <m/>
    <m/>
    <s v="Federal"/>
    <s v="PAV"/>
    <s v="Montes Claros"/>
  </r>
  <r>
    <x v="0"/>
    <s v="367BMG0220"/>
    <n v="0"/>
    <x v="321"/>
    <s v="0220"/>
    <n v="-42.7226517999405"/>
    <n v="-17.288812089706099"/>
    <n v="-42.9105424902436"/>
    <n v="-17.270170710309898"/>
    <s v="367"/>
    <s v="MG"/>
    <s v="Eixo Principal"/>
    <s v="-"/>
    <s v="367BMG0220"/>
    <s v="ENTR AV IPIRANGA (TURMALINA)"/>
    <s v="ENTR MG-114 (P/CATUTIBA)"/>
    <n v="427.9"/>
    <n v="456.7"/>
    <n v="28.8"/>
    <x v="2"/>
    <m/>
    <m/>
    <s v="Federal"/>
    <m/>
    <m/>
    <m/>
    <s v="Federal"/>
    <s v="PAV"/>
    <s v="Montes Claros"/>
  </r>
  <r>
    <x v="0"/>
    <s v="367BMG0245"/>
    <n v="0"/>
    <x v="321"/>
    <s v="0245"/>
    <n v="-42.9105424902436"/>
    <n v="-17.270170710309898"/>
    <n v="-42.970438250424799"/>
    <n v="-17.295122580342699"/>
    <s v="367"/>
    <s v="MG"/>
    <s v="Eixo Principal"/>
    <s v="-"/>
    <s v="367BMG0245"/>
    <s v="ENTR MG-114 (P/CATUTIBA)"/>
    <s v="ENTR MG-308(B)"/>
    <n v="456.7"/>
    <n v="463.8"/>
    <n v="7.1"/>
    <x v="1"/>
    <m/>
    <m/>
    <s v="Estadual"/>
    <m/>
    <s v="MGT-367"/>
    <s v="PAV"/>
    <s v="Estadual"/>
    <s v="PLA"/>
    <s v="Montes Claros"/>
  </r>
  <r>
    <x v="0"/>
    <s v="367BMG0250"/>
    <n v="0"/>
    <x v="321"/>
    <s v="0250"/>
    <n v="-42.970438250424799"/>
    <n v="-17.295122580342699"/>
    <n v="-43.246276820019197"/>
    <n v="-17.6321274696069"/>
    <s v="367"/>
    <s v="MG"/>
    <s v="Eixo Principal"/>
    <s v="-"/>
    <s v="367BMG0250"/>
    <s v="ENTR MG-308(B)"/>
    <s v="ENTR BR-451(A)"/>
    <n v="463.8"/>
    <n v="525"/>
    <n v="61.2"/>
    <x v="1"/>
    <m/>
    <m/>
    <s v="Estadual"/>
    <m/>
    <s v="MGT-367"/>
    <s v="PAV"/>
    <s v="Estadual"/>
    <s v="PLA"/>
    <s v="Montes Claros"/>
  </r>
  <r>
    <x v="0"/>
    <s v="367BMG0260"/>
    <n v="0"/>
    <x v="321"/>
    <s v="0260"/>
    <n v="-43.246276820019197"/>
    <n v="-17.6321274696069"/>
    <n v="-43.381054650151903"/>
    <n v="-17.798682519582499"/>
    <s v="367"/>
    <s v="MG"/>
    <s v="Eixo Principal"/>
    <s v="-"/>
    <s v="367BMG0260"/>
    <s v="ENTR BR-451(A)"/>
    <s v="ENTR BR-451(B) (P/SENADOR MOURÃO)"/>
    <n v="525"/>
    <n v="550.20000000000005"/>
    <n v="25.2"/>
    <x v="1"/>
    <m/>
    <s v="451BMG0028"/>
    <s v="Estadual"/>
    <m/>
    <s v="MGT-367"/>
    <s v="PAV"/>
    <s v="Estadual"/>
    <s v="PLA"/>
    <s v="Montes Claros"/>
  </r>
  <r>
    <x v="0"/>
    <s v="367BMG0270"/>
    <n v="0"/>
    <x v="321"/>
    <s v="0270"/>
    <n v="-43.381054650151903"/>
    <n v="-17.798682519582499"/>
    <n v="-43.436028269688798"/>
    <n v="-18.046902470272698"/>
    <s v="367"/>
    <s v="MG"/>
    <s v="Eixo Principal"/>
    <s v="-"/>
    <s v="367BMG0270"/>
    <s v="ENTR BR-451(B) (P/SENADOR MOURÃO)"/>
    <s v="ENTR MG-214 (P/ITAMARANDIBA)"/>
    <n v="550.20000000000005"/>
    <n v="583.5"/>
    <n v="33.299999999999997"/>
    <x v="1"/>
    <m/>
    <m/>
    <s v="Estadual"/>
    <m/>
    <s v="MGT-367"/>
    <s v="PAV"/>
    <s v="Estadual"/>
    <s v="PLA"/>
    <s v="Montes Claros"/>
  </r>
  <r>
    <x v="0"/>
    <s v="367BMG0290"/>
    <n v="0"/>
    <x v="321"/>
    <s v="0290"/>
    <n v="-43.436028269688798"/>
    <n v="-18.046902470272698"/>
    <n v="-43.613173700106103"/>
    <n v="-18.239701959777499"/>
    <s v="367"/>
    <s v="MG"/>
    <s v="Eixo Principal"/>
    <s v="-"/>
    <s v="367BMG0290"/>
    <s v="ENTR MG-214 (P/ITAMARANDIBA)"/>
    <s v="FIM AV DO CONTORNO (DIAMANTINA)"/>
    <n v="583.5"/>
    <n v="627.20000000000005"/>
    <n v="43.7"/>
    <x v="1"/>
    <m/>
    <m/>
    <s v="Estadual"/>
    <m/>
    <s v="MGT-367"/>
    <s v="PAV"/>
    <s v="Estadual"/>
    <s v="PLA"/>
    <s v="Contagem"/>
  </r>
  <r>
    <x v="0"/>
    <s v="367BMG0310"/>
    <n v="0"/>
    <x v="321"/>
    <s v="0310"/>
    <n v="-43.613173700106103"/>
    <n v="-18.239701959777499"/>
    <n v="-43.684201729925803"/>
    <n v="-18.270132809981099"/>
    <s v="367"/>
    <s v="MG"/>
    <s v="Eixo Principal"/>
    <s v="-"/>
    <s v="367BMG0310"/>
    <s v="FIM AV DO CONTORNO (DIAMANTINA)"/>
    <s v="ENTR MG-220 (GUINDA)"/>
    <n v="627.20000000000005"/>
    <n v="636.4"/>
    <n v="9.1999999999999993"/>
    <x v="1"/>
    <m/>
    <m/>
    <s v="Estadual"/>
    <m/>
    <s v="MGT-367"/>
    <s v="PAV"/>
    <s v="Estadual"/>
    <s v="PLA"/>
    <s v="Contagem"/>
  </r>
  <r>
    <x v="0"/>
    <s v="367BMG0330"/>
    <n v="0"/>
    <x v="321"/>
    <s v="0330"/>
    <n v="-43.684201729925803"/>
    <n v="-18.270132809981099"/>
    <n v="-43.6893569002007"/>
    <n v="-18.416367309603601"/>
    <s v="367"/>
    <s v="MG"/>
    <s v="Eixo Principal"/>
    <s v="-"/>
    <s v="367BMG0330"/>
    <s v="ENTR MG-220 (GUINDA)"/>
    <s v="ENTR BR-259(A)"/>
    <n v="636.4"/>
    <n v="654.79999999999995"/>
    <n v="18.399999999999999"/>
    <x v="1"/>
    <m/>
    <m/>
    <s v="Estadual"/>
    <m/>
    <s v="MGT-367"/>
    <s v="PAV"/>
    <s v="Estadual"/>
    <s v="PLA"/>
    <s v="Contagem"/>
  </r>
  <r>
    <x v="0"/>
    <s v="367BMG0350"/>
    <n v="0"/>
    <x v="321"/>
    <s v="0350"/>
    <n v="-43.6893569002007"/>
    <n v="-18.416367309603601"/>
    <n v="-43.741095660136502"/>
    <n v="-18.450082429960101"/>
    <s v="367"/>
    <s v="MG"/>
    <s v="Eixo Principal"/>
    <s v="Coinc"/>
    <s v="367BMG0350"/>
    <s v="ENTR BR-259(A)"/>
    <s v="ENTR BR-259(B) (GOUVEIA)"/>
    <n v="654.79999999999995"/>
    <n v="662.3"/>
    <n v="7.5"/>
    <x v="1"/>
    <m/>
    <s v="259BMG0310"/>
    <s v="Estadual"/>
    <m/>
    <s v="MGT-259"/>
    <s v="PAV"/>
    <s v="Estadual"/>
    <s v="PLA"/>
    <s v="Contagem"/>
  </r>
  <r>
    <x v="0"/>
    <s v="369APR1005"/>
    <n v="0"/>
    <x v="322"/>
    <s v="1005"/>
    <n v="-52.412747410164698"/>
    <n v="-24.082080139786498"/>
    <n v="-52.380358479560101"/>
    <n v="-24.0557314499463"/>
    <s v="369"/>
    <s v="PR"/>
    <s v="Acesso"/>
    <s v="-"/>
    <s v="369APR1005"/>
    <s v="ACESSO OESTE CAMPO MOURÃO"/>
    <s v="ENTR BR-487 (CAMPO MOURÃO)"/>
    <n v="0"/>
    <n v="4.4000000000000004"/>
    <n v="4.4000000000000004"/>
    <x v="2"/>
    <m/>
    <m/>
    <s v="Convênio de Administração"/>
    <m/>
    <m/>
    <m/>
    <s v="Federal"/>
    <s v="PAV"/>
    <s v="Campo Mourão"/>
  </r>
  <r>
    <x v="0"/>
    <s v="369BMG0010"/>
    <n v="0"/>
    <x v="323"/>
    <s v="0010"/>
    <n v="-44.821153519818999"/>
    <n v="-20.676797570251601"/>
    <n v="-44.987112339962401"/>
    <n v="-20.713692500008801"/>
    <s v="369"/>
    <s v="MG"/>
    <s v="Eixo Principal"/>
    <s v="-"/>
    <s v="369BMG0010"/>
    <s v="ENTR BR-494 (OLIVEIRA)"/>
    <s v="SÃO FRANCISCO DE PAULA"/>
    <n v="0"/>
    <n v="20.9"/>
    <n v="20.9"/>
    <x v="1"/>
    <m/>
    <m/>
    <s v="Estadual"/>
    <m/>
    <s v="MGT-369"/>
    <s v="PAV"/>
    <s v="Estadual"/>
    <s v="PLA"/>
    <s v="Oliveira"/>
  </r>
  <r>
    <x v="0"/>
    <s v="369BMG0015"/>
    <n v="0"/>
    <x v="323"/>
    <s v="0015"/>
    <n v="-44.987112339962401"/>
    <n v="-20.713692500008801"/>
    <n v="-45.258015920298398"/>
    <n v="-20.893098739715001"/>
    <s v="369"/>
    <s v="MG"/>
    <s v="Eixo Principal"/>
    <s v="-"/>
    <s v="369BMG0015"/>
    <s v="SÃO FRANCISCO DE PAULA"/>
    <s v="ENTR BR-354(A) (CAMPO BELO)"/>
    <n v="20.9"/>
    <n v="60.3"/>
    <n v="39.4"/>
    <x v="1"/>
    <m/>
    <m/>
    <s v="Estadual"/>
    <m/>
    <s v="MGT-369"/>
    <s v="PAV"/>
    <s v="Estadual"/>
    <s v="PLA"/>
    <s v="Oliveira"/>
  </r>
  <r>
    <x v="0"/>
    <s v="369BMG0022"/>
    <n v="0"/>
    <x v="323"/>
    <s v="0022"/>
    <n v="-45.258015920298398"/>
    <n v="-20.893098739715001"/>
    <n v="-45.269300970363403"/>
    <n v="-20.8649377702618"/>
    <s v="369"/>
    <s v="MG"/>
    <s v="Eixo Principal"/>
    <s v="Coinc"/>
    <s v="369BMG0022"/>
    <s v="ENTR BR-354(A) (CAMPO BELO)"/>
    <s v="ENTR MG-354(B)"/>
    <n v="60.3"/>
    <n v="63.9"/>
    <n v="3.6"/>
    <x v="2"/>
    <m/>
    <s v="354BMG0380"/>
    <s v="Federal"/>
    <m/>
    <m/>
    <m/>
    <s v="Federal"/>
    <s v="PAV"/>
    <s v="Oliveira"/>
  </r>
  <r>
    <x v="0"/>
    <s v="369BMG0030"/>
    <n v="0"/>
    <x v="323"/>
    <s v="0030"/>
    <n v="-45.269300970363403"/>
    <n v="-20.8649377702618"/>
    <n v="-45.601482749629099"/>
    <n v="-21.057139639582601"/>
    <s v="369"/>
    <s v="MG"/>
    <s v="Eixo Principal"/>
    <s v="-"/>
    <s v="369BMG0030"/>
    <s v="ENTR MG-354(B)"/>
    <s v="ENTR BR-265(A)"/>
    <n v="63.9"/>
    <n v="112.4"/>
    <n v="48.5"/>
    <x v="1"/>
    <m/>
    <m/>
    <s v="Estadual"/>
    <m/>
    <s v="MGT-369"/>
    <s v="PAV"/>
    <s v="Estadual"/>
    <s v="PLA"/>
    <s v="Oliveira"/>
  </r>
  <r>
    <x v="0"/>
    <s v="369BMG0050"/>
    <n v="0"/>
    <x v="323"/>
    <s v="0050"/>
    <n v="-45.601482749629099"/>
    <n v="-21.057139639582601"/>
    <n v="-45.5787166395612"/>
    <n v="-21.089875310097401"/>
    <s v="369"/>
    <s v="MG"/>
    <s v="Eixo Principal"/>
    <s v="Coinc"/>
    <s v="369BMG0050"/>
    <s v="ENTR BR-265(A)"/>
    <s v="BOA ESPERANÇA"/>
    <n v="112.4"/>
    <n v="117.8"/>
    <n v="5.4"/>
    <x v="2"/>
    <m/>
    <s v="265BMG0330"/>
    <s v="Federal"/>
    <m/>
    <m/>
    <m/>
    <s v="Federal"/>
    <s v="PAV"/>
    <s v="Oliveira"/>
  </r>
  <r>
    <x v="0"/>
    <s v="369BMG0051"/>
    <n v="0"/>
    <x v="323"/>
    <s v="0051"/>
    <n v="-45.5787166395612"/>
    <n v="-21.089875310097401"/>
    <n v="-45.563981499646403"/>
    <n v="-21.157277250044999"/>
    <s v="369"/>
    <s v="MG"/>
    <s v="Eixo Principal"/>
    <s v="Coinc"/>
    <s v="369BMG0051"/>
    <s v="BOA ESPERANÇA"/>
    <s v="ENTR BR-265(B)"/>
    <n v="117.8"/>
    <n v="125.8"/>
    <n v="8"/>
    <x v="2"/>
    <m/>
    <s v="265BMG0311"/>
    <s v="Federal"/>
    <m/>
    <m/>
    <m/>
    <s v="Federal"/>
    <s v="PAV"/>
    <s v="Oliveira"/>
  </r>
  <r>
    <x v="0"/>
    <s v="369BMG0070"/>
    <n v="0"/>
    <x v="323"/>
    <s v="0070"/>
    <n v="-45.563981499646403"/>
    <n v="-21.157277250044999"/>
    <n v="-45.761630759551799"/>
    <n v="-21.237702080086802"/>
    <s v="369"/>
    <s v="MG"/>
    <s v="Eixo Principal"/>
    <s v="-"/>
    <s v="369BMG0070"/>
    <s v="ENTR BR-265(B)"/>
    <s v="CAMPOS GERAIS"/>
    <n v="125.8"/>
    <n v="149.9"/>
    <n v="24.1"/>
    <x v="1"/>
    <m/>
    <m/>
    <s v="Estadual"/>
    <m/>
    <s v="MG-369"/>
    <s v="PAV"/>
    <s v="Estadual"/>
    <s v="PLA"/>
    <s v="Oliveira"/>
  </r>
  <r>
    <x v="0"/>
    <s v="369BMG0090"/>
    <n v="0"/>
    <x v="323"/>
    <s v="0090"/>
    <n v="-45.761630759551799"/>
    <n v="-21.237702080086802"/>
    <n v="-45.948715230123703"/>
    <n v="-21.4452997798609"/>
    <s v="369"/>
    <s v="MG"/>
    <s v="Eixo Principal"/>
    <s v="-"/>
    <s v="369BMG0090"/>
    <s v="CAMPOS GERAIS"/>
    <s v="ENTR BR-491 (ALFENAS)"/>
    <n v="149.9"/>
    <n v="183.9"/>
    <n v="34"/>
    <x v="1"/>
    <m/>
    <m/>
    <s v="Estadual"/>
    <m/>
    <s v="MG-369"/>
    <s v="PAV"/>
    <s v="Estadual"/>
    <s v="PLA"/>
    <s v="Oliveira"/>
  </r>
  <r>
    <x v="0"/>
    <s v="369BMG0110"/>
    <n v="0"/>
    <x v="323"/>
    <s v="0110"/>
    <n v="-45.948715230123703"/>
    <n v="-21.4452997798609"/>
    <n v="-46.404547720300997"/>
    <n v="-21.637992289612399"/>
    <s v="369"/>
    <s v="MG"/>
    <s v="Eixo Principal"/>
    <s v="-"/>
    <s v="369BMG0110"/>
    <s v="ENTR BR-491 (ALFENAS)"/>
    <s v="ENTR BR-146 (BOTELHOS)"/>
    <n v="183.9"/>
    <n v="249.9"/>
    <n v="66"/>
    <x v="1"/>
    <m/>
    <m/>
    <s v="Federal"/>
    <m/>
    <m/>
    <m/>
    <s v="Federal"/>
    <s v="PLA"/>
    <s v="Caxambu"/>
  </r>
  <r>
    <x v="0"/>
    <s v="369BMG0130"/>
    <n v="0"/>
    <x v="323"/>
    <s v="0130"/>
    <n v="-46.404547720300997"/>
    <n v="-21.637992289612399"/>
    <n v="-46.5211089999802"/>
    <n v="-21.5275024904475"/>
    <s v="369"/>
    <s v="MG"/>
    <s v="Eixo Principal"/>
    <s v="-"/>
    <s v="369BMG0130"/>
    <s v="ENTR BR-146 (BOTELHOS)"/>
    <s v="DIV MG/SP"/>
    <n v="249.9"/>
    <n v="278.89999999999998"/>
    <n v="29"/>
    <x v="1"/>
    <m/>
    <m/>
    <s v="Federal"/>
    <m/>
    <m/>
    <m/>
    <s v="Federal"/>
    <s v="PLA"/>
    <s v="Caxambu"/>
  </r>
  <r>
    <x v="0"/>
    <s v="369BPR0470"/>
    <n v="0"/>
    <x v="324"/>
    <s v="0470"/>
    <n v="-49.9056926096262"/>
    <n v="-22.998523449697402"/>
    <n v="-49.908331189932397"/>
    <n v="-23.002904249731198"/>
    <s v="369"/>
    <s v="PR"/>
    <s v="Eixo Principal"/>
    <s v="Coinc"/>
    <s v="369BPR0470"/>
    <s v="ENTR BR-153(A) (DIV SP/PR)"/>
    <s v="ENTR BR-153(B)"/>
    <n v="0"/>
    <n v="1"/>
    <n v="1"/>
    <x v="0"/>
    <m/>
    <s v="153BPR1210"/>
    <s v="Concessão Estadual"/>
    <m/>
    <m/>
    <m/>
    <s v="Federal"/>
    <s v="PAV"/>
    <s v="Ponta Grossa"/>
  </r>
  <r>
    <x v="0"/>
    <s v="369BPR0473"/>
    <n v="0"/>
    <x v="324"/>
    <s v="0473"/>
    <n v="-49.908331189932397"/>
    <n v="-23.002904249731198"/>
    <n v="-49.939460200028101"/>
    <n v="-23.0012529802407"/>
    <s v="369"/>
    <s v="PR"/>
    <s v="Eixo Principal"/>
    <s v="-"/>
    <s v="369BPR0473"/>
    <s v="ENTR BR-153(B)"/>
    <s v="FIM PISTA DUPLA"/>
    <n v="1"/>
    <n v="4.4000000000000004"/>
    <n v="3.4"/>
    <x v="0"/>
    <m/>
    <m/>
    <s v="Convênio de Administração"/>
    <m/>
    <m/>
    <m/>
    <s v="Federal"/>
    <s v="PAV"/>
    <s v="Londrina"/>
  </r>
  <r>
    <x v="0"/>
    <s v="369BPR0480"/>
    <n v="0"/>
    <x v="324"/>
    <s v="0480"/>
    <n v="-49.939460200028101"/>
    <n v="-23.0012529802407"/>
    <n v="-50.104329569753801"/>
    <n v="-23.0431662897923"/>
    <s v="369"/>
    <s v="PR"/>
    <s v="Eixo Principal"/>
    <s v="-"/>
    <s v="369BPR0480"/>
    <s v="FIM PISTA DUPLA"/>
    <s v="ENTR PR-431 (P/JACAREZINHO)"/>
    <n v="4.4000000000000004"/>
    <n v="22.3"/>
    <n v="17.899999999999999"/>
    <x v="2"/>
    <m/>
    <m/>
    <s v="Convênio de Administração"/>
    <m/>
    <m/>
    <m/>
    <s v="Federal"/>
    <s v="PAV"/>
    <s v="Londrina"/>
  </r>
  <r>
    <x v="0"/>
    <s v="369BPR0490"/>
    <n v="0"/>
    <x v="324"/>
    <s v="0490"/>
    <n v="-50.104329569753801"/>
    <n v="-23.0431662897923"/>
    <n v="-50.2327323703025"/>
    <n v="-23.045508840260698"/>
    <s v="369"/>
    <s v="PR"/>
    <s v="Eixo Principal"/>
    <s v="-"/>
    <s v="369BPR0490"/>
    <s v="ENTR PR-431 (P/JACAREZINHO)"/>
    <s v="ENTR PR-517/092(A) (P/ITAMBARACÁ)"/>
    <n v="22.3"/>
    <n v="37"/>
    <n v="14.7"/>
    <x v="2"/>
    <m/>
    <m/>
    <s v="Convênio de Administração"/>
    <m/>
    <m/>
    <m/>
    <s v="Federal"/>
    <s v="PAV"/>
    <s v="Londrina"/>
  </r>
  <r>
    <x v="0"/>
    <s v="369BPR0495"/>
    <n v="0"/>
    <x v="324"/>
    <s v="0495"/>
    <n v="-50.2327323703025"/>
    <n v="-23.045508840260698"/>
    <n v="-50.2484279097201"/>
    <n v="-23.058350700424398"/>
    <s v="369"/>
    <s v="PR"/>
    <s v="Eixo Principal"/>
    <s v="-"/>
    <s v="369BPR0495"/>
    <s v="ENTR PR-517/092(A) (P/ITAMBARACÁ)"/>
    <s v="ENTR PR-092(B) (P/BARRA DO JACARÉ)"/>
    <n v="37"/>
    <n v="39.200000000000003"/>
    <n v="2.2000000000000002"/>
    <x v="2"/>
    <m/>
    <m/>
    <s v="Convênio de Administração"/>
    <m/>
    <m/>
    <m/>
    <s v="Federal"/>
    <s v="PAV"/>
    <s v="Londrina"/>
  </r>
  <r>
    <x v="0"/>
    <s v="369BPR0500"/>
    <n v="0"/>
    <x v="324"/>
    <s v="0500"/>
    <n v="-50.2484279097201"/>
    <n v="-23.058350700424398"/>
    <n v="-50.334523090268299"/>
    <n v="-23.110590540121201"/>
    <s v="369"/>
    <s v="PR"/>
    <s v="Eixo Principal"/>
    <s v="-"/>
    <s v="369BPR0500"/>
    <s v="ENTR PR-092(B) (P/BARRA DO JACARÉ)"/>
    <s v="ACESSO CONTORNO BANDEIRANTES (I)"/>
    <n v="39.200000000000003"/>
    <n v="51.8"/>
    <n v="12.6"/>
    <x v="2"/>
    <m/>
    <m/>
    <s v="Convênio de Administração"/>
    <m/>
    <m/>
    <m/>
    <s v="Federal"/>
    <s v="PAV"/>
    <s v="Londrina"/>
  </r>
  <r>
    <x v="0"/>
    <s v="369BPR0505"/>
    <n v="0"/>
    <x v="324"/>
    <s v="0505"/>
    <n v="-50.334523090268299"/>
    <n v="-23.110590540121201"/>
    <n v="-50.367526270421003"/>
    <n v="-23.108706169953699"/>
    <s v="369"/>
    <s v="PR"/>
    <s v="Eixo Principal"/>
    <s v="-"/>
    <s v="369BPR0505"/>
    <s v="ACESSO CONTORNO BANDEIRANTES (I)"/>
    <s v="ENTR PR-436 (BANDEIRANTES)"/>
    <n v="51.8"/>
    <n v="56.1"/>
    <n v="4.3"/>
    <x v="2"/>
    <m/>
    <m/>
    <s v="Convênio de Administração"/>
    <m/>
    <m/>
    <m/>
    <s v="Federal"/>
    <s v="PAV"/>
    <s v="Londrina"/>
  </r>
  <r>
    <x v="0"/>
    <s v="369BPR0520"/>
    <n v="0"/>
    <x v="324"/>
    <s v="0520"/>
    <n v="-50.367526270421003"/>
    <n v="-23.108706169953699"/>
    <n v="-50.403863589932698"/>
    <n v="-23.1360908796903"/>
    <s v="369"/>
    <s v="PR"/>
    <s v="Eixo Principal"/>
    <s v="-"/>
    <s v="369BPR0520"/>
    <s v="ENTR PR-436 (BANDEIRANTES)"/>
    <s v="ACESSO CONTORNO BANDEIRANTES (II)"/>
    <n v="56.1"/>
    <n v="60.9"/>
    <n v="4.8"/>
    <x v="2"/>
    <m/>
    <m/>
    <s v="Convênio de Administração"/>
    <m/>
    <m/>
    <m/>
    <s v="Federal"/>
    <s v="PAV"/>
    <s v="Londrina"/>
  </r>
  <r>
    <x v="0"/>
    <s v="369BPR0530"/>
    <n v="0"/>
    <x v="324"/>
    <s v="0530"/>
    <n v="-50.403863589932698"/>
    <n v="-23.1360908796903"/>
    <n v="-50.498780750131402"/>
    <n v="-23.146420929782"/>
    <s v="369"/>
    <s v="PR"/>
    <s v="Eixo Principal"/>
    <s v="-"/>
    <s v="369BPR0530"/>
    <s v="ACESSO CONTORNO BANDEIRANTES (II)"/>
    <s v="TREVO SANTA MARIANA"/>
    <n v="60.9"/>
    <n v="71.099999999999994"/>
    <n v="10.199999999999999"/>
    <x v="2"/>
    <m/>
    <m/>
    <s v="Convênio de Administração"/>
    <m/>
    <m/>
    <m/>
    <s v="Federal"/>
    <s v="PAV"/>
    <s v="Londrina"/>
  </r>
  <r>
    <x v="0"/>
    <s v="369BPR0540"/>
    <n v="0"/>
    <x v="324"/>
    <s v="0540"/>
    <n v="-50.498780750131402"/>
    <n v="-23.146420929782"/>
    <n v="-50.634905049728197"/>
    <n v="-23.1826802897635"/>
    <s v="369"/>
    <s v="PR"/>
    <s v="Eixo Principal"/>
    <s v="-"/>
    <s v="369BPR0540"/>
    <s v="TREVO SANTA MARIANA"/>
    <s v="INÍCIO PISTA DUPLA"/>
    <n v="71.099999999999994"/>
    <n v="88.2"/>
    <n v="17.100000000000001"/>
    <x v="2"/>
    <m/>
    <m/>
    <s v="Convênio de Administração"/>
    <m/>
    <m/>
    <m/>
    <s v="Federal"/>
    <s v="PAV"/>
    <s v="Londrina"/>
  </r>
  <r>
    <x v="0"/>
    <s v="369BPR0543"/>
    <n v="0"/>
    <x v="324"/>
    <s v="0543"/>
    <n v="-50.634905049728197"/>
    <n v="-23.1826802897635"/>
    <n v="-50.643056660336498"/>
    <n v="-23.189120850246901"/>
    <s v="369"/>
    <s v="PR"/>
    <s v="Eixo Principal"/>
    <s v="-"/>
    <s v="369BPR0543"/>
    <s v="INÍCIO PISTA DUPLA"/>
    <s v="ENTR PR-160(A) (CORNÉLIO PROCÓPIO)"/>
    <n v="88.2"/>
    <n v="89.4"/>
    <n v="1.2"/>
    <x v="0"/>
    <m/>
    <m/>
    <s v="Convênio de Administração"/>
    <m/>
    <m/>
    <m/>
    <s v="Federal"/>
    <s v="PAV"/>
    <s v="Londrina"/>
  </r>
  <r>
    <x v="0"/>
    <s v="369BPR0545"/>
    <n v="0"/>
    <x v="324"/>
    <s v="0545"/>
    <n v="-50.643056660336498"/>
    <n v="-23.189120850246901"/>
    <n v="-50.654352180308798"/>
    <n v="-23.198071250387802"/>
    <s v="369"/>
    <s v="PR"/>
    <s v="Eixo Principal"/>
    <s v="-"/>
    <s v="369BPR0545"/>
    <s v="ENTR PR-160(A) (CORNÉLIO PROCÓPIO)"/>
    <s v="ENTR PR-160(B) (FIM PISTA DUPLA)"/>
    <n v="89.4"/>
    <n v="91"/>
    <n v="1.6"/>
    <x v="0"/>
    <m/>
    <m/>
    <s v="Convênio de Administração"/>
    <m/>
    <m/>
    <m/>
    <s v="Federal"/>
    <s v="PAV"/>
    <s v="Londrina"/>
  </r>
  <r>
    <x v="0"/>
    <s v="369BPR0550"/>
    <n v="0"/>
    <x v="324"/>
    <s v="0550"/>
    <n v="-50.654352180308798"/>
    <n v="-23.198071250387802"/>
    <n v="-50.726912119798399"/>
    <n v="-23.2465502601863"/>
    <s v="369"/>
    <s v="PR"/>
    <s v="Eixo Principal"/>
    <s v="-"/>
    <s v="369BPR0550"/>
    <s v="ENTR PR-160(B) (FIM PISTA DUPLA)"/>
    <s v="ENTR PR-525"/>
    <n v="91"/>
    <n v="101.5"/>
    <n v="10.5"/>
    <x v="2"/>
    <m/>
    <m/>
    <s v="Convênio de Administração"/>
    <m/>
    <m/>
    <m/>
    <s v="Federal"/>
    <s v="PAV"/>
    <s v="Londrina"/>
  </r>
  <r>
    <x v="0"/>
    <s v="369BPR0565"/>
    <n v="0"/>
    <x v="324"/>
    <s v="0565"/>
    <n v="-50.726912119798399"/>
    <n v="-23.2465502601863"/>
    <n v="-50.776710300140202"/>
    <n v="-23.261973240272699"/>
    <s v="369"/>
    <s v="PR"/>
    <s v="Eixo Principal"/>
    <s v="-"/>
    <s v="369BPR0565"/>
    <s v="ENTR PR-525"/>
    <s v="ENTR PR-442(A) (P/URAÍ)"/>
    <n v="101.5"/>
    <n v="107"/>
    <n v="5.5"/>
    <x v="2"/>
    <m/>
    <m/>
    <s v="Convênio de Administração"/>
    <m/>
    <m/>
    <m/>
    <s v="Federal"/>
    <s v="PAV"/>
    <s v="Londrina"/>
  </r>
  <r>
    <x v="0"/>
    <s v="369BPR0570"/>
    <n v="0"/>
    <x v="324"/>
    <s v="0570"/>
    <n v="-50.776710300140202"/>
    <n v="-23.261973240272699"/>
    <n v="-50.808277610123497"/>
    <n v="-23.269433729982602"/>
    <s v="369"/>
    <s v="PR"/>
    <s v="Eixo Principal"/>
    <s v="-"/>
    <s v="369BPR0570"/>
    <s v="ENTR PR-442(A) (P/URAÍ)"/>
    <s v="ENTR PR-442(B)"/>
    <n v="107"/>
    <n v="110.3"/>
    <n v="3.3"/>
    <x v="2"/>
    <m/>
    <m/>
    <s v="Convênio de Administração"/>
    <m/>
    <m/>
    <m/>
    <s v="Federal"/>
    <s v="PAV"/>
    <s v="Londrina"/>
  </r>
  <r>
    <x v="0"/>
    <s v="369BPR0575"/>
    <n v="0"/>
    <x v="324"/>
    <s v="0575"/>
    <n v="-50.808277610123497"/>
    <n v="-23.269433729982602"/>
    <n v="-50.954149559754299"/>
    <n v="-23.283087099689801"/>
    <s v="369"/>
    <s v="PR"/>
    <s v="Eixo Principal"/>
    <s v="-"/>
    <s v="369BPR0575"/>
    <s v="ENTR PR-442(B)"/>
    <s v="ENTR PR-090(A) (P/ASSAÍ)"/>
    <n v="110.3"/>
    <n v="125.9"/>
    <n v="15.6"/>
    <x v="2"/>
    <m/>
    <m/>
    <s v="Convênio de Administração"/>
    <m/>
    <m/>
    <m/>
    <s v="Federal"/>
    <s v="PAV"/>
    <s v="Londrina"/>
  </r>
  <r>
    <x v="0"/>
    <s v="369BPR0580"/>
    <n v="0"/>
    <x v="324"/>
    <s v="0580"/>
    <n v="-50.954149559754299"/>
    <n v="-23.283087099689801"/>
    <n v="-50.982486329580397"/>
    <n v="-23.257120100112498"/>
    <s v="369"/>
    <s v="PR"/>
    <s v="Eixo Principal"/>
    <s v="-"/>
    <s v="369BPR0580"/>
    <s v="ENTR PR-090(A) (P/ASSAÍ)"/>
    <s v="ENTR PR-443 (JATAIZINHO)"/>
    <n v="125.9"/>
    <n v="130.1"/>
    <n v="4.2"/>
    <x v="0"/>
    <m/>
    <m/>
    <s v="Convênio de Administração"/>
    <m/>
    <m/>
    <m/>
    <s v="Federal"/>
    <s v="PAV"/>
    <s v="Londrina"/>
  </r>
  <r>
    <x v="0"/>
    <s v="369BPR0590"/>
    <n v="0"/>
    <x v="324"/>
    <s v="0590"/>
    <n v="-50.982486329580397"/>
    <n v="-23.257120100112498"/>
    <n v="-51.012273620431102"/>
    <n v="-23.260590049691"/>
    <s v="369"/>
    <s v="PR"/>
    <s v="Eixo Principal"/>
    <s v="-"/>
    <s v="369BPR0590"/>
    <s v="ENTR PR-443 (JATAIZINHO)"/>
    <s v="ENTR PR-862(A) (CONTORNO NORTE DE IBIPORÃ)"/>
    <n v="130.1"/>
    <n v="133.6"/>
    <n v="3.5"/>
    <x v="0"/>
    <m/>
    <m/>
    <s v="Convênio de Administração"/>
    <m/>
    <m/>
    <m/>
    <s v="Federal"/>
    <s v="PAV"/>
    <s v="Londrina"/>
  </r>
  <r>
    <x v="0"/>
    <s v="369BPR0600"/>
    <n v="0"/>
    <x v="324"/>
    <s v="0600"/>
    <n v="-51.012273620431102"/>
    <n v="-23.260590049691"/>
    <n v="-51.034628879718902"/>
    <n v="-23.264098869766901"/>
    <s v="369"/>
    <s v="PR"/>
    <s v="Eixo Principal"/>
    <s v="-"/>
    <s v="369BPR0600"/>
    <s v="ENTR PR-862(A) (CONTORNO NORTE DE IBIPORÃ)"/>
    <s v="INÍCIO PISTA DUPLA(IBIPORÃ)"/>
    <n v="133.6"/>
    <n v="136.30000000000001"/>
    <n v="2.7"/>
    <x v="2"/>
    <m/>
    <m/>
    <s v="Convênio de Administração"/>
    <m/>
    <m/>
    <m/>
    <s v="Federal"/>
    <s v="PAV"/>
    <s v="Londrina"/>
  </r>
  <r>
    <x v="0"/>
    <s v="369BPR0605"/>
    <n v="0"/>
    <x v="324"/>
    <s v="0605"/>
    <n v="-51.034628879718902"/>
    <n v="-23.264098869766901"/>
    <n v="-51.047170770114903"/>
    <n v="-23.2704500196526"/>
    <s v="369"/>
    <s v="PR"/>
    <s v="Eixo Principal"/>
    <s v="-"/>
    <s v="369BPR0605"/>
    <s v="INÍCIO PISTA DUPLA(IBIPORÃ)"/>
    <s v="ENTR PR-090(B)(TRAVESSIA DE IBIPORÃ)*TRECHO URBANO*"/>
    <n v="136.30000000000001"/>
    <n v="137.5"/>
    <n v="1.2"/>
    <x v="0"/>
    <m/>
    <m/>
    <s v="Convênio de Administração"/>
    <m/>
    <m/>
    <m/>
    <s v="Federal"/>
    <s v="PAV"/>
    <s v="Londrina"/>
  </r>
  <r>
    <x v="0"/>
    <s v="369BPR0610"/>
    <n v="0"/>
    <x v="324"/>
    <s v="0610"/>
    <n v="-51.047170770114903"/>
    <n v="-23.2704500196526"/>
    <n v="-51.094803030435401"/>
    <n v="-23.2926970797064"/>
    <s v="369"/>
    <s v="PR"/>
    <s v="Eixo Principal"/>
    <s v="-"/>
    <s v="369BPR0610"/>
    <s v="ENTR PR-090(B)(TRAVESSIA DE IBIPORÃ)*TRECHO URBANO*"/>
    <s v="ENTR PR-862(B) CONTORNO NORTE DE IBIPORÃ*TRECHO URBANO*"/>
    <n v="137.5"/>
    <n v="143.1"/>
    <n v="5.6"/>
    <x v="0"/>
    <m/>
    <m/>
    <s v="Convênio de Administração"/>
    <m/>
    <m/>
    <m/>
    <s v="Federal"/>
    <s v="PAV"/>
    <s v="Londrina"/>
  </r>
  <r>
    <x v="0"/>
    <s v="369BPR0615"/>
    <n v="0"/>
    <x v="324"/>
    <s v="0615"/>
    <n v="-51.094803030435401"/>
    <n v="-23.2926970797064"/>
    <n v="-51.140157760372198"/>
    <n v="-23.292961609890298"/>
    <s v="369"/>
    <s v="PR"/>
    <s v="Eixo Principal"/>
    <s v="-"/>
    <s v="369BPR0615"/>
    <s v="ENTR PR-862(B) CONTORNO NORTE DE IBIPORÃ*TRECHO URBANO*"/>
    <s v="VIADUTO SOBRE RFFSA (LONDRINA)"/>
    <n v="143.1"/>
    <n v="147.9"/>
    <n v="4.8"/>
    <x v="0"/>
    <m/>
    <m/>
    <s v="Convênio de Administração"/>
    <m/>
    <m/>
    <m/>
    <s v="Federal"/>
    <s v="PAV"/>
    <s v="Londrina"/>
  </r>
  <r>
    <x v="0"/>
    <s v="369BPR0620"/>
    <n v="0"/>
    <x v="324"/>
    <s v="0620"/>
    <n v="-51.140157760372198"/>
    <n v="-23.292961609890298"/>
    <n v="-51.235007820354603"/>
    <n v="-23.285325620181101"/>
    <s v="369"/>
    <s v="PR"/>
    <s v="Eixo Principal"/>
    <s v="-"/>
    <s v="369BPR0620"/>
    <s v="VIADUTO SOBRE RFFSA (LONDRINA)"/>
    <s v="ENTR PR-445"/>
    <n v="147.9"/>
    <n v="157.9"/>
    <n v="10"/>
    <x v="0"/>
    <m/>
    <m/>
    <s v="Convênio de Administração"/>
    <m/>
    <m/>
    <m/>
    <s v="Federal"/>
    <s v="PAV"/>
    <s v="Londrina"/>
  </r>
  <r>
    <x v="0"/>
    <s v="369BPR0630"/>
    <n v="0"/>
    <x v="324"/>
    <s v="0630"/>
    <n v="-51.235007820354603"/>
    <n v="-23.285325620181101"/>
    <n v="-51.256271380020102"/>
    <n v="-23.281844049563102"/>
    <s v="369"/>
    <s v="PR"/>
    <s v="Eixo Principal"/>
    <s v="-"/>
    <s v="369BPR0630"/>
    <s v="ENTR PR-445"/>
    <s v="ENTR PR-536 (ACESSO LESTE CAMBÉ) "/>
    <n v="157.9"/>
    <n v="160.1"/>
    <n v="2.2000000000000002"/>
    <x v="0"/>
    <m/>
    <m/>
    <s v="Convênio de Administração"/>
    <m/>
    <m/>
    <m/>
    <s v="Federal"/>
    <s v="PAV"/>
    <s v="Londrina"/>
  </r>
  <r>
    <x v="0"/>
    <s v="369BPR0650"/>
    <n v="0"/>
    <x v="324"/>
    <s v="0650"/>
    <n v="-51.256271380020102"/>
    <n v="-23.281844049563102"/>
    <n v="-51.320172010130101"/>
    <n v="-23.2974583604149"/>
    <s v="369"/>
    <s v="PR"/>
    <s v="Eixo Principal"/>
    <s v="-"/>
    <s v="369BPR0650"/>
    <s v="ENTR PR-536 (ACESSO LESTE CAMBÉ)"/>
    <s v="ACESSO OESTE CAMBÉ/INÍCIO CONT ROLÂNDIA"/>
    <n v="160.1"/>
    <n v="167.7"/>
    <n v="7.6"/>
    <x v="0"/>
    <m/>
    <m/>
    <s v="Convênio de Administração"/>
    <m/>
    <m/>
    <m/>
    <s v="Federal"/>
    <s v="PAV"/>
    <s v="Londrina"/>
  </r>
  <r>
    <x v="0"/>
    <s v="369BPR0660"/>
    <n v="0"/>
    <x v="324"/>
    <s v="0660"/>
    <n v="-51.320172010130101"/>
    <n v="-23.2974583604149"/>
    <n v="-51.375792930199502"/>
    <n v="-23.315400960285999"/>
    <s v="369"/>
    <s v="PR"/>
    <s v="Eixo Principal"/>
    <s v="-"/>
    <s v="369BPR0660"/>
    <s v="ACESSO OESTE CAMBÉ/INÍCIO CONT ROLÂNDIA"/>
    <s v="ENTR PR-170 (ROLÂNDIA)"/>
    <n v="167.7"/>
    <n v="174.2"/>
    <n v="6.5"/>
    <x v="2"/>
    <m/>
    <m/>
    <s v="Convênio de Administração"/>
    <m/>
    <m/>
    <m/>
    <s v="Federal"/>
    <s v="PAV"/>
    <s v="Londrina"/>
  </r>
  <r>
    <x v="0"/>
    <s v="369BPR0665"/>
    <n v="0"/>
    <x v="324"/>
    <s v="0665"/>
    <n v="-51.375792930199502"/>
    <n v="-23.315400960285999"/>
    <n v="-51.385580279905902"/>
    <n v="-23.348862950264898"/>
    <s v="369"/>
    <s v="PR"/>
    <s v="Eixo Principal"/>
    <s v="-"/>
    <s v="369BPR0665"/>
    <s v="ENTR PR-170 (ROLÂNDIA)"/>
    <s v="FIM CONTORNO ROLÂNDIA"/>
    <n v="174.2"/>
    <n v="178.7"/>
    <n v="4.5"/>
    <x v="2"/>
    <m/>
    <m/>
    <s v="Convênio de Administração"/>
    <m/>
    <m/>
    <m/>
    <s v="Federal"/>
    <s v="PAV"/>
    <s v="Londrina"/>
  </r>
  <r>
    <x v="0"/>
    <s v="369BPR0670"/>
    <n v="0"/>
    <x v="324"/>
    <s v="0670"/>
    <n v="-51.385580279905902"/>
    <n v="-23.348862950264898"/>
    <n v="-51.413183909809497"/>
    <n v="-23.374022700387201"/>
    <s v="369"/>
    <s v="PR"/>
    <s v="Eixo Principal"/>
    <s v="-"/>
    <s v="369BPR0670"/>
    <s v="FIM CONTORNO ROLÂNDIA"/>
    <s v="ENTR PR-444"/>
    <n v="178.7"/>
    <n v="182.7"/>
    <n v="4"/>
    <x v="0"/>
    <m/>
    <m/>
    <s v="Convênio de Administração"/>
    <m/>
    <m/>
    <m/>
    <s v="Federal"/>
    <s v="PAV"/>
    <s v="Londrina"/>
  </r>
  <r>
    <x v="0"/>
    <s v="369BPR0675"/>
    <n v="0"/>
    <x v="324"/>
    <s v="0675"/>
    <n v="-51.413183909809497"/>
    <n v="-23.374022700387201"/>
    <n v="-51.427244770429702"/>
    <n v="-23.417015469788002"/>
    <s v="369"/>
    <s v="PR"/>
    <s v="Eixo Principal"/>
    <s v="-"/>
    <s v="369BPR0675"/>
    <s v="ENTR PR-444"/>
    <s v="ACESSO ARAPONGAS"/>
    <n v="182.7"/>
    <n v="187.5"/>
    <n v="4.8"/>
    <x v="2"/>
    <m/>
    <m/>
    <s v="Convênio de Administração"/>
    <m/>
    <m/>
    <m/>
    <s v="Federal"/>
    <s v="PAV"/>
    <s v="Londrina"/>
  </r>
  <r>
    <x v="0"/>
    <s v="369BPR0680"/>
    <n v="0"/>
    <x v="324"/>
    <s v="0680"/>
    <n v="-51.427244770429702"/>
    <n v="-23.417015469788002"/>
    <n v="-51.422113739757201"/>
    <n v="-23.437046719930098"/>
    <s v="369"/>
    <s v="PR"/>
    <s v="Eixo Principal"/>
    <s v="-"/>
    <s v="369BPR0680"/>
    <s v="ACESSO ARAPONGAS"/>
    <s v="FIM CONTORNO SUL ARAPONGAS"/>
    <n v="187.5"/>
    <n v="190.2"/>
    <n v="2.7"/>
    <x v="2"/>
    <m/>
    <m/>
    <s v="Convênio de Administração"/>
    <m/>
    <m/>
    <m/>
    <s v="Federal"/>
    <s v="PAV"/>
    <s v="Londrina"/>
  </r>
  <r>
    <x v="0"/>
    <s v="369BPR0685"/>
    <n v="0"/>
    <x v="324"/>
    <s v="0685"/>
    <n v="-51.422113739757201"/>
    <n v="-23.437046719930098"/>
    <n v="-51.443816760335103"/>
    <n v="-23.523326739937001"/>
    <s v="369"/>
    <s v="PR"/>
    <s v="Eixo Principal"/>
    <s v="-"/>
    <s v="369BPR0685"/>
    <s v="FIM CONTORNO SUL ARAPONGAS"/>
    <s v="ENTR PR-170 (INÍCIO CONT NORTE APUCARANA)"/>
    <n v="190.2"/>
    <n v="200.8"/>
    <n v="10.6"/>
    <x v="0"/>
    <m/>
    <m/>
    <s v="Convênio de Administração"/>
    <m/>
    <m/>
    <m/>
    <s v="Federal"/>
    <s v="PAV"/>
    <s v="Londrina"/>
  </r>
  <r>
    <x v="0"/>
    <s v="369BPR0690"/>
    <n v="0"/>
    <x v="324"/>
    <s v="0690"/>
    <n v="-51.443816760335103"/>
    <n v="-23.523326739937001"/>
    <n v="-51.452225929582902"/>
    <n v="-23.546643069621801"/>
    <s v="369"/>
    <s v="PR"/>
    <s v="Eixo Principal"/>
    <s v="-"/>
    <s v="369BPR0690"/>
    <s v="ENTR PR-170 (INÍCIO CONT NORTE APUCARANA)"/>
    <s v="ACESSO LESTE BR-376 (APUCARANA)"/>
    <n v="200.8"/>
    <n v="204.4"/>
    <n v="3.6"/>
    <x v="2"/>
    <m/>
    <m/>
    <s v="Convênio de Administração"/>
    <m/>
    <m/>
    <m/>
    <s v="Federal"/>
    <s v="PAV"/>
    <s v="Londrina"/>
  </r>
  <r>
    <x v="0"/>
    <s v="369BPR0695"/>
    <n v="0"/>
    <x v="324"/>
    <s v="0695"/>
    <n v="-51.452225929582902"/>
    <n v="-23.546643069621801"/>
    <n v="-51.509837700449403"/>
    <n v="-23.567702109964301"/>
    <s v="369"/>
    <s v="PR"/>
    <s v="Eixo Principal"/>
    <s v="-"/>
    <s v="369BPR0695"/>
    <s v="ACESSO LESTE BR-376 (APUCARANA)"/>
    <s v="ENTR BR-376(A)/466(A) (CONTORNO SUL APUCARANA)"/>
    <n v="204.4"/>
    <n v="211.3"/>
    <n v="6.9"/>
    <x v="2"/>
    <m/>
    <m/>
    <s v="Convênio de Administração"/>
    <m/>
    <m/>
    <m/>
    <s v="Federal"/>
    <s v="PAV"/>
    <s v="Londrina"/>
  </r>
  <r>
    <x v="0"/>
    <s v="369BPR0700"/>
    <n v="0"/>
    <x v="324"/>
    <s v="0700"/>
    <n v="-51.509837700449403"/>
    <n v="-23.567702109964301"/>
    <n v="-51.519908070401002"/>
    <n v="-23.567105950279299"/>
    <s v="369"/>
    <s v="PR"/>
    <s v="Eixo Principal"/>
    <s v="-"/>
    <s v="369BPR0700"/>
    <s v="ENTR BR-376(A)/466(A) (CONTORNO SUL APUCARANA)"/>
    <s v="ENTR PR-170 (FIM CONTORNO NORTE APUCARANA)"/>
    <n v="211.3"/>
    <n v="212.6"/>
    <n v="1.3"/>
    <x v="2"/>
    <m/>
    <s v="466BPR0005;376BPR0260"/>
    <s v="Concessão Estadual"/>
    <m/>
    <m/>
    <m/>
    <s v="Federal"/>
    <s v="PAV"/>
    <s v="Londrina"/>
  </r>
  <r>
    <x v="0"/>
    <s v="369BPR0705"/>
    <n v="0"/>
    <x v="324"/>
    <s v="0705"/>
    <n v="-51.519908070401002"/>
    <n v="-23.567105950279299"/>
    <n v="-51.535371180035803"/>
    <n v="-23.562171970060302"/>
    <s v="369"/>
    <s v="PR"/>
    <s v="Eixo Principal"/>
    <s v="-"/>
    <s v="369BPR0705"/>
    <s v="ENTR PR-170 (FIM CONTORNO NORTE APUCARANA)"/>
    <s v="ACESSO PIRAPÓ"/>
    <n v="212.6"/>
    <n v="214.2"/>
    <n v="1.6"/>
    <x v="2"/>
    <m/>
    <s v="376BPR0255;466BPR0007"/>
    <s v="Concessão Estadual"/>
    <m/>
    <m/>
    <m/>
    <s v="Federal"/>
    <s v="PAV"/>
    <s v="Londrina"/>
  </r>
  <r>
    <x v="0"/>
    <s v="369BPR0710"/>
    <n v="0"/>
    <x v="324"/>
    <s v="0710"/>
    <n v="-51.535371180035803"/>
    <n v="-23.562171970060302"/>
    <n v="-51.580674080244499"/>
    <n v="-23.596148009822699"/>
    <s v="369"/>
    <s v="PR"/>
    <s v="Eixo Principal"/>
    <s v="-"/>
    <s v="369BPR0710"/>
    <s v="ACESSO PIRAPÓ"/>
    <s v="ACESSO CAMBIRA"/>
    <n v="214.2"/>
    <n v="220.6"/>
    <n v="6.4"/>
    <x v="2"/>
    <m/>
    <s v="376BPR0250;466BPR0010"/>
    <s v="Concessão Estadual"/>
    <m/>
    <m/>
    <m/>
    <s v="Federal"/>
    <s v="PAV"/>
    <s v="Londrina"/>
  </r>
  <r>
    <x v="0"/>
    <s v="369BPR0715"/>
    <n v="0"/>
    <x v="324"/>
    <s v="0715"/>
    <n v="-51.580674080244499"/>
    <n v="-23.596148009822699"/>
    <n v="-51.6276427596056"/>
    <n v="-23.598559669593001"/>
    <s v="369"/>
    <s v="PR"/>
    <s v="Eixo Principal"/>
    <s v="-"/>
    <s v="369BPR0715"/>
    <s v="ACESSO CAMBIRA"/>
    <s v="ACESSO CONTORNO SUL JANDAIA DO SUL"/>
    <n v="220.6"/>
    <n v="226.1"/>
    <n v="5.5"/>
    <x v="2"/>
    <m/>
    <s v="466BPR0015;376BPR0240"/>
    <s v="Concessão Estadual"/>
    <m/>
    <m/>
    <m/>
    <s v="Federal"/>
    <s v="PAV"/>
    <s v="Londrina"/>
  </r>
  <r>
    <x v="0"/>
    <s v="369BPR0720"/>
    <n v="0"/>
    <x v="324"/>
    <s v="0720"/>
    <n v="-51.6276427596056"/>
    <n v="-23.598559669593001"/>
    <n v="-51.645537799729603"/>
    <n v="-23.5881645301689"/>
    <s v="369"/>
    <s v="PR"/>
    <s v="Eixo Principal"/>
    <s v="-"/>
    <s v="369BPR0720"/>
    <s v="ACESSO CONTORNO SUL JANDAIA DO SUL"/>
    <s v="ENTR BR-376(B) (JANDAIA DO SUL)"/>
    <n v="226.1"/>
    <n v="228.7"/>
    <n v="2.6"/>
    <x v="2"/>
    <m/>
    <s v="376BPR0235;466BPR0020"/>
    <s v="Concessão Estadual"/>
    <m/>
    <m/>
    <m/>
    <s v="Federal"/>
    <s v="PAV"/>
    <s v="Londrina"/>
  </r>
  <r>
    <x v="0"/>
    <s v="369BPR0725"/>
    <n v="0"/>
    <x v="324"/>
    <s v="0725"/>
    <n v="-51.645537799729603"/>
    <n v="-23.5881645301689"/>
    <n v="-51.665984040231201"/>
    <n v="-23.602450959643999"/>
    <s v="369"/>
    <s v="PR"/>
    <s v="Eixo Principal"/>
    <s v="-"/>
    <s v="369BPR0725"/>
    <s v="ENTR BR-376(B) (JANDAIA DO SUL)"/>
    <s v="ACESSO SUL JANDAIA DO SUL"/>
    <n v="228.7"/>
    <n v="231.6"/>
    <n v="2.9"/>
    <x v="2"/>
    <m/>
    <s v="466BPR0025"/>
    <s v="Convênio de Administração"/>
    <m/>
    <m/>
    <m/>
    <s v="Federal"/>
    <s v="PAV"/>
    <s v="Londrina"/>
  </r>
  <r>
    <x v="0"/>
    <s v="369BPR0730"/>
    <n v="0"/>
    <x v="324"/>
    <s v="0730"/>
    <n v="-51.665984040231201"/>
    <n v="-23.602450959643999"/>
    <n v="-51.691912690018498"/>
    <n v="-23.6617008995768"/>
    <s v="369"/>
    <s v="PR"/>
    <s v="Eixo Principal"/>
    <s v="-"/>
    <s v="369BPR0730"/>
    <s v="ACESSO SUL JANDAIA DO SUL"/>
    <s v="ENTR BR-466(B) (SÃO JOSÉ)"/>
    <n v="231.6"/>
    <n v="239.2"/>
    <n v="7.6"/>
    <x v="2"/>
    <m/>
    <s v="466BPR0030"/>
    <s v="Convênio de Administração"/>
    <m/>
    <m/>
    <m/>
    <s v="Federal"/>
    <s v="PAV"/>
    <s v="Londrina"/>
  </r>
  <r>
    <x v="0"/>
    <s v="369BPR0735"/>
    <n v="0"/>
    <x v="324"/>
    <s v="0735"/>
    <n v="-51.691912690018498"/>
    <n v="-23.6617008995768"/>
    <n v="-51.761666150272497"/>
    <n v="-23.702518029983001"/>
    <s v="369"/>
    <s v="PR"/>
    <s v="Eixo Principal"/>
    <s v="-"/>
    <s v="369BPR0735"/>
    <s v="ENTR BR-466(B) (SÃO JOSÉ)"/>
    <s v="INÍCIO PISTA DUPLA"/>
    <n v="239.2"/>
    <n v="250"/>
    <n v="10.8"/>
    <x v="2"/>
    <m/>
    <m/>
    <s v="Convênio de Administração"/>
    <m/>
    <m/>
    <m/>
    <s v="Federal"/>
    <s v="PAV"/>
    <s v="Londrina"/>
  </r>
  <r>
    <x v="0"/>
    <s v="369BPR0738"/>
    <n v="0"/>
    <x v="324"/>
    <s v="0738"/>
    <n v="-51.761666150272497"/>
    <n v="-23.702518029983001"/>
    <n v="-51.766158700063798"/>
    <n v="-23.704875430057001"/>
    <s v="369"/>
    <s v="PR"/>
    <s v="Eixo Principal"/>
    <s v="-"/>
    <s v="369BPR0738"/>
    <s v="INÍCIO PISTA DUPLA"/>
    <s v="ENTR PR-546 (BOM SUCESSO)"/>
    <n v="250"/>
    <n v="250.5"/>
    <n v="0.5"/>
    <x v="0"/>
    <m/>
    <m/>
    <s v="Convênio de Administração"/>
    <m/>
    <m/>
    <m/>
    <s v="Federal"/>
    <s v="PAV"/>
    <s v="Londrina"/>
  </r>
  <r>
    <x v="0"/>
    <s v="369BPR0740"/>
    <n v="0"/>
    <x v="324"/>
    <s v="0740"/>
    <n v="-51.766158700063798"/>
    <n v="-23.704875430057001"/>
    <n v="-51.850428870196097"/>
    <n v="-23.857136739968499"/>
    <s v="369"/>
    <s v="PR"/>
    <s v="Eixo Principal"/>
    <s v="-"/>
    <s v="369BPR0740"/>
    <s v="ENTR PR-546 (BOM SUCESSO)"/>
    <s v="ENTR PR-457 (SÃO PEDRO DO IVAÍ)"/>
    <n v="250.5"/>
    <n v="270.60000000000002"/>
    <n v="20.100000000000001"/>
    <x v="1"/>
    <m/>
    <m/>
    <s v="Estadual"/>
    <m/>
    <s v="PRT-369"/>
    <s v="PAV"/>
    <s v="Estadual"/>
    <s v="PLA"/>
    <s v="Londrina"/>
  </r>
  <r>
    <x v="0"/>
    <s v="369BPR0750"/>
    <n v="0"/>
    <x v="324"/>
    <s v="0750"/>
    <n v="-51.850428870196097"/>
    <n v="-23.857136739968499"/>
    <n v="-51.982513059929701"/>
    <n v="-23.929753870045001"/>
    <s v="369"/>
    <s v="PR"/>
    <s v="Eixo Principal"/>
    <s v="-"/>
    <s v="369BPR0750"/>
    <s v="ENTR PR-457 (SÃO PEDRO DO IVAÍ)"/>
    <s v="ENTR PR-082 (FÊNIX)"/>
    <n v="270.60000000000002"/>
    <n v="284.2"/>
    <n v="13.6"/>
    <x v="1"/>
    <m/>
    <m/>
    <s v="Federal"/>
    <m/>
    <m/>
    <m/>
    <s v="Federal"/>
    <s v="PLA"/>
    <s v="Londrina"/>
  </r>
  <r>
    <x v="0"/>
    <s v="369BPR0760"/>
    <n v="0"/>
    <x v="324"/>
    <s v="0760"/>
    <n v="-51.982513059929701"/>
    <n v="-23.929753870045001"/>
    <n v="-52.012652119699503"/>
    <n v="-24.027393049649501"/>
    <s v="369"/>
    <s v="PR"/>
    <s v="Eixo Principal"/>
    <s v="-"/>
    <s v="369BPR0760"/>
    <s v="ENTR PR-082 (FÊNIX)"/>
    <s v="ENTR BR-272(A) (BARBOSA FERRAZ)"/>
    <n v="284.2"/>
    <n v="295.7"/>
    <n v="11.5"/>
    <x v="1"/>
    <m/>
    <m/>
    <s v="Estadual"/>
    <m/>
    <s v="PRT-369"/>
    <s v="PAV"/>
    <s v="Estadual"/>
    <s v="PLA"/>
    <s v="Londrina"/>
  </r>
  <r>
    <x v="0"/>
    <s v="369BPR0770"/>
    <n v="0"/>
    <x v="324"/>
    <s v="0770"/>
    <n v="-52.012652119699503"/>
    <n v="-24.027393049649501"/>
    <n v="-52.3217850996026"/>
    <n v="-24.010022100239599"/>
    <s v="369"/>
    <s v="PR"/>
    <s v="Eixo Principal"/>
    <s v="Coinc"/>
    <s v="369BPR0770"/>
    <s v="ENTR BR-272(A) (BARBOSA FERRAZ)"/>
    <s v="ENTR BR-158(A)/272(B) (ANEL VIÁRIO CAMPO MOURÃO)"/>
    <n v="295.7"/>
    <n v="332.6"/>
    <n v="36.9"/>
    <x v="1"/>
    <m/>
    <s v="272BPR0440"/>
    <s v="Federal"/>
    <m/>
    <m/>
    <m/>
    <s v="Federal"/>
    <s v="PLA"/>
    <s v="Londrina"/>
  </r>
  <r>
    <x v="0"/>
    <s v="369BPR0775"/>
    <n v="0"/>
    <x v="324"/>
    <s v="0775"/>
    <n v="-52.3217850996026"/>
    <n v="-24.010022100239599"/>
    <n v="-52.363089220091403"/>
    <n v="-24.077578889953699"/>
    <s v="369"/>
    <s v="PR"/>
    <s v="Eixo Principal"/>
    <s v="Coinc"/>
    <s v="369BPR0775"/>
    <s v="ENTR BR-158(A)/272(B) (ANEL VIÁRIO CAMPO MOURÃO)"/>
    <s v="ENTR BR-487"/>
    <n v="332.6"/>
    <n v="337.9"/>
    <n v="5.3"/>
    <x v="2"/>
    <m/>
    <s v="158BPR0880"/>
    <s v="Convênio de Administração"/>
    <m/>
    <m/>
    <m/>
    <s v="Federal"/>
    <s v="PAV"/>
    <s v="Campo Mourão"/>
  </r>
  <r>
    <x v="0"/>
    <s v="369BPR0780"/>
    <n v="0"/>
    <x v="324"/>
    <s v="0780"/>
    <n v="-52.363089220091403"/>
    <n v="-24.077578889953699"/>
    <n v="-52.381234010041503"/>
    <n v="-24.090037020192199"/>
    <s v="369"/>
    <s v="PR"/>
    <s v="Eixo Principal"/>
    <s v="Coinc"/>
    <s v="369BPR0780"/>
    <s v="ENTR BR-487"/>
    <s v="ENTR BR-158(B) (ACESSO SUDOESTE CAMPO MOURÃO)"/>
    <n v="337.9"/>
    <n v="340.3"/>
    <n v="2.4"/>
    <x v="2"/>
    <m/>
    <s v="158BPR0890"/>
    <s v="Convênio de Administração"/>
    <m/>
    <m/>
    <m/>
    <s v="Federal"/>
    <s v="PAV"/>
    <s v="Campo Mourão"/>
  </r>
  <r>
    <x v="0"/>
    <s v="369BPR0785"/>
    <n v="0"/>
    <x v="324"/>
    <s v="0785"/>
    <n v="-52.381234010041503"/>
    <n v="-24.090037020192199"/>
    <n v="-52.412747410164698"/>
    <n v="-24.082080139786498"/>
    <s v="369"/>
    <s v="PR"/>
    <s v="Eixo Principal"/>
    <s v="-"/>
    <s v="369BPR0785"/>
    <s v="ENTR BR-158(B) (ACESSO SUDOESTE CAMPO MOURÃO)"/>
    <s v="ACESSO OESTE CAMPO MOURÃO"/>
    <n v="340.3"/>
    <n v="343.7"/>
    <n v="3.4"/>
    <x v="2"/>
    <m/>
    <m/>
    <s v="Convênio de Administração"/>
    <m/>
    <m/>
    <m/>
    <s v="Federal"/>
    <s v="PAV"/>
    <s v="Campo Mourão"/>
  </r>
  <r>
    <x v="0"/>
    <s v="369BPR0790"/>
    <n v="0"/>
    <x v="324"/>
    <s v="0790"/>
    <n v="-52.412747410164698"/>
    <n v="-24.082080139786498"/>
    <n v="-52.512159679625398"/>
    <n v="-24.273119370062801"/>
    <s v="369"/>
    <s v="PR"/>
    <s v="Eixo Principal"/>
    <s v="-"/>
    <s v="369BPR0790"/>
    <s v="ACESSO OESTE CAMPO MOURÃO"/>
    <s v="ENTR PR-471 (P/MAMBORÉ)"/>
    <n v="343.7"/>
    <n v="370.2"/>
    <n v="26.5"/>
    <x v="2"/>
    <m/>
    <m/>
    <s v="Convênio de Administração"/>
    <m/>
    <m/>
    <m/>
    <s v="Federal"/>
    <s v="PAV"/>
    <s v="Campo Mourão"/>
  </r>
  <r>
    <x v="0"/>
    <s v="369BPR0795"/>
    <n v="0"/>
    <x v="324"/>
    <s v="0795"/>
    <n v="-52.512159679625398"/>
    <n v="-24.273119370062801"/>
    <n v="-52.727329750167698"/>
    <n v="-24.344468609838401"/>
    <s v="369"/>
    <s v="PR"/>
    <s v="Eixo Principal"/>
    <s v="-"/>
    <s v="369BPR0795"/>
    <s v="ENTR PR-471 (P/MAMBORÉ)"/>
    <s v="ENTR PR-468"/>
    <n v="370.2"/>
    <n v="394.2"/>
    <n v="24"/>
    <x v="2"/>
    <m/>
    <m/>
    <s v="Convênio de Administração"/>
    <m/>
    <m/>
    <m/>
    <s v="Federal"/>
    <s v="PAV"/>
    <s v="Campo Mourão"/>
  </r>
  <r>
    <x v="0"/>
    <s v="369BPR0800"/>
    <n v="0"/>
    <x v="324"/>
    <s v="0800"/>
    <n v="-52.727329750167698"/>
    <n v="-24.344468609838401"/>
    <n v="-52.893867320020703"/>
    <n v="-24.488696319979098"/>
    <s v="369"/>
    <s v="PR"/>
    <s v="Eixo Principal"/>
    <s v="-"/>
    <s v="369BPR0800"/>
    <s v="ENTR PR-468"/>
    <s v="ENTR PR-239(A)"/>
    <n v="394.2"/>
    <n v="417.9"/>
    <n v="23.7"/>
    <x v="2"/>
    <m/>
    <m/>
    <s v="Convênio de Administração"/>
    <m/>
    <m/>
    <m/>
    <s v="Federal"/>
    <s v="PAV"/>
    <s v="Campo Mourão"/>
  </r>
  <r>
    <x v="0"/>
    <s v="369BPR0805"/>
    <n v="0"/>
    <x v="324"/>
    <s v="0805"/>
    <n v="-52.893867320020703"/>
    <n v="-24.488696319979098"/>
    <n v="-52.998474620407301"/>
    <n v="-24.5569743803633"/>
    <s v="369"/>
    <s v="PR"/>
    <s v="Eixo Principal"/>
    <s v="-"/>
    <s v="369BPR0805"/>
    <s v="ENTR PR-239(A)"/>
    <s v="UBIRATÃ"/>
    <n v="417.9"/>
    <n v="430.1"/>
    <n v="12.2"/>
    <x v="2"/>
    <m/>
    <m/>
    <s v="Convênio de Administração"/>
    <m/>
    <m/>
    <m/>
    <s v="Federal"/>
    <s v="PAV"/>
    <s v="Campo Mourão"/>
  </r>
  <r>
    <x v="0"/>
    <s v="369BPR0810"/>
    <n v="0"/>
    <x v="324"/>
    <s v="0810"/>
    <n v="-52.998474620407301"/>
    <n v="-24.5569743803633"/>
    <n v="-53.201240650435601"/>
    <n v="-24.5879736003013"/>
    <s v="369"/>
    <s v="PR"/>
    <s v="Eixo Principal"/>
    <s v="-"/>
    <s v="369BPR0810"/>
    <s v="UBIRATÃ"/>
    <s v="ENTR PR-239(B)"/>
    <n v="430.1"/>
    <n v="455.9"/>
    <n v="25.8"/>
    <x v="2"/>
    <m/>
    <m/>
    <s v="Convênio de Administração"/>
    <m/>
    <m/>
    <m/>
    <s v="Federal"/>
    <s v="PAV"/>
    <s v="Campo Mourão"/>
  </r>
  <r>
    <x v="0"/>
    <s v="369BPR0830"/>
    <n v="0"/>
    <x v="324"/>
    <s v="0830"/>
    <n v="-53.201240650435601"/>
    <n v="-24.5879736003013"/>
    <n v="-53.246530989813202"/>
    <n v="-24.719779049663298"/>
    <s v="369"/>
    <s v="PR"/>
    <s v="Eixo Principal"/>
    <s v="-"/>
    <s v="369BPR0830"/>
    <s v="ENTR PR-239(B)"/>
    <s v="ENTR PR-574 (P/CAFELÂNDIA)"/>
    <n v="455.9"/>
    <n v="472.7"/>
    <n v="16.8"/>
    <x v="2"/>
    <m/>
    <m/>
    <s v="Convênio de Administração"/>
    <m/>
    <m/>
    <m/>
    <s v="Federal"/>
    <s v="PAV"/>
    <s v="Campo Mourão"/>
  </r>
  <r>
    <x v="0"/>
    <s v="369BPR0850"/>
    <n v="0"/>
    <x v="324"/>
    <s v="0850"/>
    <n v="-53.246530989813202"/>
    <n v="-24.719779049663298"/>
    <n v="-53.288321409705198"/>
    <n v="-24.793140240129901"/>
    <s v="369"/>
    <s v="PR"/>
    <s v="Eixo Principal"/>
    <s v="-"/>
    <s v="369BPR0850"/>
    <s v="ENTR PR-574 (P/CAFELÂNDIA)"/>
    <s v="ENTR PR-573 (CORBÉLIA)"/>
    <n v="472.7"/>
    <n v="483.4"/>
    <n v="10.7"/>
    <x v="2"/>
    <m/>
    <m/>
    <s v="Convênio de Administração"/>
    <m/>
    <m/>
    <m/>
    <s v="Federal"/>
    <s v="PAV"/>
    <s v="Campo Mourão"/>
  </r>
  <r>
    <x v="0"/>
    <s v="369BPR0870"/>
    <n v="0"/>
    <x v="324"/>
    <s v="0870"/>
    <n v="-53.288321409705198"/>
    <n v="-24.793140240129901"/>
    <n v="-53.405738459961903"/>
    <n v="-24.964749560044101"/>
    <s v="369"/>
    <s v="PR"/>
    <s v="Eixo Principal"/>
    <s v="-"/>
    <s v="369BPR0870"/>
    <s v="ENTR PR-573 (CORBÉLIA)"/>
    <s v="ENTR BR-277/467 (CASCAVEL - TREVO DAS CATARATAS)"/>
    <n v="483.4"/>
    <n v="507.4"/>
    <n v="24"/>
    <x v="2"/>
    <m/>
    <m/>
    <s v="Convênio de Administração"/>
    <m/>
    <m/>
    <m/>
    <s v="Federal"/>
    <s v="PAV"/>
    <s v="Campo Mourão"/>
  </r>
  <r>
    <x v="0"/>
    <s v="369BSP0150"/>
    <n v="0"/>
    <x v="325"/>
    <s v="0150"/>
    <n v="-46.5211089999802"/>
    <n v="-21.5275024904475"/>
    <n v="-46.629666600333202"/>
    <n v="-21.555951750173101"/>
    <s v="369"/>
    <s v="SP"/>
    <s v="Eixo Principal"/>
    <s v="-"/>
    <s v="369BSP0150"/>
    <s v="DIV MG/SP"/>
    <s v="ENTR SP-253 (CACONDE) *TRECHO MUNICIPAL*"/>
    <n v="0"/>
    <n v="22.5"/>
    <n v="22.5"/>
    <x v="1"/>
    <m/>
    <m/>
    <s v="Estadual"/>
    <m/>
    <s v="SPT-369"/>
    <s v="IMP"/>
    <s v="Estadual"/>
    <s v="PLA"/>
    <s v="Taubaté"/>
  </r>
  <r>
    <x v="0"/>
    <s v="369BSP0170"/>
    <n v="0"/>
    <x v="325"/>
    <s v="0170"/>
    <n v="-46.629666600333202"/>
    <n v="-21.555951750173101"/>
    <n v="-46.897544499778803"/>
    <n v="-21.6280499399527"/>
    <s v="369"/>
    <s v="SP"/>
    <s v="Eixo Principal"/>
    <s v="-"/>
    <s v="369BSP0170"/>
    <s v="ENTR SP-253 (CACONDE)"/>
    <s v="ENTR SP-350 (P/SÃO JOSÉ DO RIO PARDO)"/>
    <n v="22.5"/>
    <n v="54.2"/>
    <n v="31.7"/>
    <x v="1"/>
    <m/>
    <m/>
    <s v="Federal"/>
    <m/>
    <m/>
    <m/>
    <s v="Federal"/>
    <s v="PLA"/>
    <s v="Taubaté"/>
  </r>
  <r>
    <x v="0"/>
    <s v="369BSP0190"/>
    <n v="0"/>
    <x v="325"/>
    <s v="0190"/>
    <n v="-46.897544499778803"/>
    <n v="-21.6280499399527"/>
    <n v="-47.059728549632801"/>
    <n v="-21.774902340370598"/>
    <s v="369"/>
    <s v="SP"/>
    <s v="Eixo Principal"/>
    <s v="-"/>
    <s v="369BSP0190"/>
    <s v="ENTR SP-350 (P/SÃO JOSÉ DO RIO PARDO)"/>
    <s v="ENTR BR-267(A)/SP-340(A)"/>
    <n v="54.2"/>
    <n v="78.7"/>
    <n v="24.5"/>
    <x v="1"/>
    <m/>
    <m/>
    <s v="Estadual"/>
    <m/>
    <s v="SP-350"/>
    <s v="PAV"/>
    <s v="Estadual"/>
    <s v="PLA"/>
    <s v="Taubaté"/>
  </r>
  <r>
    <x v="0"/>
    <s v="369BSP0210"/>
    <n v="0"/>
    <x v="325"/>
    <s v="0210"/>
    <n v="-47.059728549632801"/>
    <n v="-21.774902340370598"/>
    <n v="-47.064071540369198"/>
    <n v="-21.786319529622499"/>
    <s v="369"/>
    <s v="SP"/>
    <s v="Eixo Principal"/>
    <s v="Coinc"/>
    <s v="369BSP0210"/>
    <s v="ENTR BR-267(A)/SP-340(A)"/>
    <s v="ENTR SP-340(B) (CASA BRANCA)"/>
    <n v="78.7"/>
    <n v="80.5"/>
    <n v="1.8"/>
    <x v="1"/>
    <m/>
    <s v="267BSP0490"/>
    <s v="Estadual"/>
    <m/>
    <s v="SP-215"/>
    <s v="PAV"/>
    <s v="Estadual"/>
    <s v="PLA"/>
    <s v="Taubaté"/>
  </r>
  <r>
    <x v="0"/>
    <s v="369BSP0230"/>
    <n v="0"/>
    <x v="325"/>
    <s v="0230"/>
    <n v="-47.064071540369198"/>
    <n v="-21.786319529622499"/>
    <n v="-47.247633249574697"/>
    <n v="-21.812585230024201"/>
    <s v="369"/>
    <s v="SP"/>
    <s v="Eixo Principal"/>
    <s v="Coinc"/>
    <s v="369BSP0230"/>
    <s v="ENTR SP-340(B) (CASA BRANCA)"/>
    <s v="ENTR SP-332 (SANTA CRUZ DAS PALMEIRAS)"/>
    <n v="80.5"/>
    <n v="99.7"/>
    <n v="19.2"/>
    <x v="1"/>
    <m/>
    <s v="267BSP0510"/>
    <s v="Estadual"/>
    <m/>
    <s v="SP-215"/>
    <s v="PAV"/>
    <s v="Estadual"/>
    <s v="PLA"/>
    <s v="Taubaté"/>
  </r>
  <r>
    <x v="0"/>
    <s v="369BSP0243"/>
    <n v="0"/>
    <x v="325"/>
    <s v="0243"/>
    <n v="-47.247633249574697"/>
    <n v="-21.812585230024201"/>
    <n v="-47.292005429706698"/>
    <n v="-21.822822190391701"/>
    <s v="369"/>
    <s v="SP"/>
    <s v="Eixo Principal"/>
    <s v="Coinc"/>
    <s v="369BSP0243"/>
    <s v="ENTR SP-332 (SANTA CRUZ DAS PALMEIRAS)"/>
    <s v="ENTR BR-267(B)"/>
    <n v="99.7"/>
    <n v="104.7"/>
    <n v="5"/>
    <x v="1"/>
    <m/>
    <s v="267BSP0525"/>
    <s v="Estadual"/>
    <m/>
    <s v="SP-215"/>
    <s v="PAV"/>
    <s v="Estadual"/>
    <s v="PLA"/>
    <s v="Taubaté"/>
  </r>
  <r>
    <x v="0"/>
    <s v="369BSP0250"/>
    <n v="0"/>
    <x v="325"/>
    <s v="0250"/>
    <n v="-47.292005429706698"/>
    <n v="-21.822822190391701"/>
    <n v="-47.432559199747203"/>
    <n v="-22.0379164498842"/>
    <s v="369"/>
    <s v="SP"/>
    <s v="Eixo Principal"/>
    <s v="-"/>
    <s v="369BSP0250"/>
    <s v="ENTR BR-267(B)"/>
    <s v="ENTR BR-050 (PIRASSUNUNGA)"/>
    <n v="104.7"/>
    <n v="127.5"/>
    <n v="22.8"/>
    <x v="1"/>
    <m/>
    <m/>
    <s v="Estadual"/>
    <m/>
    <s v="SP-201"/>
    <s v="PAV"/>
    <s v="Estadual"/>
    <s v="PLA"/>
    <s v="Taubaté"/>
  </r>
  <r>
    <x v="0"/>
    <s v="369BSP0270"/>
    <n v="0"/>
    <x v="325"/>
    <s v="0270"/>
    <n v="-47.432559199747203"/>
    <n v="-22.0379164498842"/>
    <n v="-47.7666531400303"/>
    <n v="-22.215701530301299"/>
    <s v="369"/>
    <s v="SP"/>
    <s v="Eixo Principal"/>
    <s v="-"/>
    <s v="369BSP0270"/>
    <s v="ENTR BR-050 (PIRASSUNUNGA)"/>
    <s v="ENTR BR-364"/>
    <n v="127.5"/>
    <n v="169.2"/>
    <n v="41.7"/>
    <x v="1"/>
    <m/>
    <m/>
    <s v="Estadual"/>
    <m/>
    <s v="SP-225"/>
    <s v="PAV"/>
    <s v="Estadual"/>
    <s v="PLA"/>
    <s v="Taubaté"/>
  </r>
  <r>
    <x v="0"/>
    <s v="369BSP0290"/>
    <n v="0"/>
    <x v="325"/>
    <s v="0290"/>
    <n v="-47.7666531400303"/>
    <n v="-22.215701530301299"/>
    <n v="-48.088453710370402"/>
    <n v="-22.291643560102099"/>
    <s v="369"/>
    <s v="SP"/>
    <s v="Eixo Principal"/>
    <s v="-"/>
    <s v="369BSP0290"/>
    <s v="ENTR BR-364"/>
    <s v="ENTR SP-197"/>
    <n v="169.2"/>
    <n v="204.6"/>
    <n v="35.4"/>
    <x v="1"/>
    <m/>
    <m/>
    <s v="Estadual"/>
    <m/>
    <s v="SP-225"/>
    <s v="PAV"/>
    <s v="Estadual"/>
    <s v="PLA"/>
    <s v="Taubaté"/>
  </r>
  <r>
    <x v="0"/>
    <s v="369BSP0310"/>
    <n v="0"/>
    <x v="325"/>
    <s v="0310"/>
    <n v="-48.088453710370402"/>
    <n v="-22.291643560102099"/>
    <n v="-48.119579550355901"/>
    <n v="-22.2745963999038"/>
    <s v="369"/>
    <s v="SP"/>
    <s v="Eixo Principal"/>
    <s v="-"/>
    <s v="369BSP0310"/>
    <s v="ENTR SP-197"/>
    <s v="ENTR AV. DANTE MARTINELLI (BROTAS)"/>
    <n v="204.6"/>
    <n v="208.4"/>
    <n v="3.8"/>
    <x v="1"/>
    <m/>
    <m/>
    <s v="Estadual"/>
    <m/>
    <s v="SP-225"/>
    <s v="PAV"/>
    <s v="Estadual"/>
    <s v="PLA"/>
    <s v="Taubaté"/>
  </r>
  <r>
    <x v="0"/>
    <s v="369BSP0330"/>
    <n v="0"/>
    <x v="325"/>
    <s v="0330"/>
    <n v="-48.119579550355901"/>
    <n v="-22.2745963999038"/>
    <n v="-48.550831440318603"/>
    <n v="-22.256913720291799"/>
    <s v="369"/>
    <s v="SP"/>
    <s v="Eixo Principal"/>
    <s v="-"/>
    <s v="369BSP0330"/>
    <s v="ENTR AV. DANTE MARTINELLI (BROTAS)"/>
    <s v="ENTR SP-255(A)/304(A)"/>
    <n v="208.4"/>
    <n v="255.9"/>
    <n v="47.5"/>
    <x v="1"/>
    <m/>
    <m/>
    <s v="Estadual"/>
    <m/>
    <s v="SP-225"/>
    <s v="PAV"/>
    <s v="Estadual"/>
    <s v="PLA"/>
    <s v="Taubaté"/>
  </r>
  <r>
    <x v="0"/>
    <s v="369BSP0331"/>
    <n v="0"/>
    <x v="325"/>
    <s v="0331"/>
    <n v="-48.550831440318603"/>
    <n v="-22.256913720291799"/>
    <n v="-48.576251500106501"/>
    <n v="-22.302951130090499"/>
    <s v="369"/>
    <s v="SP"/>
    <s v="Eixo Principal"/>
    <s v="-"/>
    <s v="369BSP0331"/>
    <s v="ENTR SP-255(A)/304(A)"/>
    <s v="ENTR SP-255(B)/304(B) (JAÚ)"/>
    <n v="255.9"/>
    <n v="262"/>
    <n v="6.1"/>
    <x v="1"/>
    <m/>
    <m/>
    <s v="Estadual"/>
    <m/>
    <s v="SP-225"/>
    <s v="DUP"/>
    <s v="Estadual"/>
    <s v="PLA"/>
    <s v="Taubaté"/>
  </r>
  <r>
    <x v="0"/>
    <s v="369BSP0350"/>
    <n v="0"/>
    <x v="325"/>
    <s v="0350"/>
    <n v="-48.576251500106501"/>
    <n v="-22.302951130090499"/>
    <n v="-48.757135170351702"/>
    <n v="-22.330701839618101"/>
    <s v="369"/>
    <s v="SP"/>
    <s v="Eixo Principal"/>
    <s v="-"/>
    <s v="369BSP0350"/>
    <s v="ENTR SP-255(B)/304(B) (JAÚ)"/>
    <s v="ENTR SP-261(A) (PEDERNEIRAS)"/>
    <n v="262"/>
    <n v="281.60000000000002"/>
    <n v="19.600000000000001"/>
    <x v="1"/>
    <m/>
    <m/>
    <s v="Estadual"/>
    <m/>
    <s v="SP-225"/>
    <s v="DUP"/>
    <s v="Estadual"/>
    <s v="PLA"/>
    <s v="Taubaté"/>
  </r>
  <r>
    <x v="0"/>
    <s v="369BSP0360"/>
    <n v="0"/>
    <x v="325"/>
    <s v="0360"/>
    <n v="-48.757135170351702"/>
    <n v="-22.330701839618101"/>
    <n v="-48.795372260021701"/>
    <n v="-22.337161409970999"/>
    <s v="369"/>
    <s v="SP"/>
    <s v="Eixo Principal"/>
    <s v="-"/>
    <s v="369BSP0360"/>
    <s v="ENTR SP-261(A) (PEDERNEIRAS)"/>
    <s v="ENTR SP-261(B)"/>
    <n v="281.60000000000002"/>
    <n v="284.60000000000002"/>
    <n v="3"/>
    <x v="1"/>
    <m/>
    <m/>
    <s v="Estadual"/>
    <m/>
    <s v="SP-225"/>
    <s v="DUP"/>
    <s v="Estadual"/>
    <s v="PLA"/>
    <s v="Taubaté"/>
  </r>
  <r>
    <x v="0"/>
    <s v="369BSP0370"/>
    <n v="0"/>
    <x v="325"/>
    <s v="0370"/>
    <n v="-48.795372260021701"/>
    <n v="-22.337161409970999"/>
    <n v="-49.0406222104466"/>
    <n v="-22.3620821598637"/>
    <s v="369"/>
    <s v="SP"/>
    <s v="Eixo Principal"/>
    <s v="-"/>
    <s v="369BSP0370"/>
    <s v="ENTR SP-261(B)"/>
    <s v="ENTR SP-300 (P/BAURÚ)"/>
    <n v="284.60000000000002"/>
    <n v="312"/>
    <n v="27.4"/>
    <x v="1"/>
    <m/>
    <m/>
    <s v="Estadual"/>
    <m/>
    <s v="SP-225"/>
    <s v="DUP"/>
    <s v="Estadual"/>
    <s v="PLA"/>
    <s v="Taubaté"/>
  </r>
  <r>
    <x v="0"/>
    <s v="369BSP0390"/>
    <n v="0"/>
    <x v="325"/>
    <s v="0390"/>
    <n v="-49.0406222104466"/>
    <n v="-22.3620821598637"/>
    <n v="-49.124646870156802"/>
    <n v="-22.424350190408902"/>
    <s v="369"/>
    <s v="SP"/>
    <s v="Eixo Principal"/>
    <s v="-"/>
    <s v="369BSP0390"/>
    <s v="ENTR SP-300 (P/BAURÚ)"/>
    <s v="ACESSO SUL PIRATININGA"/>
    <n v="312"/>
    <n v="323.2"/>
    <n v="11.2"/>
    <x v="1"/>
    <m/>
    <m/>
    <s v="Estadual"/>
    <m/>
    <s v="SP-225"/>
    <s v="PAV"/>
    <s v="Estadual"/>
    <s v="PLA"/>
    <s v="Taubaté"/>
  </r>
  <r>
    <x v="0"/>
    <s v="369BSP0397"/>
    <n v="0"/>
    <x v="325"/>
    <s v="0397"/>
    <n v="-49.124646870156802"/>
    <n v="-22.424350190408902"/>
    <n v="-49.462040229672802"/>
    <n v="-22.732090089885599"/>
    <s v="369"/>
    <s v="SP"/>
    <s v="Eixo Principal"/>
    <s v="-"/>
    <s v="369BSP0397"/>
    <s v="ACESSO SUL PIRATININGA"/>
    <s v="ENTR BR-374"/>
    <n v="323.2"/>
    <n v="375.6"/>
    <n v="52.4"/>
    <x v="1"/>
    <m/>
    <m/>
    <s v="Estadual"/>
    <m/>
    <s v="SP-225"/>
    <s v="PAV"/>
    <s v="Estadual"/>
    <s v="PLA"/>
    <s v="Taubaté"/>
  </r>
  <r>
    <x v="0"/>
    <s v="369BSP0410"/>
    <n v="0"/>
    <x v="325"/>
    <s v="0410"/>
    <n v="-49.462040229672802"/>
    <n v="-22.732090089885599"/>
    <n v="-49.5873002701912"/>
    <n v="-22.862725919665401"/>
    <s v="369"/>
    <s v="SP"/>
    <s v="Eixo Principal"/>
    <s v="-"/>
    <s v="369BSP0410"/>
    <s v="ENTR BR-374"/>
    <s v="ENTR SP-225 (SANTA CRUZ DO RIO PARDO)"/>
    <n v="375.6"/>
    <n v="395.6"/>
    <n v="20"/>
    <x v="1"/>
    <m/>
    <m/>
    <s v="Estadual"/>
    <m/>
    <s v="SP-225"/>
    <s v="DUP"/>
    <s v="Estadual"/>
    <s v="PLA"/>
    <s v="Taubaté"/>
  </r>
  <r>
    <x v="0"/>
    <s v="369BSP0430"/>
    <n v="0"/>
    <x v="325"/>
    <s v="0430"/>
    <n v="-49.5873002701912"/>
    <n v="-22.862725919665401"/>
    <n v="-49.900824680114802"/>
    <n v="-22.9229479898577"/>
    <s v="369"/>
    <s v="SP"/>
    <s v="Eixo Principal"/>
    <s v="-"/>
    <s v="369BSP0430"/>
    <s v="ENTR SP-225 (SANTA CRUZ DO RIO PARDO)"/>
    <s v="ENTR BR-153(A)/SP-270"/>
    <n v="395.6"/>
    <n v="428"/>
    <n v="32.4"/>
    <x v="1"/>
    <m/>
    <m/>
    <s v="Estadual"/>
    <m/>
    <s v="SP-327"/>
    <s v="DUP"/>
    <s v="Estadual"/>
    <s v="PLA"/>
    <s v="Taubaté"/>
  </r>
  <r>
    <x v="0"/>
    <s v="369BSP0440"/>
    <n v="0"/>
    <x v="325"/>
    <s v="0440"/>
    <n v="-49.900824680114802"/>
    <n v="-22.9229479898577"/>
    <n v="-49.902091459753002"/>
    <n v="-22.9743048598813"/>
    <s v="369"/>
    <s v="SP"/>
    <s v="Eixo Principal"/>
    <s v="Coinc"/>
    <s v="369BSP0440"/>
    <s v="ENTR BR-153(A)/SP-270"/>
    <s v="ACESSO OURINHOS (AVENIDA FABRIL)"/>
    <n v="428"/>
    <n v="434.7"/>
    <n v="6.7"/>
    <x v="2"/>
    <m/>
    <s v="153BSP1170"/>
    <s v="Concessão Federal"/>
    <m/>
    <m/>
    <m/>
    <s v="Federal"/>
    <s v="PAV"/>
    <s v="Taubaté"/>
  </r>
  <r>
    <x v="0"/>
    <s v="369BSP0450"/>
    <n v="0"/>
    <x v="325"/>
    <s v="0450"/>
    <n v="-49.902091459753002"/>
    <n v="-22.9743048598813"/>
    <n v="-49.9056926096262"/>
    <n v="-22.998523449697402"/>
    <s v="369"/>
    <s v="SP"/>
    <s v="Eixo Principal"/>
    <s v="Coinc"/>
    <s v="369BSP0450"/>
    <s v="ACESSO OURINHOS (AVENIDA FABRIL)"/>
    <s v="ENTR BR-153(B) (DIV SP/PR)"/>
    <n v="434.7"/>
    <n v="437.3"/>
    <n v="2.6"/>
    <x v="0"/>
    <m/>
    <s v="153BSP1190"/>
    <s v="Concessão Federal"/>
    <m/>
    <m/>
    <m/>
    <s v="Federal"/>
    <s v="PAV"/>
    <s v="Taubaté"/>
  </r>
  <r>
    <x v="0"/>
    <s v="373BPR0250"/>
    <n v="0"/>
    <x v="326"/>
    <s v="0250"/>
    <n v="-49.003881429883997"/>
    <n v="-24.656088699933399"/>
    <n v="-49.262168959929497"/>
    <n v="-24.8256363303523"/>
    <s v="373"/>
    <s v="PR"/>
    <s v="Eixo Principal"/>
    <s v="-"/>
    <s v="373BPR0250"/>
    <s v="INÍCIO PONTE S/RIO RIBEIRA DE IGUAPE (RIBEIRA) (DIV PR/SP)"/>
    <s v="ENTR PR-092/340 (CERRO AZUL)"/>
    <n v="0"/>
    <n v="51"/>
    <n v="51"/>
    <x v="1"/>
    <m/>
    <m/>
    <s v="Federal"/>
    <m/>
    <m/>
    <m/>
    <s v="Federal"/>
    <s v="PLA"/>
    <s v="Ponta Grossa"/>
  </r>
  <r>
    <x v="0"/>
    <s v="373BPR0270"/>
    <n v="0"/>
    <x v="326"/>
    <s v="0270"/>
    <n v="-49.262168959929497"/>
    <n v="-24.8256363303523"/>
    <n v="-49.789712300082499"/>
    <n v="-24.9715460901798"/>
    <s v="373"/>
    <s v="PR"/>
    <s v="Eixo Principal"/>
    <s v="-"/>
    <s v="373BPR0270"/>
    <s v="ENTR PR-092/340 (CERRO AZUL)"/>
    <s v="ENTR PR-090"/>
    <n v="51"/>
    <n v="109"/>
    <n v="58"/>
    <x v="1"/>
    <m/>
    <m/>
    <s v="Federal"/>
    <m/>
    <m/>
    <m/>
    <s v="Federal"/>
    <s v="PLA"/>
    <s v="Ponta Grossa"/>
  </r>
  <r>
    <x v="0"/>
    <s v="373BPR0290"/>
    <n v="0"/>
    <x v="326"/>
    <s v="0290"/>
    <n v="-49.789712300082499"/>
    <n v="-24.9715460901798"/>
    <n v="-50.151357099850202"/>
    <n v="-25.022580670161702"/>
    <s v="373"/>
    <s v="PR"/>
    <s v="Eixo Principal"/>
    <s v="-"/>
    <s v="373BPR0290"/>
    <s v="ENTR PR-090"/>
    <s v="ENTR BR-487(A)/PR-151 (PONTA GROSSA)"/>
    <n v="109"/>
    <n v="164"/>
    <n v="55"/>
    <x v="1"/>
    <m/>
    <m/>
    <s v="Federal"/>
    <m/>
    <m/>
    <m/>
    <s v="Federal"/>
    <s v="PLA"/>
    <s v="Ponta Grossa"/>
  </r>
  <r>
    <x v="0"/>
    <s v="373BPR0310"/>
    <n v="0"/>
    <x v="326"/>
    <s v="0310"/>
    <n v="-50.151357099850202"/>
    <n v="-25.022580670161702"/>
    <n v="-50.191147850192998"/>
    <n v="-25.081815120171498"/>
    <s v="373"/>
    <s v="PR"/>
    <s v="Eixo Principal"/>
    <s v="-"/>
    <s v="373BPR0310"/>
    <s v="ENTR BR-487(A)/PR-151 (PONTA GROSSA)"/>
    <s v="ENTR BR-376(A)"/>
    <n v="164"/>
    <n v="171.9"/>
    <n v="7.9"/>
    <x v="1"/>
    <m/>
    <s v="487BPR0350"/>
    <s v="Estadual"/>
    <m/>
    <s v="PTR-373"/>
    <s v="DUP"/>
    <s v="Estadual"/>
    <s v="PLA"/>
    <s v="Ponta Grossa"/>
  </r>
  <r>
    <x v="0"/>
    <s v="373BPR0320"/>
    <n v="0"/>
    <x v="326"/>
    <s v="0320"/>
    <n v="-50.191147850192998"/>
    <n v="-25.081815120171498"/>
    <n v="-50.2806248899266"/>
    <n v="-25.0400581100936"/>
    <s v="373"/>
    <s v="PR"/>
    <s v="Eixo Principal"/>
    <s v="-"/>
    <s v="373BPR0320"/>
    <s v="ENTR BR-376(A)"/>
    <s v="ENTR BR-376(B) (CAETANO)"/>
    <n v="171.9"/>
    <n v="183.4"/>
    <n v="11.5"/>
    <x v="0"/>
    <m/>
    <s v="376BPR0390;487BPR0340"/>
    <s v="Convênio de Administração"/>
    <m/>
    <m/>
    <m/>
    <s v="Federal"/>
    <s v="PAV"/>
    <s v="Ponta Grossa"/>
  </r>
  <r>
    <x v="0"/>
    <s v="373BPR0330"/>
    <n v="0"/>
    <x v="326"/>
    <s v="0330"/>
    <n v="-50.2806248899266"/>
    <n v="-25.0400581100936"/>
    <n v="-50.410661930403698"/>
    <n v="-25.086138000268399"/>
    <s v="373"/>
    <s v="PR"/>
    <s v="Eixo Principal"/>
    <s v="-"/>
    <s v="373BPR0330"/>
    <s v="ENTR BR-376(B) (CAETANO)"/>
    <s v="ENTR BR-487(B) (UVAIA)"/>
    <n v="183.4"/>
    <n v="199.3"/>
    <n v="15.9"/>
    <x v="2"/>
    <m/>
    <s v="487BPR0330"/>
    <s v="Convênio de Administração"/>
    <m/>
    <m/>
    <m/>
    <s v="Federal"/>
    <s v="PAV"/>
    <s v="Ponta Grossa"/>
  </r>
  <r>
    <x v="0"/>
    <s v="373BPR0350"/>
    <n v="0"/>
    <x v="326"/>
    <s v="0350"/>
    <n v="-50.410661930403698"/>
    <n v="-25.086138000268399"/>
    <n v="-50.596709710184903"/>
    <n v="-25.180765139899201"/>
    <s v="373"/>
    <s v="PR"/>
    <s v="Eixo Principal"/>
    <s v="-"/>
    <s v="373BPR0350"/>
    <s v="ENTR BR-487(B) (UVAIA)"/>
    <s v="ENTR BR-153 (P/IMBITUVA)"/>
    <n v="199.3"/>
    <n v="222.5"/>
    <n v="23.2"/>
    <x v="2"/>
    <m/>
    <m/>
    <s v="Convênio de Administração"/>
    <m/>
    <m/>
    <m/>
    <s v="Federal"/>
    <s v="PAV"/>
    <s v="Ponta Grossa"/>
  </r>
  <r>
    <x v="0"/>
    <s v="373BPR0370"/>
    <n v="0"/>
    <x v="326"/>
    <s v="0370"/>
    <n v="-50.596709710184903"/>
    <n v="-25.180765139899201"/>
    <n v="-50.652569340002898"/>
    <n v="-25.1784065401296"/>
    <s v="373"/>
    <s v="PR"/>
    <s v="Eixo Principal"/>
    <s v="-"/>
    <s v="373BPR0370"/>
    <s v="ENTR BR-153 (P/IMBITUVA)"/>
    <s v="ENTR PR-522 (P/IVAÍ)"/>
    <n v="222.5"/>
    <n v="228.4"/>
    <n v="5.9"/>
    <x v="2"/>
    <m/>
    <m/>
    <s v="Convênio de Administração"/>
    <m/>
    <m/>
    <m/>
    <s v="Federal"/>
    <s v="PAV"/>
    <s v="Ponta Grossa"/>
  </r>
  <r>
    <x v="0"/>
    <s v="373BPR0375"/>
    <n v="0"/>
    <x v="326"/>
    <s v="0375"/>
    <n v="-50.652569340002898"/>
    <n v="-25.1784065401296"/>
    <n v="-50.812651380157"/>
    <n v="-25.1883308700735"/>
    <s v="373"/>
    <s v="PR"/>
    <s v="Eixo Principal"/>
    <s v="-"/>
    <s v="373BPR0375"/>
    <s v="ENTR PR-522 (P/IVAÍ)"/>
    <s v="ACESSO GUAMIRANGA"/>
    <n v="228.4"/>
    <n v="245.9"/>
    <n v="17.5"/>
    <x v="2"/>
    <m/>
    <m/>
    <s v="Convênio de Administração"/>
    <m/>
    <m/>
    <m/>
    <s v="Federal"/>
    <s v="PAV"/>
    <s v="Ponta Grossa"/>
  </r>
  <r>
    <x v="0"/>
    <s v="373BPR0380"/>
    <n v="0"/>
    <x v="326"/>
    <s v="0380"/>
    <n v="-50.812651380157"/>
    <n v="-25.1883308700735"/>
    <n v="-50.986627089768298"/>
    <n v="-25.2035555802257"/>
    <s v="373"/>
    <s v="PR"/>
    <s v="Eixo Principal"/>
    <s v="-"/>
    <s v="373BPR0380"/>
    <s v="ACESSO GUAMIRANGA"/>
    <s v="ENTR PR-160 (PRUDENTÓPOLIS)"/>
    <n v="245.9"/>
    <n v="264.39999999999998"/>
    <n v="18.5"/>
    <x v="2"/>
    <m/>
    <m/>
    <s v="Convênio de Administração"/>
    <m/>
    <m/>
    <m/>
    <s v="Federal"/>
    <s v="PAV"/>
    <s v="Ponta Grossa"/>
  </r>
  <r>
    <x v="0"/>
    <s v="373BPR0390"/>
    <n v="0"/>
    <x v="326"/>
    <s v="0390"/>
    <n v="-50.986627089768298"/>
    <n v="-25.2035555802257"/>
    <n v="-51.128449849980498"/>
    <n v="-25.2920636697025"/>
    <s v="373"/>
    <s v="PR"/>
    <s v="Eixo Principal"/>
    <s v="-"/>
    <s v="373BPR0390"/>
    <s v="ENTR PR-160 (PRUDENTÓPOLIS)"/>
    <s v="ENTR BR-277(A) (RELÓGIO)"/>
    <n v="264.39999999999998"/>
    <n v="282.7"/>
    <n v="18.3"/>
    <x v="2"/>
    <m/>
    <m/>
    <s v="Convênio de Administração"/>
    <m/>
    <m/>
    <m/>
    <s v="Federal"/>
    <s v="PAV"/>
    <s v="Ponta Grossa"/>
  </r>
  <r>
    <x v="0"/>
    <s v="373BPR0400"/>
    <n v="0"/>
    <x v="326"/>
    <s v="0400"/>
    <n v="-51.128449849980498"/>
    <n v="-25.2920636697025"/>
    <n v="-51.289047559597101"/>
    <n v="-25.3774167998453"/>
    <s v="373"/>
    <s v="PR"/>
    <s v="Eixo Principal"/>
    <s v="Coinc"/>
    <s v="373BPR0400"/>
    <s v="ENTR BR-277(A) (RELÓGIO)"/>
    <s v="ENTR PR-364 (ACESSO VILA GUARÁ)"/>
    <n v="282.7"/>
    <n v="306.10000000000002"/>
    <n v="23.4"/>
    <x v="2"/>
    <m/>
    <s v="277BPR0170"/>
    <s v="Convênio de Administração"/>
    <m/>
    <m/>
    <m/>
    <s v="Federal"/>
    <s v="PAV"/>
    <s v="Ponta Grossa"/>
  </r>
  <r>
    <x v="0"/>
    <s v="373BPR0410"/>
    <n v="0"/>
    <x v="326"/>
    <s v="0410"/>
    <n v="-51.289047559597101"/>
    <n v="-25.3774167998453"/>
    <n v="-51.430361239679399"/>
    <n v="-25.3400095299158"/>
    <s v="373"/>
    <s v="PR"/>
    <s v="Eixo Principal"/>
    <s v="Coinc"/>
    <s v="373BPR0410"/>
    <s v="ENTR PR-364 (ACESSO VILA GUARÁ)"/>
    <s v="ACESSO GUARAPUAVA"/>
    <n v="306.10000000000002"/>
    <n v="322.8"/>
    <n v="16.7"/>
    <x v="2"/>
    <m/>
    <s v="277BPR0190"/>
    <s v="Convênio de Administração"/>
    <m/>
    <m/>
    <m/>
    <s v="Federal"/>
    <s v="PAV"/>
    <s v="Ponta Grossa"/>
  </r>
  <r>
    <x v="0"/>
    <s v="373BPR0425"/>
    <n v="0"/>
    <x v="326"/>
    <s v="0425"/>
    <n v="-51.430361239679399"/>
    <n v="-25.3400095299158"/>
    <n v="-51.476031910444199"/>
    <n v="-25.364138049931"/>
    <s v="373"/>
    <s v="PR"/>
    <s v="Eixo Principal"/>
    <s v="Coinc"/>
    <s v="373BPR0425"/>
    <s v="ACESSO GUARAPUAVA"/>
    <s v="ENTR BR-466 (P/GUARAPUAVA)"/>
    <n v="322.8"/>
    <n v="328.2"/>
    <n v="5.4"/>
    <x v="2"/>
    <m/>
    <s v="277BPR0205"/>
    <s v="Convênio de Administração"/>
    <m/>
    <m/>
    <m/>
    <s v="Federal"/>
    <s v="PAV"/>
    <s v="Ponta Grossa"/>
  </r>
  <r>
    <x v="0"/>
    <s v="373BPR0430"/>
    <n v="0"/>
    <x v="326"/>
    <s v="0430"/>
    <n v="-51.476031619963202"/>
    <n v="-25.3641379096367"/>
    <n v="-51.521166290292001"/>
    <n v="-25.390590009821"/>
    <s v="373"/>
    <s v="PR"/>
    <s v="Eixo Principal"/>
    <s v="Coinc"/>
    <s v="373BPR0430"/>
    <s v="ENTR BR-466 (P/GUARAPUAVA)"/>
    <s v="ENTR PR-170"/>
    <n v="328.2"/>
    <n v="333.9"/>
    <n v="5.7"/>
    <x v="2"/>
    <m/>
    <s v="277BPR0210"/>
    <s v="Convênio de Administração"/>
    <m/>
    <m/>
    <m/>
    <s v="Federal"/>
    <s v="PAV"/>
    <s v="Pato Branco"/>
  </r>
  <r>
    <x v="0"/>
    <s v="373BPR0435"/>
    <n v="0"/>
    <x v="326"/>
    <s v="0435"/>
    <n v="-51.521166290292001"/>
    <n v="-25.390590009821"/>
    <n v="-51.675820560370497"/>
    <n v="-25.413750049924801"/>
    <s v="373"/>
    <s v="PR"/>
    <s v="Eixo Principal"/>
    <s v="Coinc"/>
    <s v="373BPR0435"/>
    <s v="ENTR PR-170"/>
    <s v="ENTR PR-364"/>
    <n v="333.9"/>
    <n v="351.9"/>
    <n v="18"/>
    <x v="2"/>
    <m/>
    <s v="277BPR0215"/>
    <s v="Convênio de Administração"/>
    <m/>
    <m/>
    <m/>
    <s v="Federal"/>
    <s v="PAV"/>
    <s v="Pato Branco"/>
  </r>
  <r>
    <x v="0"/>
    <s v="373BPR0440"/>
    <n v="0"/>
    <x v="326"/>
    <s v="0440"/>
    <n v="-51.675820560370497"/>
    <n v="-25.413750049924801"/>
    <n v="-51.959263680274603"/>
    <n v="-25.459901789635801"/>
    <s v="373"/>
    <s v="PR"/>
    <s v="Eixo Principal"/>
    <s v="Coinc"/>
    <s v="373BPR0440"/>
    <s v="ENTR PR-364"/>
    <s v="ENTR BR-277(B) (TRÊS PINHEIROS)"/>
    <n v="351.9"/>
    <n v="382.4"/>
    <n v="30.5"/>
    <x v="2"/>
    <m/>
    <s v="277BPR0220"/>
    <s v="Convênio de Administração"/>
    <m/>
    <m/>
    <m/>
    <s v="Federal"/>
    <s v="PAV"/>
    <s v="Pato Branco"/>
  </r>
  <r>
    <x v="0"/>
    <s v="373BPR0450"/>
    <n v="0"/>
    <x v="326"/>
    <s v="0450"/>
    <n v="-51.959263680274603"/>
    <n v="-25.459901789635801"/>
    <n v="-52.010685619845397"/>
    <n v="-25.541047670013899"/>
    <s v="373"/>
    <s v="PR"/>
    <s v="Eixo Principal"/>
    <s v="-"/>
    <s v="373BPR0450"/>
    <s v="ENTR BR-277(B) (TRÊS PINHEIROS)"/>
    <s v="ENTR PR-560 (ACESSO ÁGUA MINERAL SANTA CLARA)"/>
    <n v="382.4"/>
    <n v="394.8"/>
    <n v="12.4"/>
    <x v="2"/>
    <m/>
    <m/>
    <s v="Federal"/>
    <m/>
    <m/>
    <m/>
    <s v="Federal"/>
    <s v="PAV"/>
    <s v="Pato Branco"/>
  </r>
  <r>
    <x v="0"/>
    <s v="373BPR0455"/>
    <n v="0"/>
    <x v="326"/>
    <s v="0455"/>
    <n v="-52.010685619845397"/>
    <n v="-25.541047670013899"/>
    <n v="-52.3735328896311"/>
    <n v="-25.8991143200697"/>
    <s v="373"/>
    <s v="PR"/>
    <s v="Eixo Principal"/>
    <s v="-"/>
    <s v="373BPR0455"/>
    <s v="ENTR PR-560 (ACESSO ÁGUA MINERAL SANTA CLARA)"/>
    <s v="ENTR PR-281(A) (P/CHOPINZINHO)"/>
    <n v="394.8"/>
    <n v="454.3"/>
    <n v="59.5"/>
    <x v="2"/>
    <m/>
    <m/>
    <s v="Federal"/>
    <m/>
    <m/>
    <m/>
    <s v="Federal"/>
    <s v="PAV"/>
    <s v="Pato Branco"/>
  </r>
  <r>
    <x v="0"/>
    <s v="373BPR0470"/>
    <n v="0"/>
    <x v="326"/>
    <s v="0470"/>
    <n v="-52.3735328896311"/>
    <n v="-25.8991143200697"/>
    <n v="-52.4028302801932"/>
    <n v="-25.937413999856101"/>
    <s v="373"/>
    <s v="PR"/>
    <s v="Eixo Principal"/>
    <s v="-"/>
    <s v="373BPR0470"/>
    <s v="ENTR PR-281(A) (P/CHOPINZINHO)"/>
    <s v="ENTR PR-281(B)"/>
    <n v="454.3"/>
    <n v="460.2"/>
    <n v="5.9"/>
    <x v="2"/>
    <m/>
    <m/>
    <s v="Federal"/>
    <m/>
    <m/>
    <m/>
    <s v="Federal"/>
    <s v="PAV"/>
    <s v="Pato Branco"/>
  </r>
  <r>
    <x v="0"/>
    <s v="373BPR0475"/>
    <n v="0"/>
    <x v="326"/>
    <s v="0475"/>
    <n v="-52.4028302801932"/>
    <n v="-25.937413999856101"/>
    <n v="-52.5650188797174"/>
    <n v="-26.004627530036402"/>
    <s v="373"/>
    <s v="PR"/>
    <s v="Eixo Principal"/>
    <s v="-"/>
    <s v="373BPR0475"/>
    <s v="ENTR PR-281(B)"/>
    <s v="ENTR BR-158 (P/CORONEL VÍVIDA)"/>
    <n v="460.2"/>
    <n v="481.5"/>
    <n v="21.3"/>
    <x v="2"/>
    <m/>
    <m/>
    <s v="Federal"/>
    <m/>
    <m/>
    <m/>
    <s v="Federal"/>
    <s v="PAV"/>
    <s v="Pato Branco"/>
  </r>
  <r>
    <x v="0"/>
    <s v="373BPR0490"/>
    <n v="0"/>
    <x v="326"/>
    <s v="0490"/>
    <n v="-52.5650188797174"/>
    <n v="-26.004627530036402"/>
    <n v="-52.7691065003646"/>
    <n v="-26.0932448196926"/>
    <s v="373"/>
    <s v="PR"/>
    <s v="Eixo Principal"/>
    <s v="-"/>
    <s v="373BPR0490"/>
    <s v="ENTR BR-158 (P/CORONEL VÍVIDA)"/>
    <s v="ENTR PR-493"/>
    <n v="481.5"/>
    <n v="512.5"/>
    <n v="31"/>
    <x v="1"/>
    <m/>
    <m/>
    <s v="Federal"/>
    <m/>
    <m/>
    <m/>
    <s v="Federal"/>
    <s v="PLA"/>
    <s v="Pato Branco"/>
  </r>
  <r>
    <x v="0"/>
    <s v="373BPR0510"/>
    <n v="0"/>
    <x v="326"/>
    <s v="0510"/>
    <n v="-52.7691065003646"/>
    <n v="-26.0932448196926"/>
    <n v="-53.0226521300916"/>
    <n v="-26.1525938999884"/>
    <s v="373"/>
    <s v="PR"/>
    <s v="Eixo Principal"/>
    <s v="-"/>
    <s v="373BPR0510"/>
    <s v="ENTR PR-493"/>
    <s v="ENTR BR-280(A)/PR-180 (MARMELEIRO)"/>
    <n v="512.5"/>
    <n v="548.5"/>
    <n v="36"/>
    <x v="1"/>
    <m/>
    <m/>
    <s v="Federal"/>
    <m/>
    <m/>
    <m/>
    <s v="Federal"/>
    <s v="PLA"/>
    <s v="Pato Branco"/>
  </r>
  <r>
    <x v="0"/>
    <s v="373BPR0530"/>
    <n v="0"/>
    <x v="326"/>
    <s v="0530"/>
    <n v="-53.0226521300916"/>
    <n v="-26.1525938999884"/>
    <n v="-53.342442659900698"/>
    <n v="-26.249129269699999"/>
    <s v="373"/>
    <s v="PR"/>
    <s v="Eixo Principal"/>
    <s v="Coinc"/>
    <s v="373BPR0530"/>
    <s v="ENTR BR-280(A)/PR-180 (MARMELEIRO)"/>
    <s v="ENTR PR-182 (P/SALGADO FILHO)"/>
    <n v="548.5"/>
    <n v="587.5"/>
    <n v="39"/>
    <x v="2"/>
    <m/>
    <s v="280BPR0330"/>
    <s v="Federal"/>
    <m/>
    <m/>
    <m/>
    <s v="Federal"/>
    <s v="PAV"/>
    <s v="Pato Branco"/>
  </r>
  <r>
    <x v="0"/>
    <s v="373BPR0550"/>
    <n v="0"/>
    <x v="326"/>
    <s v="0550"/>
    <n v="-53.342442659900698"/>
    <n v="-26.249129269699999"/>
    <n v="-53.555031230107097"/>
    <n v="-26.2870464399412"/>
    <s v="373"/>
    <s v="PR"/>
    <s v="Eixo Principal"/>
    <s v="Coinc"/>
    <s v="373BPR0550"/>
    <s v="ENTR PR-182 (P/SALGADO FILHO)"/>
    <s v="ENTR BR-163(A) (DIV PR/SC)"/>
    <n v="587.5"/>
    <n v="611.5"/>
    <n v="24"/>
    <x v="2"/>
    <m/>
    <s v="280BPR0350"/>
    <s v="Federal"/>
    <m/>
    <m/>
    <m/>
    <s v="Federal"/>
    <s v="PAV"/>
    <s v="Pato Branco"/>
  </r>
  <r>
    <x v="0"/>
    <s v="373BPR0570"/>
    <n v="0"/>
    <x v="326"/>
    <s v="0570"/>
    <n v="-53.555031230107097"/>
    <n v="-26.2870464399412"/>
    <n v="-53.618574070336997"/>
    <n v="-26.257607399861499"/>
    <s v="373"/>
    <s v="PR"/>
    <s v="Eixo Principal"/>
    <s v="Coinc"/>
    <s v="373BPR0570"/>
    <s v="ENTR BR-163(A) (DIV SC/PR)"/>
    <s v="ACESS DIONÍSIO CERQUEIRA (P INSP CARGAS)"/>
    <n v="611.5"/>
    <n v="619"/>
    <n v="7.5"/>
    <x v="2"/>
    <m/>
    <s v="280BPR0370;163BPR0030"/>
    <s v="Federal"/>
    <m/>
    <m/>
    <m/>
    <s v="Federal"/>
    <s v="PAV"/>
    <s v="Pato Branco"/>
  </r>
  <r>
    <x v="0"/>
    <s v="373BPR0580"/>
    <n v="0"/>
    <x v="326"/>
    <s v="0580"/>
    <n v="-53.618574070336997"/>
    <n v="-26.257607399861499"/>
    <n v="-53.622079759872904"/>
    <n v="-26.2570258802401"/>
    <s v="373"/>
    <s v="PR"/>
    <s v="Eixo Principal"/>
    <s v="Coinc"/>
    <s v="373BPR0580"/>
    <s v="ACESS DIONÍSIO CERQUEIRA (P INSP CARGAS)"/>
    <s v="INÍCIO PISTA DUPLA (AV ARNALDO BUSATO)"/>
    <n v="619"/>
    <n v="619.4"/>
    <n v="0.4"/>
    <x v="2"/>
    <m/>
    <s v="163BPR0035;280BPR0380"/>
    <s v="Federal"/>
    <m/>
    <m/>
    <m/>
    <s v="Federal"/>
    <s v="PAV"/>
    <s v="Pato Branco"/>
  </r>
  <r>
    <x v="0"/>
    <s v="373BPR0590"/>
    <n v="0"/>
    <x v="326"/>
    <s v="0590"/>
    <n v="-53.622079759872904"/>
    <n v="-26.2570258802401"/>
    <n v="-53.632456670039197"/>
    <n v="-26.254873139783498"/>
    <s v="373"/>
    <s v="PR"/>
    <s v="Eixo Principal"/>
    <s v="Coinc"/>
    <s v="373BPR0590"/>
    <s v="INÍCIO PISTA DUPLA (AV ARNALDO BUSATO)"/>
    <s v="ENTR BR-163(B)/280(B) (BARRACÃO)"/>
    <n v="619.4"/>
    <n v="620.5"/>
    <n v="1.1000000000000001"/>
    <x v="0"/>
    <m/>
    <s v="163BPR0040;280BPR0390"/>
    <s v="Federal"/>
    <m/>
    <m/>
    <m/>
    <s v="Federal"/>
    <s v="PAV"/>
    <s v="Pato Branco"/>
  </r>
  <r>
    <x v="0"/>
    <s v="373BSP0010"/>
    <n v="0"/>
    <x v="327"/>
    <s v="0010"/>
    <n v="-47.3757730802634"/>
    <n v="-22.545735199719601"/>
    <n v="-47.4577128497681"/>
    <n v="-22.585230330315401"/>
    <s v="373"/>
    <s v="SP"/>
    <s v="Eixo Principal"/>
    <s v="-"/>
    <s v="373BSP0010"/>
    <s v="ENTR BR-050/478/SP-151 (LIMEIRA)"/>
    <s v="ENTR SP-306"/>
    <n v="0"/>
    <n v="10.1"/>
    <n v="10.1"/>
    <x v="1"/>
    <m/>
    <m/>
    <s v="Estadual"/>
    <m/>
    <s v="SP-147"/>
    <s v="DUP"/>
    <s v="Estadual"/>
    <s v="PLA"/>
    <s v="Taubaté"/>
  </r>
  <r>
    <x v="0"/>
    <s v="373BSP0030"/>
    <n v="0"/>
    <x v="327"/>
    <s v="0030"/>
    <n v="-47.4577128497681"/>
    <n v="-22.585230330315401"/>
    <n v="-47.607153769730601"/>
    <n v="-22.698964070435402"/>
    <s v="373"/>
    <s v="SP"/>
    <s v="Eixo Principal"/>
    <s v="-"/>
    <s v="373BSP0030"/>
    <s v="ENTR SP-306"/>
    <s v="ENTR SP-304 (PIRACICABA)"/>
    <n v="10.1"/>
    <n v="28.7"/>
    <n v="18.600000000000001"/>
    <x v="1"/>
    <m/>
    <m/>
    <s v="Estadual"/>
    <m/>
    <s v="SP-147"/>
    <s v="DUP"/>
    <s v="Estadual"/>
    <s v="PLA"/>
    <s v="Taubaté"/>
  </r>
  <r>
    <x v="0"/>
    <s v="373BSP0050"/>
    <n v="0"/>
    <x v="327"/>
    <s v="0050"/>
    <n v="-47.607153769730601"/>
    <n v="-22.698964070435402"/>
    <n v="-47.650028870036202"/>
    <n v="-22.7149767800543"/>
    <s v="373"/>
    <s v="SP"/>
    <s v="Eixo Principal"/>
    <s v="-"/>
    <s v="373BSP0050"/>
    <s v="ENTR SP-304 (PIRACICABA)"/>
    <s v="MARGEM LESTE DA PONTE DO MIRANTE (PIRACICABA)"/>
    <n v="28.7"/>
    <n v="36.9"/>
    <n v="8.1999999999999993"/>
    <x v="1"/>
    <m/>
    <m/>
    <s v="Estadual"/>
    <m/>
    <s v="SP-127"/>
    <s v="PAV"/>
    <s v="Estadual"/>
    <s v="PLA"/>
    <s v="Taubaté"/>
  </r>
  <r>
    <x v="0"/>
    <s v="373BSP0053"/>
    <n v="0"/>
    <x v="327"/>
    <s v="0053"/>
    <n v="-47.650028870036202"/>
    <n v="-22.7149767800543"/>
    <n v="-47.683939940076101"/>
    <n v="-22.854113519822999"/>
    <s v="373"/>
    <s v="SP"/>
    <s v="Eixo Principal"/>
    <s v="-"/>
    <s v="373BSP0053"/>
    <s v="MARGEM LESTE DA PONTE DO MIRANTE (PIRACICABA)"/>
    <s v="FIM PISTA DUPLA"/>
    <n v="36.9"/>
    <n v="47.5"/>
    <n v="10.6"/>
    <x v="1"/>
    <m/>
    <m/>
    <s v="Estadual"/>
    <m/>
    <s v="SP-127"/>
    <s v="DUP"/>
    <s v="Estadual"/>
    <s v="PLA"/>
    <s v="Taubaté"/>
  </r>
  <r>
    <x v="0"/>
    <s v="373BSP0055"/>
    <n v="0"/>
    <x v="327"/>
    <s v="0055"/>
    <n v="-47.683939940076101"/>
    <n v="-22.854113519822999"/>
    <n v="-47.716313700017203"/>
    <n v="-23.025145410232401"/>
    <s v="373"/>
    <s v="SP"/>
    <s v="Eixo Principal"/>
    <s v="-"/>
    <s v="373BSP0055"/>
    <s v="FIM PISTA DUPLA"/>
    <s v="ENTR SP-101"/>
    <n v="47.5"/>
    <n v="68.8"/>
    <n v="21.3"/>
    <x v="1"/>
    <m/>
    <m/>
    <s v="Estadual"/>
    <m/>
    <s v="SP-127"/>
    <s v="PAV"/>
    <s v="Estadual"/>
    <s v="PLA"/>
    <s v="Taubaté"/>
  </r>
  <r>
    <x v="0"/>
    <s v="373BSP0065"/>
    <n v="0"/>
    <x v="327"/>
    <s v="0065"/>
    <n v="-47.716313700017203"/>
    <n v="-23.025145410232401"/>
    <n v="-47.717742919699901"/>
    <n v="-23.118446340326201"/>
    <s v="373"/>
    <s v="SP"/>
    <s v="Eixo Principal"/>
    <s v="-"/>
    <s v="373BSP0065"/>
    <s v="ENTR SP-101"/>
    <s v="ENTR SP-300 (TIETÊ)"/>
    <n v="68.8"/>
    <n v="80.3"/>
    <n v="11.5"/>
    <x v="1"/>
    <m/>
    <m/>
    <s v="Estadual"/>
    <m/>
    <s v="SP-127"/>
    <s v="PAV"/>
    <s v="Estadual"/>
    <s v="PLA"/>
    <s v="Taubaté"/>
  </r>
  <r>
    <x v="0"/>
    <s v="373BSP0070"/>
    <n v="0"/>
    <x v="327"/>
    <s v="0070"/>
    <n v="-47.717742919699901"/>
    <n v="-23.118446340326201"/>
    <n v="-47.751964275630698"/>
    <n v="-23.172045633898801"/>
    <s v="373"/>
    <s v="SP"/>
    <s v="Eixo Principal"/>
    <s v="-"/>
    <s v="373BSP0070"/>
    <s v="ENTR SP-300 (TIETÊ)"/>
    <s v="FIM PISTA DUPLA"/>
    <n v="80.3"/>
    <n v="88.4"/>
    <n v="8.1"/>
    <x v="1"/>
    <m/>
    <m/>
    <s v="Estadual"/>
    <m/>
    <s v="SP-127"/>
    <s v="DUP"/>
    <s v="Estadual"/>
    <s v="PLA"/>
    <s v="Taubaté"/>
  </r>
  <r>
    <x v="0"/>
    <s v="373BSP0080"/>
    <n v="0"/>
    <x v="327"/>
    <s v="0080"/>
    <n v="-47.751964275630698"/>
    <n v="-23.172045633898801"/>
    <n v="-47.806417710209097"/>
    <n v="-23.2823415302373"/>
    <s v="373"/>
    <s v="SP"/>
    <s v="Eixo Principal"/>
    <s v="-"/>
    <s v="373BSP0080"/>
    <s v="FIM PISTA DUPLA"/>
    <s v="ENTR BR-374"/>
    <n v="88.4"/>
    <n v="102.8"/>
    <n v="14.4"/>
    <x v="1"/>
    <m/>
    <m/>
    <s v="Estadual"/>
    <m/>
    <s v="SP-127"/>
    <s v="PAV"/>
    <s v="Estadual"/>
    <s v="PLA"/>
    <s v="Taubaté"/>
  </r>
  <r>
    <x v="0"/>
    <s v="373BSP0090"/>
    <n v="0"/>
    <x v="327"/>
    <s v="0090"/>
    <n v="-47.806417710209097"/>
    <n v="-23.2823415302373"/>
    <n v="-47.829641710096702"/>
    <n v="-23.322843350240301"/>
    <s v="373"/>
    <s v="SP"/>
    <s v="Eixo Principal"/>
    <s v="-"/>
    <s v="373BSP0090"/>
    <s v="ENTR BR-374"/>
    <s v="ENTR SP-129(A)"/>
    <n v="102.8"/>
    <n v="107.4"/>
    <n v="4.5999999999999996"/>
    <x v="1"/>
    <m/>
    <m/>
    <s v="Estadual"/>
    <m/>
    <s v="SP-127"/>
    <s v="DUP"/>
    <s v="Estadual"/>
    <s v="PLA"/>
    <s v="Taubaté"/>
  </r>
  <r>
    <x v="0"/>
    <s v="373BSP0103"/>
    <n v="0"/>
    <x v="327"/>
    <s v="0103"/>
    <n v="-47.829641710096702"/>
    <n v="-23.322843350240301"/>
    <n v="-47.858369159808802"/>
    <n v="-23.336394629808201"/>
    <s v="373"/>
    <s v="SP"/>
    <s v="Eixo Principal"/>
    <s v="-"/>
    <s v="373BSP0103"/>
    <s v="ENTR SP-129(A)"/>
    <s v="ENTR SP-141 (TATUÍ)"/>
    <n v="107.4"/>
    <n v="110.4"/>
    <n v="3"/>
    <x v="1"/>
    <m/>
    <m/>
    <s v="Estadual"/>
    <m/>
    <s v="SP-127"/>
    <s v="DUP"/>
    <s v="Estadual"/>
    <s v="PLA"/>
    <s v="Taubaté"/>
  </r>
  <r>
    <x v="0"/>
    <s v="373BSP0110"/>
    <n v="0"/>
    <x v="327"/>
    <s v="0110"/>
    <n v="-47.858369159808802"/>
    <n v="-23.336394629808201"/>
    <n v="-47.888857060305"/>
    <n v="-23.359865839836498"/>
    <s v="373"/>
    <s v="SP"/>
    <s v="Eixo Principal"/>
    <s v="-"/>
    <s v="373BSP0110"/>
    <s v="ENTR SP-141 (TATUÍ)"/>
    <s v="ENTR SP-129(B)"/>
    <n v="110.4"/>
    <n v="115"/>
    <n v="4.5999999999999996"/>
    <x v="1"/>
    <m/>
    <m/>
    <s v="Estadual"/>
    <m/>
    <s v="SP-127"/>
    <s v="DUP"/>
    <s v="Estadual"/>
    <s v="PLA"/>
    <s v="Taubaté"/>
  </r>
  <r>
    <x v="0"/>
    <s v="373BSP0113"/>
    <n v="0"/>
    <x v="327"/>
    <s v="0113"/>
    <n v="-47.888857060305"/>
    <n v="-23.359865839836498"/>
    <n v="-47.977446020417403"/>
    <n v="-23.5699074400762"/>
    <s v="373"/>
    <s v="SP"/>
    <s v="Eixo Principal"/>
    <s v="-"/>
    <s v="373BSP0113"/>
    <s v="ENTR SP-129(B)"/>
    <s v="ENTR SP-268"/>
    <n v="115"/>
    <n v="142.5"/>
    <n v="27.5"/>
    <x v="1"/>
    <m/>
    <m/>
    <s v="Estadual"/>
    <m/>
    <s v="SP-127"/>
    <s v="DUP"/>
    <s v="Estadual"/>
    <s v="PLA"/>
    <s v="Taubaté"/>
  </r>
  <r>
    <x v="0"/>
    <s v="373BSP0120"/>
    <n v="0"/>
    <x v="327"/>
    <s v="0120"/>
    <n v="-47.977446020417403"/>
    <n v="-23.5699074400762"/>
    <n v="-47.986230709679397"/>
    <n v="-23.5922278299503"/>
    <s v="373"/>
    <s v="SP"/>
    <s v="Eixo Principal"/>
    <s v="-"/>
    <s v="373BSP0120"/>
    <s v="ENTR SP-268"/>
    <s v="ENTR BR-272(A) (ITAPETININGA)"/>
    <n v="142.5"/>
    <n v="144.80000000000001"/>
    <n v="2.2999999999999998"/>
    <x v="1"/>
    <m/>
    <m/>
    <s v="Estadual"/>
    <m/>
    <s v="SP-127"/>
    <s v="DUP"/>
    <s v="Estadual"/>
    <s v="PLA"/>
    <s v="Taubaté"/>
  </r>
  <r>
    <x v="0"/>
    <s v="373BSP0130"/>
    <n v="0"/>
    <x v="327"/>
    <s v="0130"/>
    <n v="-47.986230709679397"/>
    <n v="-23.5922278299503"/>
    <n v="-48.0821704404134"/>
    <n v="-23.6189734796423"/>
    <s v="373"/>
    <s v="SP"/>
    <s v="Eixo Principal"/>
    <s v="Coinc"/>
    <s v="373BSP0130"/>
    <s v="ENTR BR-272(A) (ITAPETININGA)"/>
    <s v="ENTR BR-272(B)"/>
    <n v="144.80000000000001"/>
    <n v="155.5"/>
    <n v="10.7"/>
    <x v="1"/>
    <m/>
    <s v="272BSP0130"/>
    <s v="Estadual"/>
    <m/>
    <s v="SP-270"/>
    <s v="DUP"/>
    <s v="Estadual"/>
    <s v="PLA"/>
    <s v="Taubaté"/>
  </r>
  <r>
    <x v="0"/>
    <s v="373BSP0150"/>
    <n v="0"/>
    <x v="327"/>
    <s v="0150"/>
    <n v="-48.0821704404134"/>
    <n v="-23.6189734796423"/>
    <n v="-48.133160199983102"/>
    <n v="-23.7689851102745"/>
    <s v="373"/>
    <s v="SP"/>
    <s v="Eixo Principal"/>
    <s v="-"/>
    <s v="373BSP0150"/>
    <s v="ENTR BR-272(B)"/>
    <s v="ENTR SP-139 (GRAMADINHO)"/>
    <n v="155.5"/>
    <n v="175.7"/>
    <n v="20.2"/>
    <x v="1"/>
    <m/>
    <m/>
    <s v="Estadual"/>
    <m/>
    <s v="SP-127"/>
    <s v="DUP"/>
    <s v="Estadual"/>
    <s v="PLA"/>
    <s v="Taubaté"/>
  </r>
  <r>
    <x v="0"/>
    <s v="373BSP0170"/>
    <n v="0"/>
    <x v="327"/>
    <s v="0170"/>
    <n v="-48.133160199983102"/>
    <n v="-23.7689851102745"/>
    <n v="-48.326515170138897"/>
    <n v="-23.987806979608301"/>
    <s v="373"/>
    <s v="SP"/>
    <s v="Eixo Principal"/>
    <s v="-"/>
    <s v="373BSP0170"/>
    <s v="ENTR SP-139 (GRAMADINHO)"/>
    <s v="ENTR SP-258"/>
    <n v="175.7"/>
    <n v="209.9"/>
    <n v="34.200000000000003"/>
    <x v="1"/>
    <m/>
    <m/>
    <s v="Estadual"/>
    <m/>
    <s v="SP-127"/>
    <s v="DUP"/>
    <s v="Estadual"/>
    <s v="PLA"/>
    <s v="Taubaté"/>
  </r>
  <r>
    <x v="0"/>
    <s v="373BSP0185"/>
    <n v="0"/>
    <x v="327"/>
    <s v="0185"/>
    <n v="-48.326515170138897"/>
    <n v="-23.987806979608301"/>
    <n v="-48.3414727798448"/>
    <n v="-24.007903550208599"/>
    <s v="373"/>
    <s v="SP"/>
    <s v="Eixo Principal"/>
    <s v="-"/>
    <s v="373BSP0185"/>
    <s v="ENTR SP-258"/>
    <s v="ENTR SP-250 (CAPÃO BONITO)"/>
    <n v="209.9"/>
    <n v="212.9"/>
    <n v="3"/>
    <x v="1"/>
    <m/>
    <m/>
    <s v="Estadual"/>
    <m/>
    <s v="SP-127"/>
    <s v="PAV"/>
    <s v="Estadual"/>
    <s v="PLA"/>
    <s v="Taubaté"/>
  </r>
  <r>
    <x v="0"/>
    <s v="373BSP0190"/>
    <n v="0"/>
    <x v="327"/>
    <s v="0190"/>
    <n v="-48.3414727798448"/>
    <n v="-24.007903550208599"/>
    <n v="-48.536520769617702"/>
    <n v="-24.189730579602401"/>
    <s v="373"/>
    <s v="SP"/>
    <s v="Eixo Principal"/>
    <s v="-"/>
    <s v="373BSP0190"/>
    <s v="ENTR SP-250 (CAPÃO BONITO)"/>
    <s v="ENTR SP-252 (GUAPIARA)"/>
    <n v="212.9"/>
    <n v="250"/>
    <n v="37.1"/>
    <x v="1"/>
    <m/>
    <m/>
    <s v="Estadual"/>
    <m/>
    <s v="SP-250"/>
    <s v="PAV"/>
    <s v="Estadual"/>
    <s v="PLA"/>
    <s v="Taubaté"/>
  </r>
  <r>
    <x v="0"/>
    <s v="373BSP0210"/>
    <n v="0"/>
    <x v="327"/>
    <s v="0210"/>
    <n v="-48.536520769617702"/>
    <n v="-24.189730579602401"/>
    <n v="-48.838771630006697"/>
    <n v="-24.5221376804095"/>
    <s v="373"/>
    <s v="SP"/>
    <s v="Eixo Principal"/>
    <s v="-"/>
    <s v="373BSP0210"/>
    <s v="ENTR SP-252 (GUAPIARA)"/>
    <s v="ENTR SP-165/249 (APIAÍ)"/>
    <n v="250"/>
    <n v="307.8"/>
    <n v="57.8"/>
    <x v="1"/>
    <m/>
    <m/>
    <s v="Estadual"/>
    <m/>
    <s v="SP-250"/>
    <s v="PAV"/>
    <s v="Estadual"/>
    <s v="PLA"/>
    <s v="Taubaté"/>
  </r>
  <r>
    <x v="0"/>
    <s v="373BSP0230"/>
    <n v="0"/>
    <x v="327"/>
    <s v="0230"/>
    <n v="-48.838771630006697"/>
    <n v="-24.5221376804095"/>
    <n v="-49.003881429883997"/>
    <n v="-24.656088699933399"/>
    <s v="373"/>
    <s v="SP"/>
    <s v="Eixo Principal"/>
    <s v="-"/>
    <s v="373BSP0230"/>
    <s v="ENTR SP-165/249 (APIAÍ)"/>
    <s v="INÍCIO PONTE S/RIO RIBEIRA DE IGUAPE (RIBEIRA) (DIV SP/PR)"/>
    <n v="307.8"/>
    <n v="341.6"/>
    <n v="33.799999999999997"/>
    <x v="1"/>
    <m/>
    <s v="476BSP0010"/>
    <s v="Estadual"/>
    <m/>
    <s v="SP-250"/>
    <s v="PAV"/>
    <s v="Estadual"/>
    <s v="PLA"/>
    <s v="Taubaté"/>
  </r>
  <r>
    <x v="0"/>
    <s v="374BSP0010"/>
    <n v="0"/>
    <x v="328"/>
    <s v="0010"/>
    <n v="-51.834987359578903"/>
    <n v="-21.896203930367001"/>
    <n v="-51.654840779977903"/>
    <n v="-21.989680349668301"/>
    <s v="374"/>
    <s v="SP"/>
    <s v="Eixo Principal"/>
    <s v="-"/>
    <s v="374BSP0010"/>
    <s v="ENTR BR-158/267 (P/PRESIDENTE WENCESLAU)"/>
    <s v="ACESSO SANTO ANASTÁCIO"/>
    <n v="0"/>
    <n v="22.2"/>
    <n v="22.2"/>
    <x v="1"/>
    <m/>
    <m/>
    <s v="Estadual"/>
    <m/>
    <s v="SP-270"/>
    <s v="DUP"/>
    <s v="Estadual"/>
    <s v="PLA"/>
    <s v="São José do Rio Preto"/>
  </r>
  <r>
    <x v="0"/>
    <s v="374BSP0020"/>
    <n v="0"/>
    <x v="328"/>
    <s v="0020"/>
    <n v="-51.654840779977903"/>
    <n v="-21.989680349668301"/>
    <n v="-51.463196650405003"/>
    <n v="-22.1044781001841"/>
    <s v="374"/>
    <s v="SP"/>
    <s v="Eixo Principal"/>
    <s v="-"/>
    <s v="374BSP0020"/>
    <s v="ACESSO SANTO ANASTÁCIO"/>
    <s v="ENTR SP-501"/>
    <n v="22.2"/>
    <n v="46.2"/>
    <n v="24"/>
    <x v="1"/>
    <m/>
    <m/>
    <s v="Estadual"/>
    <m/>
    <s v="SP-270"/>
    <s v="DUP"/>
    <s v="Estadual"/>
    <s v="PLA"/>
    <s v="São José do Rio Preto"/>
  </r>
  <r>
    <x v="0"/>
    <s v="374BSP0030"/>
    <n v="0"/>
    <x v="328"/>
    <s v="0030"/>
    <n v="-51.463196650405003"/>
    <n v="-22.1044781001841"/>
    <n v="-51.3903145899463"/>
    <n v="-22.150966519988799"/>
    <s v="374"/>
    <s v="SP"/>
    <s v="Eixo Principal"/>
    <s v="-"/>
    <s v="374BSP0030"/>
    <s v="ENTR SP-501"/>
    <s v="ENTR SP-425 (PRESIDENTE PRUDENTE)"/>
    <n v="46.2"/>
    <n v="55.2"/>
    <n v="9"/>
    <x v="1"/>
    <m/>
    <m/>
    <s v="Estadual"/>
    <m/>
    <s v="SP-270"/>
    <s v="DUP"/>
    <s v="Estadual"/>
    <s v="PLA"/>
    <s v="São José do Rio Preto"/>
  </r>
  <r>
    <x v="0"/>
    <s v="374BSP0050"/>
    <n v="0"/>
    <x v="328"/>
    <s v="0050"/>
    <n v="-51.3903145899463"/>
    <n v="-22.150966519988799"/>
    <n v="-51.3693910198796"/>
    <n v="-22.178947759931098"/>
    <s v="374"/>
    <s v="SP"/>
    <s v="Eixo Principal"/>
    <s v="-"/>
    <s v="374BSP0050"/>
    <s v="ENTR SP-425 (PRESIDENTE PRUDENTE)"/>
    <s v="ENTR SP-425"/>
    <n v="55.2"/>
    <n v="59.5"/>
    <n v="4.3"/>
    <x v="1"/>
    <m/>
    <m/>
    <s v="Estadual"/>
    <m/>
    <s v="SP-270"/>
    <s v="DUP"/>
    <s v="Estadual"/>
    <s v="PLA"/>
    <s v="São José do Rio Preto"/>
  </r>
  <r>
    <x v="0"/>
    <s v="374BSP0070"/>
    <n v="0"/>
    <x v="328"/>
    <s v="0070"/>
    <n v="-51.3693910198796"/>
    <n v="-22.178947759931098"/>
    <n v="-51.333435989579101"/>
    <n v="-22.241821439807499"/>
    <s v="374"/>
    <s v="SP"/>
    <s v="Eixo Principal"/>
    <s v="-"/>
    <s v="374BSP0070"/>
    <s v="ENTR SP-425"/>
    <s v="ACESSO P/REGENTE FEIJÓ"/>
    <n v="59.5"/>
    <n v="67.599999999999994"/>
    <n v="8.1"/>
    <x v="1"/>
    <m/>
    <m/>
    <s v="Estadual"/>
    <m/>
    <s v="SP-270"/>
    <s v="DUP"/>
    <s v="Estadual"/>
    <s v="PLA"/>
    <s v="São José do Rio Preto"/>
  </r>
  <r>
    <x v="0"/>
    <s v="374BSP0090"/>
    <n v="0"/>
    <x v="328"/>
    <s v="0090"/>
    <n v="-51.333435989579101"/>
    <n v="-22.241821439807499"/>
    <n v="-51.261936570216498"/>
    <n v="-22.296958869955802"/>
    <s v="374"/>
    <s v="SP"/>
    <s v="Eixo Principal"/>
    <s v="-"/>
    <s v="374BSP0090"/>
    <s v="ACESSO P/REGENTE FEIJÓ"/>
    <s v="ENTR SP-483"/>
    <n v="67.599999999999994"/>
    <n v="77.2"/>
    <n v="9.6"/>
    <x v="1"/>
    <m/>
    <m/>
    <s v="Estadual"/>
    <m/>
    <s v="SP-270"/>
    <s v="DUP"/>
    <s v="Estadual"/>
    <s v="PLA"/>
    <s v="São José do Rio Preto"/>
  </r>
  <r>
    <x v="0"/>
    <s v="374BSP0110"/>
    <n v="0"/>
    <x v="328"/>
    <s v="0110"/>
    <n v="-51.261936570216498"/>
    <n v="-22.296958869955802"/>
    <n v="-50.997545329753102"/>
    <n v="-22.441575599834"/>
    <s v="374"/>
    <s v="SP"/>
    <s v="Eixo Principal"/>
    <s v="-"/>
    <s v="374BSP0110"/>
    <s v="ENTR SP-483"/>
    <s v="ENTR SP-457"/>
    <n v="77.2"/>
    <n v="109.2"/>
    <n v="32"/>
    <x v="1"/>
    <m/>
    <m/>
    <s v="Estadual"/>
    <m/>
    <s v="SP-270"/>
    <s v="PAV"/>
    <s v="Estadual"/>
    <s v="PLA"/>
    <s v="São José do Rio Preto"/>
  </r>
  <r>
    <x v="0"/>
    <s v="374BSP0130"/>
    <n v="0"/>
    <x v="328"/>
    <s v="0130"/>
    <n v="-50.997545329753102"/>
    <n v="-22.441575599834"/>
    <n v="-50.775239740421597"/>
    <n v="-22.570571130053501"/>
    <s v="374"/>
    <s v="SP"/>
    <s v="Eixo Principal"/>
    <s v="-"/>
    <s v="374BSP0130"/>
    <s v="ENTR SP-457"/>
    <s v="ENTR SP-421"/>
    <n v="109.2"/>
    <n v="136.30000000000001"/>
    <n v="27.1"/>
    <x v="1"/>
    <m/>
    <m/>
    <s v="Estadual"/>
    <m/>
    <s v="SP-270"/>
    <s v="PAV"/>
    <s v="Estadual"/>
    <s v="PLA"/>
    <s v="São José do Rio Preto"/>
  </r>
  <r>
    <x v="0"/>
    <s v="374BSP0150"/>
    <n v="0"/>
    <x v="328"/>
    <s v="0150"/>
    <n v="-50.775239740421597"/>
    <n v="-22.570571130053501"/>
    <n v="-50.4326140496986"/>
    <n v="-22.636687829979302"/>
    <s v="374"/>
    <s v="SP"/>
    <s v="Eixo Principal"/>
    <s v="-"/>
    <s v="374BSP0150"/>
    <s v="ENTR SP-421"/>
    <s v="ENTR SP-284/333(A) (ASSIS)"/>
    <n v="136.30000000000001"/>
    <n v="172.9"/>
    <n v="36.6"/>
    <x v="1"/>
    <m/>
    <m/>
    <s v="Estadual"/>
    <m/>
    <s v="SP-270"/>
    <s v="PAV"/>
    <s v="Estadual"/>
    <s v="PLA"/>
    <s v="São José do Rio Preto"/>
  </r>
  <r>
    <x v="0"/>
    <s v="374BSP0170"/>
    <n v="0"/>
    <x v="328"/>
    <s v="0170"/>
    <n v="-50.4326140496986"/>
    <n v="-22.636687829979302"/>
    <n v="-50.403691090071703"/>
    <n v="-22.638582179923599"/>
    <s v="374"/>
    <s v="SP"/>
    <s v="Eixo Principal"/>
    <s v="-"/>
    <s v="374BSP0170"/>
    <s v="ENTR SP-284/333(A) (ASSIS)"/>
    <s v="ENTR SP-333(B)"/>
    <n v="172.9"/>
    <n v="176.4"/>
    <n v="3.5"/>
    <x v="1"/>
    <m/>
    <m/>
    <s v="Estadual"/>
    <m/>
    <s v="SP-270"/>
    <s v="DUP"/>
    <s v="Estadual"/>
    <s v="PLA"/>
    <s v="São José do Rio Preto"/>
  </r>
  <r>
    <x v="0"/>
    <s v="374BSP0180"/>
    <n v="0"/>
    <x v="328"/>
    <s v="0180"/>
    <n v="-50.403691090071703"/>
    <n v="-22.638582179923599"/>
    <n v="-49.889563400030802"/>
    <n v="-22.662620179577502"/>
    <s v="374"/>
    <s v="SP"/>
    <s v="Eixo Principal"/>
    <s v="-"/>
    <s v="374BSP0180"/>
    <s v="ENTR SP-333(B)"/>
    <s v="ENTR BR-153(A)"/>
    <n v="176.4"/>
    <n v="226.4"/>
    <n v="50"/>
    <x v="1"/>
    <m/>
    <m/>
    <s v="Federal"/>
    <m/>
    <m/>
    <m/>
    <s v="Federal"/>
    <s v="PLA"/>
    <s v="São José do Rio Preto"/>
  </r>
  <r>
    <x v="0"/>
    <s v="374BSP0185"/>
    <n v="0"/>
    <x v="328"/>
    <s v="0185"/>
    <n v="-49.889568310329103"/>
    <n v="-22.6082293099346"/>
    <n v="-49.889563400030802"/>
    <n v="-22.662620179577502"/>
    <s v="374"/>
    <s v="SP"/>
    <s v="Eixo Principal"/>
    <s v="Coinc"/>
    <s v="374BSP0185"/>
    <s v="ENTR BR-153(A)"/>
    <s v="ENTR SP-331"/>
    <n v="226.4"/>
    <n v="232.8"/>
    <n v="6.4"/>
    <x v="2"/>
    <m/>
    <s v="153BSP1145"/>
    <s v="Concessão Federal"/>
    <m/>
    <m/>
    <m/>
    <s v="Federal"/>
    <s v="PAV"/>
    <s v="São José do Rio Preto"/>
  </r>
  <r>
    <x v="0"/>
    <s v="374BSP0192"/>
    <n v="0"/>
    <x v="328"/>
    <s v="0192"/>
    <n v="-49.859632300390302"/>
    <n v="-22.441802460115401"/>
    <n v="-49.889568310329103"/>
    <n v="-22.6082293099346"/>
    <s v="374"/>
    <s v="SP"/>
    <s v="Eixo Principal"/>
    <s v="Coinc"/>
    <s v="374BSP0192"/>
    <s v="ENTR SP-331"/>
    <s v="ENTR BR-153(B)"/>
    <n v="232.8"/>
    <n v="252.6"/>
    <n v="19.8"/>
    <x v="2"/>
    <m/>
    <s v="153BSP1140"/>
    <s v="Concessão Federal"/>
    <m/>
    <m/>
    <m/>
    <s v="Federal"/>
    <s v="PAV"/>
    <s v="São José do Rio Preto"/>
  </r>
  <r>
    <x v="0"/>
    <s v="374BSP0210"/>
    <n v="0"/>
    <x v="328"/>
    <s v="0210"/>
    <n v="-49.859632300390302"/>
    <n v="-22.441802460115401"/>
    <n v="-49.462040229672802"/>
    <n v="-22.732090089885599"/>
    <s v="374"/>
    <s v="SP"/>
    <s v="Eixo Principal"/>
    <s v="-"/>
    <s v="374BSP0210"/>
    <s v="ENTR BR-153(B)"/>
    <s v="ENTR BR-369"/>
    <n v="252.6"/>
    <n v="298.8"/>
    <n v="46.2"/>
    <x v="1"/>
    <m/>
    <m/>
    <s v="Federal"/>
    <m/>
    <m/>
    <m/>
    <s v="Federal"/>
    <s v="PLA"/>
    <s v="São José do Rio Preto"/>
  </r>
  <r>
    <x v="0"/>
    <s v="374BSP0230"/>
    <n v="0"/>
    <x v="328"/>
    <s v="0230"/>
    <n v="-49.462040229672802"/>
    <n v="-22.732090089885599"/>
    <n v="-49.226514779833103"/>
    <n v="-22.8336354496162"/>
    <s v="374"/>
    <s v="SP"/>
    <s v="Eixo Principal"/>
    <s v="-"/>
    <s v="374BSP0230"/>
    <s v="ENTR BR-369"/>
    <s v="ENTR SP-261 (P/ÁGUAS DE SANTA BÁRBARA)"/>
    <n v="298.8"/>
    <n v="326.2"/>
    <n v="27.4"/>
    <x v="1"/>
    <m/>
    <m/>
    <s v="Estadual"/>
    <m/>
    <s v="SP-280"/>
    <s v="DUP"/>
    <s v="Estadual"/>
    <s v="PLA"/>
    <s v="Taubaté"/>
  </r>
  <r>
    <x v="0"/>
    <s v="374BSP0250"/>
    <n v="0"/>
    <x v="328"/>
    <s v="0250"/>
    <n v="-49.226514779833103"/>
    <n v="-22.8336354496162"/>
    <n v="-48.809625609733999"/>
    <n v="-22.962045170448199"/>
    <s v="374"/>
    <s v="SP"/>
    <s v="Eixo Principal"/>
    <s v="-"/>
    <s v="374BSP0250"/>
    <s v="ENTR SP-261 (P/ÁGUAS DE SANTA BÁRBARA)"/>
    <s v="ENTR SP-255"/>
    <n v="326.2"/>
    <n v="372.4"/>
    <n v="46.2"/>
    <x v="1"/>
    <m/>
    <m/>
    <s v="Estadual"/>
    <m/>
    <s v="SP-280"/>
    <s v="DUP"/>
    <s v="Estadual"/>
    <s v="PLA"/>
    <s v="Taubaté"/>
  </r>
  <r>
    <x v="0"/>
    <s v="374BSP0270"/>
    <n v="0"/>
    <x v="328"/>
    <s v="0270"/>
    <n v="-48.809625609733999"/>
    <n v="-22.962045170448199"/>
    <n v="-48.802904926620997"/>
    <n v="-22.965798832749801"/>
    <s v="374"/>
    <s v="SP"/>
    <s v="Eixo Principal"/>
    <s v="-"/>
    <s v="374BSP0270"/>
    <s v="ENTR SP-255"/>
    <s v="ENTR SP-251"/>
    <n v="372.4"/>
    <n v="373.2"/>
    <n v="0.8"/>
    <x v="1"/>
    <m/>
    <m/>
    <s v="Estadual"/>
    <m/>
    <s v="SP-280"/>
    <s v="DUP"/>
    <s v="Estadual"/>
    <s v="PLA"/>
    <s v="Taubaté"/>
  </r>
  <r>
    <x v="0"/>
    <s v="374BSP0273"/>
    <n v="0"/>
    <x v="328"/>
    <s v="0273"/>
    <n v="-48.802904926620997"/>
    <n v="-22.965798832749801"/>
    <n v="-48.5323719002429"/>
    <n v="-23.072837579790399"/>
    <s v="374"/>
    <s v="SP"/>
    <s v="Eixo Principal"/>
    <s v="-"/>
    <s v="374BSP0273"/>
    <s v="ENTR SP-251"/>
    <s v="ENTR SP-209"/>
    <n v="373.2"/>
    <n v="403.5"/>
    <n v="30.3"/>
    <x v="1"/>
    <m/>
    <m/>
    <s v="Estadual"/>
    <m/>
    <s v="SP-280"/>
    <s v="DUP"/>
    <s v="Estadual"/>
    <s v="PLA"/>
    <s v="Taubaté"/>
  </r>
  <r>
    <x v="0"/>
    <s v="374BSP0280"/>
    <n v="0"/>
    <x v="328"/>
    <s v="0280"/>
    <n v="-48.5323719002429"/>
    <n v="-23.072837579790399"/>
    <n v="-48.306895539697301"/>
    <n v="-23.1813461104346"/>
    <s v="374"/>
    <s v="SP"/>
    <s v="Eixo Principal"/>
    <s v="-"/>
    <s v="374BSP0280"/>
    <s v="ENTR SP-209"/>
    <s v="ENTR SP-147"/>
    <n v="403.5"/>
    <n v="430.8"/>
    <n v="27.3"/>
    <x v="1"/>
    <m/>
    <m/>
    <s v="Estadual"/>
    <m/>
    <s v="SP-280"/>
    <s v="DUP"/>
    <s v="Estadual"/>
    <s v="PLA"/>
    <s v="Taubaté"/>
  </r>
  <r>
    <x v="0"/>
    <s v="374BSP0290"/>
    <n v="0"/>
    <x v="328"/>
    <s v="0290"/>
    <n v="-48.306895539697301"/>
    <n v="-23.1813461104346"/>
    <n v="-48.1227992096157"/>
    <n v="-23.2376481698271"/>
    <s v="374"/>
    <s v="SP"/>
    <s v="Eixo Principal"/>
    <s v="-"/>
    <s v="374BSP0290"/>
    <s v="ENTR SP-147"/>
    <s v="ENTR SP-157 (P/PORANGABA)"/>
    <n v="430.8"/>
    <n v="451.7"/>
    <n v="20.9"/>
    <x v="1"/>
    <m/>
    <m/>
    <s v="Estadual"/>
    <m/>
    <s v="SP-280"/>
    <s v="DUP"/>
    <s v="Estadual"/>
    <s v="PLA"/>
    <s v="Taubaté"/>
  </r>
  <r>
    <x v="0"/>
    <s v="374BSP0310"/>
    <n v="0"/>
    <x v="328"/>
    <s v="0310"/>
    <n v="-48.1227992096157"/>
    <n v="-23.2376481698271"/>
    <n v="-47.937765849813999"/>
    <n v="-23.2536962398895"/>
    <s v="374"/>
    <s v="SP"/>
    <s v="Eixo Principal"/>
    <s v="-"/>
    <s v="374BSP0310"/>
    <s v="ENTR SP-157 (P/PORANGABA)"/>
    <s v="ENTR SP-141 (P/CESÁRIO LANGE)"/>
    <n v="451.7"/>
    <n v="470.8"/>
    <n v="19.100000000000001"/>
    <x v="1"/>
    <m/>
    <m/>
    <s v="Estadual"/>
    <m/>
    <s v="SP-280"/>
    <s v="DUP"/>
    <s v="Estadual"/>
    <s v="PLA"/>
    <s v="Taubaté"/>
  </r>
  <r>
    <x v="0"/>
    <s v="374BSP0330"/>
    <n v="0"/>
    <x v="328"/>
    <s v="0330"/>
    <n v="-47.937765849813999"/>
    <n v="-23.2536962398895"/>
    <n v="-47.806417710209097"/>
    <n v="-23.2823415302373"/>
    <s v="374"/>
    <s v="SP"/>
    <s v="Eixo Principal"/>
    <s v="-"/>
    <s v="374BSP0330"/>
    <s v="ENTR SP-141 (P/CESÁRIO LANGE)"/>
    <s v="ENTR BR-373"/>
    <n v="470.8"/>
    <n v="484.9"/>
    <n v="14.1"/>
    <x v="1"/>
    <m/>
    <m/>
    <s v="Estadual"/>
    <m/>
    <s v="SP-280"/>
    <s v="DUP"/>
    <s v="Estadual"/>
    <s v="PLA"/>
    <s v="Taubaté"/>
  </r>
  <r>
    <x v="0"/>
    <s v="374BSP0350"/>
    <n v="0"/>
    <x v="328"/>
    <s v="0350"/>
    <n v="-47.806417710209097"/>
    <n v="-23.2823415302373"/>
    <n v="-47.746106590046999"/>
    <n v="-23.290338159778202"/>
    <s v="374"/>
    <s v="SP"/>
    <s v="Eixo Principal"/>
    <s v="-"/>
    <s v="374BSP0350"/>
    <s v="ENTR BR-373"/>
    <s v="ENTR SP-129"/>
    <n v="484.9"/>
    <n v="491.3"/>
    <n v="6.4"/>
    <x v="1"/>
    <m/>
    <m/>
    <s v="Estadual"/>
    <m/>
    <s v="SP-280"/>
    <s v="DUP"/>
    <s v="Estadual"/>
    <s v="PLA"/>
    <s v="Taubaté"/>
  </r>
  <r>
    <x v="0"/>
    <s v="374BSP0355"/>
    <n v="0"/>
    <x v="328"/>
    <s v="0355"/>
    <n v="-47.746106590046999"/>
    <n v="-23.290338159778202"/>
    <n v="-47.679012460156798"/>
    <n v="-23.296652850248702"/>
    <s v="374"/>
    <s v="SP"/>
    <s v="Eixo Principal"/>
    <s v="-"/>
    <s v="374BSP0355"/>
    <s v="ENTR SP-129"/>
    <s v="ACESSO BOITUVA"/>
    <n v="491.3"/>
    <n v="498.2"/>
    <n v="6.9"/>
    <x v="1"/>
    <m/>
    <m/>
    <s v="Estadual"/>
    <m/>
    <s v="SP-280"/>
    <s v="DUP"/>
    <s v="Estadual"/>
    <s v="PLA"/>
    <s v="Taubaté"/>
  </r>
  <r>
    <x v="0"/>
    <s v="374BSP0370"/>
    <n v="0"/>
    <x v="328"/>
    <s v="0370"/>
    <n v="-47.679012460156798"/>
    <n v="-23.296652850248702"/>
    <n v="-47.529354040056802"/>
    <n v="-23.344125909882699"/>
    <s v="374"/>
    <s v="SP"/>
    <s v="Eixo Principal"/>
    <s v="-"/>
    <s v="374BSP0370"/>
    <s v="ACESSO BOITUVA"/>
    <s v="ENTR BR-478"/>
    <n v="498.2"/>
    <n v="514.6"/>
    <n v="16.399999999999999"/>
    <x v="1"/>
    <m/>
    <m/>
    <s v="Estadual"/>
    <m/>
    <s v="SP-280"/>
    <s v="DUP"/>
    <s v="Estadual"/>
    <s v="PLA"/>
    <s v="Taubaté"/>
  </r>
  <r>
    <x v="0"/>
    <s v="374BSP0390"/>
    <n v="0"/>
    <x v="328"/>
    <s v="0390"/>
    <n v="-47.529354040056802"/>
    <n v="-23.344125909882699"/>
    <n v="-47.352317999575902"/>
    <n v="-23.395291030056899"/>
    <s v="374"/>
    <s v="SP"/>
    <s v="Eixo Principal"/>
    <s v="-"/>
    <s v="374BSP0390"/>
    <s v="ENTR BR-478"/>
    <s v="ENTR SP-079 (P/ITÚ)"/>
    <n v="514.6"/>
    <n v="533.70000000000005"/>
    <n v="19.100000000000001"/>
    <x v="1"/>
    <m/>
    <m/>
    <s v="Estadual"/>
    <m/>
    <s v="SP-280"/>
    <s v="DUP"/>
    <s v="Estadual"/>
    <s v="PLA"/>
    <s v="Taubaté"/>
  </r>
  <r>
    <x v="0"/>
    <s v="374BSP0407"/>
    <n v="0"/>
    <x v="328"/>
    <s v="0407"/>
    <n v="-47.352317999575902"/>
    <n v="-23.395291030056899"/>
    <n v="-47.335608419692697"/>
    <n v="-23.400873130090801"/>
    <s v="374"/>
    <s v="SP"/>
    <s v="Eixo Principal"/>
    <s v="-"/>
    <s v="374BSP0407"/>
    <s v="ENTR SP-079 (P/ITÚ)"/>
    <s v="ENTR SP-075"/>
    <n v="533.70000000000005"/>
    <n v="535.5"/>
    <n v="1.8"/>
    <x v="1"/>
    <m/>
    <m/>
    <s v="Estadual"/>
    <m/>
    <s v="SP-280"/>
    <s v="DUP"/>
    <s v="Estadual"/>
    <s v="PLA"/>
    <s v="Taubaté"/>
  </r>
  <r>
    <x v="0"/>
    <s v="374BSP0410"/>
    <n v="0"/>
    <x v="328"/>
    <s v="0410"/>
    <n v="-47.335608419692697"/>
    <n v="-23.400873130090801"/>
    <n v="-46.876700589860199"/>
    <n v="-23.5050589596032"/>
    <s v="374"/>
    <s v="SP"/>
    <s v="Eixo Principal"/>
    <s v="-"/>
    <s v="374BSP0410"/>
    <s v="ENTR SP-075"/>
    <s v="ENTR SP-312 (BARUERI)"/>
    <n v="535.5"/>
    <n v="587.4"/>
    <n v="51.9"/>
    <x v="1"/>
    <m/>
    <m/>
    <s v="Estadual"/>
    <m/>
    <s v="SP-280"/>
    <s v="DUP"/>
    <s v="Estadual"/>
    <s v="PLA"/>
    <s v="Taubaté"/>
  </r>
  <r>
    <x v="0"/>
    <s v="374BSP0430"/>
    <n v="0"/>
    <x v="328"/>
    <s v="0430"/>
    <n v="-46.876700589860199"/>
    <n v="-23.5050589596032"/>
    <n v="-46.750383909789498"/>
    <n v="-23.5270924198792"/>
    <s v="374"/>
    <s v="SP"/>
    <s v="Eixo Principal"/>
    <s v="-"/>
    <s v="374BSP0430"/>
    <s v="ENTR SP-312 (BARUERI)"/>
    <s v="ENTR BR-116 (SÃO PAULO) (MARGEM SUDOESTE ENTR TIETE-PINHEIROS)"/>
    <n v="587.4"/>
    <n v="600.1"/>
    <n v="12.7"/>
    <x v="1"/>
    <m/>
    <m/>
    <s v="Estadual"/>
    <m/>
    <s v="SP-280"/>
    <s v="DUP"/>
    <s v="Estadual"/>
    <s v="PLA"/>
    <s v="Taubaté"/>
  </r>
  <r>
    <x v="0"/>
    <s v="376APR1005"/>
    <n v="0"/>
    <x v="329"/>
    <s v="1005"/>
    <n v="-51.418779850409699"/>
    <n v="-23.580054380105501"/>
    <n v="-51.452225929582902"/>
    <n v="-23.546643069621801"/>
    <s v="376"/>
    <s v="PR"/>
    <s v="Acesso"/>
    <s v="-"/>
    <s v="376APR1005"/>
    <s v="ENTR BR-376 (CONTORNO SUL APUCARANA)"/>
    <s v="ENTR BR-369 (ACESSO LESTE APUCARANA)"/>
    <n v="0"/>
    <n v="5.3"/>
    <n v="5.3"/>
    <x v="2"/>
    <m/>
    <m/>
    <s v="Convênio de Administração"/>
    <m/>
    <m/>
    <m/>
    <s v="Federal"/>
    <s v="PAV"/>
    <s v="Londrina"/>
  </r>
  <r>
    <x v="0"/>
    <s v="376APR2005"/>
    <n v="0"/>
    <x v="329"/>
    <s v="2005"/>
    <n v="-49.181893820243502"/>
    <n v="-25.568944049927801"/>
    <n v="-49.195628660434203"/>
    <n v="-25.5306910800292"/>
    <s v="376"/>
    <s v="PR"/>
    <s v="Acesso"/>
    <s v="-"/>
    <s v="376APR2005"/>
    <s v="ENTR BR-116(B) (CONTORNO LESTE CURITIBA)"/>
    <s v="SÃO JOSÉ DOS PINHAIS"/>
    <n v="0"/>
    <n v="4.5"/>
    <n v="4.5"/>
    <x v="0"/>
    <m/>
    <m/>
    <s v="Federal"/>
    <m/>
    <m/>
    <m/>
    <s v="Federal"/>
    <s v="PAV"/>
    <s v="Colombo"/>
  </r>
  <r>
    <x v="0"/>
    <s v="376BMS0010"/>
    <n v="0"/>
    <x v="330"/>
    <s v="0010"/>
    <n v="-54.692950659944898"/>
    <n v="-22.1948468896721"/>
    <n v="-54.666010950045198"/>
    <n v="-22.225105480133699"/>
    <s v="376"/>
    <s v="MS"/>
    <s v="Eixo Principal"/>
    <s v="-"/>
    <s v="376BMS0010"/>
    <s v="ENTR BR-163 (P/DOURADOS)"/>
    <s v="ENTR MS-274 (P/INDÁPOLIS)"/>
    <n v="0"/>
    <n v="4.3"/>
    <n v="4.3"/>
    <x v="2"/>
    <m/>
    <m/>
    <m/>
    <s v="MP082/2003"/>
    <m/>
    <m/>
    <m/>
    <s v="PAV"/>
    <s v="Dourados"/>
  </r>
  <r>
    <x v="0"/>
    <s v="376BMS0012"/>
    <n v="0"/>
    <x v="330"/>
    <s v="0012"/>
    <n v="-54.666010950045198"/>
    <n v="-22.225105480133699"/>
    <n v="-54.5237455498172"/>
    <n v="-22.372720660330099"/>
    <s v="376"/>
    <s v="MS"/>
    <s v="Eixo Principal"/>
    <s v="-"/>
    <s v="376BMS0012"/>
    <s v="ENTR MS-274 (P/INDÁPOLIS)"/>
    <s v="FIM DA PONTE S/ RIO DOURADOS (FÁTIMA DO SUL)"/>
    <n v="4.3"/>
    <n v="26.5"/>
    <n v="22.2"/>
    <x v="2"/>
    <m/>
    <m/>
    <m/>
    <s v="MP082/2003"/>
    <m/>
    <m/>
    <m/>
    <s v="PAV"/>
    <s v="Dourados"/>
  </r>
  <r>
    <x v="0"/>
    <s v="376BMS0030"/>
    <n v="0"/>
    <x v="330"/>
    <s v="0030"/>
    <n v="-54.5237455498172"/>
    <n v="-22.372720660330099"/>
    <n v="-54.438301310257202"/>
    <n v="-22.408114969630098"/>
    <s v="376"/>
    <s v="MS"/>
    <s v="Eixo Principal"/>
    <s v="-"/>
    <s v="376BMS0030"/>
    <s v="FIM DA PONTE S/ RIO DOURADOS (FÁTIMA DO SUL)"/>
    <s v="ENTR MS-147(A) (VICENTINA)"/>
    <n v="26.5"/>
    <n v="36.1"/>
    <n v="9.6"/>
    <x v="2"/>
    <m/>
    <m/>
    <m/>
    <s v="MP082/2003"/>
    <m/>
    <m/>
    <m/>
    <s v="PAV"/>
    <s v="Dourados"/>
  </r>
  <r>
    <x v="0"/>
    <s v="376BMS0032"/>
    <n v="0"/>
    <x v="330"/>
    <s v="0032"/>
    <n v="-54.438301310257202"/>
    <n v="-22.408114969630098"/>
    <n v="-54.391109400278502"/>
    <n v="-22.426358300095401"/>
    <s v="376"/>
    <s v="MS"/>
    <s v="Eixo Principal"/>
    <s v="-"/>
    <s v="376BMS0032"/>
    <s v="ENTR MS-147(A) (VICENTINA)"/>
    <s v="ENTR MS-147(B) (P/CULTURAMA)"/>
    <n v="36.1"/>
    <n v="41.4"/>
    <n v="5.3"/>
    <x v="2"/>
    <m/>
    <m/>
    <m/>
    <s v="MP082/2003"/>
    <m/>
    <m/>
    <m/>
    <s v="PAV"/>
    <s v="Dourados"/>
  </r>
  <r>
    <x v="0"/>
    <s v="376BMS0035"/>
    <n v="0"/>
    <x v="330"/>
    <s v="0035"/>
    <n v="-54.391109400278502"/>
    <n v="-22.426358300095401"/>
    <n v="-54.304946339801603"/>
    <n v="-22.4623086701089"/>
    <s v="376"/>
    <s v="MS"/>
    <s v="Eixo Principal"/>
    <s v="-"/>
    <s v="376BMS0035"/>
    <s v="ENTR MS-147(B) (P/CULTURAMA)"/>
    <s v="ENTR MS-478 (P/ JATEÍ)"/>
    <n v="41.4"/>
    <n v="51.1"/>
    <n v="9.6999999999999993"/>
    <x v="2"/>
    <m/>
    <m/>
    <m/>
    <s v="MP082/2003"/>
    <m/>
    <m/>
    <m/>
    <s v="PAV"/>
    <s v="Dourados"/>
  </r>
  <r>
    <x v="0"/>
    <s v="376BMS0040"/>
    <n v="0"/>
    <x v="330"/>
    <s v="0040"/>
    <n v="-54.304946339801603"/>
    <n v="-22.4623086701089"/>
    <n v="-54.259532019886699"/>
    <n v="-22.478045859828502"/>
    <s v="376"/>
    <s v="MS"/>
    <s v="Eixo Principal"/>
    <s v="-"/>
    <s v="376BMS0040"/>
    <s v="ENTR MS-478 (P/ JATEÍ)"/>
    <s v="ENTR MS-145(A)"/>
    <n v="51.1"/>
    <n v="56.2"/>
    <n v="5.0999999999999996"/>
    <x v="2"/>
    <m/>
    <m/>
    <m/>
    <s v="MP082/2003"/>
    <m/>
    <m/>
    <m/>
    <s v="PAV"/>
    <s v="Dourados"/>
  </r>
  <r>
    <x v="0"/>
    <s v="376BMS0042"/>
    <n v="0"/>
    <x v="330"/>
    <s v="0042"/>
    <n v="-54.259532019886699"/>
    <n v="-22.478045859828502"/>
    <n v="-54.249684189873399"/>
    <n v="-22.458143739741701"/>
    <s v="376"/>
    <s v="MS"/>
    <s v="Eixo Principal"/>
    <s v="-"/>
    <s v="376BMS0042"/>
    <s v="ENTR MS-145(A)"/>
    <s v="ENTR MS-475"/>
    <n v="56.2"/>
    <n v="58.6"/>
    <n v="2.4"/>
    <x v="2"/>
    <m/>
    <m/>
    <m/>
    <s v="MP082/2003"/>
    <m/>
    <m/>
    <m/>
    <s v="PAV"/>
    <s v="Dourados"/>
  </r>
  <r>
    <x v="0"/>
    <s v="376BMS0050"/>
    <n v="0"/>
    <x v="330"/>
    <s v="0050"/>
    <n v="-54.249684189873399"/>
    <n v="-22.458143739741701"/>
    <n v="-54.231391279783601"/>
    <n v="-22.4185226204225"/>
    <s v="376"/>
    <s v="MS"/>
    <s v="Eixo Principal"/>
    <s v="-"/>
    <s v="376BMS0050"/>
    <s v="ENTR MS-475"/>
    <s v="ENTR R. ORÍGENES FRANÇA SIMÕES (GLÓRIA DE DOURADOS)"/>
    <n v="58.6"/>
    <n v="63.4"/>
    <n v="4.8"/>
    <x v="2"/>
    <m/>
    <m/>
    <m/>
    <s v="MP082/2003"/>
    <m/>
    <m/>
    <m/>
    <s v="PAV"/>
    <s v="Dourados"/>
  </r>
  <r>
    <x v="0"/>
    <s v="376BMS0060"/>
    <n v="0"/>
    <x v="330"/>
    <s v="0060"/>
    <n v="-54.231391279783601"/>
    <n v="-22.4185226204225"/>
    <n v="-54.227102510072697"/>
    <n v="-22.409188590181198"/>
    <s v="376"/>
    <s v="MS"/>
    <s v="Eixo Principal"/>
    <s v="-"/>
    <s v="376BMS0060"/>
    <s v="ENTR R. ORÍGENES FRANÇA SIMÕES (GLÓRIA DE DOURADOS)"/>
    <s v="ENTR R. JOAQUIM FERNANDES DA SILVA (GLÓRIA DE DOURADOS)*TRECHO URBANO*"/>
    <n v="63.4"/>
    <n v="64.5"/>
    <n v="1.1000000000000001"/>
    <x v="0"/>
    <m/>
    <m/>
    <m/>
    <s v="MP082/2003"/>
    <m/>
    <m/>
    <m/>
    <s v="PAV"/>
    <s v="Dourados"/>
  </r>
  <r>
    <x v="0"/>
    <s v="376BMS0065"/>
    <n v="0"/>
    <x v="330"/>
    <s v="0065"/>
    <n v="-54.227102510072697"/>
    <n v="-22.409188590181198"/>
    <n v="-54.170465189716701"/>
    <n v="-22.2812052397299"/>
    <s v="376"/>
    <s v="MS"/>
    <s v="Eixo Principal"/>
    <s v="-"/>
    <s v="376BMS0065"/>
    <s v="ENTR R. JOAQUIM FERNANDES DA SILVA (GLÓRIA DE DOURADOS)"/>
    <s v="INÍCIO PISTA DUPLA (DEODÁPOLIS)"/>
    <n v="64.5"/>
    <n v="80.099999999999994"/>
    <n v="15.6"/>
    <x v="2"/>
    <m/>
    <m/>
    <m/>
    <s v="MP082/2003"/>
    <m/>
    <m/>
    <m/>
    <s v="PAV"/>
    <s v="Dourados"/>
  </r>
  <r>
    <x v="0"/>
    <s v="376BMS0070"/>
    <n v="0"/>
    <x v="330"/>
    <s v="0070"/>
    <n v="-54.170465189716701"/>
    <n v="-22.2812052397299"/>
    <n v="-54.161771049594201"/>
    <n v="-22.278868630182998"/>
    <s v="376"/>
    <s v="MS"/>
    <s v="Eixo Principal"/>
    <s v="-"/>
    <s v="376BMS0070"/>
    <s v="INÍCIO PISTA DUPLA (DEODÁPOLIS)"/>
    <s v="FIM PISTA DUPLA *TRECHO URBANO*"/>
    <n v="80.099999999999994"/>
    <n v="81.400000000000006"/>
    <n v="1.3"/>
    <x v="0"/>
    <m/>
    <m/>
    <m/>
    <s v="MP082/2003"/>
    <m/>
    <m/>
    <m/>
    <s v="PAV"/>
    <s v="Dourados"/>
  </r>
  <r>
    <x v="0"/>
    <s v="376BMS0080"/>
    <n v="0"/>
    <x v="330"/>
    <s v="0080"/>
    <n v="-54.161771049594201"/>
    <n v="-22.278868630182998"/>
    <n v="-53.8315996202262"/>
    <n v="-22.3126134002881"/>
    <s v="376"/>
    <s v="MS"/>
    <s v="Eixo Principal"/>
    <s v="-"/>
    <s v="376BMS0080"/>
    <s v="FIM PISTA DUPLA"/>
    <s v="ENTR MS-141 (IVINHEMA)"/>
    <n v="81.400000000000006"/>
    <n v="116.7"/>
    <n v="35.299999999999997"/>
    <x v="2"/>
    <m/>
    <m/>
    <m/>
    <s v="MP082/2003"/>
    <m/>
    <m/>
    <m/>
    <s v="PAV"/>
    <s v="Dourados"/>
  </r>
  <r>
    <x v="0"/>
    <s v="376BMS0090"/>
    <n v="0"/>
    <x v="330"/>
    <s v="0090"/>
    <n v="-53.8315996202262"/>
    <n v="-22.3126134002881"/>
    <n v="-53.593016899909898"/>
    <n v="-22.387461549610801"/>
    <s v="376"/>
    <s v="MS"/>
    <s v="Eixo Principal"/>
    <s v="-"/>
    <s v="376BMS0090"/>
    <s v="ENTR MS-141 (IVINHEMA)"/>
    <s v="AUTO POSTO VILA AMANDINA"/>
    <n v="116.7"/>
    <n v="143.19999999999999"/>
    <n v="26.5"/>
    <x v="2"/>
    <m/>
    <m/>
    <m/>
    <s v="MP082/2003"/>
    <m/>
    <m/>
    <m/>
    <s v="PAV"/>
    <s v="Dourados"/>
  </r>
  <r>
    <x v="0"/>
    <s v="376BMS0092"/>
    <n v="0"/>
    <x v="330"/>
    <s v="0092"/>
    <n v="-53.593016899909898"/>
    <n v="-22.387461549610801"/>
    <n v="-53.363512350014901"/>
    <n v="-22.266536729686202"/>
    <s v="376"/>
    <s v="MS"/>
    <s v="Eixo Principal"/>
    <s v="-"/>
    <s v="376BMS0092"/>
    <s v="AUTO POSTO VILA AMANDINA"/>
    <s v="ENTR MS-276"/>
    <n v="143.19999999999999"/>
    <n v="172.1"/>
    <n v="28.9"/>
    <x v="2"/>
    <m/>
    <m/>
    <m/>
    <s v="MP082/2003"/>
    <m/>
    <m/>
    <m/>
    <s v="PAV"/>
    <s v="Dourados"/>
  </r>
  <r>
    <x v="0"/>
    <s v="376BMS0094"/>
    <n v="0"/>
    <x v="330"/>
    <s v="0094"/>
    <n v="-53.363512350014901"/>
    <n v="-22.266536729686202"/>
    <n v="-53.348032159556404"/>
    <n v="-22.2478368601829"/>
    <s v="376"/>
    <s v="MS"/>
    <s v="Eixo Principal"/>
    <s v="-"/>
    <s v="376BMS0094"/>
    <s v="ENTR MS-276"/>
    <s v="ENTR MS-134(A)/274/473 (NOVA ANDRADINA)"/>
    <n v="172.1"/>
    <n v="174.8"/>
    <n v="2.7"/>
    <x v="0"/>
    <m/>
    <m/>
    <m/>
    <s v="MP082/2003"/>
    <m/>
    <m/>
    <m/>
    <s v="PAV"/>
    <s v="Dourados"/>
  </r>
  <r>
    <x v="0"/>
    <s v="376BMS0100"/>
    <n v="0"/>
    <x v="330"/>
    <s v="0100"/>
    <n v="-53.348032159556404"/>
    <n v="-22.2478368601829"/>
    <n v="-53.280411650177399"/>
    <n v="-22.2890571503671"/>
    <s v="376"/>
    <s v="MS"/>
    <s v="Eixo Principal"/>
    <s v="-"/>
    <s v="376BMS0100"/>
    <s v="ENTR MS-134(A)/274/473 (NOVA ANDRADINA)"/>
    <s v="ENTR MS-276(B)"/>
    <n v="174.8"/>
    <n v="183.8"/>
    <n v="9"/>
    <x v="1"/>
    <m/>
    <m/>
    <s v="Estadual"/>
    <m/>
    <s v="MS-134"/>
    <s v="PAV"/>
    <s v="Estadual"/>
    <s v="PLA"/>
    <s v="Dourados"/>
  </r>
  <r>
    <x v="0"/>
    <s v="376BMS0102"/>
    <n v="0"/>
    <x v="330"/>
    <s v="0102"/>
    <n v="-53.280411650177399"/>
    <n v="-22.2890571503671"/>
    <n v="-53.267339120204198"/>
    <n v="-22.363630019909401"/>
    <s v="376"/>
    <s v="MS"/>
    <s v="Eixo Principal"/>
    <s v="-"/>
    <s v="376BMS0102"/>
    <s v="ENTR MS-276(B)"/>
    <s v="ENTR MS-476"/>
    <n v="183.8"/>
    <n v="191.8"/>
    <n v="8"/>
    <x v="1"/>
    <m/>
    <m/>
    <s v="Estadual"/>
    <m/>
    <s v="MS-134"/>
    <s v="IMP"/>
    <s v="Estadual"/>
    <s v="PLA"/>
    <s v="Dourados"/>
  </r>
  <r>
    <x v="0"/>
    <s v="376BMS0110"/>
    <n v="0"/>
    <x v="330"/>
    <s v="0110"/>
    <n v="-53.267339120204198"/>
    <n v="-22.363630019909401"/>
    <n v="-53.0704970396066"/>
    <n v="-22.521926500207702"/>
    <s v="376"/>
    <s v="MS"/>
    <s v="Eixo Principal"/>
    <s v="-"/>
    <s v="376BMS0110"/>
    <s v="ENTR MS-476"/>
    <s v="ENTR MS-134(B)"/>
    <n v="191.8"/>
    <n v="227.6"/>
    <n v="35.799999999999997"/>
    <x v="1"/>
    <m/>
    <m/>
    <s v="Estadual"/>
    <m/>
    <s v="MS-134"/>
    <s v="IMP"/>
    <s v="Estadual"/>
    <s v="PLA"/>
    <s v="Dourados"/>
  </r>
  <r>
    <x v="0"/>
    <s v="376BMS0115"/>
    <n v="0"/>
    <x v="330"/>
    <s v="0115"/>
    <n v="-53.0704970396066"/>
    <n v="-22.521926500207702"/>
    <n v="-53.013546659850398"/>
    <n v="-22.510196450305799"/>
    <s v="376"/>
    <s v="MS"/>
    <s v="Eixo Principal"/>
    <s v="-"/>
    <s v="376BMS0115"/>
    <s v="ENTR MS-134(B)"/>
    <s v="ENTR MS-134(B) (DIV MS/SP) (PORTO PRIMAVERA)"/>
    <n v="227.6"/>
    <n v="234.3"/>
    <n v="6.7"/>
    <x v="1"/>
    <m/>
    <m/>
    <s v="Estadual"/>
    <m/>
    <s v="MS-134"/>
    <s v="LEN"/>
    <s v="Estadual"/>
    <s v="PLA"/>
    <s v="Dourados"/>
  </r>
  <r>
    <x v="0"/>
    <s v="376BPR0130"/>
    <n v="0"/>
    <x v="331"/>
    <s v="0130"/>
    <n v="-52.871668129980101"/>
    <n v="-22.595725399707302"/>
    <n v="-52.871486830252898"/>
    <n v="-22.661430429570601"/>
    <s v="376"/>
    <s v="PR"/>
    <s v="Eixo Principal"/>
    <s v="-"/>
    <s v="376BPR0130"/>
    <s v="ENTR PR-182(A) (DIV SP/PR)"/>
    <s v="ENTR PR-557 (DIAMANTE DO NORTE)"/>
    <n v="0"/>
    <n v="8.6"/>
    <n v="8.6"/>
    <x v="1"/>
    <m/>
    <m/>
    <s v="Estadual"/>
    <m/>
    <s v="PR-182"/>
    <s v="PAV"/>
    <s v="Estadual"/>
    <s v="PLA"/>
    <s v="Campo Mourão"/>
  </r>
  <r>
    <x v="0"/>
    <s v="376BPR0135"/>
    <n v="0"/>
    <x v="331"/>
    <s v="0135"/>
    <n v="-52.871486830252898"/>
    <n v="-22.661430429570601"/>
    <n v="-52.884844400348697"/>
    <n v="-22.730216439636902"/>
    <s v="376"/>
    <s v="PR"/>
    <s v="Eixo Principal"/>
    <s v="-"/>
    <s v="376BPR0135"/>
    <s v="ENTR PR-557 (DIAMANTE DO NORTE)"/>
    <s v="ITAÚNA DO SUL"/>
    <n v="8.6"/>
    <n v="17"/>
    <n v="8.4"/>
    <x v="1"/>
    <m/>
    <m/>
    <s v="Estadual"/>
    <m/>
    <s v="PR-182"/>
    <s v="PAV"/>
    <s v="Estadual"/>
    <s v="PLA"/>
    <s v="Campo Mourão"/>
  </r>
  <r>
    <x v="0"/>
    <s v="376BPR0140"/>
    <n v="0"/>
    <x v="331"/>
    <s v="0140"/>
    <n v="-52.884844400348697"/>
    <n v="-22.730216439636902"/>
    <n v="-52.985105250307001"/>
    <n v="-22.764246919859399"/>
    <s v="376"/>
    <s v="PR"/>
    <s v="Eixo Principal"/>
    <s v="-"/>
    <s v="376BPR0140"/>
    <s v="ITAÚNA DO SUL"/>
    <s v="ENTR PR-569 (NOVA LONDRINA)"/>
    <n v="17"/>
    <n v="29.6"/>
    <n v="12.6"/>
    <x v="1"/>
    <m/>
    <m/>
    <s v="Estadual"/>
    <m/>
    <s v="PR-182"/>
    <s v="PAV"/>
    <s v="Estadual"/>
    <s v="PLA"/>
    <s v="Campo Mourão"/>
  </r>
  <r>
    <x v="0"/>
    <s v="376BPR0145"/>
    <n v="0"/>
    <x v="331"/>
    <s v="0145"/>
    <n v="-52.985105250307001"/>
    <n v="-22.764246919859399"/>
    <n v="-53.018947860355397"/>
    <n v="-22.811078139644302"/>
    <s v="376"/>
    <s v="PR"/>
    <s v="Eixo Principal"/>
    <s v="-"/>
    <s v="376BPR0145"/>
    <s v="ENTR PR-569 (NOVA LONDRINA)"/>
    <s v="ENTR PR-577 (P/ PORTO SÃO JOSÉ)"/>
    <n v="29.6"/>
    <n v="35.5"/>
    <n v="5.9"/>
    <x v="2"/>
    <m/>
    <m/>
    <s v="Convênio de Administração"/>
    <m/>
    <m/>
    <m/>
    <s v="Federal"/>
    <s v="PAV"/>
    <s v="Campo Mourão"/>
  </r>
  <r>
    <x v="0"/>
    <s v="376BPR0150"/>
    <n v="0"/>
    <x v="331"/>
    <s v="0150"/>
    <n v="-53.018947860355397"/>
    <n v="-22.811078139644302"/>
    <n v="-52.966326330395802"/>
    <n v="-22.860213050192002"/>
    <s v="376"/>
    <s v="PR"/>
    <s v="Eixo Principal"/>
    <s v="-"/>
    <s v="376BPR0150"/>
    <s v="ENTR PR-577 (P/ PORTO SÃO JOSÉ)"/>
    <s v="ENTR PR-182(B)"/>
    <n v="35.5"/>
    <n v="43.2"/>
    <n v="7.7"/>
    <x v="2"/>
    <m/>
    <m/>
    <s v="Concessão Estadual"/>
    <m/>
    <m/>
    <m/>
    <s v="Federal"/>
    <s v="PAV"/>
    <s v="Campo Mourão"/>
  </r>
  <r>
    <x v="0"/>
    <s v="376BPR0155"/>
    <n v="0"/>
    <x v="331"/>
    <s v="0155"/>
    <n v="-52.966326330395802"/>
    <n v="-22.860213050192002"/>
    <n v="-52.7013078002147"/>
    <n v="-22.954132249803401"/>
    <s v="376"/>
    <s v="PR"/>
    <s v="Eixo Principal"/>
    <s v="-"/>
    <s v="376BPR0155"/>
    <s v="ENTR PR-182(B)"/>
    <s v="ENTR PR-180 (P/GUAIRAÇÁ)"/>
    <n v="43.2"/>
    <n v="74.5"/>
    <n v="31.3"/>
    <x v="2"/>
    <m/>
    <m/>
    <s v="Concessão Estadual"/>
    <m/>
    <m/>
    <m/>
    <s v="Federal"/>
    <s v="PAV"/>
    <s v="Campo Mourão"/>
  </r>
  <r>
    <x v="0"/>
    <s v="376BPR0160"/>
    <n v="0"/>
    <x v="331"/>
    <s v="0160"/>
    <n v="-52.7013078002147"/>
    <n v="-22.954132249803401"/>
    <n v="-52.4748492001304"/>
    <n v="-23.040078999945798"/>
    <s v="376"/>
    <s v="PR"/>
    <s v="Eixo Principal"/>
    <s v="-"/>
    <s v="376BPR0160"/>
    <s v="ENTR PR-180 (P/GUAIRAÇÁ)"/>
    <s v="ACESSO SECUNDÁRIO I P/PARANAVAÍ"/>
    <n v="74.5"/>
    <n v="100.8"/>
    <n v="26.3"/>
    <x v="2"/>
    <m/>
    <m/>
    <s v="Concessão Estadual"/>
    <m/>
    <m/>
    <m/>
    <s v="Federal"/>
    <s v="PAV"/>
    <s v="Campo Mourão"/>
  </r>
  <r>
    <x v="0"/>
    <s v="376BPR0165"/>
    <n v="0"/>
    <x v="331"/>
    <s v="0165"/>
    <n v="-52.4748492001304"/>
    <n v="-23.040078999945798"/>
    <n v="-52.425113500187798"/>
    <n v="-23.068275790295399"/>
    <s v="376"/>
    <s v="PR"/>
    <s v="Eixo Principal"/>
    <s v="-"/>
    <s v="376BPR0165"/>
    <s v="ACESSO SECUNDÁRIO I P/PARANAVAÍ"/>
    <s v="ENTR PR-218 (PARANAVAÍ)"/>
    <n v="100.8"/>
    <n v="106.9"/>
    <n v="6.1"/>
    <x v="2"/>
    <m/>
    <m/>
    <s v="Concessão Estadual"/>
    <m/>
    <m/>
    <m/>
    <s v="Federal"/>
    <s v="PAV"/>
    <s v="Campo Mourão"/>
  </r>
  <r>
    <x v="0"/>
    <s v="376BPR0170"/>
    <n v="0"/>
    <x v="331"/>
    <s v="0170"/>
    <n v="-52.425113500187798"/>
    <n v="-23.068275790295399"/>
    <n v="-52.395643900245702"/>
    <n v="-23.088621740201098"/>
    <s v="376"/>
    <s v="PR"/>
    <s v="Eixo Principal"/>
    <s v="-"/>
    <s v="376BPR0170"/>
    <s v="ENTR PR-218 (PARANAVAÍ)"/>
    <s v="ENTR BR-158(A) (P/SUMARÉ)"/>
    <n v="106.9"/>
    <n v="110.7"/>
    <n v="3.8"/>
    <x v="2"/>
    <m/>
    <m/>
    <s v="Concessão Estadual"/>
    <m/>
    <m/>
    <m/>
    <s v="Federal"/>
    <s v="PAV"/>
    <s v="Campo Mourão"/>
  </r>
  <r>
    <x v="0"/>
    <s v="376BPR0175"/>
    <n v="0"/>
    <x v="331"/>
    <s v="0175"/>
    <n v="-52.395643900245702"/>
    <n v="-23.088621740201098"/>
    <n v="-52.3913450302488"/>
    <n v="-23.0905582503629"/>
    <s v="376"/>
    <s v="PR"/>
    <s v="Eixo Principal"/>
    <s v="Coinc"/>
    <s v="376BPR0175"/>
    <s v="ENTR BR-158(A) (P/SUMARÉ)"/>
    <s v="ENTR BR-158(B) (P/TAMBOARA)"/>
    <n v="110.7"/>
    <n v="111.2"/>
    <n v="0.5"/>
    <x v="1"/>
    <m/>
    <s v="158BPR0780"/>
    <s v="Estadual"/>
    <m/>
    <s v="PRT-158"/>
    <s v="PAV"/>
    <s v="Estadual"/>
    <s v="PLA"/>
    <s v="Campo Mourão"/>
  </r>
  <r>
    <x v="0"/>
    <s v="376BPR0180"/>
    <n v="0"/>
    <x v="331"/>
    <s v="0180"/>
    <n v="-52.3913450302488"/>
    <n v="-23.0905582503629"/>
    <n v="-52.301539100349103"/>
    <n v="-23.129115090389"/>
    <s v="376"/>
    <s v="PR"/>
    <s v="Eixo Principal"/>
    <s v="-"/>
    <s v="376BPR0180"/>
    <s v="ENTR BR-158(B) (P/TAMBOARA)"/>
    <s v="ACESSO ALTO PARANÁ/MARISTELA"/>
    <n v="111.2"/>
    <n v="121.4"/>
    <n v="10.199999999999999"/>
    <x v="2"/>
    <m/>
    <m/>
    <s v="Concessão Estadual"/>
    <m/>
    <m/>
    <m/>
    <s v="Federal"/>
    <s v="PAV"/>
    <s v="Campo Mourão"/>
  </r>
  <r>
    <x v="0"/>
    <s v="376BPR0185"/>
    <n v="0"/>
    <x v="331"/>
    <s v="0185"/>
    <n v="-52.301539100349103"/>
    <n v="-23.129115090389"/>
    <n v="-52.2019487003721"/>
    <n v="-23.195579300044599"/>
    <s v="376"/>
    <s v="PR"/>
    <s v="Eixo Principal"/>
    <s v="-"/>
    <s v="376BPR0185"/>
    <s v="ACESSO ALTO PARANÁ/MARISTELA"/>
    <s v="ENTR PR-555 (NOVA ESPERANÇA)"/>
    <n v="121.4"/>
    <n v="134.1"/>
    <n v="12.7"/>
    <x v="2"/>
    <m/>
    <m/>
    <s v="Concessão Estadual"/>
    <m/>
    <m/>
    <m/>
    <s v="Federal"/>
    <s v="PAV"/>
    <s v="Campo Mourão"/>
  </r>
  <r>
    <x v="0"/>
    <s v="376BPR0190"/>
    <n v="0"/>
    <x v="331"/>
    <s v="0190"/>
    <n v="-52.2019487003721"/>
    <n v="-23.195579300044599"/>
    <n v="-52.196417369765697"/>
    <n v="-23.202703279632601"/>
    <s v="376"/>
    <s v="PR"/>
    <s v="Eixo Principal"/>
    <s v="-"/>
    <s v="376BPR0190"/>
    <s v="ENTR PR-555 (NOVA ESPERANÇA)"/>
    <s v="ENTR PR-463"/>
    <n v="134.1"/>
    <n v="135.1"/>
    <n v="1"/>
    <x v="2"/>
    <m/>
    <m/>
    <s v="Concessão Estadual"/>
    <m/>
    <m/>
    <m/>
    <s v="Federal"/>
    <s v="PAV"/>
    <s v="Campo Mourão"/>
  </r>
  <r>
    <x v="0"/>
    <s v="376BPR0193"/>
    <n v="0"/>
    <x v="331"/>
    <s v="0193"/>
    <n v="-52.196417369765697"/>
    <n v="-23.202703279632601"/>
    <n v="-52.173660439977198"/>
    <n v="-23.235741439815499"/>
    <s v="376"/>
    <s v="PR"/>
    <s v="Eixo Principal"/>
    <s v="-"/>
    <s v="376BPR0193"/>
    <s v="ENTR PR-463"/>
    <s v="ENTR PR-218 (P/ATALAIA)"/>
    <n v="135.1"/>
    <n v="139.5"/>
    <n v="4.4000000000000004"/>
    <x v="2"/>
    <m/>
    <m/>
    <s v="Concessão Estadual"/>
    <m/>
    <m/>
    <m/>
    <s v="Federal"/>
    <s v="PAV"/>
    <s v="Campo Mourão"/>
  </r>
  <r>
    <x v="0"/>
    <s v="376BPR0195"/>
    <n v="0"/>
    <x v="331"/>
    <s v="0195"/>
    <n v="-52.173660439977198"/>
    <n v="-23.235741439815499"/>
    <n v="-52.156382139623901"/>
    <n v="-23.2744468604342"/>
    <s v="376"/>
    <s v="PR"/>
    <s v="Eixo Principal"/>
    <s v="-"/>
    <s v="376BPR0195"/>
    <s v="ENTR PR-218 (P/ATALAIA)"/>
    <s v="ENTR PR-498 (PRESIDENTE CASTELO BRANCO)"/>
    <n v="139.5"/>
    <n v="144.19999999999999"/>
    <n v="4.7"/>
    <x v="2"/>
    <m/>
    <m/>
    <s v="Concessão Estadual"/>
    <m/>
    <m/>
    <m/>
    <s v="Federal"/>
    <s v="PAV"/>
    <s v="Campo Mourão"/>
  </r>
  <r>
    <x v="0"/>
    <s v="376BPR0199"/>
    <n v="0"/>
    <x v="331"/>
    <s v="0199"/>
    <n v="-52.156382139623901"/>
    <n v="-23.2744468604342"/>
    <n v="-52.103340209882703"/>
    <n v="-23.337958020246301"/>
    <s v="376"/>
    <s v="PR"/>
    <s v="Eixo Principal"/>
    <s v="-"/>
    <s v="376BPR0199"/>
    <s v="ENTR PR-498 (PRESIDENTE CASTELO BRANCO)"/>
    <s v="ENTR PR-552 (MANDAGUAÇU) (P/ OURIZONA)"/>
    <n v="144.19999999999999"/>
    <n v="154.5"/>
    <n v="10.3"/>
    <x v="2"/>
    <m/>
    <m/>
    <s v="Concessão Estadual"/>
    <m/>
    <m/>
    <m/>
    <s v="Federal"/>
    <s v="PAV"/>
    <s v="Campo Mourão"/>
  </r>
  <r>
    <x v="0"/>
    <s v="376BPR0203"/>
    <n v="0"/>
    <x v="331"/>
    <s v="0203"/>
    <n v="-52.103340209882703"/>
    <n v="-23.337958020246301"/>
    <n v="-52.090846300116503"/>
    <n v="-23.349411249829199"/>
    <s v="376"/>
    <s v="PR"/>
    <s v="Eixo Principal"/>
    <s v="-"/>
    <s v="376BPR0203"/>
    <s v="ENTR PR-552 (MANDAGUAÇU) (P/ OURIZONA)"/>
    <s v="INÍCIO PISTA DUPLA (MANDAGUAÇÚ)"/>
    <n v="154.5"/>
    <n v="156.69999999999999"/>
    <n v="2.2000000000000002"/>
    <x v="2"/>
    <m/>
    <m/>
    <s v="Concessão Estadual"/>
    <m/>
    <m/>
    <m/>
    <s v="Federal"/>
    <s v="PAV"/>
    <s v="Campo Mourão"/>
  </r>
  <r>
    <x v="0"/>
    <s v="376BPR0204"/>
    <n v="0"/>
    <x v="331"/>
    <s v="0204"/>
    <n v="-52.090846300116503"/>
    <n v="-23.349411249829199"/>
    <n v="-51.987451740005703"/>
    <n v="-23.409788819997999"/>
    <s v="376"/>
    <s v="PR"/>
    <s v="Eixo Principal"/>
    <s v="-"/>
    <s v="376BPR0204"/>
    <s v="INÍCIO PISTA DUPLA (MANDAGUAÇÚ)"/>
    <s v="ENTR AV SABIÁ (CONTORNO NORTE MARINGÁ)"/>
    <n v="156.69999999999999"/>
    <n v="168"/>
    <n v="11.3"/>
    <x v="0"/>
    <m/>
    <m/>
    <s v="Concessão Estadual"/>
    <m/>
    <m/>
    <m/>
    <s v="Federal"/>
    <s v="PAV"/>
    <s v="Campo Mourão"/>
  </r>
  <r>
    <x v="0"/>
    <s v="376BPR0205"/>
    <n v="0"/>
    <x v="331"/>
    <s v="0205"/>
    <n v="-51.987451740005703"/>
    <n v="-23.409788819997999"/>
    <n v="-51.971922569770697"/>
    <n v="-23.418417070391399"/>
    <s v="376"/>
    <s v="PR"/>
    <s v="Eixo Principal"/>
    <s v="-"/>
    <s v="376BPR0205"/>
    <s v="ENTR AV SABIÁ (CONTORNO NORTE MARINGÁ)"/>
    <s v="ENTR PR-317(A) (P/FLORESTA)"/>
    <n v="168"/>
    <n v="171.6"/>
    <n v="3.6"/>
    <x v="0"/>
    <m/>
    <m/>
    <s v="Concessão Estadual"/>
    <m/>
    <m/>
    <m/>
    <s v="Federal"/>
    <s v="PAV"/>
    <s v="Campo Mourão"/>
  </r>
  <r>
    <x v="0"/>
    <s v="376BPR0206"/>
    <n v="0"/>
    <x v="331"/>
    <s v="0206"/>
    <n v="-51.971922569770697"/>
    <n v="-23.418417070391399"/>
    <n v="-51.932521799641201"/>
    <n v="-23.412379079730702"/>
    <s v="376"/>
    <s v="PR"/>
    <s v="Eixo Principal"/>
    <s v="-"/>
    <s v="376BPR0206"/>
    <s v="ENTR PR-317(A) (P/FLORESTA)"/>
    <s v="ENTR PR-317(B) (AVENIDA MORANGUEIRA)"/>
    <n v="171.6"/>
    <n v="175.9"/>
    <n v="4.3"/>
    <x v="0"/>
    <m/>
    <m/>
    <s v="Concessão Estadual"/>
    <m/>
    <m/>
    <m/>
    <s v="Federal"/>
    <s v="PAV"/>
    <s v="Campo Mourão"/>
  </r>
  <r>
    <x v="0"/>
    <s v="376BPR0207"/>
    <n v="0"/>
    <x v="331"/>
    <s v="0207"/>
    <n v="-51.932521799641201"/>
    <n v="-23.412379079730702"/>
    <n v="-51.887369279568503"/>
    <n v="-23.431352579657698"/>
    <s v="376"/>
    <s v="PR"/>
    <s v="Eixo Principal"/>
    <s v="-"/>
    <s v="376BPR0207"/>
    <s v="ENTR PR-317(B) (AVENIDA MORANGUEIRA)"/>
    <s v="ENTR PR-323 (CONTORNO SUL MARINGÁ)"/>
    <n v="175.9"/>
    <n v="180.9"/>
    <n v="5"/>
    <x v="0"/>
    <m/>
    <m/>
    <s v="Concessão Estadual"/>
    <m/>
    <m/>
    <m/>
    <s v="Federal"/>
    <s v="PAV"/>
    <s v="Campo Mourão"/>
  </r>
  <r>
    <x v="0"/>
    <s v="376BPR0209"/>
    <n v="0"/>
    <x v="331"/>
    <s v="0209"/>
    <n v="-51.887369279568503"/>
    <n v="-23.431352579657698"/>
    <n v="-51.872335740102301"/>
    <n v="-23.440551250239899"/>
    <s v="376"/>
    <s v="PR"/>
    <s v="Eixo Principal"/>
    <s v="-"/>
    <s v="376BPR0209"/>
    <s v="ENTR PR-323 (CONTORNO SUL MARINGÁ)"/>
    <s v="SARANDI"/>
    <n v="180.9"/>
    <n v="182.8"/>
    <n v="1.9"/>
    <x v="0"/>
    <m/>
    <m/>
    <s v="Concessão Estadual"/>
    <m/>
    <m/>
    <m/>
    <s v="Federal"/>
    <s v="PAV"/>
    <s v="Campo Mourão"/>
  </r>
  <r>
    <x v="0"/>
    <s v="376BPR0210"/>
    <n v="0"/>
    <x v="331"/>
    <s v="0210"/>
    <n v="-51.872335740102301"/>
    <n v="-23.440551250239899"/>
    <n v="-51.819516409654497"/>
    <n v="-23.471231879947201"/>
    <s v="376"/>
    <s v="PR"/>
    <s v="Eixo Principal"/>
    <s v="-"/>
    <s v="376BPR0210"/>
    <s v="SARANDI"/>
    <s v="ENTR PR-897(A) (CONTORNO SUL MARIALVA)"/>
    <n v="182.8"/>
    <n v="189"/>
    <n v="6.2"/>
    <x v="0"/>
    <m/>
    <m/>
    <s v="Concessão Estadual"/>
    <m/>
    <m/>
    <m/>
    <s v="Federal"/>
    <s v="PAV"/>
    <s v="Campo Mourão"/>
  </r>
  <r>
    <x v="0"/>
    <s v="376BPR0215"/>
    <n v="0"/>
    <x v="331"/>
    <s v="0215"/>
    <n v="-51.819516409654497"/>
    <n v="-23.471231879947201"/>
    <n v="-51.770166070107997"/>
    <n v="-23.498757919942001"/>
    <s v="376"/>
    <s v="PR"/>
    <s v="Eixo Principal"/>
    <s v="-"/>
    <s v="376BPR0215"/>
    <s v="ENTR PR-897(A) (CONTORNO SUL MARIALVA)"/>
    <s v="FIM CONTORNO SUL MARIALVA"/>
    <n v="189"/>
    <n v="195.4"/>
    <n v="6.4"/>
    <x v="2"/>
    <m/>
    <m/>
    <s v="Concessão Estadual"/>
    <m/>
    <m/>
    <m/>
    <s v="Federal"/>
    <s v="PAV"/>
    <s v="Campo Mourão"/>
  </r>
  <r>
    <x v="0"/>
    <s v="376BPR0217"/>
    <n v="0"/>
    <x v="331"/>
    <s v="0217"/>
    <n v="-51.770166070107997"/>
    <n v="-23.498757919942001"/>
    <n v="-51.717166059565898"/>
    <n v="-23.5103272304173"/>
    <s v="376"/>
    <s v="PR"/>
    <s v="Eixo Principal"/>
    <s v="-"/>
    <s v="376BPR0217"/>
    <s v="FIM CONTORNO SUL MARIALVA"/>
    <s v="ENTR ACESSO I MANDAGUARI"/>
    <n v="195.4"/>
    <n v="200.4"/>
    <n v="5"/>
    <x v="0"/>
    <m/>
    <m/>
    <s v="Concessão Estadual"/>
    <m/>
    <m/>
    <m/>
    <s v="Federal"/>
    <s v="PAV"/>
    <s v="Campo Mourão"/>
  </r>
  <r>
    <x v="0"/>
    <s v="376BPR0220"/>
    <n v="0"/>
    <x v="331"/>
    <s v="0220"/>
    <n v="-51.717166059565898"/>
    <n v="-23.5103272304173"/>
    <n v="-51.661609479693702"/>
    <n v="-23.561135190236701"/>
    <s v="376"/>
    <s v="PR"/>
    <s v="Eixo Principal"/>
    <s v="-"/>
    <s v="376BPR0220"/>
    <s v="ENTR ACESSO I MANDAGUARI"/>
    <s v="ENTR ACESSO II MANDAGUARI"/>
    <n v="200.4"/>
    <n v="210.5"/>
    <n v="10.1"/>
    <x v="0"/>
    <m/>
    <m/>
    <s v="Concessão Estadual"/>
    <m/>
    <m/>
    <m/>
    <s v="Federal"/>
    <s v="PAV"/>
    <s v="Campo Mourão"/>
  </r>
  <r>
    <x v="0"/>
    <s v="376BPR0225"/>
    <n v="0"/>
    <x v="331"/>
    <s v="0225"/>
    <n v="-51.661609479693702"/>
    <n v="-23.561135190236701"/>
    <n v="-51.648465450020403"/>
    <n v="-23.584498969951401"/>
    <s v="376"/>
    <s v="PR"/>
    <s v="Eixo Principal"/>
    <s v="-"/>
    <s v="376BPR0225"/>
    <s v="ENTR ACESSO II MANDAGUARI"/>
    <s v="FIM DA PISTA DUPLA"/>
    <n v="210.5"/>
    <n v="213.5"/>
    <n v="3"/>
    <x v="0"/>
    <m/>
    <m/>
    <s v="Concessão Estadual"/>
    <m/>
    <m/>
    <m/>
    <s v="Federal"/>
    <s v="PAV"/>
    <s v="Campo Mourão"/>
  </r>
  <r>
    <x v="0"/>
    <s v="376BPR0230"/>
    <n v="0"/>
    <x v="331"/>
    <s v="0230"/>
    <n v="-51.648465450020403"/>
    <n v="-23.584498969951401"/>
    <n v="-51.645537799729603"/>
    <n v="-23.5881645301689"/>
    <s v="376"/>
    <s v="PR"/>
    <s v="Eixo Principal"/>
    <s v="-"/>
    <s v="376BPR0230"/>
    <s v="FIM DA PISTA DUPLA"/>
    <s v="ENTR BR-369(A)/466(A) (JANDAIA DO SUL)"/>
    <n v="213.5"/>
    <n v="214"/>
    <n v="0.5"/>
    <x v="2"/>
    <m/>
    <m/>
    <s v="Convênio de Administração"/>
    <m/>
    <m/>
    <m/>
    <s v="Federal"/>
    <s v="PAV"/>
    <s v="Campo Mourão"/>
  </r>
  <r>
    <x v="0"/>
    <s v="376BPR0235"/>
    <n v="0"/>
    <x v="331"/>
    <s v="0235"/>
    <n v="-51.645537799729603"/>
    <n v="-23.5881645301689"/>
    <n v="-51.6276427596056"/>
    <n v="-23.598559669593001"/>
    <s v="376"/>
    <s v="PR"/>
    <s v="Eixo Principal"/>
    <s v="Coinc"/>
    <s v="376BPR0235"/>
    <s v="ENTR BR-369(A)/466(A) (JANDAIA DO SUL)"/>
    <s v="ACESSO CONTORNO SUL JANDAIA DO SUL"/>
    <n v="214"/>
    <n v="216.6"/>
    <n v="2.6"/>
    <x v="2"/>
    <m/>
    <s v="369BPR0720;466BPR0020"/>
    <s v="Concessão Estadual"/>
    <m/>
    <m/>
    <m/>
    <s v="Federal"/>
    <s v="PAV"/>
    <s v="Londrina"/>
  </r>
  <r>
    <x v="0"/>
    <s v="376BPR0240"/>
    <n v="0"/>
    <x v="331"/>
    <s v="0240"/>
    <n v="-51.6276427596056"/>
    <n v="-23.598559669593001"/>
    <n v="-51.580674080244499"/>
    <n v="-23.596148009822699"/>
    <s v="376"/>
    <s v="PR"/>
    <s v="Eixo Principal"/>
    <s v="Coinc"/>
    <s v="376BPR0240"/>
    <s v="ACESSO CONTORNO SUL JANDAIA DO SUL"/>
    <s v="ACESSO CAMBIRA"/>
    <n v="216.6"/>
    <n v="222.1"/>
    <n v="5.5"/>
    <x v="2"/>
    <m/>
    <s v="466BPR0015;369BPR0715"/>
    <s v="Concessão Estadual"/>
    <m/>
    <m/>
    <m/>
    <s v="Federal"/>
    <s v="PAV"/>
    <s v="Londrina"/>
  </r>
  <r>
    <x v="0"/>
    <s v="376BPR0250"/>
    <n v="0"/>
    <x v="331"/>
    <s v="0250"/>
    <n v="-51.580674080244499"/>
    <n v="-23.596148009822699"/>
    <n v="-51.535371180035803"/>
    <n v="-23.562171970060302"/>
    <s v="376"/>
    <s v="PR"/>
    <s v="Eixo Principal"/>
    <s v="Coinc"/>
    <s v="376BPR0250"/>
    <s v="ACESSO CAMBIRA"/>
    <s v="ACESSO PIRAPÓ"/>
    <n v="222.1"/>
    <n v="228.5"/>
    <n v="6.4"/>
    <x v="2"/>
    <m/>
    <s v="466BPR0010;369BPR0710"/>
    <s v="Concessão Estadual"/>
    <m/>
    <m/>
    <m/>
    <s v="Federal"/>
    <s v="PAV"/>
    <s v="Londrina"/>
  </r>
  <r>
    <x v="0"/>
    <s v="376BPR0255"/>
    <n v="0"/>
    <x v="331"/>
    <s v="0255"/>
    <n v="-51.535371180035803"/>
    <n v="-23.562171970060302"/>
    <n v="-51.519908070401002"/>
    <n v="-23.567105950279299"/>
    <s v="376"/>
    <s v="PR"/>
    <s v="Eixo Principal"/>
    <s v="Coinc"/>
    <s v="376BPR0255"/>
    <s v="ACESSO PIRAPÓ"/>
    <s v="ENTR PR-170 (FIM CONTORNO NORTE APUCARANA)"/>
    <n v="228.5"/>
    <n v="230.1"/>
    <n v="1.6"/>
    <x v="2"/>
    <m/>
    <s v="369BPR0705;466BPR0007"/>
    <s v="Concessão Estadual"/>
    <m/>
    <m/>
    <m/>
    <s v="Federal"/>
    <s v="PAV"/>
    <s v="Londrina"/>
  </r>
  <r>
    <x v="0"/>
    <s v="376BPR0260"/>
    <n v="0"/>
    <x v="331"/>
    <s v="0260"/>
    <n v="-51.519908070401002"/>
    <n v="-23.567105950279299"/>
    <n v="-51.509837700449403"/>
    <n v="-23.567702109964301"/>
    <s v="376"/>
    <s v="PR"/>
    <s v="Eixo Principal"/>
    <s v="Coinc"/>
    <s v="376BPR0260"/>
    <s v="ENTR PR-170 (FIM CONTORNO NORTE APUCARANA)"/>
    <s v="ENTR BR-369(B)/466(B) (CONTORNO SUL APUCARANA)"/>
    <n v="230.1"/>
    <n v="231.4"/>
    <n v="1.3"/>
    <x v="2"/>
    <m/>
    <s v="369BPR0700;466BPR0005"/>
    <s v="Concessão Estadual"/>
    <m/>
    <m/>
    <m/>
    <s v="Federal"/>
    <s v="PAV"/>
    <s v="Londrina"/>
  </r>
  <r>
    <x v="0"/>
    <s v="376BPR0265"/>
    <n v="0"/>
    <x v="331"/>
    <s v="0265"/>
    <n v="-51.509837700449403"/>
    <n v="-23.567702109964301"/>
    <n v="-51.418779850409699"/>
    <n v="-23.580054380105501"/>
    <s v="376"/>
    <s v="PR"/>
    <s v="Eixo Principal"/>
    <s v="-"/>
    <s v="376BPR0265"/>
    <s v="ENTR BR-369(B)/466(B) (CONTORNO SUL APUCARANA)"/>
    <s v="ACESSO LESTE APUCARANA"/>
    <n v="231.4"/>
    <n v="242"/>
    <n v="10.6"/>
    <x v="2"/>
    <m/>
    <m/>
    <s v="Convênio de Administração"/>
    <m/>
    <m/>
    <m/>
    <s v="Federal"/>
    <s v="PAV"/>
    <s v="Londrina"/>
  </r>
  <r>
    <x v="0"/>
    <s v="376BPR0270"/>
    <n v="0"/>
    <x v="331"/>
    <s v="0270"/>
    <n v="-51.418779850409699"/>
    <n v="-23.580054380105501"/>
    <n v="-51.398828079652098"/>
    <n v="-23.6108041397991"/>
    <s v="376"/>
    <s v="PR"/>
    <s v="Eixo Principal"/>
    <s v="-"/>
    <s v="376BPR0270"/>
    <s v="ACESSO LESTE APUCARANA"/>
    <s v="ENTR PR-532 (P/CORREIA DE FREITAS/AEROPORTO)"/>
    <n v="242"/>
    <n v="246.3"/>
    <n v="4.3"/>
    <x v="2"/>
    <m/>
    <m/>
    <s v="Convênio de Administração"/>
    <m/>
    <m/>
    <m/>
    <s v="Federal"/>
    <s v="PAV"/>
    <s v="Londrina"/>
  </r>
  <r>
    <x v="0"/>
    <s v="376BPR0275"/>
    <n v="0"/>
    <x v="331"/>
    <s v="0275"/>
    <n v="-51.398828079652098"/>
    <n v="-23.6108041397991"/>
    <n v="-51.305412930262399"/>
    <n v="-23.7190194096179"/>
    <s v="376"/>
    <s v="PR"/>
    <s v="Eixo Principal"/>
    <s v="-"/>
    <s v="376BPR0275"/>
    <s v="ENTR PR-532 (P/CORREIA DE FREITAS/AEROPORTO)"/>
    <s v="ENTR PR-539 (MARILÂNDIA DO SUL)"/>
    <n v="246.3"/>
    <n v="263.2"/>
    <n v="16.899999999999999"/>
    <x v="2"/>
    <m/>
    <m/>
    <s v="Convênio de Administração"/>
    <m/>
    <m/>
    <m/>
    <s v="Federal"/>
    <s v="PAV"/>
    <s v="Londrina"/>
  </r>
  <r>
    <x v="0"/>
    <s v="376BPR0280"/>
    <n v="0"/>
    <x v="331"/>
    <s v="0280"/>
    <n v="-51.305412930262399"/>
    <n v="-23.7190194096179"/>
    <n v="-51.228702570067497"/>
    <n v="-23.893503860314802"/>
    <s v="376"/>
    <s v="PR"/>
    <s v="Eixo Principal"/>
    <s v="-"/>
    <s v="376BPR0280"/>
    <s v="ENTR PR-539 (MARILÂNDIA DO SUL)"/>
    <s v="ACESSO MAUÁ DA SERRA"/>
    <n v="263.2"/>
    <n v="286.39999999999998"/>
    <n v="23.2"/>
    <x v="2"/>
    <m/>
    <m/>
    <s v="Convênio de Administração"/>
    <m/>
    <m/>
    <m/>
    <s v="Federal"/>
    <s v="PAV"/>
    <s v="Londrina"/>
  </r>
  <r>
    <x v="0"/>
    <s v="376BPR0285"/>
    <n v="0"/>
    <x v="331"/>
    <s v="0285"/>
    <n v="-51.228702570067497"/>
    <n v="-23.893503860314802"/>
    <n v="-51.192663509813002"/>
    <n v="-23.907572730297201"/>
    <s v="376"/>
    <s v="PR"/>
    <s v="Eixo Principal"/>
    <s v="-"/>
    <s v="376BPR0285"/>
    <s v="ACESSO MAUÁ DA SERRA"/>
    <s v="ENTR BR-272/PR-445"/>
    <n v="286.39999999999998"/>
    <n v="291"/>
    <n v="4.5999999999999996"/>
    <x v="2"/>
    <m/>
    <m/>
    <s v="Convênio de Administração"/>
    <m/>
    <m/>
    <m/>
    <s v="Federal"/>
    <s v="PAV"/>
    <s v="Londrina"/>
  </r>
  <r>
    <x v="0"/>
    <s v="376BPR0290"/>
    <n v="0"/>
    <x v="331"/>
    <s v="0290"/>
    <n v="-51.192663509813002"/>
    <n v="-23.907572730297201"/>
    <n v="-51.186004600232003"/>
    <n v="-23.910189789826902"/>
    <s v="376"/>
    <s v="PR"/>
    <s v="Eixo Principal"/>
    <s v="-"/>
    <s v="376BPR0290"/>
    <s v="ENTR BR-272/PR-445"/>
    <s v="INÍCIO PISTA DUPLA MAUÁ DA SERRA"/>
    <n v="291"/>
    <n v="291.8"/>
    <n v="0.8"/>
    <x v="2"/>
    <m/>
    <m/>
    <s v="Convênio de Administração"/>
    <m/>
    <m/>
    <m/>
    <s v="Federal"/>
    <s v="PAV"/>
    <s v="Ponta Grossa"/>
  </r>
  <r>
    <x v="0"/>
    <s v="376BPR0293"/>
    <n v="0"/>
    <x v="331"/>
    <s v="0293"/>
    <n v="-51.186004600232003"/>
    <n v="-23.910189789826902"/>
    <n v="-51.114033480160899"/>
    <n v="-23.952968529573901"/>
    <s v="376"/>
    <s v="PR"/>
    <s v="Eixo Principal"/>
    <s v="-"/>
    <s v="376BPR0293"/>
    <s v="INÍCIO PISTA DUPLA MAUÁ DA SERRA"/>
    <s v="FIM PISTA DUPLA"/>
    <n v="291.8"/>
    <n v="304"/>
    <n v="12.2"/>
    <x v="0"/>
    <m/>
    <m/>
    <s v="Convênio de Administração"/>
    <m/>
    <m/>
    <m/>
    <s v="Federal"/>
    <s v="PAV"/>
    <s v="Ponta Grossa"/>
  </r>
  <r>
    <x v="0"/>
    <s v="376BPR0295"/>
    <n v="0"/>
    <x v="331"/>
    <s v="0295"/>
    <n v="-51.114033480160899"/>
    <n v="-23.952968529573901"/>
    <n v="-51.047131039865498"/>
    <n v="-24.092044039900401"/>
    <s v="376"/>
    <s v="PR"/>
    <s v="Eixo Principal"/>
    <s v="-"/>
    <s v="376BPR0295"/>
    <s v="FIM PISTA DUPLA"/>
    <s v="BAIRRO DOS FRANÇA"/>
    <n v="304"/>
    <n v="325.60000000000002"/>
    <n v="21.6"/>
    <x v="2"/>
    <m/>
    <m/>
    <s v="Convênio de Administração"/>
    <m/>
    <m/>
    <m/>
    <s v="Federal"/>
    <s v="PAV"/>
    <s v="Ponta Grossa"/>
  </r>
  <r>
    <x v="0"/>
    <s v="376BPR0300"/>
    <n v="0"/>
    <x v="331"/>
    <s v="0300"/>
    <n v="-51.047131039865498"/>
    <n v="-24.092044039900401"/>
    <n v="-50.937343620211799"/>
    <n v="-24.216218560038399"/>
    <s v="376"/>
    <s v="PR"/>
    <s v="Eixo Principal"/>
    <s v="-"/>
    <s v="376BPR0300"/>
    <s v="BAIRRO DOS FRANÇA"/>
    <s v="ENTR PR-987 (P/ORTIGUEIRA)"/>
    <n v="325.60000000000002"/>
    <n v="345.9"/>
    <n v="20.3"/>
    <x v="2"/>
    <m/>
    <m/>
    <s v="Convênio de Administração"/>
    <m/>
    <m/>
    <m/>
    <s v="Federal"/>
    <s v="PAV"/>
    <s v="Ponta Grossa"/>
  </r>
  <r>
    <x v="0"/>
    <s v="376BPR0310"/>
    <n v="0"/>
    <x v="331"/>
    <s v="0310"/>
    <n v="-50.937343620211799"/>
    <n v="-24.216218560038399"/>
    <n v="-50.759609460308198"/>
    <n v="-24.4492799996722"/>
    <s v="376"/>
    <s v="PR"/>
    <s v="Eixo Principal"/>
    <s v="-"/>
    <s v="376BPR0310"/>
    <s v="ENTR PR-987 (P/ORTIGUEIRA)"/>
    <s v="ENTR PR-160/239 (IMBAÚ)"/>
    <n v="345.9"/>
    <n v="379.6"/>
    <n v="33.700000000000003"/>
    <x v="2"/>
    <m/>
    <m/>
    <s v="Convênio de Administração"/>
    <m/>
    <m/>
    <m/>
    <s v="Federal"/>
    <s v="PAV"/>
    <s v="Ponta Grossa"/>
  </r>
  <r>
    <x v="0"/>
    <s v="376BPR0330"/>
    <n v="0"/>
    <x v="331"/>
    <s v="0330"/>
    <n v="-50.759609460308198"/>
    <n v="-24.4492799996722"/>
    <n v="-50.643413409700997"/>
    <n v="-24.628674130006999"/>
    <s v="376"/>
    <s v="PR"/>
    <s v="Eixo Principal"/>
    <s v="-"/>
    <s v="376BPR0330"/>
    <s v="ENTR PR-160/239 (IMBAÚ)"/>
    <s v="ENTR PR-441 (P/RESERVA)"/>
    <n v="379.6"/>
    <n v="404.1"/>
    <n v="24.5"/>
    <x v="2"/>
    <m/>
    <m/>
    <s v="Convênio de Administração"/>
    <m/>
    <m/>
    <m/>
    <s v="Federal"/>
    <s v="PAV"/>
    <s v="Ponta Grossa"/>
  </r>
  <r>
    <x v="0"/>
    <s v="376BPR0340"/>
    <n v="0"/>
    <x v="331"/>
    <s v="0340"/>
    <n v="-50.643413409700997"/>
    <n v="-24.628674130006999"/>
    <n v="-50.536774049782501"/>
    <n v="-24.747653110202801"/>
    <s v="376"/>
    <s v="PR"/>
    <s v="Eixo Principal"/>
    <s v="-"/>
    <s v="376BPR0340"/>
    <s v="ENTR PR-441 (P/RESERVA)"/>
    <s v="ACESSO RESERVA/ALTO DO AMPARO"/>
    <n v="404.1"/>
    <n v="423.5"/>
    <n v="19.399999999999999"/>
    <x v="2"/>
    <m/>
    <m/>
    <s v="Convênio de Administração"/>
    <m/>
    <m/>
    <m/>
    <s v="Federal"/>
    <s v="PAV"/>
    <s v="Ponta Grossa"/>
  </r>
  <r>
    <x v="0"/>
    <s v="376BPR0350"/>
    <n v="0"/>
    <x v="331"/>
    <s v="0350"/>
    <n v="-50.536774049782501"/>
    <n v="-24.747653110202801"/>
    <n v="-50.487586539687001"/>
    <n v="-24.814485020267401"/>
    <s v="376"/>
    <s v="PR"/>
    <s v="Eixo Principal"/>
    <s v="-"/>
    <s v="376BPR0350"/>
    <s v="ACESSO RESERVA/ALTO DO AMPARO"/>
    <s v="ENTR BR-153 (P/TIBAGI/IPIRANGA)"/>
    <n v="423.5"/>
    <n v="433.2"/>
    <n v="9.6999999999999993"/>
    <x v="2"/>
    <m/>
    <m/>
    <s v="Convênio de Administração"/>
    <m/>
    <m/>
    <m/>
    <s v="Federal"/>
    <s v="PAV"/>
    <s v="Ponta Grossa"/>
  </r>
  <r>
    <x v="0"/>
    <s v="376BPR0370"/>
    <n v="0"/>
    <x v="331"/>
    <s v="0370"/>
    <n v="-50.487586539687001"/>
    <n v="-24.814485020267401"/>
    <n v="-50.2806248899266"/>
    <n v="-25.0400581100936"/>
    <s v="376"/>
    <s v="PR"/>
    <s v="Eixo Principal"/>
    <s v="-"/>
    <s v="376BPR0370"/>
    <s v="ENTR BR-153 (P/TIBAGI/IPIRANGA)"/>
    <s v="ENTR BR-373(A)/487(A) (CAETANO)"/>
    <n v="433.2"/>
    <n v="468.9"/>
    <n v="35.700000000000003"/>
    <x v="2"/>
    <m/>
    <m/>
    <s v="Convênio de Administração"/>
    <m/>
    <m/>
    <m/>
    <s v="Federal"/>
    <s v="PAV"/>
    <s v="Ponta Grossa"/>
  </r>
  <r>
    <x v="0"/>
    <s v="376BPR0390"/>
    <n v="0"/>
    <x v="331"/>
    <s v="0390"/>
    <n v="-50.2806248899266"/>
    <n v="-25.0400581100936"/>
    <n v="-50.191147850192998"/>
    <n v="-25.081815120171498"/>
    <s v="376"/>
    <s v="PR"/>
    <s v="Eixo Principal"/>
    <s v="Coinc"/>
    <s v="376BPR0390"/>
    <s v="ENTR BR-373(A)/487(A) (CAETANO)"/>
    <s v="ENTR BR-373(B)/487(B) (P/PONTA GROSSA)"/>
    <n v="468.9"/>
    <n v="480.4"/>
    <n v="11.5"/>
    <x v="0"/>
    <m/>
    <s v="373BPR0320;487BPR0340"/>
    <s v="Convênio de Administração"/>
    <m/>
    <m/>
    <m/>
    <s v="Federal"/>
    <s v="PAV"/>
    <s v="Ponta Grossa"/>
  </r>
  <r>
    <x v="0"/>
    <s v="376BPR0400"/>
    <n v="0"/>
    <x v="331"/>
    <s v="0400"/>
    <n v="-50.191147850192998"/>
    <n v="-25.081815120171498"/>
    <n v="-50.143066070042998"/>
    <n v="-25.150896900171698"/>
    <s v="376"/>
    <s v="PR"/>
    <s v="Eixo Principal"/>
    <s v="-"/>
    <s v="376BPR0400"/>
    <s v="ENTR BR-373(B)/487(B) (P/PONTA GROSSA)"/>
    <s v="ENTR PR-151"/>
    <n v="480.4"/>
    <n v="490.9"/>
    <n v="10.5"/>
    <x v="0"/>
    <m/>
    <m/>
    <s v="Convênio de Administração"/>
    <m/>
    <m/>
    <m/>
    <s v="Federal"/>
    <s v="PAV"/>
    <s v="Ponta Grossa"/>
  </r>
  <r>
    <x v="0"/>
    <s v="376BPR0410"/>
    <n v="0"/>
    <x v="331"/>
    <s v="0410"/>
    <n v="-50.143066070042998"/>
    <n v="-25.150896900171698"/>
    <n v="-50.080720040397502"/>
    <n v="-25.191296180374302"/>
    <s v="376"/>
    <s v="PR"/>
    <s v="Eixo Principal"/>
    <s v="-"/>
    <s v="376BPR0410"/>
    <s v="ENTR PR-151"/>
    <s v="ENTR PR-513 (P/ITAIACOCA)"/>
    <n v="490.9"/>
    <n v="498.5"/>
    <n v="7.6"/>
    <x v="0"/>
    <m/>
    <m/>
    <s v="Convênio de Administração"/>
    <m/>
    <m/>
    <m/>
    <s v="Federal"/>
    <s v="PAV"/>
    <s v="Ponta Grossa"/>
  </r>
  <r>
    <x v="0"/>
    <s v="376BPR0415"/>
    <n v="0"/>
    <x v="331"/>
    <s v="0415"/>
    <n v="-50.080720040397502"/>
    <n v="-25.191296180374302"/>
    <n v="-50.0225213000179"/>
    <n v="-25.246402949936101"/>
    <s v="376"/>
    <s v="PR"/>
    <s v="Eixo Principal"/>
    <s v="-"/>
    <s v="376BPR0415"/>
    <s v="ENTR PR-513 (P/ITAIACOCA)"/>
    <s v="ENTR PR-810 (ACESSO VILA VELHA)"/>
    <n v="498.5"/>
    <n v="506.9"/>
    <n v="8.4"/>
    <x v="0"/>
    <m/>
    <m/>
    <s v="Convênio de Administração"/>
    <m/>
    <m/>
    <m/>
    <s v="Federal"/>
    <s v="PAV"/>
    <s v="Ponta Grossa"/>
  </r>
  <r>
    <x v="0"/>
    <s v="376BPR0420"/>
    <n v="0"/>
    <x v="331"/>
    <s v="0420"/>
    <n v="-50.0225213000179"/>
    <n v="-25.246402949936101"/>
    <n v="-49.7288211297912"/>
    <n v="-25.464375709970898"/>
    <s v="376"/>
    <s v="PR"/>
    <s v="Eixo Principal"/>
    <s v="-"/>
    <s v="376BPR0420"/>
    <s v="ENTR PR-810 (ACESSO VILA VELHA)"/>
    <s v="ENTR BR-277(A)/PR-428 (SÃO LUÍS PURUNÃ)"/>
    <n v="506.9"/>
    <n v="547.5"/>
    <n v="40.6"/>
    <x v="0"/>
    <m/>
    <m/>
    <s v="Convênio de Administração"/>
    <m/>
    <m/>
    <m/>
    <s v="Federal"/>
    <s v="PAV"/>
    <s v="Ponta Grossa"/>
  </r>
  <r>
    <x v="0"/>
    <s v="376BPR0425"/>
    <n v="0"/>
    <x v="331"/>
    <s v="0425"/>
    <n v="-49.7288211297912"/>
    <n v="-25.464375709970898"/>
    <n v="-49.666789999558702"/>
    <n v="-25.4718722301192"/>
    <s v="376"/>
    <s v="PR"/>
    <s v="Eixo Principal"/>
    <s v="Coinc"/>
    <s v="376BPR0425"/>
    <s v="ENTR BR-277(A)/PR-428 (SÃO LUÍS PURUNÃ)"/>
    <s v="ACESSO SANTA"/>
    <n v="547.5"/>
    <n v="554.5"/>
    <n v="7"/>
    <x v="0"/>
    <m/>
    <s v="277BPR0075"/>
    <s v="Concessão Estadual"/>
    <m/>
    <m/>
    <m/>
    <s v="Federal"/>
    <s v="PAV"/>
    <s v="Colombo"/>
  </r>
  <r>
    <x v="0"/>
    <s v="376BPR0430"/>
    <n v="0"/>
    <x v="331"/>
    <s v="0430"/>
    <n v="-49.666789999558702"/>
    <n v="-25.4718722301192"/>
    <n v="-49.594470140384601"/>
    <n v="-25.467543640226701"/>
    <s v="376"/>
    <s v="PR"/>
    <s v="Eixo Principal"/>
    <s v="-"/>
    <s v="376BPR0430"/>
    <s v="ACESSO SANTA"/>
    <s v="ACESSO FÁBRICA CIMENTO ITAMBÉ"/>
    <n v="554.5"/>
    <n v="563.20000000000005"/>
    <n v="8.6999999999999993"/>
    <x v="2"/>
    <m/>
    <s v="277VPR1005"/>
    <s v="Concessão Estadual"/>
    <m/>
    <m/>
    <m/>
    <s v="Federal"/>
    <s v="PAV"/>
    <s v="Colombo"/>
  </r>
  <r>
    <x v="0"/>
    <s v="376BPR0435"/>
    <n v="0"/>
    <x v="331"/>
    <s v="0435"/>
    <n v="-49.594470140384601"/>
    <n v="-25.467543640226701"/>
    <n v="-49.581166609651198"/>
    <n v="-25.4619777100032"/>
    <s v="376"/>
    <s v="PR"/>
    <s v="Eixo Principal"/>
    <s v="-"/>
    <s v="376BPR0435"/>
    <s v="ACESSO FÁBRICA CIMENTO ITAMBÉ"/>
    <s v="ENTR PR-423"/>
    <n v="563.20000000000005"/>
    <n v="565.20000000000005"/>
    <n v="2"/>
    <x v="2"/>
    <m/>
    <s v="277VPR1010"/>
    <s v="Concessão Estadual"/>
    <m/>
    <m/>
    <m/>
    <s v="Federal"/>
    <s v="PAV"/>
    <s v="Colombo"/>
  </r>
  <r>
    <x v="0"/>
    <s v="376BPR0440"/>
    <n v="0"/>
    <x v="331"/>
    <s v="0440"/>
    <n v="-49.581166609651198"/>
    <n v="-25.4619777100032"/>
    <n v="-49.522228810011498"/>
    <n v="-25.450561340033701"/>
    <s v="376"/>
    <s v="PR"/>
    <s v="Eixo Principal"/>
    <s v="-"/>
    <s v="376BPR0440"/>
    <s v="ENTR PR-423"/>
    <s v="ENTR PR-510 (P/BATÉIAS)"/>
    <n v="565.20000000000005"/>
    <n v="570.9"/>
    <n v="5.7"/>
    <x v="2"/>
    <m/>
    <s v="277VPR1015"/>
    <s v="Concessão Estadual"/>
    <m/>
    <m/>
    <m/>
    <s v="Federal"/>
    <s v="PAV"/>
    <s v="Colombo"/>
  </r>
  <r>
    <x v="0"/>
    <s v="376BPR0445"/>
    <n v="0"/>
    <x v="331"/>
    <s v="0445"/>
    <n v="-49.522228810011498"/>
    <n v="-25.450561340033701"/>
    <n v="-49.500850999573899"/>
    <n v="-25.4451226099204"/>
    <s v="376"/>
    <s v="PR"/>
    <s v="Eixo Principal"/>
    <s v="-"/>
    <s v="376BPR0445"/>
    <s v="ENTR PR-510 (P/BATÉIAS)"/>
    <s v="ACESSO CAMPO LARGO"/>
    <n v="570.9"/>
    <n v="572.9"/>
    <n v="2"/>
    <x v="2"/>
    <m/>
    <s v="277VPR1020"/>
    <s v="Concessão Estadual"/>
    <m/>
    <m/>
    <m/>
    <s v="Federal"/>
    <s v="PAV"/>
    <s v="Colombo"/>
  </r>
  <r>
    <x v="0"/>
    <s v="376BPR0450"/>
    <n v="0"/>
    <x v="331"/>
    <s v="0450"/>
    <n v="-49.500850999573899"/>
    <n v="-25.4451226099204"/>
    <n v="-49.365711999908797"/>
    <n v="-25.432076910321001"/>
    <s v="376"/>
    <s v="PR"/>
    <s v="Eixo Principal"/>
    <s v="Coinc"/>
    <s v="376BPR0450"/>
    <s v="ACESSO CAMPO LARGO"/>
    <s v="ACESSO OESTE CURITIBA"/>
    <n v="572.9"/>
    <n v="587.79999999999995"/>
    <n v="14.9"/>
    <x v="0"/>
    <m/>
    <s v="277BPR0055"/>
    <s v="Convênio de Administração"/>
    <m/>
    <m/>
    <m/>
    <s v="Federal"/>
    <s v="PAV"/>
    <s v="Colombo"/>
  </r>
  <r>
    <x v="0"/>
    <s v="376BPR0455"/>
    <n v="0"/>
    <x v="331"/>
    <s v="0455"/>
    <n v="-49.365711999908797"/>
    <n v="-25.432076910321001"/>
    <n v="-49.310956240238198"/>
    <n v="-25.540531309871898"/>
    <s v="376"/>
    <s v="PR"/>
    <s v="Eixo Principal"/>
    <s v="Coinc"/>
    <s v="376BPR0455"/>
    <s v="ACESSO OESTE CURITIBA"/>
    <s v="ENTR BR-476(A) (P/ARAUCÁRIA)"/>
    <n v="587.79999999999995"/>
    <n v="601.5"/>
    <n v="13.7"/>
    <x v="0"/>
    <m/>
    <s v="277BPR0053"/>
    <s v="Federal"/>
    <m/>
    <m/>
    <m/>
    <s v="Federal"/>
    <s v="PAV"/>
    <s v="Colombo"/>
  </r>
  <r>
    <x v="0"/>
    <s v="376BPR0460"/>
    <n v="0"/>
    <x v="331"/>
    <s v="0460"/>
    <n v="-49.310956240238198"/>
    <n v="-25.540531309871898"/>
    <n v="-49.303409099949903"/>
    <n v="-25.544169439867598"/>
    <s v="376"/>
    <s v="PR"/>
    <s v="Eixo Principal"/>
    <s v="Coinc"/>
    <s v="376BPR0460"/>
    <s v="ENTR BR-476(A) (P/ARAUCÁRIA)"/>
    <s v="ENTR BR-116(A)/476(B) (CURITIBA SUL/PINHEIRINHO)"/>
    <n v="601.5"/>
    <n v="602.4"/>
    <n v="0.9"/>
    <x v="0"/>
    <m/>
    <s v="277BPR0051;476BPR0085"/>
    <s v="Federal"/>
    <m/>
    <m/>
    <m/>
    <s v="Federal"/>
    <s v="PAV"/>
    <s v="Colombo"/>
  </r>
  <r>
    <x v="0"/>
    <s v="376BPR0470"/>
    <n v="0"/>
    <x v="331"/>
    <s v="0470"/>
    <n v="-49.303409099949903"/>
    <n v="-25.544169439867598"/>
    <n v="-49.181893820243502"/>
    <n v="-25.568944049927801"/>
    <s v="376"/>
    <s v="PR"/>
    <s v="Eixo Principal"/>
    <s v="Coinc"/>
    <s v="376BPR0470"/>
    <s v="ENTR BR-116(A)/476(B) (CURITIBA SUL/PINHEIRINHO)"/>
    <s v="ENTR BR-116(B)"/>
    <n v="602.4"/>
    <n v="615.20000000000005"/>
    <n v="12.8"/>
    <x v="0"/>
    <m/>
    <s v="277BPR0041;116BPR2770"/>
    <s v="Convênio de Administração"/>
    <m/>
    <m/>
    <m/>
    <s v="Federal"/>
    <s v="PAV"/>
    <s v="Colombo"/>
  </r>
  <r>
    <x v="0"/>
    <s v="376BPR0480"/>
    <n v="0"/>
    <x v="331"/>
    <s v="0480"/>
    <n v="-49.181893820243502"/>
    <n v="-25.568944049927801"/>
    <n v="-49.124800889849098"/>
    <n v="-25.8238967400424"/>
    <s v="376"/>
    <s v="PR"/>
    <s v="Eixo Principal"/>
    <s v="-"/>
    <s v="376BPR0480"/>
    <s v="ENTR BR-116(B)"/>
    <s v="ENTR PR-281 (P/TIJUCAS DO SUL)"/>
    <n v="615.20000000000005"/>
    <n v="645.29999999999995"/>
    <n v="30.1"/>
    <x v="0"/>
    <m/>
    <m/>
    <s v="Concessão Federal"/>
    <m/>
    <m/>
    <m/>
    <s v="Federal"/>
    <s v="PAV"/>
    <s v="São José dos Pinhais"/>
  </r>
  <r>
    <x v="0"/>
    <s v="376BPR0490"/>
    <n v="0"/>
    <x v="331"/>
    <s v="0490"/>
    <n v="-49.124800889849098"/>
    <n v="-25.8238967400424"/>
    <n v="-48.886446100007397"/>
    <n v="-25.9816419701007"/>
    <s v="376"/>
    <s v="PR"/>
    <s v="Eixo Principal"/>
    <s v="-"/>
    <s v="376BPR0490"/>
    <s v="ENTR PR-281 (P/TIJUCAS DO SUL)"/>
    <s v="DIV PR/SC (ENTR BR-101)"/>
    <n v="645.29999999999995"/>
    <n v="682.9"/>
    <n v="37.6"/>
    <x v="0"/>
    <m/>
    <m/>
    <s v="Concessão Federal"/>
    <m/>
    <m/>
    <m/>
    <s v="Federal"/>
    <s v="PAV"/>
    <s v="São José dos Pinhais"/>
  </r>
  <r>
    <x v="0"/>
    <s v="376BSC0510"/>
    <n v="0"/>
    <x v="332"/>
    <s v="0510"/>
    <n v="-48.886446100007397"/>
    <n v="-25.9816419701007"/>
    <n v="-48.861226220313704"/>
    <n v="-26.028743330040498"/>
    <s v="376"/>
    <s v="SC"/>
    <s v="Eixo Principal"/>
    <s v="Coinc"/>
    <s v="376BSC0510"/>
    <s v="ENTR BR-101 (DIV PR/SC)"/>
    <s v="ENTR SC-417 (GARUVA)"/>
    <n v="0"/>
    <n v="6.2"/>
    <n v="6.2"/>
    <x v="0"/>
    <m/>
    <s v="101BSC3810"/>
    <s v="Concessão Federal"/>
    <m/>
    <m/>
    <m/>
    <s v="Federal"/>
    <s v="PAV"/>
    <s v="Joinville"/>
  </r>
  <r>
    <x v="0"/>
    <s v="376BSP0120"/>
    <n v="0"/>
    <x v="333"/>
    <s v="0120"/>
    <n v="-53.013546659850398"/>
    <n v="-22.510196450305799"/>
    <n v="-52.871668129980101"/>
    <n v="-22.595725399707302"/>
    <s v="376"/>
    <s v="SP"/>
    <s v="Eixo Principal"/>
    <s v="-"/>
    <s v="376BSP0120"/>
    <s v="DIV SP/MS (PORTO PRIMAVERA)"/>
    <s v="DIV PR/SP"/>
    <n v="0"/>
    <n v="18"/>
    <n v="18"/>
    <x v="1"/>
    <m/>
    <m/>
    <s v="Federal"/>
    <m/>
    <m/>
    <m/>
    <s v="Federal"/>
    <s v="PLA"/>
    <s v="São José do Rio Preto"/>
  </r>
  <r>
    <x v="0"/>
    <s v="376CPR1005"/>
    <n v="0"/>
    <x v="334"/>
    <s v="1005"/>
    <n v="-51.987451740005703"/>
    <n v="-23.409788819997999"/>
    <n v="-51.958106379605603"/>
    <n v="-23.380332940113"/>
    <s v="376"/>
    <s v="PR"/>
    <s v="Contorno"/>
    <s v="-"/>
    <s v="376CPR1005"/>
    <s v="ENTR BR-376 (I)"/>
    <s v="ENTR AV MANDACARU (CONT NORTE MARINGÁ)"/>
    <n v="0"/>
    <n v="4.3"/>
    <n v="4.3"/>
    <x v="0"/>
    <m/>
    <m/>
    <s v="Federal"/>
    <m/>
    <m/>
    <m/>
    <s v="Federal"/>
    <s v="PAV"/>
    <s v="Campo Mourão"/>
  </r>
  <r>
    <x v="0"/>
    <s v="376CPR1010"/>
    <n v="0"/>
    <x v="334"/>
    <s v="1010"/>
    <n v="-51.958106379605603"/>
    <n v="-23.380332940113"/>
    <n v="-51.936685710177301"/>
    <n v="-23.3749144195647"/>
    <s v="376"/>
    <s v="PR"/>
    <s v="Contorno"/>
    <s v="-"/>
    <s v="376CPR1010"/>
    <s v="ENTR AV MANDACARU (CONT NORTE MARINGÁ)"/>
    <s v="ENTR AV KAKOGAWA (CONT NORTE MARINGÁ)"/>
    <n v="4.3"/>
    <n v="6.8"/>
    <n v="2.5"/>
    <x v="0"/>
    <m/>
    <m/>
    <s v="Federal"/>
    <m/>
    <m/>
    <m/>
    <s v="Federal"/>
    <s v="PAV"/>
    <s v="Campo Mourão"/>
  </r>
  <r>
    <x v="0"/>
    <s v="376CPR1015"/>
    <n v="0"/>
    <x v="334"/>
    <s v="1015"/>
    <n v="-51.936685710177301"/>
    <n v="-23.3749144195647"/>
    <n v="-51.913017189791397"/>
    <n v="-23.380181419636699"/>
    <s v="376"/>
    <s v="PR"/>
    <s v="Contorno"/>
    <s v="-"/>
    <s v="376CPR1015"/>
    <s v="ENTR AV KAKOGAWA (CONT NORTE MARINGÁ)"/>
    <s v="ENTR PR-317 (CONTORNO NORTE DE MARINGÁ)"/>
    <n v="6.8"/>
    <n v="9"/>
    <n v="2.2000000000000002"/>
    <x v="0"/>
    <m/>
    <m/>
    <s v="Federal"/>
    <m/>
    <m/>
    <m/>
    <s v="Federal"/>
    <s v="PAV"/>
    <s v="Campo Mourão"/>
  </r>
  <r>
    <x v="0"/>
    <s v="376CPR1020"/>
    <n v="0"/>
    <x v="334"/>
    <s v="1020"/>
    <n v="-51.913017189791397"/>
    <n v="-23.380181419636699"/>
    <n v="-51.885936899668103"/>
    <n v="-23.3958812398273"/>
    <s v="376"/>
    <s v="PR"/>
    <s v="Contorno"/>
    <s v="-"/>
    <s v="376CPR1020"/>
    <s v="ENTR PR-317 (CONTORNO NORTE DE MARINGÁ)"/>
    <s v="ENTR AV TUIUTI (CONT NORTE MARINGÁ)"/>
    <n v="9"/>
    <n v="12.1"/>
    <n v="3.1"/>
    <x v="0"/>
    <m/>
    <m/>
    <s v="Federal"/>
    <m/>
    <m/>
    <m/>
    <s v="Federal"/>
    <s v="PAV"/>
    <s v="Campo Mourão"/>
  </r>
  <r>
    <x v="0"/>
    <s v="376CPR1025"/>
    <n v="0"/>
    <x v="334"/>
    <s v="1025"/>
    <n v="-51.885936899668103"/>
    <n v="-23.3958812398273"/>
    <n v="-51.878289740379103"/>
    <n v="-23.402277950267099"/>
    <s v="376"/>
    <s v="PR"/>
    <s v="Contorno"/>
    <s v="-"/>
    <s v="376CPR1025"/>
    <s v="ENTR AV TUIUTI (CONT NORTE MARINGÁ)"/>
    <s v="ENTR AV GUAIAPÓ (CONT NORTE MARINGÁ)"/>
    <n v="12.1"/>
    <n v="13.5"/>
    <n v="1.4"/>
    <x v="0"/>
    <m/>
    <m/>
    <s v="Federal"/>
    <m/>
    <m/>
    <m/>
    <s v="Federal"/>
    <s v="PAV"/>
    <s v="Campo Mourão"/>
  </r>
  <r>
    <x v="0"/>
    <s v="376CPR1030"/>
    <n v="0"/>
    <x v="334"/>
    <s v="1030"/>
    <n v="-51.878289740379103"/>
    <n v="-23.402277950267099"/>
    <n v="-51.887369279568503"/>
    <n v="-23.431352579657698"/>
    <s v="376"/>
    <s v="PR"/>
    <s v="Contorno"/>
    <s v="-"/>
    <s v="376CPR1030"/>
    <s v="ENTR AV GUAIAPÓ (CONT NORTE MARINGÁ)"/>
    <s v="ENTR BR-376 (II) (CONT NORTE MARINGÁ)"/>
    <n v="13.5"/>
    <n v="17.3"/>
    <n v="3.8"/>
    <x v="0"/>
    <m/>
    <m/>
    <s v="Federal"/>
    <m/>
    <m/>
    <m/>
    <s v="Federal"/>
    <s v="PAV"/>
    <s v="Campo Mourão"/>
  </r>
  <r>
    <x v="0"/>
    <s v="376UPR1005"/>
    <n v="0"/>
    <x v="335"/>
    <s v="1005"/>
    <n v="-52.103340209882703"/>
    <n v="-23.337958020246301"/>
    <n v="-52.091269569634903"/>
    <n v="-23.351706030109099"/>
    <s v="376"/>
    <s v="PR"/>
    <s v="Travessia Urbana"/>
    <s v="-"/>
    <s v="376UPR1005"/>
    <s v="ENTR BR-376 (MANDAGUAÇU)"/>
    <s v="ENTR BR-376 (FIM CONT SUL MARIALVA)(CONT SUL MARINGÁ)"/>
    <n v="0"/>
    <n v="32.299999999999997"/>
    <n v="32.299999999999997"/>
    <x v="1"/>
    <m/>
    <m/>
    <s v="Federal"/>
    <m/>
    <m/>
    <m/>
    <s v="Federal"/>
    <s v="PLA"/>
    <s v="Campo Mourão"/>
  </r>
  <r>
    <x v="0"/>
    <s v="376UPR2005"/>
    <n v="0"/>
    <x v="335"/>
    <s v="2005"/>
    <n v="-51.717166059565898"/>
    <n v="-23.5103272304173"/>
    <n v="-51.704511250293898"/>
    <n v="-23.513229599866101"/>
    <s v="376"/>
    <s v="PR"/>
    <s v="Travessia Urbana"/>
    <s v="-"/>
    <s v="376UPR2005"/>
    <s v="ENTR BR-376 (KM 199,9)"/>
    <s v="ENTR PR-444 (MANDAGUARI)"/>
    <n v="0"/>
    <n v="1.5"/>
    <n v="1.5"/>
    <x v="2"/>
    <m/>
    <m/>
    <s v="Convênio de Administração"/>
    <m/>
    <m/>
    <m/>
    <s v="Federal"/>
    <s v="PAV"/>
    <s v="Campo Mourão"/>
  </r>
  <r>
    <x v="0"/>
    <s v="376UPR2010"/>
    <n v="0"/>
    <x v="335"/>
    <s v="2010"/>
    <n v="-51.704511250293898"/>
    <n v="-23.513229599866101"/>
    <n v="-51.667367520394599"/>
    <n v="-23.550034029946399"/>
    <s v="376"/>
    <s v="PR"/>
    <s v="Travessia Urbana"/>
    <s v="-"/>
    <s v="376UPR2010"/>
    <s v="ENTR PR-444 (MANDAGUARI)"/>
    <s v="INICIO DO TRECHO CONCEDIDO"/>
    <n v="1.5"/>
    <n v="8.6"/>
    <n v="7.1"/>
    <x v="2"/>
    <m/>
    <m/>
    <s v="Convênio de Administração"/>
    <m/>
    <m/>
    <m/>
    <s v="Federal"/>
    <s v="PAV"/>
    <s v="Campo Mourão"/>
  </r>
  <r>
    <x v="0"/>
    <s v="376UPR2015"/>
    <n v="0"/>
    <x v="335"/>
    <s v="2015"/>
    <n v="-51.667367520394599"/>
    <n v="-23.550034029946399"/>
    <n v="-51.661609479693702"/>
    <n v="-23.561135190236701"/>
    <s v="376"/>
    <s v="PR"/>
    <s v="Travessia Urbana"/>
    <s v="-"/>
    <s v="376UPR2015"/>
    <s v="INICIO DO TRECHO CONCEDIDO"/>
    <s v="ENTR BR-376 (KM 210,5)"/>
    <n v="8.6"/>
    <n v="10"/>
    <n v="1.4"/>
    <x v="2"/>
    <m/>
    <m/>
    <s v="Concessão Estadual"/>
    <m/>
    <m/>
    <m/>
    <s v="Federal"/>
    <s v="PAV"/>
    <s v="Campo Mourão"/>
  </r>
  <r>
    <x v="0"/>
    <s v="376VPR1005"/>
    <n v="0"/>
    <x v="336"/>
    <s v="1005"/>
    <n v="-49.500850999573899"/>
    <n v="-25.4451226099204"/>
    <n v="-49.519236750275702"/>
    <n v="-25.434976929841401"/>
    <s v="376"/>
    <s v="PR"/>
    <s v="Variante"/>
    <s v="-"/>
    <s v="376VPR1005"/>
    <s v="ACESSO CAMPO LARGO"/>
    <s v="ENTR PR-510 (P/BATÉIAS)"/>
    <n v="0"/>
    <n v="2.1"/>
    <n v="2.1"/>
    <x v="0"/>
    <m/>
    <s v="277BPR0058"/>
    <s v="Concessão Estadual"/>
    <m/>
    <m/>
    <m/>
    <s v="Federal"/>
    <s v="PAV"/>
    <s v="Colombo"/>
  </r>
  <r>
    <x v="0"/>
    <s v="376VPR1010"/>
    <n v="0"/>
    <x v="336"/>
    <s v="1010"/>
    <n v="-49.519236750275702"/>
    <n v="-25.434976929841401"/>
    <n v="-49.573122709944997"/>
    <n v="-25.446399819895699"/>
    <s v="376"/>
    <s v="PR"/>
    <s v="Variante"/>
    <s v="-"/>
    <s v="376VPR1010"/>
    <s v="ENTR PR-510 (P/BATÉIAS)"/>
    <s v="ENTR PR-423"/>
    <n v="2.1"/>
    <n v="8"/>
    <n v="5.9"/>
    <x v="0"/>
    <m/>
    <s v="277BPR0060"/>
    <s v="Concessão Estadual"/>
    <m/>
    <m/>
    <m/>
    <s v="Federal"/>
    <s v="PAV"/>
    <s v="Colombo"/>
  </r>
  <r>
    <x v="0"/>
    <s v="376VPR1015"/>
    <n v="0"/>
    <x v="336"/>
    <s v="1015"/>
    <n v="-49.573122709944997"/>
    <n v="-25.446399819895699"/>
    <n v="-49.609581529663799"/>
    <n v="-25.449193650166698"/>
    <s v="376"/>
    <s v="PR"/>
    <s v="Variante"/>
    <s v="-"/>
    <s v="376VPR1015"/>
    <s v="ENTR PR-423"/>
    <s v="ACESSO FÁBRICA CIMENTO ITAMBÉ"/>
    <n v="8"/>
    <n v="11.8"/>
    <n v="3.8"/>
    <x v="2"/>
    <m/>
    <s v="277BPR0065"/>
    <s v="Concessão Estadual"/>
    <m/>
    <m/>
    <m/>
    <s v="Federal"/>
    <s v="PAV"/>
    <s v="Colombo"/>
  </r>
  <r>
    <x v="0"/>
    <s v="376VPR1020"/>
    <n v="0"/>
    <x v="336"/>
    <s v="1020"/>
    <n v="-49.609581529663799"/>
    <n v="-25.449193650166698"/>
    <n v="-49.666789999558702"/>
    <n v="-25.4718722301192"/>
    <s v="376"/>
    <s v="PR"/>
    <s v="Variante"/>
    <s v="-"/>
    <s v="376VPR1020"/>
    <s v="ACESSO FÁBRICA CIMENTO ITAMBÉ"/>
    <s v="ACESSO SANTA"/>
    <n v="11.8"/>
    <n v="18.3"/>
    <n v="6.5"/>
    <x v="2"/>
    <m/>
    <s v="277BPR0070"/>
    <s v="Concessão Estadual"/>
    <m/>
    <m/>
    <m/>
    <s v="Federal"/>
    <s v="PAV"/>
    <s v="Colombo"/>
  </r>
  <r>
    <x v="0"/>
    <s v="377BRS0010"/>
    <n v="0"/>
    <x v="337"/>
    <s v="0010"/>
    <n v="-52.7709427702925"/>
    <n v="-28.274448769594901"/>
    <n v="-52.743477379677302"/>
    <n v="-28.301696109687601"/>
    <s v="377"/>
    <s v="RS"/>
    <s v="Eixo Principal"/>
    <s v="-"/>
    <s v="377BRS0010"/>
    <s v="ENTR BR-386(A)/AV. FLORES DA CUNHA (CARAZINHO)"/>
    <s v="ENTR BR-285(A)/386(B)"/>
    <n v="0"/>
    <n v="4.2"/>
    <n v="4.2"/>
    <x v="2"/>
    <m/>
    <s v="386BRS0170"/>
    <s v="Federal"/>
    <m/>
    <m/>
    <m/>
    <s v="Federal"/>
    <s v="PAV"/>
    <s v="Passo Fundo"/>
  </r>
  <r>
    <x v="0"/>
    <s v="377BRS0030"/>
    <n v="0"/>
    <x v="337"/>
    <s v="0030"/>
    <n v="-52.743477379677302"/>
    <n v="-28.301696109687601"/>
    <n v="-52.7913657102592"/>
    <n v="-28.312085069870001"/>
    <s v="377"/>
    <s v="RS"/>
    <s v="Eixo Principal"/>
    <s v="Coinc"/>
    <s v="377BRS0030"/>
    <s v="ENTR BR-285(A)/386(B)"/>
    <s v="ENTR RS-142 (ACESSO SUL DE CARAZINHO)"/>
    <n v="4.2"/>
    <n v="10.1"/>
    <n v="5.9"/>
    <x v="2"/>
    <m/>
    <s v="285BRS0230"/>
    <s v="Federal"/>
    <m/>
    <m/>
    <m/>
    <s v="Federal"/>
    <s v="PAV"/>
    <s v="Passo Fundo"/>
  </r>
  <r>
    <x v="0"/>
    <s v="377BRS0040"/>
    <n v="0"/>
    <x v="337"/>
    <s v="0040"/>
    <n v="-52.7913657102592"/>
    <n v="-28.312085069870001"/>
    <n v="-53.090057580093202"/>
    <n v="-28.408811809917001"/>
    <s v="377"/>
    <s v="RS"/>
    <s v="Eixo Principal"/>
    <s v="Coinc"/>
    <s v="377BRS0040"/>
    <s v="ENTR RS-142 (ACESSO SUL DE CARAZINHO)"/>
    <s v="ACESSO A SALDANHA MARINHO"/>
    <n v="10.1"/>
    <n v="43.6"/>
    <n v="33.5"/>
    <x v="2"/>
    <m/>
    <s v="285BRS0250"/>
    <s v="Federal"/>
    <m/>
    <m/>
    <m/>
    <s v="Federal"/>
    <s v="PAV"/>
    <s v="Passo Fundo"/>
  </r>
  <r>
    <x v="0"/>
    <s v="377BRS0050"/>
    <n v="0"/>
    <x v="337"/>
    <s v="0050"/>
    <n v="-53.090057580093202"/>
    <n v="-28.408811809917001"/>
    <n v="-53.190686379572597"/>
    <n v="-28.432607509728701"/>
    <s v="377"/>
    <s v="RS"/>
    <s v="Eixo Principal"/>
    <s v="Coinc"/>
    <s v="377BRS0050"/>
    <s v="ACESSO A SALDANHA MARINHO"/>
    <s v="ENTR BR-285(B) (P/SANTA BÁRBARA DO SUL)"/>
    <n v="43.6"/>
    <n v="54.7"/>
    <n v="11.1"/>
    <x v="2"/>
    <m/>
    <s v="285BRS0260"/>
    <s v="Federal"/>
    <m/>
    <m/>
    <m/>
    <s v="Federal"/>
    <s v="PAV"/>
    <s v="Passo Fundo"/>
  </r>
  <r>
    <x v="0"/>
    <s v="377BRS0070"/>
    <n v="0"/>
    <x v="337"/>
    <s v="0070"/>
    <n v="-53.190686379572597"/>
    <n v="-28.432607509728701"/>
    <n v="-53.242310430082199"/>
    <n v="-28.478552440442702"/>
    <s v="377"/>
    <s v="RS"/>
    <s v="Eixo Principal"/>
    <s v="-"/>
    <s v="377BRS0070"/>
    <s v="ENTR BR-285(B) (P/SANTA BÁRBARA DO SUL)"/>
    <s v="ENTR RS-506"/>
    <n v="54.7"/>
    <n v="62.4"/>
    <n v="7.7"/>
    <x v="1"/>
    <m/>
    <m/>
    <s v="Estadual"/>
    <m/>
    <s v="RSC-377"/>
    <s v="IMP"/>
    <s v="Estadual"/>
    <s v="PLA"/>
    <s v="Cruz Alta"/>
  </r>
  <r>
    <x v="0"/>
    <s v="377BRS0075"/>
    <n v="0"/>
    <x v="337"/>
    <s v="0075"/>
    <n v="-53.242310430082199"/>
    <n v="-28.478552440442702"/>
    <n v="-53.337796940276498"/>
    <n v="-28.60342603958"/>
    <s v="377"/>
    <s v="RS"/>
    <s v="Eixo Principal"/>
    <s v="-"/>
    <s v="377BRS0075"/>
    <s v="ENTR RS-506"/>
    <s v="ENTR RS-223"/>
    <n v="62.4"/>
    <n v="80.2"/>
    <n v="17.8"/>
    <x v="1"/>
    <m/>
    <m/>
    <s v="Estadual"/>
    <m/>
    <s v="RSC-377"/>
    <s v="IMP"/>
    <s v="Estadual"/>
    <s v="PLA"/>
    <s v="Cruz Alta"/>
  </r>
  <r>
    <x v="0"/>
    <s v="377BRS0090"/>
    <n v="0"/>
    <x v="337"/>
    <s v="0090"/>
    <n v="-53.337796940276498"/>
    <n v="-28.60342603958"/>
    <n v="-53.5739423899293"/>
    <n v="-28.645298410193401"/>
    <s v="377"/>
    <s v="RS"/>
    <s v="Eixo Principal"/>
    <s v="-"/>
    <s v="377BRS0090"/>
    <s v="ENTR RS-223"/>
    <s v="ENTR BR-158(A) (CRUZ ALTA)"/>
    <n v="80.2"/>
    <n v="106"/>
    <n v="25.8"/>
    <x v="1"/>
    <m/>
    <m/>
    <s v="Estadual"/>
    <m/>
    <s v="RSC-377"/>
    <s v="PAV"/>
    <s v="Estadual"/>
    <s v="PLA"/>
    <s v="Cruz Alta"/>
  </r>
  <r>
    <x v="0"/>
    <s v="377BRS0105"/>
    <n v="0"/>
    <x v="337"/>
    <s v="0105"/>
    <n v="-53.5739423899293"/>
    <n v="-28.645298410193401"/>
    <n v="-53.5940793895521"/>
    <n v="-28.6757938002436"/>
    <s v="377"/>
    <s v="RS"/>
    <s v="Eixo Principal"/>
    <s v="Coinc"/>
    <s v="377BRS0105"/>
    <s v="ENTR BR-158(A) (CRUZ ALTA)"/>
    <s v="ENTR BR-158(B)/481/RS-342"/>
    <n v="106"/>
    <n v="110"/>
    <n v="4"/>
    <x v="2"/>
    <m/>
    <s v="158BRS1240"/>
    <s v="Federal"/>
    <m/>
    <m/>
    <m/>
    <s v="Federal"/>
    <s v="PAV"/>
    <s v="Cruz Alta"/>
  </r>
  <r>
    <x v="0"/>
    <s v="377BRS0110"/>
    <n v="0"/>
    <x v="337"/>
    <s v="0110"/>
    <n v="-53.5940793895521"/>
    <n v="-28.6757938002436"/>
    <n v="-54.134795699561799"/>
    <n v="-28.882559190054501"/>
    <s v="377"/>
    <s v="RS"/>
    <s v="Eixo Principal"/>
    <s v="-"/>
    <s v="377BRS0110"/>
    <s v="ENTR BR-158(B)/481/RS-342"/>
    <s v="ENTR BR-392 (SANTA TECLA)"/>
    <n v="110"/>
    <n v="170.4"/>
    <n v="60.4"/>
    <x v="1"/>
    <m/>
    <m/>
    <s v="Federal"/>
    <m/>
    <m/>
    <m/>
    <s v="Federal"/>
    <s v="PLA"/>
    <s v="Cruz Alta"/>
  </r>
  <r>
    <x v="0"/>
    <s v="377BRS0130"/>
    <n v="0"/>
    <x v="337"/>
    <s v="0130"/>
    <n v="-54.134795699561799"/>
    <n v="-28.882559190054501"/>
    <n v="-54.5383086197469"/>
    <n v="-29.011538150265299"/>
    <s v="377"/>
    <s v="RS"/>
    <s v="Eixo Principal"/>
    <s v="-"/>
    <s v="377BRS0130"/>
    <s v="ENTR BR-392 (SANTA TECLA)"/>
    <s v="ENTR RS-533 (P/CAPÃO DO CIPÓ)"/>
    <n v="170.4"/>
    <n v="220.1"/>
    <n v="49.7"/>
    <x v="1"/>
    <m/>
    <m/>
    <s v="Estadual"/>
    <m/>
    <s v="RST-377"/>
    <s v="PAV"/>
    <s v="Estadual"/>
    <s v="PLA"/>
    <s v="Santa Maria"/>
  </r>
  <r>
    <x v="0"/>
    <s v="377BRS0140"/>
    <n v="0"/>
    <x v="337"/>
    <s v="0140"/>
    <n v="-54.5383086197469"/>
    <n v="-29.011538150265299"/>
    <n v="-54.886582650069201"/>
    <n v="-29.148626729939501"/>
    <s v="377"/>
    <s v="RS"/>
    <s v="Eixo Principal"/>
    <s v="-"/>
    <s v="377BRS0140"/>
    <s v="ENTR RS-533 (P/CAPÃO DO CIPÓ)"/>
    <s v="ENTR BR-287 (SANTIAGO)"/>
    <n v="220.1"/>
    <n v="256.2"/>
    <n v="36.1"/>
    <x v="1"/>
    <m/>
    <m/>
    <s v="Estadual"/>
    <m/>
    <s v="RST-377"/>
    <s v="PAV"/>
    <s v="Estadual"/>
    <s v="PLA"/>
    <s v="Santa Maria"/>
  </r>
  <r>
    <x v="0"/>
    <s v="377BRS0150"/>
    <n v="0"/>
    <x v="337"/>
    <s v="0150"/>
    <n v="-54.886582650069201"/>
    <n v="-29.148626729939501"/>
    <n v="-55.103925229965299"/>
    <n v="-29.593597640118901"/>
    <s v="377"/>
    <s v="RS"/>
    <s v="Eixo Principal"/>
    <s v="-"/>
    <s v="377BRS0150"/>
    <s v="ENTR BR-287 (SANTIAGO)"/>
    <s v="ENTR RS-241 (P/SÃO FRANCISCO DE ASSIS)"/>
    <n v="256.2"/>
    <n v="318.10000000000002"/>
    <n v="61.9"/>
    <x v="1"/>
    <m/>
    <m/>
    <s v="Estadual"/>
    <m/>
    <s v="RST-377"/>
    <s v="PAV"/>
    <s v="Estadual"/>
    <s v="PLA"/>
    <s v="Santa Maria"/>
  </r>
  <r>
    <x v="0"/>
    <s v="377BRS0155"/>
    <n v="0"/>
    <x v="337"/>
    <s v="0155"/>
    <n v="-55.103925229965299"/>
    <n v="-29.593597640118901"/>
    <n v="-55.133565680411699"/>
    <n v="-29.595892159595401"/>
    <s v="377"/>
    <s v="RS"/>
    <s v="Eixo Principal"/>
    <s v="-"/>
    <s v="377BRS0155"/>
    <s v="ENTR RS-241 (P/SÃO FRANCISCO DE ASSIS)"/>
    <s v="ACESSO P/JACAQUÁ"/>
    <n v="318.10000000000002"/>
    <n v="321.10000000000002"/>
    <n v="3"/>
    <x v="1"/>
    <m/>
    <m/>
    <s v="Estadual"/>
    <m/>
    <s v="RST-377"/>
    <s v="PAV"/>
    <s v="Estadual"/>
    <s v="PLA"/>
    <s v="Santa Maria"/>
  </r>
  <r>
    <x v="0"/>
    <s v="377BRS0170"/>
    <n v="0"/>
    <x v="337"/>
    <s v="0170"/>
    <n v="-55.133565680411699"/>
    <n v="-29.595892159595401"/>
    <n v="-55.477655739920401"/>
    <n v="-29.5780660102381"/>
    <s v="377"/>
    <s v="RS"/>
    <s v="Eixo Principal"/>
    <s v="-"/>
    <s v="377BRS0170"/>
    <s v="ACESSO P/JACAQUÁ"/>
    <s v="ENTR RS-176 (P/RIO ITU)"/>
    <n v="321.10000000000002"/>
    <n v="356.8"/>
    <n v="35.700000000000003"/>
    <x v="1"/>
    <m/>
    <m/>
    <s v="Estadual"/>
    <m/>
    <s v="RST-377"/>
    <s v="PAV"/>
    <s v="Estadual"/>
    <s v="PLA"/>
    <s v="Santa Maria"/>
  </r>
  <r>
    <x v="0"/>
    <s v="377BRS0175"/>
    <n v="0"/>
    <x v="337"/>
    <s v="0175"/>
    <n v="-55.477655739920401"/>
    <n v="-29.5780660102381"/>
    <n v="-55.478905079905402"/>
    <n v="-29.5831811399975"/>
    <s v="377"/>
    <s v="RS"/>
    <s v="Eixo Principal"/>
    <s v="-"/>
    <s v="377BRS0175"/>
    <s v="ENTR RS-176 (P/RIO ITU)"/>
    <s v="MANOEL VIANA"/>
    <n v="356.8"/>
    <n v="357.2"/>
    <n v="0.4"/>
    <x v="1"/>
    <m/>
    <m/>
    <s v="Estadual"/>
    <m/>
    <s v="RST-377"/>
    <s v="PAV"/>
    <s v="Estadual"/>
    <s v="PLA"/>
    <s v="Santa Maria"/>
  </r>
  <r>
    <x v="0"/>
    <s v="377BRS0180"/>
    <n v="0"/>
    <x v="337"/>
    <s v="0180"/>
    <n v="-55.478905079905402"/>
    <n v="-29.5831811399975"/>
    <n v="-55.522356269725996"/>
    <n v="-29.7153123103148"/>
    <s v="377"/>
    <s v="RS"/>
    <s v="Eixo Principal"/>
    <s v="-"/>
    <s v="377BRS0180"/>
    <s v="MANOEL VIANA"/>
    <s v="ACESSO PASSO NOVO"/>
    <n v="357.2"/>
    <n v="373.6"/>
    <n v="16.399999999999999"/>
    <x v="1"/>
    <m/>
    <m/>
    <s v="Estadual"/>
    <m/>
    <s v="RST-377"/>
    <s v="PAV"/>
    <s v="Estadual"/>
    <s v="PLA"/>
    <s v="Santa Maria"/>
  </r>
  <r>
    <x v="0"/>
    <s v="377BRS0185"/>
    <n v="0"/>
    <x v="337"/>
    <s v="0185"/>
    <n v="-55.522356269725996"/>
    <n v="-29.7153123103148"/>
    <n v="-55.721247700221099"/>
    <n v="-29.822136339720199"/>
    <s v="377"/>
    <s v="RS"/>
    <s v="Eixo Principal"/>
    <s v="-"/>
    <s v="377BRS0185"/>
    <s v="ACESSO PASSO NOVO"/>
    <s v="ENTR BR-290(A) (P/ROSÁRIO DO SUL)"/>
    <n v="373.6"/>
    <n v="397.8"/>
    <n v="24.2"/>
    <x v="1"/>
    <m/>
    <m/>
    <s v="Estadual"/>
    <m/>
    <s v="RST-377"/>
    <s v="PAV"/>
    <s v="Estadual"/>
    <s v="PLA"/>
    <s v="Santa Maria"/>
  </r>
  <r>
    <x v="0"/>
    <s v="377BRS0190"/>
    <n v="0"/>
    <x v="337"/>
    <s v="0190"/>
    <n v="-55.721247700221099"/>
    <n v="-29.822136339720199"/>
    <n v="-56.139556510424498"/>
    <n v="-29.971975869790501"/>
    <s v="377"/>
    <s v="RS"/>
    <s v="Eixo Principal"/>
    <s v="Coinc"/>
    <s v="377BRS0190"/>
    <s v="ENTR BR-290(A) (P/ROSÁRIO DO SUL)"/>
    <s v="ENTR RS-183 (P/HARMONIA)"/>
    <n v="397.8"/>
    <n v="445.1"/>
    <n v="47.3"/>
    <x v="2"/>
    <m/>
    <s v="290BRS0350"/>
    <s v="Federal"/>
    <m/>
    <m/>
    <m/>
    <s v="Federal"/>
    <s v="PAV"/>
    <s v="Uruguaiana"/>
  </r>
  <r>
    <x v="0"/>
    <s v="377BRS0220"/>
    <n v="0"/>
    <x v="337"/>
    <s v="0220"/>
    <n v="-56.139556510424498"/>
    <n v="-29.971975869790501"/>
    <n v="-56.432479189762702"/>
    <n v="-30.015678140433799"/>
    <s v="377"/>
    <s v="RS"/>
    <s v="Eixo Principal"/>
    <s v="Coinc"/>
    <s v="377BRS0220"/>
    <s v="ENTR RS-183 (P/HARMONIA)"/>
    <s v="ENTR BR-290(B) (P/URUGUAIANA)"/>
    <n v="445.1"/>
    <n v="475.4"/>
    <n v="30.3"/>
    <x v="2"/>
    <m/>
    <s v="290BRS0380"/>
    <s v="Federal"/>
    <m/>
    <m/>
    <m/>
    <s v="Federal"/>
    <s v="PAV"/>
    <s v="Uruguaiana"/>
  </r>
  <r>
    <x v="0"/>
    <s v="377BRS0230"/>
    <n v="0"/>
    <x v="337"/>
    <s v="0230"/>
    <n v="-56.432479189762702"/>
    <n v="-30.015678140433799"/>
    <n v="-56.438011849567097"/>
    <n v="-30.385111810161799"/>
    <s v="377"/>
    <s v="RS"/>
    <s v="Eixo Principal"/>
    <s v="-"/>
    <s v="377BRS0230"/>
    <s v="ENTR BR-290(B) (P/URUGUAIANA)"/>
    <s v="ENTR BR-293 (QUARAÍ)"/>
    <n v="475.4"/>
    <n v="524.1"/>
    <n v="48.7"/>
    <x v="1"/>
    <m/>
    <m/>
    <s v="Estadual"/>
    <m/>
    <s v="RST-377"/>
    <s v="PAV"/>
    <s v="Estadual"/>
    <s v="PLA"/>
    <s v="Santana do Livramento"/>
  </r>
  <r>
    <x v="0"/>
    <s v="381AMG1005"/>
    <n v="0"/>
    <x v="338"/>
    <s v="1005"/>
    <n v="-42.010690329794798"/>
    <n v="-18.914755450103801"/>
    <n v="-41.966365089777"/>
    <n v="-18.873906230088298"/>
    <s v="381"/>
    <s v="MG"/>
    <s v="Acesso"/>
    <s v="-"/>
    <s v="381AMG1005"/>
    <s v="ENTR BR-381"/>
    <s v="ENTR BR-116 (GOV. VALADARES)"/>
    <n v="0"/>
    <n v="6.6"/>
    <n v="6.6"/>
    <x v="2"/>
    <m/>
    <m/>
    <s v="Convênio de Administração"/>
    <m/>
    <m/>
    <m/>
    <s v="Federal"/>
    <s v="PAV"/>
    <s v="Governador Valadares"/>
  </r>
  <r>
    <x v="0"/>
    <s v="381BES0010"/>
    <n v="0"/>
    <x v="339"/>
    <s v="0010"/>
    <n v="-39.877314869585497"/>
    <n v="-18.7148241802916"/>
    <n v="-40.216579290201999"/>
    <n v="-18.731139660167099"/>
    <s v="381"/>
    <s v="ES"/>
    <s v="Eixo Principal"/>
    <s v="-"/>
    <s v="381BES0010"/>
    <s v="ENTR BR-101 (SÃO MATEUS)"/>
    <s v="ENTR ES-356 (NESTOR GOMES)"/>
    <n v="0"/>
    <n v="39.299999999999997"/>
    <n v="39.299999999999997"/>
    <x v="1"/>
    <m/>
    <m/>
    <s v="Estadual"/>
    <m/>
    <s v="ES-381"/>
    <s v="PAV"/>
    <s v="Estadual"/>
    <s v="PLA"/>
    <s v="Colatina"/>
  </r>
  <r>
    <x v="0"/>
    <s v="381BES0020"/>
    <n v="0"/>
    <x v="339"/>
    <s v="0020"/>
    <n v="-40.216579290201999"/>
    <n v="-18.731139660167099"/>
    <n v="-40.334469720201298"/>
    <n v="-18.725605459823999"/>
    <s v="381"/>
    <s v="ES"/>
    <s v="Eixo Principal"/>
    <s v="-"/>
    <s v="381BES0020"/>
    <s v="ENTR ES-356 (NESTOR GOMES)"/>
    <s v="ENTR BR-342/ES-344 (P/VALÉRIO)"/>
    <n v="39.299999999999997"/>
    <n v="50.7"/>
    <n v="11.4"/>
    <x v="1"/>
    <m/>
    <m/>
    <s v="Estadual"/>
    <m/>
    <s v="ES-381"/>
    <s v="PAV"/>
    <s v="Estadual"/>
    <s v="PLA"/>
    <s v="Colatina"/>
  </r>
  <r>
    <x v="0"/>
    <s v="381BES0030"/>
    <n v="0"/>
    <x v="339"/>
    <s v="0030"/>
    <n v="-40.334469720201298"/>
    <n v="-18.725605459823999"/>
    <n v="-40.399402709966999"/>
    <n v="-18.710033509738601"/>
    <s v="381"/>
    <s v="ES"/>
    <s v="Eixo Principal"/>
    <s v="-"/>
    <s v="381BES0030"/>
    <s v="ENTR BR-342/ES-344 (P/VALÉRIO)"/>
    <s v="ENTR ES-137(A) (NOVA VENÉCIA)"/>
    <n v="50.7"/>
    <n v="61.2"/>
    <n v="10.5"/>
    <x v="1"/>
    <m/>
    <m/>
    <s v="Estadual"/>
    <m/>
    <s v="ES-381"/>
    <s v="PAV"/>
    <s v="Estadual"/>
    <s v="PLA"/>
    <s v="Colatina"/>
  </r>
  <r>
    <x v="0"/>
    <s v="381BES0050"/>
    <n v="0"/>
    <x v="339"/>
    <s v="0050"/>
    <n v="-40.399402709966999"/>
    <n v="-18.710033509738601"/>
    <n v="-40.472508840110798"/>
    <n v="-18.766702999743501"/>
    <s v="381"/>
    <s v="ES"/>
    <s v="Eixo Principal"/>
    <s v="-"/>
    <s v="381BES0050"/>
    <s v="ENTR ES-137(A) (NOVA VENÉCIA)"/>
    <s v="ENTR ES-137(B) (P/SÃO GABRIEL DA PALHA)"/>
    <n v="61.2"/>
    <n v="72.900000000000006"/>
    <n v="11.7"/>
    <x v="1"/>
    <m/>
    <m/>
    <s v="Estadual"/>
    <m/>
    <s v="ES-137"/>
    <s v="PAV"/>
    <s v="Estadual"/>
    <s v="PLA"/>
    <s v="Colatina"/>
  </r>
  <r>
    <x v="0"/>
    <s v="381BES0055"/>
    <n v="0"/>
    <x v="339"/>
    <s v="0055"/>
    <n v="-40.472508840110798"/>
    <n v="-18.766702999743501"/>
    <n v="-40.740742829717703"/>
    <n v="-18.859406799783901"/>
    <s v="381"/>
    <s v="ES"/>
    <s v="Eixo Principal"/>
    <s v="-"/>
    <s v="381BES0055"/>
    <s v="ENTR ES-137(B) (P/SÃO GABRIEL DA PALHA)"/>
    <s v="ENTR ES-080(A) (P/ÁGUIA BRANCA)"/>
    <n v="72.900000000000006"/>
    <n v="115.4"/>
    <n v="42.5"/>
    <x v="1"/>
    <m/>
    <m/>
    <s v="Estadual"/>
    <m/>
    <s v="ES-381"/>
    <s v="PAV"/>
    <s v="Estadual"/>
    <s v="PLA"/>
    <s v="Colatina"/>
  </r>
  <r>
    <x v="0"/>
    <s v="381BES0060"/>
    <n v="0"/>
    <x v="339"/>
    <s v="0060"/>
    <n v="-40.740742829717703"/>
    <n v="-18.859406799783901"/>
    <n v="-40.758852859971398"/>
    <n v="-18.820077680440502"/>
    <s v="381"/>
    <s v="ES"/>
    <s v="Eixo Principal"/>
    <s v="-"/>
    <s v="381BES0060"/>
    <s v="ENTR ES-080(A) (P/ÁGUIA BRANCA)"/>
    <s v="ENTR ES-426 (P/ITAPORANA)"/>
    <n v="115.4"/>
    <n v="119.9"/>
    <n v="4.5"/>
    <x v="1"/>
    <m/>
    <m/>
    <s v="Estadual"/>
    <m/>
    <s v="ES-080"/>
    <s v="PAV"/>
    <s v="Estadual"/>
    <s v="PLA"/>
    <s v="Colatina"/>
  </r>
  <r>
    <x v="0"/>
    <s v="381BES0065"/>
    <n v="0"/>
    <x v="339"/>
    <s v="0065"/>
    <n v="-40.758852859971398"/>
    <n v="-18.820077680440502"/>
    <n v="-40.893115580019902"/>
    <n v="-18.754384380434701"/>
    <s v="381"/>
    <s v="ES"/>
    <s v="Eixo Principal"/>
    <s v="-"/>
    <s v="381BES0065"/>
    <s v="ENTR ES-426 (P/ITAPORANA)"/>
    <s v="ENTR ES-080(B)/320 (BARRA DE SÃO FRANCISCO)"/>
    <n v="119.9"/>
    <n v="140.69999999999999"/>
    <n v="20.8"/>
    <x v="1"/>
    <m/>
    <m/>
    <s v="Estadual"/>
    <m/>
    <s v="ES-080"/>
    <s v="PAV"/>
    <s v="Estadual"/>
    <s v="PLA"/>
    <s v="Colatina"/>
  </r>
  <r>
    <x v="0"/>
    <s v="381BES0070"/>
    <n v="0"/>
    <x v="339"/>
    <s v="0070"/>
    <n v="-40.893115580019902"/>
    <n v="-18.754384380434701"/>
    <n v="-40.938944810254696"/>
    <n v="-18.772467820433501"/>
    <s v="381"/>
    <s v="ES"/>
    <s v="Eixo Principal"/>
    <s v="-"/>
    <s v="381BES0070"/>
    <s v="ENTR ES-080(B)/320 (BARRA DE SÃO FRANCISCO)"/>
    <s v="DIV ES/MG"/>
    <n v="140.69999999999999"/>
    <n v="147.69999999999999"/>
    <n v="7"/>
    <x v="1"/>
    <m/>
    <m/>
    <s v="Estadual"/>
    <m/>
    <s v="EST-381"/>
    <s v="PAV"/>
    <s v="Estadual"/>
    <s v="PLA"/>
    <s v="Colatina"/>
  </r>
  <r>
    <x v="0"/>
    <s v="381BMG0090"/>
    <n v="0"/>
    <x v="340"/>
    <s v="0090"/>
    <n v="-40.938944810254696"/>
    <n v="-18.772467820433501"/>
    <n v="-40.981265900300997"/>
    <n v="-18.7807814996664"/>
    <s v="381"/>
    <s v="MG"/>
    <s v="Eixo Principal"/>
    <s v="-"/>
    <s v="381BMG0090"/>
    <s v="DIV ES/MG"/>
    <s v="ENTR MG-418 (MANTENA)"/>
    <n v="0"/>
    <n v="5.4"/>
    <n v="5.4"/>
    <x v="1"/>
    <m/>
    <m/>
    <s v="Estadual"/>
    <m/>
    <s v="MGT-381"/>
    <s v="PAV"/>
    <s v="Estadual"/>
    <s v="PLA"/>
    <s v="Governador Valadares"/>
  </r>
  <r>
    <x v="0"/>
    <s v="381BMG0100"/>
    <n v="0"/>
    <x v="340"/>
    <s v="0100"/>
    <n v="-40.981265900300997"/>
    <n v="-18.7807814996664"/>
    <n v="-41.028988539789196"/>
    <n v="-18.7694780197947"/>
    <s v="381"/>
    <s v="MG"/>
    <s v="Eixo Principal"/>
    <s v="-"/>
    <s v="381BMG0100"/>
    <s v="ENTR MG-418 (MANTENA)"/>
    <s v="ENTR MG-311"/>
    <n v="5.4"/>
    <n v="11.5"/>
    <n v="6.1"/>
    <x v="1"/>
    <m/>
    <m/>
    <s v="Estadual"/>
    <m/>
    <s v="MGT-381"/>
    <s v="PAV"/>
    <s v="Estadual"/>
    <s v="PLA"/>
    <s v="Governador Valadares"/>
  </r>
  <r>
    <x v="0"/>
    <s v="381BMG0110"/>
    <n v="0"/>
    <x v="340"/>
    <s v="0110"/>
    <n v="-41.028988539789196"/>
    <n v="-18.7694780197947"/>
    <n v="-41.494012839620801"/>
    <n v="-18.7379063202204"/>
    <s v="381"/>
    <s v="MG"/>
    <s v="Eixo Principal"/>
    <s v="-"/>
    <s v="381BMG0110"/>
    <s v="ENTR MG-311"/>
    <s v="ENTR MG-417 (DIVINO DAS LARANJEIRAS)"/>
    <n v="11.5"/>
    <n v="81.7"/>
    <n v="70.2"/>
    <x v="1"/>
    <m/>
    <m/>
    <s v="Estadual"/>
    <m/>
    <s v="MGT-381"/>
    <s v="PAV"/>
    <s v="Estadual"/>
    <s v="PLA"/>
    <s v="Governador Valadares"/>
  </r>
  <r>
    <x v="0"/>
    <s v="381BMG0130"/>
    <n v="0"/>
    <x v="340"/>
    <s v="0130"/>
    <n v="-41.494012839620801"/>
    <n v="-18.7379063202204"/>
    <n v="-41.685446749967397"/>
    <n v="-18.8239121899955"/>
    <s v="381"/>
    <s v="MG"/>
    <s v="Eixo Principal"/>
    <s v="-"/>
    <s v="381BMG0130"/>
    <s v="ENTR MG-417 (DIVINO DAS LARANJEIRAS)"/>
    <s v="ENTR BR-259(A) (SÃO VITOR)"/>
    <n v="81.7"/>
    <n v="109.6"/>
    <n v="27.9"/>
    <x v="1"/>
    <m/>
    <m/>
    <s v="Estadual"/>
    <m/>
    <s v="MGT-381"/>
    <s v="PAV"/>
    <s v="Estadual"/>
    <s v="PLA"/>
    <s v="Governador Valadares"/>
  </r>
  <r>
    <x v="0"/>
    <s v="381BMG0140"/>
    <n v="0"/>
    <x v="340"/>
    <s v="0140"/>
    <n v="-41.685446749967397"/>
    <n v="-18.8239121899955"/>
    <n v="-41.868950159721997"/>
    <n v="-18.842496359919"/>
    <s v="381"/>
    <s v="MG"/>
    <s v="Eixo Principal"/>
    <s v="Coinc"/>
    <s v="381BMG0140"/>
    <s v="ENTR BR-259(A) (SÃO VITOR)"/>
    <s v="ACESSO À GOV. VALADARES"/>
    <n v="109.6"/>
    <n v="133.6"/>
    <n v="24"/>
    <x v="2"/>
    <m/>
    <s v="259BMG0160"/>
    <s v="Federal"/>
    <m/>
    <m/>
    <m/>
    <s v="Federal"/>
    <s v="PAV"/>
    <s v="Governador Valadares"/>
  </r>
  <r>
    <x v="0"/>
    <s v="381BMG0150"/>
    <n v="0"/>
    <x v="340"/>
    <s v="0150"/>
    <n v="-41.868950159721997"/>
    <n v="-18.842496359919"/>
    <n v="-41.963312869893002"/>
    <n v="-18.836188380189501"/>
    <s v="381"/>
    <s v="MG"/>
    <s v="Eixo Principal"/>
    <s v="Coinc"/>
    <s v="381BMG0150"/>
    <s v="ACESSO À GOV. VALADARES"/>
    <s v="ENTR BR-259(B) (ENTR AV MINAS GERAIS - GOV VALADARES)"/>
    <n v="133.6"/>
    <n v="145.69999999999999"/>
    <n v="12.1"/>
    <x v="2"/>
    <m/>
    <s v="259BMG0170"/>
    <s v="Federal"/>
    <m/>
    <m/>
    <m/>
    <s v="Federal"/>
    <s v="PAV"/>
    <s v="Governador Valadares"/>
  </r>
  <r>
    <x v="0"/>
    <s v="381BMG0155"/>
    <n v="0"/>
    <x v="340"/>
    <s v="0155"/>
    <n v="-41.963312869893002"/>
    <n v="-18.836188380189501"/>
    <n v="-41.980517770278801"/>
    <n v="-18.8462106202238"/>
    <s v="381"/>
    <s v="MG"/>
    <s v="Eixo Principal"/>
    <s v="-"/>
    <s v="381BMG0155"/>
    <s v="ENTR BR-259(B) (ENTR AV MINAS GERAIS - GOV VALADARES)"/>
    <s v="ENTR BR-116/451 (GOV VALADARES)"/>
    <n v="145.69999999999999"/>
    <n v="148"/>
    <n v="2.2999999999999998"/>
    <x v="2"/>
    <m/>
    <m/>
    <s v="Federal"/>
    <m/>
    <m/>
    <m/>
    <s v="Federal"/>
    <s v="PAV"/>
    <s v="Governador Valadares"/>
  </r>
  <r>
    <x v="0"/>
    <s v="381BMG0160"/>
    <n v="0"/>
    <x v="340"/>
    <s v="0160"/>
    <n v="-41.980517770278801"/>
    <n v="-18.8462106202238"/>
    <n v="-42.010690329794798"/>
    <n v="-18.914755450103801"/>
    <s v="381"/>
    <s v="MG"/>
    <s v="Eixo Principal"/>
    <s v="-"/>
    <s v="381BMG0160"/>
    <s v="ENTR BR-116/451 (GOV VALADARES)"/>
    <s v="ACESSO À GOV. VALADARES"/>
    <n v="148"/>
    <n v="157"/>
    <n v="9"/>
    <x v="2"/>
    <m/>
    <m/>
    <s v="Federal"/>
    <m/>
    <m/>
    <m/>
    <s v="Federal"/>
    <s v="PAV"/>
    <s v="Governador Valadares"/>
  </r>
  <r>
    <x v="0"/>
    <s v="381BMG0170"/>
    <n v="0"/>
    <x v="340"/>
    <s v="0170"/>
    <n v="-42.010690329794798"/>
    <n v="-18.914755450103801"/>
    <n v="-42.237671329867901"/>
    <n v="-19.1567439102032"/>
    <s v="381"/>
    <s v="MG"/>
    <s v="Eixo Principal"/>
    <s v="-"/>
    <s v="381BMG0170"/>
    <s v="ACESSO À GOV. VALADARES"/>
    <s v="ENTR R SÃO LUIZ (PERIQUITO)"/>
    <n v="157"/>
    <n v="196.2"/>
    <n v="39.200000000000003"/>
    <x v="2"/>
    <m/>
    <m/>
    <s v="Federal"/>
    <m/>
    <m/>
    <m/>
    <s v="Federal"/>
    <s v="PAV"/>
    <s v="Governador Valadares"/>
  </r>
  <r>
    <x v="0"/>
    <s v="381BMG0180"/>
    <n v="0"/>
    <x v="340"/>
    <s v="0180"/>
    <n v="-42.237671329867901"/>
    <n v="-19.1567439102032"/>
    <n v="-42.389289879923901"/>
    <n v="-19.307881599955799"/>
    <s v="381"/>
    <s v="MG"/>
    <s v="Eixo Principal"/>
    <s v="-"/>
    <s v="381BMG0180"/>
    <s v="ENTR R SÃO LUIZ (PERIQUITO)"/>
    <s v="INÍCIO PISTA DUPLA (ACESSO BELO ORIENTE)"/>
    <n v="196.2"/>
    <n v="221.7"/>
    <n v="25.5"/>
    <x v="2"/>
    <m/>
    <m/>
    <s v="Federal"/>
    <m/>
    <m/>
    <m/>
    <s v="Federal"/>
    <s v="PAV"/>
    <s v="Governador Valadares"/>
  </r>
  <r>
    <x v="0"/>
    <s v="381BMG0185"/>
    <n v="0"/>
    <x v="340"/>
    <s v="0185"/>
    <n v="-42.389289879923901"/>
    <n v="-19.307881599955799"/>
    <n v="-42.407677799790498"/>
    <n v="-19.322760240192899"/>
    <s v="381"/>
    <s v="MG"/>
    <s v="Eixo Principal"/>
    <s v="-"/>
    <s v="381BMG0185"/>
    <s v="INÍCIO PISTA DUPLA (ACESSO BELO ORIENTE)"/>
    <s v="FIM PISTA DUPLA"/>
    <n v="221.7"/>
    <n v="224.3"/>
    <n v="2.6"/>
    <x v="0"/>
    <m/>
    <m/>
    <s v="Federal"/>
    <m/>
    <m/>
    <m/>
    <s v="Federal"/>
    <s v="PAV"/>
    <s v="Governador Valadares"/>
  </r>
  <r>
    <x v="0"/>
    <s v="381BMG0187"/>
    <n v="0"/>
    <x v="340"/>
    <s v="0187"/>
    <n v="-42.407677799790498"/>
    <n v="-19.322760240192899"/>
    <n v="-42.531295519972197"/>
    <n v="-19.461939070031999"/>
    <s v="381"/>
    <s v="MG"/>
    <s v="Eixo Principal"/>
    <s v="-"/>
    <s v="381BMG0187"/>
    <s v="FIM PISTA DUPLA"/>
    <s v="INÍCIO PISTA DUPLA (IPATINGA)"/>
    <n v="224.3"/>
    <n v="246.4"/>
    <n v="22.1"/>
    <x v="2"/>
    <m/>
    <m/>
    <s v="Federal"/>
    <m/>
    <m/>
    <m/>
    <s v="Federal"/>
    <s v="PAV"/>
    <s v="Governador Valadares"/>
  </r>
  <r>
    <x v="0"/>
    <s v="381BMG0190"/>
    <n v="0"/>
    <x v="340"/>
    <s v="0190"/>
    <n v="-42.541514010063402"/>
    <n v="-19.473453109972901"/>
    <n v="-42.531295519972197"/>
    <n v="-19.461939070031999"/>
    <s v="381"/>
    <s v="MG"/>
    <s v="Eixo Principal"/>
    <s v="-"/>
    <s v="381BMG0190"/>
    <s v="INÍCIO PISTA DUPLA (IPATINGA)"/>
    <s v="ENTR BR-458/MG-232"/>
    <n v="246.4"/>
    <n v="248.1"/>
    <n v="1.7"/>
    <x v="0"/>
    <m/>
    <m/>
    <s v="Federal"/>
    <m/>
    <m/>
    <m/>
    <s v="Federal"/>
    <s v="PAV"/>
    <s v="Governador Valadares"/>
  </r>
  <r>
    <x v="0"/>
    <s v="381BMG0210"/>
    <n v="0"/>
    <x v="340"/>
    <s v="0210"/>
    <n v="-42.541514010063402"/>
    <n v="-19.473453109972901"/>
    <n v="-42.573313509710601"/>
    <n v="-19.509884299820499"/>
    <s v="381"/>
    <s v="MG"/>
    <s v="Eixo Principal"/>
    <s v="-"/>
    <s v="381BMG0210"/>
    <s v="ENTR BR-458/MG-232"/>
    <s v="ACESSO A CORONEL FABRICIANO"/>
    <n v="248.1"/>
    <n v="253.5"/>
    <n v="5.4"/>
    <x v="0"/>
    <m/>
    <m/>
    <s v="Federal"/>
    <m/>
    <m/>
    <m/>
    <s v="Federal"/>
    <s v="PAV"/>
    <s v="Governador Valadares"/>
  </r>
  <r>
    <x v="0"/>
    <s v="381BMG0220"/>
    <n v="0"/>
    <x v="340"/>
    <s v="0220"/>
    <n v="-42.573313509710601"/>
    <n v="-19.509884299820499"/>
    <n v="-42.6402304695604"/>
    <n v="-19.525480699774398"/>
    <s v="381"/>
    <s v="MG"/>
    <s v="Eixo Principal"/>
    <s v="-"/>
    <s v="381BMG0220"/>
    <s v="ACESSO A CORONEL FABRICIANO"/>
    <s v="ENTR VIADUTO ANTIGA BR-381/MG-425 (CORONEL FABRICIANO)"/>
    <n v="253.5"/>
    <n v="263.3"/>
    <n v="9.8000000000000007"/>
    <x v="0"/>
    <m/>
    <m/>
    <s v="Federal"/>
    <m/>
    <m/>
    <m/>
    <s v="Federal"/>
    <s v="PAV"/>
    <s v="Governador Valadares"/>
  </r>
  <r>
    <x v="0"/>
    <s v="381BMG0230"/>
    <n v="0"/>
    <x v="340"/>
    <s v="0230"/>
    <n v="-42.6402304695604"/>
    <n v="-19.525480699774398"/>
    <n v="-42.686875429857103"/>
    <n v="-19.540899960264898"/>
    <s v="381"/>
    <s v="MG"/>
    <s v="Eixo Principal"/>
    <s v="-"/>
    <s v="381BMG0230"/>
    <s v="ENTR VIADUTO ANTIGA BR-381/MG-425 (CORONEL FABRICIANO) "/>
    <s v="ENTR AV. BELO HORIZONTE"/>
    <n v="263.3"/>
    <n v="269.2"/>
    <n v="5.9"/>
    <x v="2"/>
    <m/>
    <m/>
    <s v="Federal"/>
    <m/>
    <m/>
    <m/>
    <s v="Federal"/>
    <s v="PAV"/>
    <s v="Caratinga"/>
  </r>
  <r>
    <x v="0"/>
    <s v="381BMG0240"/>
    <n v="0"/>
    <x v="340"/>
    <s v="0240"/>
    <n v="-42.686875429857103"/>
    <n v="-19.540899960264898"/>
    <n v="-42.760986680091101"/>
    <n v="-19.6069385297892"/>
    <s v="381"/>
    <s v="MG"/>
    <s v="Eixo Principal"/>
    <s v="-"/>
    <s v="381BMG0240"/>
    <s v="ENTR AV. BELO HORIZONTE"/>
    <s v="ENTR MG-320 (P/JAGUARAÇU)"/>
    <n v="269.2"/>
    <n v="280.60000000000002"/>
    <n v="11.4"/>
    <x v="2"/>
    <m/>
    <m/>
    <s v="Federal"/>
    <m/>
    <m/>
    <m/>
    <s v="Federal"/>
    <s v="PAV"/>
    <s v="Caratinga"/>
  </r>
  <r>
    <x v="0"/>
    <s v="381BMG0250"/>
    <n v="0"/>
    <x v="340"/>
    <s v="0250"/>
    <n v="-42.760986680091101"/>
    <n v="-19.6069385297892"/>
    <n v="-43.0270882800001"/>
    <n v="-19.753180039627001"/>
    <s v="381"/>
    <s v="MG"/>
    <s v="Eixo Principal"/>
    <s v="-"/>
    <s v="381BMG0250"/>
    <s v="ENTR MG-320 (P/JAGUARAÇU)"/>
    <s v="ENTR BR-120(A) (DESEMBARGADOR DRUMOND) (P/ ITABIRA)"/>
    <n v="280.60000000000002"/>
    <n v="322.89999999999998"/>
    <n v="42.3"/>
    <x v="2"/>
    <m/>
    <m/>
    <s v="Federal"/>
    <m/>
    <m/>
    <m/>
    <s v="Federal"/>
    <s v="PAV"/>
    <s v="Caratinga"/>
  </r>
  <r>
    <x v="0"/>
    <s v="381BMG0270"/>
    <n v="0"/>
    <x v="340"/>
    <s v="0270"/>
    <n v="-43.0270882800001"/>
    <n v="-19.753180039627001"/>
    <n v="-43.027113350400697"/>
    <n v="-19.756827990219499"/>
    <s v="381"/>
    <s v="MG"/>
    <s v="Eixo Principal"/>
    <s v="Coinc"/>
    <s v="381BMG0270"/>
    <s v="ENTR BR-120(A) (DESEMBARGADOR DRUMOND) (P/ ITABIRA)"/>
    <s v="ENTR BR-120(B) (NOVA ERA) (P/ SÃO DOMINGOS DO PRATA)"/>
    <n v="322.89999999999998"/>
    <n v="323.3"/>
    <n v="0.4"/>
    <x v="2"/>
    <m/>
    <s v="120BMG0200"/>
    <s v="Federal"/>
    <m/>
    <m/>
    <m/>
    <s v="Federal"/>
    <s v="PAV"/>
    <s v="Caratinga"/>
  </r>
  <r>
    <x v="0"/>
    <s v="381BMG0275"/>
    <n v="0"/>
    <x v="340"/>
    <s v="0275"/>
    <n v="-43.027113350400697"/>
    <n v="-19.756827990219499"/>
    <n v="-43.117249950224902"/>
    <n v="-19.860906000011799"/>
    <s v="381"/>
    <s v="MG"/>
    <s v="Eixo Principal"/>
    <s v="-"/>
    <s v="381BMG0275"/>
    <s v="ENTR BR-120(B) (NOVA ERA) (P/ SÃO DOMINGOS DO PRATA)"/>
    <s v="ENTR BR-262(A) (P/VARGEM LINDA)"/>
    <n v="323.3"/>
    <n v="343.7"/>
    <n v="20.399999999999999"/>
    <x v="2"/>
    <m/>
    <m/>
    <s v="Federal"/>
    <m/>
    <m/>
    <m/>
    <s v="Federal"/>
    <s v="PAV"/>
    <s v="Caratinga"/>
  </r>
  <r>
    <x v="0"/>
    <s v="381BMG0280"/>
    <n v="0"/>
    <x v="340"/>
    <s v="0280"/>
    <n v="-43.1172499403324"/>
    <n v="-19.860906000011799"/>
    <n v="-43.121836870375198"/>
    <n v="-19.8630637299071"/>
    <s v="381"/>
    <s v="MG"/>
    <s v="Eixo Principal"/>
    <s v="Coinc"/>
    <s v="381BMG0280"/>
    <s v="ENTR BR-262(A) (P/VARGEM LINDA)"/>
    <s v="ENTR BR-262(B) (P/ RIO PIRACICABA)"/>
    <n v="343.7"/>
    <n v="344.3"/>
    <n v="0.6"/>
    <x v="2"/>
    <m/>
    <s v="262BMG0405"/>
    <s v="Federal"/>
    <m/>
    <m/>
    <m/>
    <s v="Federal"/>
    <s v="PAV"/>
    <s v="Contagem"/>
  </r>
  <r>
    <x v="0"/>
    <s v="381BMG0290"/>
    <n v="0"/>
    <x v="340"/>
    <s v="0290"/>
    <n v="-43.121836870375198"/>
    <n v="-19.8630637299071"/>
    <n v="-43.181578879761403"/>
    <n v="-19.8392168200002"/>
    <s v="381"/>
    <s v="MG"/>
    <s v="Eixo Principal"/>
    <s v="-"/>
    <s v="381BMG0290"/>
    <s v="ENTR BR-262(B) (P/ RIO PIRACICABA)"/>
    <s v="ENTR AV. ARMANDO FAJARDO (JOÃO MONLEVADE)"/>
    <n v="344.3"/>
    <n v="351.9"/>
    <n v="7.6"/>
    <x v="2"/>
    <m/>
    <m/>
    <s v="Federal"/>
    <m/>
    <m/>
    <m/>
    <s v="Federal"/>
    <s v="PAV"/>
    <s v="Contagem"/>
  </r>
  <r>
    <x v="0"/>
    <s v="381BMG0295"/>
    <n v="0"/>
    <x v="340"/>
    <s v="0295"/>
    <n v="-43.181578879761403"/>
    <n v="-19.8392168200002"/>
    <n v="-43.3559919503681"/>
    <n v="-19.831094190044698"/>
    <s v="381"/>
    <s v="MG"/>
    <s v="Eixo Principal"/>
    <s v="-"/>
    <s v="381BMG0295"/>
    <s v="ENTR AV. ARMANDO FAJARDO (JOÃO MONLEVADE)"/>
    <s v="ENTR MG-129 (SÃO GONÇALO DO RIO ABAIXO)"/>
    <n v="351.9"/>
    <n v="376.4"/>
    <n v="24.5"/>
    <x v="2"/>
    <m/>
    <m/>
    <s v="Federal"/>
    <m/>
    <m/>
    <m/>
    <s v="Federal"/>
    <s v="PAV"/>
    <s v="Contagem"/>
  </r>
  <r>
    <x v="0"/>
    <s v="381BMG0310"/>
    <n v="0"/>
    <x v="340"/>
    <s v="0310"/>
    <n v="-43.3559919503681"/>
    <n v="-19.831094190044698"/>
    <n v="-43.429689800243999"/>
    <n v="-19.788541209808901"/>
    <s v="381"/>
    <s v="MG"/>
    <s v="Eixo Principal"/>
    <s v="-"/>
    <s v="381BMG0310"/>
    <s v="ENTR MG-129 (SÃO GONÇALO DO RIO ABAIXO)"/>
    <s v="ENTR MG-436"/>
    <n v="376.4"/>
    <n v="386.9"/>
    <n v="10.5"/>
    <x v="2"/>
    <m/>
    <m/>
    <s v="Federal"/>
    <m/>
    <m/>
    <m/>
    <s v="Federal"/>
    <s v="PAV"/>
    <s v="Contagem"/>
  </r>
  <r>
    <x v="0"/>
    <s v="381BMG0330"/>
    <n v="0"/>
    <x v="340"/>
    <s v="0330"/>
    <n v="-43.429689800243999"/>
    <n v="-19.788541209808901"/>
    <n v="-43.474804850063698"/>
    <n v="-19.753396750159801"/>
    <s v="381"/>
    <s v="MG"/>
    <s v="Eixo Principal"/>
    <s v="-"/>
    <s v="381BMG0330"/>
    <s v="ENTR MG-436"/>
    <s v="ENTR MG-434"/>
    <n v="386.9"/>
    <n v="393.5"/>
    <n v="6.6"/>
    <x v="2"/>
    <m/>
    <m/>
    <s v="Federal"/>
    <m/>
    <m/>
    <m/>
    <s v="Federal"/>
    <s v="PAV"/>
    <s v="Contagem"/>
  </r>
  <r>
    <x v="0"/>
    <s v="381BMG0335"/>
    <n v="0"/>
    <x v="340"/>
    <s v="0335"/>
    <n v="-43.474804850063698"/>
    <n v="-19.753396750159801"/>
    <n v="-43.682337160131702"/>
    <n v="-19.789916980084499"/>
    <s v="381"/>
    <s v="MG"/>
    <s v="Eixo Principal"/>
    <s v="-"/>
    <s v="381BMG0335"/>
    <s v="ENTR MG-434"/>
    <s v="ENTR MG-435 (P/CAETÉ)"/>
    <n v="393.5"/>
    <n v="423.5"/>
    <n v="30"/>
    <x v="2"/>
    <m/>
    <m/>
    <s v="Federal"/>
    <m/>
    <m/>
    <m/>
    <s v="Federal"/>
    <s v="PAV"/>
    <s v="Contagem"/>
  </r>
  <r>
    <x v="0"/>
    <s v="381BMG0350"/>
    <n v="0"/>
    <x v="340"/>
    <s v="0350"/>
    <n v="-43.682337160131702"/>
    <n v="-19.789916980084499"/>
    <n v="-43.749556810198598"/>
    <n v="-19.800000599747801"/>
    <s v="381"/>
    <s v="MG"/>
    <s v="Eixo Principal"/>
    <s v="-"/>
    <s v="381BMG0350"/>
    <s v="ENTR MG-435 (P/CAETÉ)"/>
    <s v="ACESSO DISTR. ALTO DOS PINTOS/RAVENA (SABARÁ)"/>
    <n v="423.5"/>
    <n v="432.5"/>
    <n v="9"/>
    <x v="2"/>
    <m/>
    <m/>
    <s v="Federal"/>
    <m/>
    <m/>
    <m/>
    <s v="Federal"/>
    <s v="PAV"/>
    <s v="Contagem"/>
  </r>
  <r>
    <x v="0"/>
    <s v="381BMG0360"/>
    <n v="0"/>
    <x v="340"/>
    <s v="0360"/>
    <n v="-43.749556810198598"/>
    <n v="-19.800000599747801"/>
    <n v="-43.895823469577401"/>
    <n v="-19.855722799667401"/>
    <s v="381"/>
    <s v="MG"/>
    <s v="Eixo Principal"/>
    <s v="-"/>
    <s v="381BMG0360"/>
    <s v="ACESSO DISTR. ALTO DOS PINTOS/RAVENA (SABARÁ)"/>
    <s v="ENTR BR-262(C)"/>
    <n v="432.5"/>
    <n v="452"/>
    <n v="19.5"/>
    <x v="2"/>
    <m/>
    <m/>
    <s v="Federal"/>
    <m/>
    <m/>
    <m/>
    <s v="Federal"/>
    <s v="PAV"/>
    <s v="Contagem"/>
  </r>
  <r>
    <x v="0"/>
    <s v="381BMG0370"/>
    <n v="0"/>
    <x v="340"/>
    <s v="0370"/>
    <n v="-43.895823469577401"/>
    <n v="-19.855722799667401"/>
    <n v="-43.9271262403836"/>
    <n v="-19.864818059905399"/>
    <s v="381"/>
    <s v="MG"/>
    <s v="Eixo Principal"/>
    <s v="Coinc"/>
    <s v="381BMG0370"/>
    <s v="ENTR BR-262(C)"/>
    <s v="ENTR MG-020"/>
    <n v="452"/>
    <n v="456"/>
    <n v="4"/>
    <x v="0"/>
    <m/>
    <s v="262BMG0530"/>
    <s v="Federal"/>
    <m/>
    <m/>
    <m/>
    <s v="Federal"/>
    <s v="PAV"/>
    <s v="Contagem"/>
  </r>
  <r>
    <x v="0"/>
    <s v="381BMG0390"/>
    <n v="0"/>
    <x v="340"/>
    <s v="0390"/>
    <n v="-43.9271262403836"/>
    <n v="-19.864818059905399"/>
    <n v="-43.952160390289698"/>
    <n v="-19.8785289295664"/>
    <s v="381"/>
    <s v="MG"/>
    <s v="Eixo Principal"/>
    <s v="Coinc"/>
    <s v="381BMG0390"/>
    <s v="ENTR MG-020"/>
    <s v="AVENIDA ANTÔNIO CARLOS"/>
    <n v="456"/>
    <n v="459.2"/>
    <n v="3.2"/>
    <x v="0"/>
    <m/>
    <s v="262BMG0550"/>
    <s v="Federal"/>
    <m/>
    <m/>
    <m/>
    <s v="Federal"/>
    <s v="PAV"/>
    <s v="Contagem"/>
  </r>
  <r>
    <x v="0"/>
    <s v="381BMG0410"/>
    <n v="0"/>
    <x v="340"/>
    <s v="0410"/>
    <n v="-43.952160390289698"/>
    <n v="-19.8785289295664"/>
    <n v="-44.0060609999151"/>
    <n v="-19.926556830433299"/>
    <s v="381"/>
    <s v="MG"/>
    <s v="Eixo Principal"/>
    <s v="Coinc"/>
    <s v="381BMG0410"/>
    <s v="AVENIDA ANTÔNIO CARLOS"/>
    <s v="ENTR BR-040(A)/135"/>
    <n v="459.2"/>
    <n v="467.4"/>
    <n v="8.1999999999999993"/>
    <x v="0"/>
    <m/>
    <s v="262BMG0570"/>
    <s v="Federal"/>
    <m/>
    <m/>
    <m/>
    <s v="Federal"/>
    <s v="PAV"/>
    <s v="Contagem"/>
  </r>
  <r>
    <x v="0"/>
    <s v="381BMG0430"/>
    <n v="0"/>
    <x v="340"/>
    <s v="0430"/>
    <n v="-44.0060609999151"/>
    <n v="-19.926556830433299"/>
    <n v="-44.007964219872797"/>
    <n v="-19.947067109859098"/>
    <s v="381"/>
    <s v="MG"/>
    <s v="Eixo Principal"/>
    <s v="Coinc"/>
    <s v="381BMG0430"/>
    <s v="ENTR BR-040(A)/135"/>
    <s v="ENTR BR-040(B)"/>
    <n v="467.4"/>
    <n v="470"/>
    <n v="2.6"/>
    <x v="0"/>
    <m/>
    <s v="262BMG0590;040BMG0370"/>
    <s v="Concessão Federal"/>
    <m/>
    <m/>
    <m/>
    <s v="Federal"/>
    <s v="PAV"/>
    <s v="Contagem"/>
  </r>
  <r>
    <x v="0"/>
    <s v="381BMG0450"/>
    <n v="0"/>
    <x v="340"/>
    <s v="0450"/>
    <n v="-44.007964219872797"/>
    <n v="-19.947067109859098"/>
    <n v="-44.018643549560103"/>
    <n v="-19.952471090168601"/>
    <s v="381"/>
    <s v="MG"/>
    <s v="Eixo Principal"/>
    <s v="Coinc"/>
    <s v="381BMG0450"/>
    <s v="ENTR BR-040(B)"/>
    <s v="ENTR MG-040 (PARQUE INDUSTRIAL) *TRECHO URBANO*"/>
    <n v="470"/>
    <n v="471.2"/>
    <n v="1.2"/>
    <x v="0"/>
    <m/>
    <s v="262BMG0610"/>
    <s v="Federal"/>
    <m/>
    <m/>
    <m/>
    <s v="Federal"/>
    <s v="PAV"/>
    <s v="Contagem"/>
  </r>
  <r>
    <x v="0"/>
    <s v="381BMG0460"/>
    <n v="0"/>
    <x v="340"/>
    <s v="0460"/>
    <n v="-44.018643549560103"/>
    <n v="-19.952471090168601"/>
    <n v="-44.033610659704102"/>
    <n v="-19.959387329961199"/>
    <s v="381"/>
    <s v="MG"/>
    <s v="Eixo Principal"/>
    <s v="Coinc"/>
    <s v="381BMG0460"/>
    <s v="ENTR MG-040 (PARQUE INDUSTRIAL)"/>
    <s v="PRAÇA CEMIG *TRECHO URBANO*"/>
    <n v="471.2"/>
    <n v="472.5"/>
    <n v="1.3"/>
    <x v="0"/>
    <m/>
    <s v="262BMG0630"/>
    <s v="Federal"/>
    <m/>
    <m/>
    <m/>
    <s v="Federal"/>
    <s v="PAV"/>
    <s v="Contagem"/>
  </r>
  <r>
    <x v="0"/>
    <s v="381BMG0470"/>
    <n v="0"/>
    <x v="340"/>
    <s v="0470"/>
    <n v="-44.033610659704102"/>
    <n v="-19.959387329961199"/>
    <n v="-44.203314149828003"/>
    <n v="-19.9858565298549"/>
    <s v="381"/>
    <s v="MG"/>
    <s v="Eixo Principal"/>
    <s v="Coinc"/>
    <s v="381BMG0470"/>
    <s v="PRAÇA CEMIG"/>
    <s v="ENTR BR-262(B) (BETIM) *TRECHO URBANO*"/>
    <n v="472.5"/>
    <n v="493.5"/>
    <n v="21"/>
    <x v="0"/>
    <m/>
    <s v="262BMG0640"/>
    <s v="Concessão Federal"/>
    <m/>
    <m/>
    <m/>
    <s v="Federal"/>
    <s v="PAV"/>
    <s v="Contagem"/>
  </r>
  <r>
    <x v="0"/>
    <s v="381BMG0490"/>
    <n v="0"/>
    <x v="340"/>
    <s v="0490"/>
    <n v="-44.203314149828003"/>
    <n v="-19.9858565298549"/>
    <n v="-44.347928209619099"/>
    <n v="-20.162160530284201"/>
    <s v="381"/>
    <s v="MG"/>
    <s v="Eixo Principal"/>
    <s v="-"/>
    <s v="381BMG0490"/>
    <s v="ENTR BR-262(B) (BETIM)"/>
    <s v="ENTR MG-155"/>
    <n v="493.5"/>
    <n v="525.6"/>
    <n v="32.1"/>
    <x v="0"/>
    <m/>
    <m/>
    <s v="Concessão Federal"/>
    <m/>
    <m/>
    <m/>
    <s v="Federal"/>
    <s v="PAV"/>
    <s v="Oliveira"/>
  </r>
  <r>
    <x v="0"/>
    <s v="381BMG0510"/>
    <n v="0"/>
    <x v="340"/>
    <s v="0510"/>
    <n v="-44.347928209619099"/>
    <n v="-20.162160530284201"/>
    <n v="-44.385784289813103"/>
    <n v="-20.1972556099584"/>
    <s v="381"/>
    <s v="MG"/>
    <s v="Eixo Principal"/>
    <s v="-"/>
    <s v="381BMG0510"/>
    <s v="ENTR MG-155"/>
    <s v="ENTR MG-431 (P/ITAITIAIUÇU)"/>
    <n v="525.6"/>
    <n v="531.70000000000005"/>
    <n v="6.1"/>
    <x v="0"/>
    <m/>
    <m/>
    <s v="Concessão Federal"/>
    <m/>
    <m/>
    <m/>
    <s v="Federal"/>
    <s v="PAV"/>
    <s v="Oliveira"/>
  </r>
  <r>
    <x v="0"/>
    <s v="381BMG0530"/>
    <n v="0"/>
    <x v="340"/>
    <s v="0530"/>
    <n v="-44.385784289813103"/>
    <n v="-20.1972556099584"/>
    <n v="-44.499214099550997"/>
    <n v="-20.394190059923201"/>
    <s v="381"/>
    <s v="MG"/>
    <s v="Eixo Principal"/>
    <s v="-"/>
    <s v="381BMG0530"/>
    <s v="ENTR MG-431 (P/ITAITIAIUÇU)"/>
    <s v="ENTR MG-040 (ITAGUARA)"/>
    <n v="531.70000000000005"/>
    <n v="560.4"/>
    <n v="28.7"/>
    <x v="0"/>
    <m/>
    <m/>
    <s v="Concessão Federal"/>
    <m/>
    <m/>
    <m/>
    <s v="Federal"/>
    <s v="PAV"/>
    <s v="Oliveira"/>
  </r>
  <r>
    <x v="0"/>
    <s v="381BMG0550"/>
    <n v="0"/>
    <x v="340"/>
    <s v="0550"/>
    <n v="-44.499214099550997"/>
    <n v="-20.394190059923201"/>
    <n v="-44.565031089613001"/>
    <n v="-20.444969159598902"/>
    <s v="381"/>
    <s v="MG"/>
    <s v="Eixo Principal"/>
    <s v="-"/>
    <s v="381BMG0550"/>
    <s v="ENTR MG-040 (ITAGUARA)"/>
    <s v="ENTR MG-260"/>
    <n v="560.4"/>
    <n v="570"/>
    <n v="9.6"/>
    <x v="0"/>
    <m/>
    <m/>
    <s v="Concessão Federal"/>
    <m/>
    <m/>
    <m/>
    <s v="Federal"/>
    <s v="PAV"/>
    <s v="Oliveira"/>
  </r>
  <r>
    <x v="0"/>
    <s v="381BMG0570"/>
    <n v="0"/>
    <x v="340"/>
    <s v="0570"/>
    <n v="-44.565031089613001"/>
    <n v="-20.444969159598902"/>
    <n v="-44.647677180357498"/>
    <n v="-20.544430690323999"/>
    <s v="381"/>
    <s v="MG"/>
    <s v="Eixo Principal"/>
    <s v="-"/>
    <s v="381BMG0570"/>
    <s v="ENTR MG-260"/>
    <s v="ENTR MG-270 (CARMÓPOLIS DE MINAS)"/>
    <n v="570"/>
    <n v="584.9"/>
    <n v="14.9"/>
    <x v="0"/>
    <m/>
    <m/>
    <s v="Concessão Federal"/>
    <m/>
    <m/>
    <m/>
    <s v="Federal"/>
    <s v="PAV"/>
    <s v="Oliveira"/>
  </r>
  <r>
    <x v="0"/>
    <s v="381BMG0590"/>
    <n v="0"/>
    <x v="340"/>
    <s v="0590"/>
    <n v="-44.647677180357498"/>
    <n v="-20.544430690323999"/>
    <n v="-44.772557660207802"/>
    <n v="-20.729079080035401"/>
    <s v="381"/>
    <s v="MG"/>
    <s v="Eixo Principal"/>
    <s v="-"/>
    <s v="381BMG0590"/>
    <s v="ENTR MG-270 (CARMÓPOLIS DE MINAS)"/>
    <s v="ENTR BR-494(A) (P/OLIVEIRA)"/>
    <n v="584.9"/>
    <n v="612.1"/>
    <n v="27.2"/>
    <x v="0"/>
    <m/>
    <m/>
    <s v="Concessão Federal"/>
    <m/>
    <m/>
    <m/>
    <s v="Federal"/>
    <s v="PAV"/>
    <s v="Oliveira"/>
  </r>
  <r>
    <x v="0"/>
    <s v="381BMG0610"/>
    <n v="0"/>
    <x v="340"/>
    <s v="0610"/>
    <n v="-44.772557660207802"/>
    <n v="-20.729079080035401"/>
    <n v="-44.775245949640798"/>
    <n v="-20.7547947901474"/>
    <s v="381"/>
    <s v="MG"/>
    <s v="Eixo Principal"/>
    <s v="-"/>
    <s v="381BMG0610"/>
    <s v="ENTR BR-494(A) (P/OLIVEIRA)"/>
    <s v="ENTR BR-494(B)"/>
    <n v="612.1"/>
    <n v="615.1"/>
    <n v="3"/>
    <x v="0"/>
    <m/>
    <s v="494BMG0080"/>
    <s v="Concessão Federal"/>
    <m/>
    <m/>
    <m/>
    <s v="Federal"/>
    <s v="PAV"/>
    <s v="Oliveira"/>
  </r>
  <r>
    <x v="0"/>
    <s v="381BMG0620"/>
    <n v="0"/>
    <x v="340"/>
    <s v="0620"/>
    <n v="-44.775245949640798"/>
    <n v="-20.7547947901474"/>
    <n v="-44.895024130359197"/>
    <n v="-20.9552349197556"/>
    <s v="381"/>
    <s v="MG"/>
    <s v="Eixo Principal"/>
    <s v="-"/>
    <s v="381BMG0620"/>
    <s v="ENTR BR-494(B)"/>
    <s v="ENTR MG-332 (SANTO ANTÔNIO DO AMPARO)"/>
    <n v="615.1"/>
    <n v="644"/>
    <n v="28.9"/>
    <x v="0"/>
    <m/>
    <m/>
    <s v="Concessão Federal"/>
    <m/>
    <m/>
    <m/>
    <s v="Federal"/>
    <s v="PAV"/>
    <s v="Oliveira"/>
  </r>
  <r>
    <x v="0"/>
    <s v="381BMG0630"/>
    <n v="0"/>
    <x v="340"/>
    <s v="0630"/>
    <n v="-44.895024130359197"/>
    <n v="-20.9552349197556"/>
    <n v="-45.0911391000893"/>
    <n v="-21.107021039589199"/>
    <s v="381"/>
    <s v="MG"/>
    <s v="Eixo Principal"/>
    <s v="-"/>
    <s v="381BMG0630"/>
    <s v="ENTR MG-332 (SANTO ANTÔNIO DO AMPARO)"/>
    <s v="ENTR BR-354 (PERDÕES)"/>
    <n v="644"/>
    <n v="672.9"/>
    <n v="28.9"/>
    <x v="0"/>
    <m/>
    <m/>
    <s v="Concessão Federal"/>
    <m/>
    <m/>
    <m/>
    <s v="Federal"/>
    <s v="PAV"/>
    <s v="Oliveira"/>
  </r>
  <r>
    <x v="0"/>
    <s v="381BMG0650"/>
    <n v="0"/>
    <x v="340"/>
    <s v="0650"/>
    <n v="-45.0911391000893"/>
    <n v="-21.107021039589199"/>
    <n v="-45.119264409624698"/>
    <n v="-21.184433010374999"/>
    <s v="381"/>
    <s v="MG"/>
    <s v="Eixo Principal"/>
    <s v="-"/>
    <s v="381BMG0650"/>
    <s v="ENTR BR-354 (PERDÕES)"/>
    <s v="ENTR BR-265(A) (P/LAVRAS)"/>
    <n v="672.9"/>
    <n v="683"/>
    <n v="10.1"/>
    <x v="0"/>
    <m/>
    <m/>
    <s v="Concessão Federal"/>
    <m/>
    <m/>
    <m/>
    <s v="Federal"/>
    <s v="PAV"/>
    <s v="Oliveira"/>
  </r>
  <r>
    <x v="0"/>
    <s v="381BMG0660"/>
    <n v="0"/>
    <x v="340"/>
    <s v="0660"/>
    <n v="-45.119264409624698"/>
    <n v="-21.184433010374999"/>
    <n v="-45.130249179655799"/>
    <n v="-21.224746780339601"/>
    <s v="381"/>
    <s v="MG"/>
    <s v="Eixo Principal"/>
    <s v="Coinc"/>
    <s v="381BMG0660"/>
    <s v="ENTR BR-265(A) (P/LAVRAS)"/>
    <s v="ENTR BR-265(B) (P/NEPOMUCENO)"/>
    <n v="683"/>
    <n v="687.8"/>
    <n v="4.8"/>
    <x v="0"/>
    <m/>
    <s v="265BMG0265"/>
    <s v="Concessão Federal"/>
    <m/>
    <m/>
    <m/>
    <s v="Federal"/>
    <s v="PAV"/>
    <s v="Oliveira"/>
  </r>
  <r>
    <x v="0"/>
    <s v="381BMG0670"/>
    <n v="0"/>
    <x v="340"/>
    <s v="0670"/>
    <n v="-45.130249179655799"/>
    <n v="-21.224746780339601"/>
    <n v="-45.3018224097763"/>
    <n v="-21.656365590099799"/>
    <s v="381"/>
    <s v="MG"/>
    <s v="Eixo Principal"/>
    <s v="-"/>
    <s v="381BMG0670"/>
    <s v="ENTR BR-265(B) (P/NEPOMUCENO)"/>
    <s v="ENTR MG-167(A) (P/TRÊS CORAÇÕES)"/>
    <n v="687.8"/>
    <n v="746.9"/>
    <n v="59.1"/>
    <x v="0"/>
    <m/>
    <m/>
    <s v="Concessão Federal"/>
    <m/>
    <m/>
    <m/>
    <s v="Federal"/>
    <s v="PAV"/>
    <s v="Caxambu"/>
  </r>
  <r>
    <x v="0"/>
    <s v="381BMG0690"/>
    <n v="0"/>
    <x v="340"/>
    <s v="0690"/>
    <n v="-45.3018224097763"/>
    <n v="-21.656365590099799"/>
    <n v="-45.335961160279197"/>
    <n v="-21.673402200351202"/>
    <s v="381"/>
    <s v="MG"/>
    <s v="Eixo Principal"/>
    <s v="-"/>
    <s v="381BMG0690"/>
    <s v="ENTR MG-167(A) (P/TRÊS CORAÇÕES)"/>
    <s v="ENTR BR-491/MG-167(B)"/>
    <n v="746.9"/>
    <n v="751.1"/>
    <n v="4.2"/>
    <x v="0"/>
    <m/>
    <m/>
    <s v="Concessão Federal"/>
    <m/>
    <m/>
    <m/>
    <s v="Federal"/>
    <s v="PAV"/>
    <s v="Caxambu"/>
  </r>
  <r>
    <x v="0"/>
    <s v="381BMG0710"/>
    <n v="0"/>
    <x v="340"/>
    <s v="0710"/>
    <n v="-45.335961160279197"/>
    <n v="-21.673402200351202"/>
    <n v="-45.437202509588097"/>
    <n v="-21.787154769576802"/>
    <s v="381"/>
    <s v="MG"/>
    <s v="Eixo Principal"/>
    <s v="-"/>
    <s v="381BMG0710"/>
    <s v="ENTR BR-491/MG-167(B)"/>
    <s v="ENTR BR-267 (P/PALMELA)"/>
    <n v="751.1"/>
    <n v="768.7"/>
    <n v="17.600000000000001"/>
    <x v="0"/>
    <m/>
    <m/>
    <s v="Concessão Federal"/>
    <m/>
    <m/>
    <m/>
    <s v="Federal"/>
    <s v="PAV"/>
    <s v="Caxambu"/>
  </r>
  <r>
    <x v="0"/>
    <s v="381BMG0730"/>
    <n v="0"/>
    <x v="340"/>
    <s v="0730"/>
    <n v="-45.437202509588097"/>
    <n v="-21.787154769576802"/>
    <n v="-45.701487940316099"/>
    <n v="-22.0792612404138"/>
    <s v="381"/>
    <s v="MG"/>
    <s v="Eixo Principal"/>
    <s v="-"/>
    <s v="381BMG0730"/>
    <s v="ENTR BR-267 (P/PALMELA)"/>
    <s v="ENTR MG-458 (CAREAÇU)"/>
    <n v="768.7"/>
    <n v="812.7"/>
    <n v="44"/>
    <x v="0"/>
    <m/>
    <m/>
    <s v="Concessão Federal"/>
    <m/>
    <m/>
    <m/>
    <s v="Federal"/>
    <s v="PAV"/>
    <s v="Caxambu"/>
  </r>
  <r>
    <x v="0"/>
    <s v="381BMG0750"/>
    <n v="0"/>
    <x v="340"/>
    <s v="0750"/>
    <n v="-45.701487940316099"/>
    <n v="-22.0792612404138"/>
    <n v="-45.881889570347298"/>
    <n v="-22.2410417896468"/>
    <s v="381"/>
    <s v="MG"/>
    <s v="Eixo Principal"/>
    <s v="-"/>
    <s v="381BMG0750"/>
    <s v="ENTR MG-458 (CAREAÇU)"/>
    <s v="ENTR BR-459 (P/POUSO ALEGRE)"/>
    <n v="812.7"/>
    <n v="844.5"/>
    <n v="31.8"/>
    <x v="0"/>
    <m/>
    <m/>
    <s v="Concessão Federal"/>
    <m/>
    <m/>
    <m/>
    <s v="Federal"/>
    <s v="PAV"/>
    <s v="Caxambu"/>
  </r>
  <r>
    <x v="0"/>
    <s v="381BMG0770"/>
    <n v="0"/>
    <x v="340"/>
    <s v="0770"/>
    <n v="-45.881889570347298"/>
    <n v="-22.2410417896468"/>
    <n v="-46.061130440017699"/>
    <n v="-22.608974779562399"/>
    <s v="381"/>
    <s v="MG"/>
    <s v="Eixo Principal"/>
    <s v="-"/>
    <s v="381BMG0770"/>
    <s v="ENTR BR-459 (P/POUSO ALEGRE)"/>
    <s v="ENTR MG-295 (CAMBUÍ)"/>
    <n v="844.5"/>
    <n v="891.7"/>
    <n v="47.2"/>
    <x v="0"/>
    <m/>
    <m/>
    <s v="Concessão Federal"/>
    <m/>
    <m/>
    <m/>
    <s v="Federal"/>
    <s v="PAV"/>
    <s v="Caxambu"/>
  </r>
  <r>
    <x v="0"/>
    <s v="381BMG0790"/>
    <n v="0"/>
    <x v="340"/>
    <s v="0790"/>
    <n v="-46.061130440017699"/>
    <n v="-22.608974779562399"/>
    <n v="-46.298713900226197"/>
    <n v="-22.819376569972601"/>
    <s v="381"/>
    <s v="MG"/>
    <s v="Eixo Principal"/>
    <s v="-"/>
    <s v="381BMG0790"/>
    <s v="ENTR MG-295 (CAMBUÍ)"/>
    <s v="ENTR MG-460 (P/TOLEDO)"/>
    <n v="891.7"/>
    <n v="932.8"/>
    <n v="41.1"/>
    <x v="0"/>
    <m/>
    <m/>
    <s v="Concessão Federal"/>
    <m/>
    <m/>
    <m/>
    <s v="Federal"/>
    <s v="PAV"/>
    <s v="Caxambu"/>
  </r>
  <r>
    <x v="0"/>
    <s v="381BMG0800"/>
    <n v="0"/>
    <x v="340"/>
    <s v="0800"/>
    <n v="-46.298713900226197"/>
    <n v="-22.819376569972601"/>
    <n v="-46.372883549736002"/>
    <n v="-22.879247970217499"/>
    <s v="381"/>
    <s v="MG"/>
    <s v="Eixo Principal"/>
    <s v="-"/>
    <s v="381BMG0800"/>
    <s v="ENTR MG-460 (P/TOLEDO)"/>
    <s v="DIV MG/SP"/>
    <n v="932.8"/>
    <n v="943.6"/>
    <n v="10.8"/>
    <x v="0"/>
    <m/>
    <m/>
    <s v="Concessão Federal"/>
    <m/>
    <m/>
    <m/>
    <s v="Federal"/>
    <s v="PAV"/>
    <s v="Caxambu"/>
  </r>
  <r>
    <x v="0"/>
    <s v="381BSP0810"/>
    <n v="0"/>
    <x v="341"/>
    <s v="0810"/>
    <n v="-46.372883549736002"/>
    <n v="-22.879247970217499"/>
    <n v="-46.496326439913197"/>
    <n v="-22.981896250411499"/>
    <s v="381"/>
    <s v="SP"/>
    <s v="Eixo Principal"/>
    <s v="-"/>
    <s v="381BSP0810"/>
    <s v="DIV MG/SP"/>
    <s v="ENTR SP-063 (P/BRAGANÇA PAULISTA)"/>
    <n v="0"/>
    <n v="19.2"/>
    <n v="19.2"/>
    <x v="0"/>
    <m/>
    <m/>
    <s v="Concessão Federal"/>
    <m/>
    <m/>
    <m/>
    <s v="Federal"/>
    <s v="PAV"/>
    <s v="Taubaté"/>
  </r>
  <r>
    <x v="0"/>
    <s v="381BSP0830"/>
    <n v="0"/>
    <x v="341"/>
    <s v="0830"/>
    <n v="-46.496326439913197"/>
    <n v="-22.981896250411499"/>
    <n v="-46.569716690173003"/>
    <n v="-23.1000694398527"/>
    <s v="381"/>
    <s v="SP"/>
    <s v="Eixo Principal"/>
    <s v="-"/>
    <s v="381BSP0830"/>
    <s v="ENTR SP-063 (P/BRAGANÇA PAULISTA)"/>
    <s v="ENTR SP-065 (ATIBAIA)"/>
    <n v="19.2"/>
    <n v="36.4"/>
    <n v="17.2"/>
    <x v="0"/>
    <m/>
    <m/>
    <s v="Concessão Federal"/>
    <m/>
    <m/>
    <m/>
    <s v="Federal"/>
    <s v="PAV"/>
    <s v="Taubaté"/>
  </r>
  <r>
    <x v="0"/>
    <s v="381BSP0850"/>
    <n v="0"/>
    <x v="341"/>
    <s v="0850"/>
    <n v="-46.569716690173003"/>
    <n v="-23.1000694398527"/>
    <n v="-46.582504400357699"/>
    <n v="-23.315701199850398"/>
    <s v="381"/>
    <s v="SP"/>
    <s v="Eixo Principal"/>
    <s v="-"/>
    <s v="381BSP0850"/>
    <s v="ENTR SP-065 (ATIBAIA)"/>
    <s v="ENTR SP-023 (MARIPORÃ)"/>
    <n v="36.4"/>
    <n v="64.900000000000006"/>
    <n v="28.5"/>
    <x v="0"/>
    <m/>
    <m/>
    <s v="Concessão Federal"/>
    <m/>
    <m/>
    <m/>
    <s v="Federal"/>
    <s v="PAV"/>
    <s v="Taubaté"/>
  </r>
  <r>
    <x v="0"/>
    <s v="381BSP0860"/>
    <n v="0"/>
    <x v="341"/>
    <s v="0860"/>
    <n v="-46.582504400357699"/>
    <n v="-23.315701199850398"/>
    <n v="-46.568094590193098"/>
    <n v="-23.438358669816601"/>
    <s v="381"/>
    <s v="SP"/>
    <s v="Eixo Principal"/>
    <s v="-"/>
    <s v="381BSP0860"/>
    <s v="ENTR SP-023 (MARIPORÃ)"/>
    <s v="ACESSO GUARULHOS"/>
    <n v="64.900000000000006"/>
    <n v="83.9"/>
    <n v="19"/>
    <x v="0"/>
    <m/>
    <m/>
    <s v="Concessão Federal"/>
    <m/>
    <m/>
    <m/>
    <s v="Federal"/>
    <s v="PAV"/>
    <s v="Taubaté"/>
  </r>
  <r>
    <x v="0"/>
    <s v="381BSP0870"/>
    <n v="0"/>
    <x v="341"/>
    <s v="0870"/>
    <n v="-46.568094590193098"/>
    <n v="-23.438358669816601"/>
    <n v="-46.559560300067702"/>
    <n v="-23.498828180376101"/>
    <s v="381"/>
    <s v="SP"/>
    <s v="Eixo Principal"/>
    <s v="-"/>
    <s v="381BSP0870"/>
    <s v="ACESSO GUARULHOS"/>
    <s v="ENTR BR-116(A)"/>
    <n v="83.9"/>
    <n v="90.4"/>
    <n v="6.5"/>
    <x v="0"/>
    <m/>
    <m/>
    <s v="Concessão Federal"/>
    <m/>
    <m/>
    <m/>
    <s v="Federal"/>
    <s v="PAV"/>
    <s v="Taubaté"/>
  </r>
  <r>
    <x v="0"/>
    <s v="381BSP0890"/>
    <n v="0"/>
    <x v="341"/>
    <s v="0890"/>
    <n v="-46.559560300067702"/>
    <n v="-23.498828180376101"/>
    <n v="-46.590554130368702"/>
    <n v="-23.528833699815301"/>
    <s v="381"/>
    <s v="SP"/>
    <s v="Eixo Principal"/>
    <s v="Coinc"/>
    <s v="381BSP0890"/>
    <s v="ENTR BR-116(A)"/>
    <s v="ENTR BR-116(B)/SP-015 (SÃO PAULO) (MARGINAL TIETE)"/>
    <n v="90.4"/>
    <n v="93.6"/>
    <n v="3.2"/>
    <x v="0"/>
    <m/>
    <s v="116BSP2530"/>
    <s v="Concessão Federal"/>
    <m/>
    <m/>
    <m/>
    <s v="Federal"/>
    <s v="PAV"/>
    <s v="Taubaté"/>
  </r>
  <r>
    <x v="0"/>
    <s v="381CMG1005"/>
    <n v="0"/>
    <x v="342"/>
    <s v="1005"/>
    <n v="-43.7430323501627"/>
    <n v="-19.7874946201805"/>
    <n v="-44.090682099898899"/>
    <n v="-19.815195330100298"/>
    <s v="381"/>
    <s v="MG"/>
    <s v="Contorno"/>
    <s v="-"/>
    <s v="381CMG1005"/>
    <s v="ENTR BR-381 (NORTE)"/>
    <s v="ENTR BR-040"/>
    <n v="0"/>
    <n v="50.9"/>
    <n v="50.9"/>
    <x v="1"/>
    <m/>
    <m/>
    <s v="Federal"/>
    <m/>
    <m/>
    <m/>
    <s v="Federal"/>
    <s v="PLA"/>
    <s v="Contagem"/>
  </r>
  <r>
    <x v="0"/>
    <s v="381CMG1010"/>
    <n v="0"/>
    <x v="342"/>
    <s v="1010"/>
    <n v="-44.090682099898899"/>
    <n v="-19.815195330100298"/>
    <n v="-44.149331340369002"/>
    <n v="-19.956427349942199"/>
    <s v="381"/>
    <s v="MG"/>
    <s v="Contorno"/>
    <s v="Coinc"/>
    <s v="381CMG1010"/>
    <s v="ENTR BR-040"/>
    <s v="ENTR BR-381 (BETIM)"/>
    <n v="50.9"/>
    <n v="67.5"/>
    <n v="16.600000000000001"/>
    <x v="1"/>
    <m/>
    <s v="040CMG1005"/>
    <s v="Federal"/>
    <m/>
    <m/>
    <m/>
    <s v="Federal"/>
    <s v="PLA"/>
    <s v="Contagem"/>
  </r>
  <r>
    <x v="0"/>
    <s v="381CMG2005"/>
    <n v="0"/>
    <x v="342"/>
    <s v="2005"/>
    <n v="-43.046822879772002"/>
    <n v="-19.761389839968999"/>
    <n v="-43.204016233662202"/>
    <n v="-19.7814712731806"/>
    <s v="381"/>
    <s v="MG"/>
    <s v="Contorno"/>
    <s v="-"/>
    <s v="381CMG2005"/>
    <s v="ENTR BR-381 (NOVA ERA)"/>
    <s v="ENTR ACESSO SUL JOÃO MONLEVADE"/>
    <n v="0"/>
    <n v="19.399999999999999"/>
    <n v="19.399999999999999"/>
    <x v="1"/>
    <m/>
    <m/>
    <s v="Federal"/>
    <m/>
    <m/>
    <m/>
    <s v="Federal"/>
    <s v="PLA"/>
    <s v="Contagem"/>
  </r>
  <r>
    <x v="0"/>
    <s v="381CMG2010"/>
    <n v="0"/>
    <x v="342"/>
    <s v="2010"/>
    <n v="-43.204016233662202"/>
    <n v="-19.7814712731806"/>
    <n v="-43.352503589868697"/>
    <n v="-19.832035180379201"/>
    <s v="381"/>
    <s v="MG"/>
    <s v="Contorno"/>
    <s v="-"/>
    <s v="381CMG2010"/>
    <s v="ENTR ACESSO SUL JOÃO MONLEVADE"/>
    <s v="ENTR BR-381 (RIO UNA)"/>
    <n v="19.399999999999999"/>
    <n v="38.6"/>
    <n v="19.2"/>
    <x v="1"/>
    <m/>
    <m/>
    <s v="Federal"/>
    <m/>
    <m/>
    <m/>
    <s v="Federal"/>
    <s v="PLA"/>
    <s v="Contagem"/>
  </r>
  <r>
    <x v="0"/>
    <s v="381CMG3005"/>
    <n v="0"/>
    <x v="342"/>
    <s v="3005"/>
    <n v="-44.149331340369002"/>
    <n v="-19.956427349942199"/>
    <n v="-44.160532849711203"/>
    <n v="-19.979457820222098"/>
    <s v="381"/>
    <s v="MG"/>
    <s v="Contorno"/>
    <s v="Coinc"/>
    <s v="381CMG3005"/>
    <s v="ENTR BR-262/381 (TERMINAL RODOVIÁRIO)"/>
    <s v="ENTR CONTORNO SUL DE BH (CONT DE BETIM)"/>
    <n v="0"/>
    <n v="2.4"/>
    <n v="2.4"/>
    <x v="0"/>
    <m/>
    <s v="040CMG1010"/>
    <s v="Concessão Federal"/>
    <m/>
    <m/>
    <m/>
    <s v="Federal"/>
    <s v="PAV"/>
    <s v="Contagem"/>
  </r>
  <r>
    <x v="0"/>
    <s v="381CMG3010"/>
    <n v="0"/>
    <x v="342"/>
    <s v="3010"/>
    <n v="-44.160532849711203"/>
    <n v="-19.979457820222098"/>
    <n v="-44.177654091562999"/>
    <n v="-19.986845206740799"/>
    <s v="381"/>
    <s v="MG"/>
    <s v="Contorno"/>
    <s v="-"/>
    <s v="381CMG3010"/>
    <s v="ENTR CONTORNO SUL DE BH (CONT DE BETIM)"/>
    <s v="AC BAIRRO BANDEIRINHAS (CONT DE BETIM)"/>
    <n v="2.4"/>
    <n v="4.5"/>
    <n v="2.1"/>
    <x v="0"/>
    <m/>
    <m/>
    <s v="Concessão Federal"/>
    <m/>
    <m/>
    <m/>
    <s v="Federal"/>
    <s v="PAV"/>
    <s v="Contagem"/>
  </r>
  <r>
    <x v="0"/>
    <s v="381CMG3015"/>
    <n v="0"/>
    <x v="342"/>
    <s v="3015"/>
    <n v="-44.177654091562999"/>
    <n v="-19.986845206740799"/>
    <n v="-44.203314149828003"/>
    <n v="-19.9858565298549"/>
    <s v="381"/>
    <s v="MG"/>
    <s v="Contorno"/>
    <s v="-"/>
    <s v="381CMG3015"/>
    <s v="AC BAIRRO BANDEIRINHAS (CONT DE BETIM)"/>
    <s v="ENTR BR-262/381 (TREVO) ( CONTORNO DE BETIM)"/>
    <n v="4.5"/>
    <n v="7.4"/>
    <n v="2.9"/>
    <x v="0"/>
    <m/>
    <m/>
    <s v="Concessão Federal"/>
    <m/>
    <m/>
    <m/>
    <s v="Federal"/>
    <s v="PAV"/>
    <s v="Contagem"/>
  </r>
  <r>
    <x v="0"/>
    <s v="381UMG1005"/>
    <n v="0"/>
    <x v="343"/>
    <s v="1005"/>
    <n v="-42.573313509710601"/>
    <n v="-19.509884299820499"/>
    <n v="-42.592222909559602"/>
    <n v="-19.505062619743999"/>
    <s v="381"/>
    <s v="MG"/>
    <s v="Travessia Urbana"/>
    <s v="-"/>
    <s v="381UMG1005"/>
    <s v="ENTR BR-381 (IPATINGA)"/>
    <s v="DIV MUNIC IPATINGA/CEL FABRICIANO"/>
    <n v="0"/>
    <n v="2.2999999999999998"/>
    <n v="2.2999999999999998"/>
    <x v="0"/>
    <m/>
    <m/>
    <s v="Federal"/>
    <m/>
    <m/>
    <m/>
    <s v="Federal"/>
    <s v="PAV"/>
    <s v="Governador Valadares"/>
  </r>
  <r>
    <x v="0"/>
    <s v="381UMG1010"/>
    <n v="0"/>
    <x v="343"/>
    <s v="1010"/>
    <n v="-42.592222909559602"/>
    <n v="-19.505062619743999"/>
    <n v="-42.639894169879902"/>
    <n v="-19.523917839936299"/>
    <s v="381"/>
    <s v="MG"/>
    <s v="Travessia Urbana"/>
    <s v="-"/>
    <s v="381UMG1010"/>
    <s v="DIV MUNIC IPATINGA/CEL FABRICIANO"/>
    <s v="DIV CEL FABRICIANO/TIMÓTEO (INÍCIO PONTE S/RIO PIRACICABA)"/>
    <n v="2.2999999999999998"/>
    <n v="8.6"/>
    <n v="6.3"/>
    <x v="0"/>
    <m/>
    <m/>
    <s v="Federal"/>
    <m/>
    <m/>
    <m/>
    <s v="Federal"/>
    <s v="PAV"/>
    <s v="Governador Valadares"/>
  </r>
  <r>
    <x v="0"/>
    <s v="381UMG1015"/>
    <n v="0"/>
    <x v="343"/>
    <s v="1015"/>
    <n v="-42.639894169879902"/>
    <n v="-19.523917839936299"/>
    <n v="-42.6402304695604"/>
    <n v="-19.525480699774398"/>
    <s v="381"/>
    <s v="MG"/>
    <s v="Travessia Urbana"/>
    <s v="-"/>
    <s v="381UMG1015"/>
    <s v="DIV CEL FABRICIANO/TIMÓTEO (INÍCIO PONTE S/RIO PIRACICABA)"/>
    <s v="FIM PONTE S/RIO PIRACICABA"/>
    <n v="8.6"/>
    <n v="8.8000000000000007"/>
    <n v="0.2"/>
    <x v="2"/>
    <m/>
    <m/>
    <s v="Federal"/>
    <m/>
    <m/>
    <m/>
    <s v="Federal"/>
    <s v="PAV"/>
    <s v="Governador Valadares"/>
  </r>
  <r>
    <x v="0"/>
    <s v="381UMG1020"/>
    <n v="0"/>
    <x v="343"/>
    <s v="1020"/>
    <n v="-42.6402304695604"/>
    <n v="-19.525480699774398"/>
    <n v="-42.686875429857103"/>
    <n v="-19.540899960264898"/>
    <s v="381"/>
    <s v="MG"/>
    <s v="Travessia Urbana"/>
    <s v="-"/>
    <s v="381UMG1020"/>
    <s v="FIM PONTE S/RIO PIRACICABA"/>
    <s v="ENTR BR-381 (TIMÓTEO)"/>
    <n v="8.8000000000000007"/>
    <n v="15"/>
    <n v="6.2"/>
    <x v="2"/>
    <m/>
    <m/>
    <s v="Federal"/>
    <m/>
    <m/>
    <m/>
    <s v="Federal"/>
    <s v="PAV"/>
    <s v="Caratinga"/>
  </r>
  <r>
    <x v="0"/>
    <s v="383BMG0010"/>
    <n v="0"/>
    <x v="344"/>
    <s v="0010"/>
    <n v="-43.805832860298203"/>
    <n v="-20.655641289813602"/>
    <n v="-43.8141383296201"/>
    <n v="-20.5564695197525"/>
    <s v="383"/>
    <s v="MG"/>
    <s v="Eixo Principal"/>
    <s v="Coinc"/>
    <s v="383BMG0010"/>
    <s v="ENTR BR-040(A)/482 (CONSELHEIRO LAFAIETE)"/>
    <s v="ENTR BR-040(B)"/>
    <n v="0"/>
    <n v="12.1"/>
    <n v="12.1"/>
    <x v="2"/>
    <m/>
    <s v="040BMG0470"/>
    <s v="Concessão Federal"/>
    <m/>
    <m/>
    <m/>
    <s v="Federal"/>
    <s v="PAV"/>
    <s v="Contagem"/>
  </r>
  <r>
    <x v="0"/>
    <s v="383BMG0030"/>
    <n v="0"/>
    <x v="344"/>
    <s v="0030"/>
    <n v="-43.8141383296201"/>
    <n v="-20.5564695197525"/>
    <n v="-43.927185979649202"/>
    <n v="-20.616973629928999"/>
    <s v="383"/>
    <s v="MG"/>
    <s v="Eixo Principal"/>
    <s v="-"/>
    <s v="383BMG0030"/>
    <s v="ENTR BR-040(B)"/>
    <s v="ENTR MG-155 (SÃO BRÁS DO SUAÇUÍ)"/>
    <n v="12.1"/>
    <n v="27.1"/>
    <n v="15"/>
    <x v="1"/>
    <m/>
    <m/>
    <s v="Estadual"/>
    <m/>
    <s v="MGT-383"/>
    <s v="PAV"/>
    <s v="Estadual"/>
    <s v="PLA"/>
    <s v="Contagem"/>
  </r>
  <r>
    <x v="0"/>
    <s v="383BMG0050"/>
    <n v="0"/>
    <x v="344"/>
    <s v="0050"/>
    <n v="-43.927185979649202"/>
    <n v="-20.616973629928999"/>
    <n v="-44.052825249885302"/>
    <n v="-20.678571080091199"/>
    <s v="383"/>
    <s v="MG"/>
    <s v="Eixo Principal"/>
    <s v="-"/>
    <s v="383BMG0050"/>
    <s v="ENTR MG-155 (SÃO BRÁS DO SUAÇUÍ)"/>
    <s v="ENTR MG-270"/>
    <n v="27.1"/>
    <n v="44.6"/>
    <n v="17.5"/>
    <x v="1"/>
    <m/>
    <m/>
    <s v="Estadual"/>
    <m/>
    <s v="MGT-383"/>
    <s v="PAV"/>
    <s v="Estadual"/>
    <s v="PLA"/>
    <s v="Contagem"/>
  </r>
  <r>
    <x v="0"/>
    <s v="383BMG0070"/>
    <n v="0"/>
    <x v="344"/>
    <s v="0070"/>
    <n v="-44.052825249885302"/>
    <n v="-20.678571080091199"/>
    <n v="-44.054219379820402"/>
    <n v="-20.681909549685901"/>
    <s v="383"/>
    <s v="MG"/>
    <s v="Eixo Principal"/>
    <s v="-"/>
    <s v="383BMG0070"/>
    <s v="ENTR MG-270"/>
    <s v="ACESSO ENTRE RIOS DE MINAS"/>
    <n v="44.6"/>
    <n v="45"/>
    <n v="0.4"/>
    <x v="1"/>
    <m/>
    <m/>
    <s v="Estadual"/>
    <m/>
    <s v="MGT-383"/>
    <s v="PAV"/>
    <s v="Estadual"/>
    <s v="PLA"/>
    <s v="Juiz de Fora"/>
  </r>
  <r>
    <x v="0"/>
    <s v="383BMG0073"/>
    <n v="0"/>
    <x v="344"/>
    <s v="0073"/>
    <n v="-44.054219379820402"/>
    <n v="-20.681909549685901"/>
    <n v="-44.075268599566101"/>
    <n v="-20.914523670131199"/>
    <s v="383"/>
    <s v="MG"/>
    <s v="Eixo Principal"/>
    <s v="-"/>
    <s v="383BMG0073"/>
    <s v="ACESSO ENTRE RIOS DE MINAS"/>
    <s v="ENTR MG-275 (LAGOA DOURADA)"/>
    <n v="45"/>
    <n v="75.8"/>
    <n v="30.8"/>
    <x v="1"/>
    <m/>
    <m/>
    <s v="Estadual"/>
    <m/>
    <s v="MGT-383"/>
    <s v="PAV"/>
    <s v="Estadual"/>
    <s v="PLA"/>
    <s v="Juiz de Fora"/>
  </r>
  <r>
    <x v="0"/>
    <s v="383BMG0090"/>
    <n v="0"/>
    <x v="344"/>
    <s v="0090"/>
    <n v="-44.075268599566101"/>
    <n v="-20.914523670131199"/>
    <n v="-44.1482202801418"/>
    <n v="-20.993016259992299"/>
    <s v="383"/>
    <s v="MG"/>
    <s v="Eixo Principal"/>
    <s v="-"/>
    <s v="383BMG0090"/>
    <s v="ENTR MG-275 (LAGOA DOURADA)"/>
    <s v="ACESSO RESENDE COSTA"/>
    <n v="75.8"/>
    <n v="90.3"/>
    <n v="14.5"/>
    <x v="1"/>
    <m/>
    <m/>
    <s v="Estadual"/>
    <m/>
    <s v="MGT-383"/>
    <s v="PAV"/>
    <s v="Estadual"/>
    <s v="PLA"/>
    <s v="Juiz de Fora"/>
  </r>
  <r>
    <x v="0"/>
    <s v="383BMG0100"/>
    <n v="0"/>
    <x v="344"/>
    <s v="0100"/>
    <n v="-44.1482202801418"/>
    <n v="-20.993016259992299"/>
    <n v="-44.201592990424103"/>
    <n v="-21.0594736096193"/>
    <s v="383"/>
    <s v="MG"/>
    <s v="Eixo Principal"/>
    <s v="-"/>
    <s v="383BMG0100"/>
    <s v="ACESSO RESENDE COSTA"/>
    <s v="ACESSO CORONEL XAVIER CHAVES"/>
    <n v="90.3"/>
    <n v="100.6"/>
    <n v="10.3"/>
    <x v="1"/>
    <m/>
    <m/>
    <s v="Estadual"/>
    <m/>
    <s v="MGT-383"/>
    <s v="PAV"/>
    <s v="Estadual"/>
    <s v="PLA"/>
    <s v="Juiz de Fora"/>
  </r>
  <r>
    <x v="0"/>
    <s v="383BMG0105"/>
    <n v="0"/>
    <x v="344"/>
    <s v="0105"/>
    <n v="-44.201592990424103"/>
    <n v="-21.0594736096193"/>
    <n v="-44.2434779200698"/>
    <n v="-21.113076559835299"/>
    <s v="383"/>
    <s v="MG"/>
    <s v="Eixo Principal"/>
    <s v="-"/>
    <s v="383BMG0105"/>
    <s v="ACESSO CORONEL XAVIER CHAVES"/>
    <s v="ENTR BR-494(A) (SÃO JOÃO DEL REY)"/>
    <n v="100.6"/>
    <n v="108.8"/>
    <n v="8.1999999999999993"/>
    <x v="1"/>
    <m/>
    <m/>
    <s v="Estadual"/>
    <m/>
    <s v="MGT-383"/>
    <s v="PAV"/>
    <s v="Estadual"/>
    <s v="PLA"/>
    <s v="Juiz de Fora"/>
  </r>
  <r>
    <x v="0"/>
    <s v="383BMG0110"/>
    <n v="0"/>
    <x v="344"/>
    <s v="0110"/>
    <n v="-44.2434779200698"/>
    <n v="-21.113076559835299"/>
    <n v="-44.280935810139503"/>
    <n v="-21.167746769697601"/>
    <s v="383"/>
    <s v="MG"/>
    <s v="Eixo Principal"/>
    <s v="-"/>
    <s v="383BMG0110"/>
    <s v="ENTR BR-494(A) (SÃO JOÃO DEL REY)"/>
    <s v="ENTR BR-265(A)"/>
    <n v="108.8"/>
    <n v="117.1"/>
    <n v="8.3000000000000007"/>
    <x v="1"/>
    <m/>
    <s v="494BMG0110"/>
    <s v="Estadual"/>
    <m/>
    <s v="MGT-383"/>
    <s v="PAV"/>
    <s v="Estadual"/>
    <s v="PLA"/>
    <s v="Oliveira"/>
  </r>
  <r>
    <x v="0"/>
    <s v="383BMG0115"/>
    <n v="0"/>
    <x v="344"/>
    <s v="0115"/>
    <n v="-44.280935810139503"/>
    <n v="-21.167746769697601"/>
    <n v="-44.376034139663702"/>
    <n v="-21.228498529783199"/>
    <s v="383"/>
    <s v="MG"/>
    <s v="Eixo Principal"/>
    <s v="Coinc"/>
    <s v="383BMG0115"/>
    <s v="ENTR BR-265(A)"/>
    <s v="ENTR BR-265(B) (P/ITUTINGA)"/>
    <n v="117.1"/>
    <n v="130"/>
    <n v="12.9"/>
    <x v="2"/>
    <m/>
    <s v="494BMG0115;265BMG0210"/>
    <s v="Federal"/>
    <m/>
    <m/>
    <m/>
    <s v="Federal"/>
    <s v="PAV"/>
    <s v="Oliveira"/>
  </r>
  <r>
    <x v="0"/>
    <s v="383BMG0120"/>
    <n v="0"/>
    <x v="344"/>
    <s v="0120"/>
    <n v="-44.376034139663702"/>
    <n v="-21.228498529783199"/>
    <n v="-44.317566990324202"/>
    <n v="-21.483514440438999"/>
    <s v="383"/>
    <s v="MG"/>
    <s v="Eixo Principal"/>
    <s v="-"/>
    <s v="383BMG0120"/>
    <s v="ENTR BR-265(B) (P/ITUTINGA)"/>
    <s v="ENTR MG-338 (MADRE DE DEUS DE MINAS)"/>
    <n v="130"/>
    <n v="167.3"/>
    <n v="37.299999999999997"/>
    <x v="1"/>
    <m/>
    <s v="494BMG0120"/>
    <s v="Estadual"/>
    <m/>
    <s v="MGT-494"/>
    <s v="PAV"/>
    <s v="Estadual"/>
    <s v="PLA"/>
    <s v="Caxambu"/>
  </r>
  <r>
    <x v="0"/>
    <s v="383BMG0130"/>
    <n v="0"/>
    <x v="344"/>
    <s v="0130"/>
    <n v="-44.317566990324202"/>
    <n v="-21.483514440438999"/>
    <n v="-44.359538809768097"/>
    <n v="-21.558803700030602"/>
    <s v="383"/>
    <s v="MG"/>
    <s v="Eixo Principal"/>
    <s v="-"/>
    <s v="383BMG0130"/>
    <s v="ENTR MG-338 (MADRE DE DEUS DE MINAS)"/>
    <s v="ENTR BR-494(B)"/>
    <n v="167.3"/>
    <n v="177.7"/>
    <n v="10.4"/>
    <x v="1"/>
    <m/>
    <s v="494BMG0130"/>
    <s v="Estadual"/>
    <m/>
    <s v="MGT-383"/>
    <s v="PAV"/>
    <s v="Estadual"/>
    <s v="PLA"/>
    <s v="Caxambu"/>
  </r>
  <r>
    <x v="0"/>
    <s v="383BMG0150"/>
    <n v="0"/>
    <x v="344"/>
    <s v="0150"/>
    <n v="-44.359538809768097"/>
    <n v="-21.558803700030602"/>
    <n v="-44.608557889934602"/>
    <n v="-21.678457959567101"/>
    <s v="383"/>
    <s v="MG"/>
    <s v="Eixo Principal"/>
    <s v="-"/>
    <s v="383BMG0150"/>
    <s v="ENTR BR-494(B)"/>
    <s v="ENTR MG-451 (MINDURI)"/>
    <n v="177.7"/>
    <n v="216.2"/>
    <n v="38.5"/>
    <x v="1"/>
    <m/>
    <m/>
    <s v="Estadual"/>
    <m/>
    <s v="MGT-383"/>
    <s v="PAV"/>
    <s v="Estadual"/>
    <s v="PLA"/>
    <s v="Caxambu"/>
  </r>
  <r>
    <x v="0"/>
    <s v="383BMG0160"/>
    <n v="0"/>
    <x v="344"/>
    <s v="0160"/>
    <n v="-44.608557889934602"/>
    <n v="-21.678457959567101"/>
    <n v="-44.802259560430301"/>
    <n v="-21.8189608495634"/>
    <s v="383"/>
    <s v="MG"/>
    <s v="Eixo Principal"/>
    <s v="-"/>
    <s v="383BMG0160"/>
    <s v="ENTR MG-451 (MINDURI)"/>
    <s v="ENTR BR-354(A) (CRUZÍLIA)"/>
    <n v="216.2"/>
    <n v="246.4"/>
    <n v="30.2"/>
    <x v="1"/>
    <m/>
    <m/>
    <s v="Estadual"/>
    <m/>
    <s v="MGT-383"/>
    <s v="PAV"/>
    <s v="Estadual"/>
    <s v="PLA"/>
    <s v="Caxambu"/>
  </r>
  <r>
    <x v="0"/>
    <s v="383BMG0170"/>
    <n v="0"/>
    <x v="344"/>
    <s v="0170"/>
    <n v="-44.802259560430301"/>
    <n v="-21.8189608495634"/>
    <n v="-44.819400869754297"/>
    <n v="-21.923267879808702"/>
    <s v="383"/>
    <s v="MG"/>
    <s v="Eixo Principal"/>
    <s v="Coinc"/>
    <s v="383BMG0170"/>
    <s v="ENTR BR-354(A) (CRUZÍLIA)"/>
    <s v="ENTR BR-267(A)"/>
    <n v="246.4"/>
    <n v="259.39999999999998"/>
    <n v="13"/>
    <x v="1"/>
    <m/>
    <s v="354BMG0450"/>
    <s v="Estadual"/>
    <m/>
    <s v="MGT-354"/>
    <s v="PAV"/>
    <s v="Estadual"/>
    <s v="PLA"/>
    <s v="Caxambu"/>
  </r>
  <r>
    <x v="0"/>
    <s v="383BMG0190"/>
    <n v="0"/>
    <x v="344"/>
    <s v="0190"/>
    <n v="-44.819400869754297"/>
    <n v="-21.923267879808702"/>
    <n v="-44.872666870079897"/>
    <n v="-21.9359424004214"/>
    <s v="383"/>
    <s v="MG"/>
    <s v="Eixo Principal"/>
    <s v="Coinc"/>
    <s v="383BMG0190"/>
    <s v="ENTR BR-267(A)"/>
    <s v="ACESSO BAEPENDI"/>
    <n v="259.39999999999998"/>
    <n v="265.5"/>
    <n v="6.1"/>
    <x v="2"/>
    <m/>
    <s v="267BMG0210;354BMG0470"/>
    <s v="Federal"/>
    <m/>
    <m/>
    <m/>
    <s v="Federal"/>
    <s v="PAV"/>
    <s v="Caxambu"/>
  </r>
  <r>
    <x v="0"/>
    <s v="383BMG0210"/>
    <n v="0"/>
    <x v="344"/>
    <s v="0210"/>
    <n v="-44.872666870079897"/>
    <n v="-21.9359424004214"/>
    <n v="-44.923995430344803"/>
    <n v="-21.969451790068"/>
    <s v="383"/>
    <s v="MG"/>
    <s v="Eixo Principal"/>
    <s v="Coinc"/>
    <s v="383BMG0210"/>
    <s v="ACESSO BAEPENDI"/>
    <s v="ENTR BR-354(B) (CAXAMBÚ)"/>
    <n v="265.5"/>
    <n v="272.5"/>
    <n v="7"/>
    <x v="2"/>
    <m/>
    <s v="267BMG0230;354BMG0490"/>
    <s v="Federal"/>
    <m/>
    <m/>
    <m/>
    <s v="Federal"/>
    <s v="PAV"/>
    <s v="Caxambu"/>
  </r>
  <r>
    <x v="0"/>
    <s v="383BMG0220"/>
    <n v="0"/>
    <x v="344"/>
    <s v="0220"/>
    <n v="-44.923995430344803"/>
    <n v="-21.969451790068"/>
    <n v="-44.973409489556197"/>
    <n v="-21.9560533799594"/>
    <s v="383"/>
    <s v="MG"/>
    <s v="Eixo Principal"/>
    <s v="Coinc"/>
    <s v="383BMG0220"/>
    <s v="ENTR BR-354(B) (CAXAMBÚ)"/>
    <s v="ENTR BR-267(B)"/>
    <n v="272.5"/>
    <n v="278.60000000000002"/>
    <n v="6.1"/>
    <x v="1"/>
    <m/>
    <s v="267BMG0240"/>
    <s v="Estadual"/>
    <m/>
    <s v="MGT-267"/>
    <s v="PAV"/>
    <s v="Estadual"/>
    <s v="PLA"/>
    <s v="Caxambu"/>
  </r>
  <r>
    <x v="0"/>
    <s v="383BMG0230"/>
    <n v="0"/>
    <x v="344"/>
    <s v="0230"/>
    <n v="-44.973409489556197"/>
    <n v="-21.9560533799594"/>
    <n v="-45.053113280053701"/>
    <n v="-22.115666299560001"/>
    <s v="383"/>
    <s v="MG"/>
    <s v="Eixo Principal"/>
    <s v="-"/>
    <s v="383BMG0230"/>
    <s v="ENTR BR-267(B)"/>
    <s v="ENTR BR-460 (SÃO LOURENÇO)"/>
    <n v="278.60000000000002"/>
    <n v="300.2"/>
    <n v="21.6"/>
    <x v="1"/>
    <m/>
    <m/>
    <s v="Estadual"/>
    <m/>
    <s v="MGT-383"/>
    <s v="PAV"/>
    <s v="Estadual"/>
    <s v="PLA"/>
    <s v="Caxambu"/>
  </r>
  <r>
    <x v="0"/>
    <s v="383BMG0250"/>
    <n v="0"/>
    <x v="344"/>
    <s v="0250"/>
    <n v="-45.053113280053701"/>
    <n v="-22.115666299560001"/>
    <n v="-45.363207350139"/>
    <n v="-22.311621959785501"/>
    <s v="383"/>
    <s v="MG"/>
    <s v="Eixo Principal"/>
    <s v="-"/>
    <s v="383BMG0250"/>
    <s v="ENTR BR-460 (SÃO LOURENÇO)"/>
    <s v="MARIA DA FÉ"/>
    <n v="300.2"/>
    <n v="350.4"/>
    <n v="50.2"/>
    <x v="1"/>
    <m/>
    <m/>
    <s v="Federal"/>
    <m/>
    <m/>
    <m/>
    <s v="Federal"/>
    <s v="PLA"/>
    <s v="Caxambu"/>
  </r>
  <r>
    <x v="0"/>
    <s v="383BMG0251"/>
    <n v="0"/>
    <x v="344"/>
    <s v="0251"/>
    <n v="-45.363207350139"/>
    <n v="-22.311621959785501"/>
    <n v="-45.431852809659397"/>
    <n v="-22.442864400271699"/>
    <s v="383"/>
    <s v="MG"/>
    <s v="Eixo Principal"/>
    <s v="-"/>
    <s v="383BMG0251"/>
    <s v="MARIA DA FÉ"/>
    <s v="ENTR BR-459/ACESSO À IMBEL (ITAJUBÁ)"/>
    <n v="350.4"/>
    <n v="373.2"/>
    <n v="22.8"/>
    <x v="1"/>
    <m/>
    <m/>
    <s v="Estadual"/>
    <m/>
    <s v="MGT-383"/>
    <s v="PAV"/>
    <s v="Estadual"/>
    <s v="PLA"/>
    <s v="Caxambu"/>
  </r>
  <r>
    <x v="0"/>
    <s v="383BMG0255"/>
    <n v="0"/>
    <x v="344"/>
    <s v="0255"/>
    <n v="-45.431852809659397"/>
    <n v="-22.442864400271699"/>
    <n v="-45.442844050312601"/>
    <n v="-22.430926140229101"/>
    <s v="383"/>
    <s v="MG"/>
    <s v="Eixo Principal"/>
    <s v="-"/>
    <s v="383BMG0255"/>
    <s v="ENTR BR-459/ACESSO À IMBEL (ITAJUBÁ)"/>
    <s v="INÍCIO CONVÊNIO DE ADMINISTRAÇÃO"/>
    <n v="373.2"/>
    <n v="374.9"/>
    <n v="1.7"/>
    <x v="2"/>
    <m/>
    <s v="459BMG0126"/>
    <s v="Federal"/>
    <m/>
    <m/>
    <m/>
    <s v="Federal"/>
    <s v="PAV"/>
    <s v="Caxambu"/>
  </r>
  <r>
    <x v="0"/>
    <s v="383BMG0260"/>
    <n v="0"/>
    <x v="344"/>
    <s v="0260"/>
    <n v="-45.442844050312601"/>
    <n v="-22.430926140229101"/>
    <n v="-45.458255209710103"/>
    <n v="-22.430456290325399"/>
    <s v="383"/>
    <s v="MG"/>
    <s v="Eixo Principal"/>
    <s v="-"/>
    <s v="383BMG0260"/>
    <s v="INÍCIO CONVÊNIO DE ADMINISTRAÇÃO"/>
    <s v="ENTR AV. PAULO CHIARADIA"/>
    <n v="374.9"/>
    <n v="376.7"/>
    <n v="1.8"/>
    <x v="2"/>
    <m/>
    <s v="459BMG0123"/>
    <s v="Federal"/>
    <m/>
    <m/>
    <m/>
    <s v="Federal"/>
    <s v="PAV"/>
    <s v="Caxambu"/>
  </r>
  <r>
    <x v="0"/>
    <s v="383BMG0265"/>
    <n v="0"/>
    <x v="344"/>
    <s v="0265"/>
    <n v="-45.458255209710103"/>
    <n v="-22.430456290325399"/>
    <n v="-45.465502800213997"/>
    <n v="-22.429316069580899"/>
    <s v="383"/>
    <s v="MG"/>
    <s v="Eixo Principal"/>
    <s v="-"/>
    <s v="383BMG0265"/>
    <s v="ENTR AV. PAULO CHIARADIA"/>
    <s v="ENTR BR-459 (ITAJUBÁ)"/>
    <n v="376.7"/>
    <n v="377.5"/>
    <n v="0.8"/>
    <x v="0"/>
    <m/>
    <s v="459BMG0121"/>
    <s v="Federal"/>
    <m/>
    <m/>
    <m/>
    <s v="Federal"/>
    <s v="PAV"/>
    <s v="Caxambu"/>
  </r>
  <r>
    <x v="0"/>
    <s v="383BMG0270"/>
    <n v="0"/>
    <x v="344"/>
    <s v="0270"/>
    <n v="-45.465502800213997"/>
    <n v="-22.429316069580899"/>
    <n v="-45.496867619744798"/>
    <n v="-22.5261140404305"/>
    <s v="383"/>
    <s v="MG"/>
    <s v="Eixo Principal"/>
    <s v="-"/>
    <s v="383BMG0270"/>
    <s v="ENTR BR-459 (ITAJUBÁ)"/>
    <s v="PIRANGUÇÚ"/>
    <n v="377.5"/>
    <n v="389.4"/>
    <n v="11.9"/>
    <x v="1"/>
    <m/>
    <m/>
    <s v="Estadual"/>
    <m/>
    <s v="MG-383"/>
    <s v="PAV"/>
    <s v="Estadual"/>
    <s v="PLA"/>
    <s v="Caxambu"/>
  </r>
  <r>
    <x v="0"/>
    <s v="383BMG0271"/>
    <n v="0"/>
    <x v="344"/>
    <s v="0271"/>
    <n v="-45.496867619744798"/>
    <n v="-22.5261140404305"/>
    <n v="-45.5654424600014"/>
    <n v="-22.611254259676201"/>
    <s v="383"/>
    <s v="MG"/>
    <s v="Eixo Principal"/>
    <s v="-"/>
    <s v="383BMG0271"/>
    <s v="PIRANGUÇÚ"/>
    <s v="DIV MG/SP"/>
    <n v="389.4"/>
    <n v="405.7"/>
    <n v="16.3"/>
    <x v="1"/>
    <m/>
    <m/>
    <s v="Estadual"/>
    <m/>
    <s v="MGT-383"/>
    <s v="LEN"/>
    <s v="Estadual"/>
    <s v="PLA"/>
    <s v="Caxambu"/>
  </r>
  <r>
    <x v="0"/>
    <s v="383BSP0290"/>
    <n v="0"/>
    <x v="345"/>
    <s v="0290"/>
    <n v="-45.5654424600014"/>
    <n v="-22.611254259676201"/>
    <n v="-45.606507869842197"/>
    <n v="-22.7486873300562"/>
    <s v="383"/>
    <s v="SP"/>
    <s v="Eixo Principal"/>
    <s v="-"/>
    <s v="383BSP0290"/>
    <s v="DIV MG/SP"/>
    <s v="ENTR SP-123(A)/183 (CAMPOS DO JORDÃO) *TRECHO MUNICIPAL*"/>
    <n v="0"/>
    <n v="22.8"/>
    <n v="22.8"/>
    <x v="1"/>
    <m/>
    <m/>
    <s v="Estadual"/>
    <m/>
    <s v="SPT-383"/>
    <s v="LEN"/>
    <s v="Estadual"/>
    <s v="PLA"/>
    <s v="Taubaté"/>
  </r>
  <r>
    <x v="0"/>
    <s v="383BSP0310"/>
    <n v="0"/>
    <x v="345"/>
    <s v="0310"/>
    <n v="-45.606507869842197"/>
    <n v="-22.7486873300562"/>
    <n v="-45.623966620063399"/>
    <n v="-22.8318275200239"/>
    <s v="383"/>
    <s v="SP"/>
    <s v="Eixo Principal"/>
    <s v="-"/>
    <s v="383BSP0310"/>
    <s v="ENTR SP-123(A)/183 (CAMPOS DO JORDÃO)"/>
    <s v="ENTR SP-046"/>
    <n v="22.8"/>
    <n v="34.799999999999997"/>
    <n v="12"/>
    <x v="2"/>
    <m/>
    <m/>
    <s v="Convênio de Administração"/>
    <m/>
    <m/>
    <m/>
    <s v="Federal"/>
    <s v="PAV"/>
    <s v="Taubaté"/>
  </r>
  <r>
    <x v="0"/>
    <s v="383BSP0313"/>
    <n v="0"/>
    <x v="345"/>
    <s v="0313"/>
    <n v="-45.623966620063399"/>
    <n v="-22.8318275200239"/>
    <n v="-45.596392799987697"/>
    <n v="-22.866966459634298"/>
    <s v="383"/>
    <s v="SP"/>
    <s v="Eixo Principal"/>
    <s v="-"/>
    <s v="383BSP0313"/>
    <s v="ENTR SP-046"/>
    <s v="ENTR SP-132(A)"/>
    <n v="34.799999999999997"/>
    <n v="43.6"/>
    <n v="8.8000000000000007"/>
    <x v="2"/>
    <m/>
    <m/>
    <s v="Convênio de Administração"/>
    <m/>
    <m/>
    <m/>
    <s v="Federal"/>
    <s v="PAV"/>
    <s v="Taubaté"/>
  </r>
  <r>
    <x v="0"/>
    <s v="383BSP0315"/>
    <n v="0"/>
    <x v="345"/>
    <s v="0315"/>
    <n v="-45.596392799987697"/>
    <n v="-22.866966459634298"/>
    <n v="-45.470967720383896"/>
    <n v="-22.922096670025201"/>
    <s v="383"/>
    <s v="SP"/>
    <s v="Eixo Principal"/>
    <s v="-"/>
    <s v="383BSP0315"/>
    <s v="ENTR SP-123"/>
    <s v="RUA CONSELHEIRO RODRIGUES ALVES (PINDAMONHANGABA)"/>
    <n v="43.6"/>
    <n v="60.1"/>
    <n v="16.5"/>
    <x v="1"/>
    <m/>
    <m/>
    <s v="Estadual"/>
    <m/>
    <s v="SP-132"/>
    <s v="PAV"/>
    <s v="Estadual"/>
    <s v="PLA"/>
    <s v="Taubaté"/>
  </r>
  <r>
    <x v="0"/>
    <s v="383BSP0330"/>
    <n v="0"/>
    <x v="345"/>
    <s v="0330"/>
    <n v="-45.470967720383896"/>
    <n v="-22.922096670025201"/>
    <n v="-45.463525649688897"/>
    <n v="-22.981962179710699"/>
    <s v="383"/>
    <s v="SP"/>
    <s v="Eixo Principal"/>
    <s v="-"/>
    <s v="383BSP0330"/>
    <s v="RUA CONSELHEIRO RODRIGUES ALVES (PINDAMONHANGABA)"/>
    <s v="ENTR BR-116(A)/SP-123(B)"/>
    <n v="60.1"/>
    <n v="76.3"/>
    <n v="16.2"/>
    <x v="1"/>
    <m/>
    <m/>
    <s v="Estadual"/>
    <m/>
    <s v="SP-123"/>
    <s v="PAV"/>
    <s v="Estadual"/>
    <s v="PLA"/>
    <s v="Taubaté"/>
  </r>
  <r>
    <x v="0"/>
    <s v="383BSP0350"/>
    <n v="0"/>
    <x v="345"/>
    <s v="0350"/>
    <n v="-45.463525649688897"/>
    <n v="-22.981962179710699"/>
    <n v="-45.5573675399799"/>
    <n v="-23.037180320415398"/>
    <s v="383"/>
    <s v="SP"/>
    <s v="Eixo Principal"/>
    <s v="Coinc"/>
    <s v="383BSP0350"/>
    <s v="ENTR BR-116(A)/SP-123(B)"/>
    <s v="ENTR BR-116(B) (TAUBATÉ)"/>
    <n v="76.3"/>
    <n v="88"/>
    <n v="11.7"/>
    <x v="0"/>
    <m/>
    <s v="116BSP2370"/>
    <s v="Concessão Federal"/>
    <m/>
    <m/>
    <m/>
    <s v="Federal"/>
    <s v="PAV"/>
    <s v="Taubaté"/>
  </r>
  <r>
    <x v="0"/>
    <s v="383BSP0370"/>
    <n v="0"/>
    <x v="345"/>
    <s v="0370"/>
    <n v="-45.5573675399799"/>
    <n v="-23.037180320415398"/>
    <n v="-45.464981410163801"/>
    <n v="-23.185572710012501"/>
    <s v="383"/>
    <s v="SP"/>
    <s v="Eixo Principal"/>
    <s v="-"/>
    <s v="383BSP0370"/>
    <s v="ENTR BR-116(B) (TAUBATÉ)"/>
    <s v="ENTR SP-121"/>
    <n v="88"/>
    <n v="113"/>
    <n v="25"/>
    <x v="1"/>
    <m/>
    <m/>
    <s v="Estadual"/>
    <m/>
    <s v="SP-125"/>
    <s v="PAV"/>
    <s v="Estadual"/>
    <s v="PLA"/>
    <s v="Taubaté"/>
  </r>
  <r>
    <x v="0"/>
    <s v="383BSP0390"/>
    <n v="0"/>
    <x v="345"/>
    <s v="0390"/>
    <n v="-45.464981410163801"/>
    <n v="-23.185572710012501"/>
    <n v="-45.3157134001532"/>
    <n v="-23.2256895698177"/>
    <s v="383"/>
    <s v="SP"/>
    <s v="Eixo Principal"/>
    <s v="-"/>
    <s v="383BSP0390"/>
    <s v="ENTR SP-121"/>
    <s v="ENTR SP-153 (SÃO LUÍS DO PARAITINGA)"/>
    <n v="113"/>
    <n v="131"/>
    <n v="18"/>
    <x v="1"/>
    <m/>
    <m/>
    <s v="Estadual"/>
    <m/>
    <s v="SP-125"/>
    <s v="PAV"/>
    <s v="Estadual"/>
    <s v="PLA"/>
    <s v="Taubaté"/>
  </r>
  <r>
    <x v="0"/>
    <s v="383BSP0410"/>
    <n v="0"/>
    <x v="345"/>
    <s v="0410"/>
    <n v="-45.3157134001532"/>
    <n v="-23.2256895698177"/>
    <n v="-45.087734860375399"/>
    <n v="-23.435605030247899"/>
    <s v="383"/>
    <s v="SP"/>
    <s v="Eixo Principal"/>
    <s v="-"/>
    <s v="383BSP0410"/>
    <s v="ENTR SP-153 (SÃO LUÍS DO PARAITINGA)"/>
    <s v="FIM DA JURISDIÇÃO ESTADUAL (UBATUBA)"/>
    <n v="131"/>
    <n v="177.5"/>
    <n v="46.5"/>
    <x v="1"/>
    <m/>
    <m/>
    <s v="Estadual"/>
    <m/>
    <s v="SP-125"/>
    <s v="PAV"/>
    <s v="Estadual"/>
    <s v="PLA"/>
    <s v="Taubaté"/>
  </r>
  <r>
    <x v="0"/>
    <s v="383BSP0420"/>
    <n v="0"/>
    <x v="345"/>
    <s v="0420"/>
    <n v="-45.087734860375399"/>
    <n v="-23.435605030247899"/>
    <n v="-45.085249490371602"/>
    <n v="-23.433505619588601"/>
    <s v="383"/>
    <s v="SP"/>
    <s v="Eixo Principal"/>
    <s v="-"/>
    <s v="383BSP0420"/>
    <s v="FIM DA JURISDIÇÃO ESTADUAL (UBATUBA)"/>
    <s v="ENTR BR-101 (UBATUBA)"/>
    <n v="177.5"/>
    <n v="178"/>
    <n v="0.5"/>
    <x v="1"/>
    <m/>
    <m/>
    <s v="Estadual"/>
    <m/>
    <s v="SP-125"/>
    <s v="PAV"/>
    <s v="Estadual"/>
    <s v="PLA"/>
    <s v="Taubaté"/>
  </r>
  <r>
    <x v="0"/>
    <s v="386BRS0070"/>
    <n v="0"/>
    <x v="346"/>
    <s v="0070"/>
    <n v="-53.225135040049999"/>
    <n v="-27.1690188496401"/>
    <n v="-53.231978989638598"/>
    <n v="-27.175625760420399"/>
    <s v="386"/>
    <s v="RS"/>
    <s v="Eixo Principal"/>
    <s v="Coinc"/>
    <s v="386BRS0070"/>
    <s v="ENTR BR-386(A) (DIV SC/RS)(INÍCIO PONTE S/RIO URUGUAI)"/>
    <s v="FIM PONTE S/RIO URUGUAI"/>
    <n v="0"/>
    <n v="1"/>
    <n v="1"/>
    <x v="2"/>
    <m/>
    <s v="158BRS1110"/>
    <s v="Federal"/>
    <m/>
    <m/>
    <m/>
    <s v="Federal"/>
    <s v="PAV"/>
    <s v="Cruz Alta"/>
  </r>
  <r>
    <x v="0"/>
    <s v="386BRS0080"/>
    <n v="0"/>
    <x v="346"/>
    <s v="0080"/>
    <n v="-53.231978989638598"/>
    <n v="-27.175625760420399"/>
    <n v="-53.244024060362001"/>
    <n v="-27.181557980016599"/>
    <s v="386"/>
    <s v="RS"/>
    <s v="Eixo Principal"/>
    <s v="Coinc"/>
    <s v="386BRS0080"/>
    <s v="FIM PONTE S/RIO URUGUAI"/>
    <s v="ENTR RS-324 (P/PLANALTO)"/>
    <n v="1"/>
    <n v="2.6"/>
    <n v="1.6"/>
    <x v="2"/>
    <m/>
    <s v="158BRS1115"/>
    <s v="Federal"/>
    <m/>
    <m/>
    <m/>
    <s v="Federal"/>
    <s v="PAV"/>
    <s v="Cruz Alta"/>
  </r>
  <r>
    <x v="0"/>
    <s v="386BRS0090"/>
    <n v="0"/>
    <x v="346"/>
    <s v="0090"/>
    <n v="-53.244024060362001"/>
    <n v="-27.181557980016599"/>
    <n v="-53.264671540359203"/>
    <n v="-27.189712279597899"/>
    <s v="386"/>
    <s v="RS"/>
    <s v="Eixo Principal"/>
    <s v="Coinc"/>
    <s v="386BRS0090"/>
    <s v="ENTR RS-324 (P/PLANALTO)"/>
    <s v="ACESSO A IRAÍ"/>
    <n v="2.6"/>
    <n v="4.9000000000000004"/>
    <n v="2.2999999999999998"/>
    <x v="2"/>
    <m/>
    <s v="158BRS1120"/>
    <s v="Federal"/>
    <m/>
    <m/>
    <m/>
    <s v="Federal"/>
    <s v="PAV"/>
    <s v="Cruz Alta"/>
  </r>
  <r>
    <x v="0"/>
    <s v="386BRS0095"/>
    <n v="0"/>
    <x v="346"/>
    <s v="0095"/>
    <n v="-53.264671540359203"/>
    <n v="-27.189712279597899"/>
    <n v="-53.388738419742197"/>
    <n v="-27.343524820214199"/>
    <s v="386"/>
    <s v="RS"/>
    <s v="Eixo Principal"/>
    <s v="Coinc"/>
    <s v="386BRS0095"/>
    <s v="ACESSO A IRAÍ"/>
    <s v="ENTR RS-150 (P/CAIÇARA)"/>
    <n v="4.9000000000000004"/>
    <n v="32.1"/>
    <n v="27.2"/>
    <x v="2"/>
    <m/>
    <s v="158BRS1130"/>
    <s v="Federal"/>
    <m/>
    <m/>
    <m/>
    <s v="Federal"/>
    <s v="PAV"/>
    <s v="Cruz Alta"/>
  </r>
  <r>
    <x v="0"/>
    <s v="386BRS0100"/>
    <n v="0"/>
    <x v="346"/>
    <s v="0100"/>
    <n v="-53.388738419742197"/>
    <n v="-27.343524820214199"/>
    <n v="-53.393733060132597"/>
    <n v="-27.3643840896539"/>
    <s v="386"/>
    <s v="RS"/>
    <s v="Eixo Principal"/>
    <s v="Coinc"/>
    <s v="386BRS0100"/>
    <s v="ENTR RS-150 (P/CAIÇARA)"/>
    <s v="ENTR RS-591 (FREDERICO WESTPHALEN)"/>
    <n v="32.1"/>
    <n v="34.700000000000003"/>
    <n v="2.6"/>
    <x v="2"/>
    <m/>
    <s v="158BRS1140"/>
    <s v="Federal"/>
    <m/>
    <m/>
    <m/>
    <s v="Federal"/>
    <s v="PAV"/>
    <s v="Cruz Alta"/>
  </r>
  <r>
    <x v="0"/>
    <s v="386BRS0105"/>
    <n v="0"/>
    <x v="346"/>
    <s v="0105"/>
    <n v="-53.393733060132597"/>
    <n v="-27.3643840896539"/>
    <n v="-53.421561319998801"/>
    <n v="-27.4224668399726"/>
    <s v="386"/>
    <s v="RS"/>
    <s v="Eixo Principal"/>
    <s v="Coinc"/>
    <s v="386BRS0105"/>
    <s v="ENTR RS-591 (FREDERICO WESTPHALEN)"/>
    <s v="ENTR BR-472 (P/PALMITINHO)"/>
    <n v="34.700000000000003"/>
    <n v="42.2"/>
    <n v="7.5"/>
    <x v="2"/>
    <m/>
    <s v="158BRS1145"/>
    <s v="Federal"/>
    <m/>
    <m/>
    <m/>
    <s v="Federal"/>
    <s v="PAV"/>
    <s v="Cruz Alta"/>
  </r>
  <r>
    <x v="0"/>
    <s v="386BRS0110"/>
    <n v="0"/>
    <x v="346"/>
    <s v="0110"/>
    <n v="-53.421561319998801"/>
    <n v="-27.4224668399726"/>
    <n v="-53.389655429654297"/>
    <n v="-27.498176889651599"/>
    <s v="386"/>
    <s v="RS"/>
    <s v="Eixo Principal"/>
    <s v="Coinc"/>
    <s v="386BRS0110"/>
    <s v="ENTR BR-472 (P/PALMITINHO)"/>
    <s v="ENTR RS-585/587 (SEBERI)"/>
    <n v="42.2"/>
    <n v="51.5"/>
    <n v="9.3000000000000007"/>
    <x v="2"/>
    <m/>
    <s v="158BRS1150"/>
    <s v="Federal"/>
    <m/>
    <m/>
    <m/>
    <s v="Federal"/>
    <s v="PAV"/>
    <s v="Cruz Alta"/>
  </r>
  <r>
    <x v="0"/>
    <s v="386BRS0120"/>
    <n v="0"/>
    <x v="346"/>
    <s v="0120"/>
    <n v="-53.389655429654297"/>
    <n v="-27.498176889651599"/>
    <n v="-53.314297210048103"/>
    <n v="-27.6622255101991"/>
    <s v="386"/>
    <s v="RS"/>
    <s v="Eixo Principal"/>
    <s v="Coinc"/>
    <s v="386BRS0120"/>
    <s v="ENTR RS-585/587 (SEBERI)"/>
    <s v="ENTR RS-323 (P/JABOTICABA)"/>
    <n v="51.5"/>
    <n v="71.900000000000006"/>
    <n v="20.399999999999999"/>
    <x v="2"/>
    <m/>
    <s v="158BRS1160"/>
    <s v="Federal"/>
    <m/>
    <m/>
    <m/>
    <s v="Federal"/>
    <s v="PAV"/>
    <s v="Cruz Alta"/>
  </r>
  <r>
    <x v="0"/>
    <s v="386BRS0125"/>
    <n v="0"/>
    <x v="346"/>
    <s v="0125"/>
    <n v="-53.314297210048103"/>
    <n v="-27.6622255101991"/>
    <n v="-53.307977540031402"/>
    <n v="-27.685851030400599"/>
    <s v="386"/>
    <s v="RS"/>
    <s v="Eixo Principal"/>
    <s v="Coinc"/>
    <s v="386BRS0125"/>
    <s v="ENTR RS-323 (P/JABOTICABA)"/>
    <s v="ENTR BR-158(B)"/>
    <n v="71.900000000000006"/>
    <n v="74.900000000000006"/>
    <n v="3"/>
    <x v="2"/>
    <m/>
    <s v="158BRS1165"/>
    <s v="Federal"/>
    <m/>
    <m/>
    <m/>
    <s v="Federal"/>
    <s v="PAV"/>
    <s v="Cruz Alta"/>
  </r>
  <r>
    <x v="0"/>
    <s v="386BRS0130"/>
    <n v="0"/>
    <x v="346"/>
    <s v="0130"/>
    <n v="-53.307977540031402"/>
    <n v="-27.685851030400599"/>
    <n v="-53.0406187499552"/>
    <n v="-27.814801269862599"/>
    <s v="386"/>
    <s v="RS"/>
    <s v="Eixo Principal"/>
    <s v="-"/>
    <s v="386BRS0130"/>
    <s v="ENTR BR-158(B)"/>
    <s v="ENTR RS-500"/>
    <n v="74.900000000000006"/>
    <n v="113.2"/>
    <n v="38.299999999999997"/>
    <x v="2"/>
    <m/>
    <m/>
    <s v="Federal"/>
    <m/>
    <m/>
    <m/>
    <s v="Federal"/>
    <s v="PAV"/>
    <s v="Passo Fundo"/>
  </r>
  <r>
    <x v="0"/>
    <s v="386BRS0140"/>
    <n v="0"/>
    <x v="346"/>
    <s v="0140"/>
    <n v="-53.0406187499552"/>
    <n v="-27.814801269862599"/>
    <n v="-52.964470170162201"/>
    <n v="-27.928234329750399"/>
    <s v="386"/>
    <s v="RS"/>
    <s v="Eixo Principal"/>
    <s v="-"/>
    <s v="386BRS0140"/>
    <s v="ENTR RS-500"/>
    <s v="ENTR RS-569"/>
    <n v="113.2"/>
    <n v="129.30000000000001"/>
    <n v="16.100000000000001"/>
    <x v="2"/>
    <m/>
    <m/>
    <s v="Federal"/>
    <m/>
    <m/>
    <m/>
    <s v="Federal"/>
    <s v="PAV"/>
    <s v="Passo Fundo"/>
  </r>
  <r>
    <x v="0"/>
    <s v="386BRS0150"/>
    <n v="0"/>
    <x v="346"/>
    <s v="0150"/>
    <n v="-52.964470170162201"/>
    <n v="-27.928234329750399"/>
    <n v="-52.9161812896347"/>
    <n v="-27.953758110148598"/>
    <s v="386"/>
    <s v="RS"/>
    <s v="Eixo Principal"/>
    <s v="-"/>
    <s v="386BRS0150"/>
    <s v="ENTR RS-569"/>
    <s v="ENTR RS-404 (SARANDI)"/>
    <n v="129.30000000000001"/>
    <n v="135.30000000000001"/>
    <n v="6"/>
    <x v="2"/>
    <m/>
    <m/>
    <s v="Federal"/>
    <m/>
    <m/>
    <m/>
    <s v="Federal"/>
    <s v="PAV"/>
    <s v="Passo Fundo"/>
  </r>
  <r>
    <x v="0"/>
    <s v="386BRS0155"/>
    <n v="0"/>
    <x v="346"/>
    <s v="0155"/>
    <n v="-52.9161812896347"/>
    <n v="-27.953758110148598"/>
    <n v="-52.7709427702925"/>
    <n v="-28.274448769594901"/>
    <s v="386"/>
    <s v="RS"/>
    <s v="Eixo Principal"/>
    <s v="-"/>
    <s v="386BRS0155"/>
    <s v="ENTR RS-404 (SARANDI)"/>
    <s v="ENTR BR-377(A)/AV. FLORES DA CUNHA (CARAZINHO)"/>
    <n v="135.30000000000001"/>
    <n v="176"/>
    <n v="40.700000000000003"/>
    <x v="2"/>
    <m/>
    <m/>
    <s v="Federal"/>
    <m/>
    <m/>
    <m/>
    <s v="Federal"/>
    <s v="PAV"/>
    <s v="Passo Fundo"/>
  </r>
  <r>
    <x v="0"/>
    <s v="386BRS0170"/>
    <n v="0"/>
    <x v="346"/>
    <s v="0170"/>
    <n v="-52.7709427702925"/>
    <n v="-28.274448769594901"/>
    <n v="-52.743477379677302"/>
    <n v="-28.301696109687601"/>
    <s v="386"/>
    <s v="RS"/>
    <s v="Eixo Principal"/>
    <s v="Coinc"/>
    <s v="386BRS0170"/>
    <s v="ENTR BR-377(A)/AV. FLORES DA CUNHA (CARAZINHO)"/>
    <s v="ENTR BR-285/377(B) (P/PASSO FUNDO)"/>
    <n v="176"/>
    <n v="180.2"/>
    <n v="4.2"/>
    <x v="2"/>
    <m/>
    <s v="377BRS0010"/>
    <s v="Federal"/>
    <m/>
    <m/>
    <m/>
    <s v="Federal"/>
    <s v="PAV"/>
    <s v="Passo Fundo"/>
  </r>
  <r>
    <x v="0"/>
    <s v="386BRS0190"/>
    <n v="0"/>
    <x v="346"/>
    <s v="0190"/>
    <n v="-52.743477379677302"/>
    <n v="-28.301696109687601"/>
    <n v="-52.595287350131002"/>
    <n v="-28.574985530257901"/>
    <s v="386"/>
    <s v="RS"/>
    <s v="Eixo Principal"/>
    <s v="-"/>
    <s v="386BRS0190"/>
    <s v="ENTR BR-285/377(B) (P/PASSO FUNDO)"/>
    <s v="ENTR BR-153(A)/RS-223 (P/TAPERA)"/>
    <n v="180.2"/>
    <n v="214.8"/>
    <n v="34.6"/>
    <x v="2"/>
    <m/>
    <m/>
    <s v="Concessão Federal"/>
    <m/>
    <m/>
    <m/>
    <s v="Federal"/>
    <s v="PAV"/>
    <s v="Passo Fundo"/>
  </r>
  <r>
    <x v="0"/>
    <s v="386BRS0210"/>
    <n v="0"/>
    <x v="346"/>
    <s v="0210"/>
    <n v="-52.595287350131002"/>
    <n v="-28.574985530257901"/>
    <n v="-52.507555319822103"/>
    <n v="-28.803825740165699"/>
    <s v="386"/>
    <s v="RS"/>
    <s v="Eixo Principal"/>
    <s v="Coinc"/>
    <s v="386BRS0210"/>
    <s v="ENTR BR-153(A)/RS-223 (P/TAPERA)"/>
    <s v="ACESSO NORTE DE SOLEDADE"/>
    <n v="214.8"/>
    <n v="245.3"/>
    <n v="30.5"/>
    <x v="2"/>
    <m/>
    <s v="153BRS1710"/>
    <s v="Concessão Federal"/>
    <m/>
    <m/>
    <m/>
    <s v="Federal"/>
    <s v="PAV"/>
    <s v="Passo Fundo"/>
  </r>
  <r>
    <x v="0"/>
    <s v="386BRS0220"/>
    <n v="0"/>
    <x v="346"/>
    <s v="0220"/>
    <n v="-52.507555319822103"/>
    <n v="-28.803825740165699"/>
    <n v="-52.476098669617798"/>
    <n v="-28.822922160329298"/>
    <s v="386"/>
    <s v="RS"/>
    <s v="Eixo Principal"/>
    <s v="Coinc"/>
    <s v="386BRS0220"/>
    <s v="ACESSO NORTE DE SOLEDADE"/>
    <s v="ENTR BR-153(B)/RS-332(A)"/>
    <n v="245.3"/>
    <n v="249"/>
    <n v="3.7"/>
    <x v="2"/>
    <m/>
    <s v="153BRS1720"/>
    <s v="Concessão Federal"/>
    <m/>
    <m/>
    <m/>
    <s v="Federal"/>
    <s v="PAV"/>
    <s v="Passo Fundo"/>
  </r>
  <r>
    <x v="0"/>
    <s v="386BRS0230"/>
    <n v="0"/>
    <x v="346"/>
    <s v="0230"/>
    <n v="-52.476098669617798"/>
    <n v="-28.822922160329298"/>
    <n v="-52.456497940227699"/>
    <n v="-28.832505929604899"/>
    <s v="386"/>
    <s v="RS"/>
    <s v="Eixo Principal"/>
    <s v="-"/>
    <s v="386BRS0230"/>
    <s v="ENTR BR-153(B)/RS-332(A)"/>
    <s v="ENTR RS-332(B) (P/ARVOREZINHA)"/>
    <n v="249"/>
    <n v="251.6"/>
    <n v="2.6"/>
    <x v="2"/>
    <m/>
    <m/>
    <s v="Concessão Federal"/>
    <m/>
    <m/>
    <m/>
    <s v="Federal"/>
    <s v="PAV"/>
    <s v="Passo Fundo"/>
  </r>
  <r>
    <x v="0"/>
    <s v="386BRS0235"/>
    <n v="0"/>
    <x v="346"/>
    <s v="0235"/>
    <n v="-52.456497940227699"/>
    <n v="-28.832505929604899"/>
    <n v="-52.367181120112498"/>
    <n v="-28.980488339864898"/>
    <s v="386"/>
    <s v="RS"/>
    <s v="Eixo Principal"/>
    <s v="-"/>
    <s v="386BRS0235"/>
    <s v="ENTR RS-332(B) (P/ARVOREZINHA)"/>
    <s v="ACESSO P/FONTOURA XAVIER"/>
    <n v="251.6"/>
    <n v="270.89999999999998"/>
    <n v="19.3"/>
    <x v="2"/>
    <m/>
    <m/>
    <s v="Concessão Federal"/>
    <m/>
    <m/>
    <m/>
    <s v="Federal"/>
    <s v="PAV"/>
    <s v="Passo Fundo"/>
  </r>
  <r>
    <x v="0"/>
    <s v="386BRS0238"/>
    <n v="0"/>
    <x v="346"/>
    <s v="0238"/>
    <n v="-52.367181120112498"/>
    <n v="-28.980488339864898"/>
    <n v="-52.156563340425798"/>
    <n v="-29.259049290392301"/>
    <s v="386"/>
    <s v="RS"/>
    <s v="Eixo Principal"/>
    <s v="-"/>
    <s v="386BRS0238"/>
    <s v="ACESSO P/FONTOURA XAVIER"/>
    <s v="ENTR RS-423 (P/PROGRESSO)"/>
    <n v="270.89999999999998"/>
    <n v="315.8"/>
    <n v="44.9"/>
    <x v="2"/>
    <m/>
    <m/>
    <s v="Concessão Federal"/>
    <m/>
    <m/>
    <m/>
    <s v="Federal"/>
    <s v="PAV"/>
    <s v="Passo Fundo"/>
  </r>
  <r>
    <x v="0"/>
    <s v="386BRS0242"/>
    <n v="0"/>
    <x v="346"/>
    <s v="0242"/>
    <n v="-52.156563340425798"/>
    <n v="-29.259049290392301"/>
    <n v="-52.101994780035"/>
    <n v="-29.3252677396144"/>
    <s v="386"/>
    <s v="RS"/>
    <s v="Eixo Principal"/>
    <s v="-"/>
    <s v="386BRS0242"/>
    <s v="ENTR RS-423 (P/PROGRESSO)"/>
    <s v="ENTR R. BRASIL (MARQUÊS DE SOUZA)"/>
    <n v="315.8"/>
    <n v="325.8"/>
    <n v="10"/>
    <x v="2"/>
    <m/>
    <m/>
    <s v="Concessão Federal"/>
    <m/>
    <m/>
    <m/>
    <s v="Federal"/>
    <s v="PAV"/>
    <s v="Passo Fundo"/>
  </r>
  <r>
    <x v="0"/>
    <s v="386BRS0244"/>
    <n v="0"/>
    <x v="346"/>
    <s v="0244"/>
    <n v="-52.101994780035"/>
    <n v="-29.3252677396144"/>
    <n v="-52.007455819830099"/>
    <n v="-29.433800630194799"/>
    <s v="386"/>
    <s v="RS"/>
    <s v="Eixo Principal"/>
    <s v="-"/>
    <s v="386BRS0244"/>
    <s v="ENTR R. BRASIL (MARQUÊS DE SOUZA)"/>
    <s v="ENTR RS-421 (P/FORQUETINHA)"/>
    <n v="325.8"/>
    <n v="342.5"/>
    <n v="16.7"/>
    <x v="2"/>
    <m/>
    <m/>
    <s v="Concessão Federal"/>
    <m/>
    <m/>
    <m/>
    <s v="Federal"/>
    <s v="PAV"/>
    <s v="Passo Fundo"/>
  </r>
  <r>
    <x v="0"/>
    <s v="386BRS0247"/>
    <n v="0"/>
    <x v="346"/>
    <s v="0247"/>
    <n v="-52.007455819830099"/>
    <n v="-29.433800630194799"/>
    <n v="-51.9736608702529"/>
    <n v="-29.447253299999701"/>
    <s v="386"/>
    <s v="RS"/>
    <s v="Eixo Principal"/>
    <s v="-"/>
    <s v="386BRS0247"/>
    <s v="ENTR RS-421 (P/FORQUETINHA)"/>
    <s v="ENTR BR-453(A)/RS-130 (P/LAJEADO)"/>
    <n v="342.5"/>
    <n v="346.1"/>
    <n v="3.6"/>
    <x v="2"/>
    <m/>
    <m/>
    <s v="Concessão Federal"/>
    <m/>
    <m/>
    <m/>
    <s v="Federal"/>
    <s v="PAV"/>
    <s v="Passo Fundo"/>
  </r>
  <r>
    <x v="0"/>
    <s v="386BRS0250"/>
    <n v="0"/>
    <x v="346"/>
    <s v="0250"/>
    <n v="-51.9736608702529"/>
    <n v="-29.447253299999701"/>
    <n v="-51.954721999620503"/>
    <n v="-29.4849159701958"/>
    <s v="386"/>
    <s v="RS"/>
    <s v="Eixo Principal"/>
    <s v="-"/>
    <s v="386BRS0250"/>
    <s v="ENTR BR-453(A)/RS-130 (P/LAJEADO)"/>
    <s v="ENTR BR-453(B)/RS-129 (ESTRELA)"/>
    <n v="346.1"/>
    <n v="351.2"/>
    <n v="5.0999999999999996"/>
    <x v="1"/>
    <m/>
    <s v="453BRS0070"/>
    <s v="Estadual; Convênio de Administração"/>
    <m/>
    <s v="ERS-129"/>
    <s v="DUP"/>
    <s v="Estadual"/>
    <s v="PLA"/>
    <s v="Passo Fundo"/>
  </r>
  <r>
    <x v="0"/>
    <s v="386BRS0260"/>
    <n v="0"/>
    <x v="346"/>
    <s v="0260"/>
    <n v="-51.954721999620503"/>
    <n v="-29.4849159701958"/>
    <n v="-51.889981280411703"/>
    <n v="-29.557866579678802"/>
    <s v="386"/>
    <s v="RS"/>
    <s v="Eixo Principal"/>
    <s v="-"/>
    <s v="386BRS0260"/>
    <s v="ENTR BR-453(B)/RS-129 (ESTRELA)"/>
    <s v="ENTR RS-128(A) (P/ BOM RETIRO DO SUL)"/>
    <n v="351.2"/>
    <n v="362"/>
    <n v="10.8"/>
    <x v="2"/>
    <s v="EOD"/>
    <m/>
    <s v="Concessão Federal"/>
    <m/>
    <m/>
    <m/>
    <s v="Federal"/>
    <s v="PAV"/>
    <s v="Passo Fundo"/>
  </r>
  <r>
    <x v="0"/>
    <s v="386BRS0263"/>
    <n v="0"/>
    <x v="346"/>
    <s v="0263"/>
    <n v="-51.889981280411703"/>
    <n v="-29.557866579678802"/>
    <n v="-51.840775759593598"/>
    <n v="-29.5809635503275"/>
    <s v="386"/>
    <s v="RS"/>
    <s v="Eixo Principal"/>
    <s v="-"/>
    <s v="386BRS0263"/>
    <s v="ENTR RS-128(A) (P/ BOM RETIRO DO SUL)"/>
    <s v="ENTR RS-128(B) (P/TEUTÔNIA)"/>
    <n v="362"/>
    <n v="367.6"/>
    <n v="5.6"/>
    <x v="0"/>
    <m/>
    <m/>
    <s v="Concessão Federal"/>
    <m/>
    <m/>
    <m/>
    <s v="Federal"/>
    <s v="PAV"/>
    <s v="Passo Fundo"/>
  </r>
  <r>
    <x v="0"/>
    <s v="386BRS0265"/>
    <n v="0"/>
    <x v="346"/>
    <s v="0265"/>
    <n v="-51.840775759593598"/>
    <n v="-29.5809635503275"/>
    <n v="-51.7121409501447"/>
    <n v="-29.690035570085399"/>
    <s v="386"/>
    <s v="RS"/>
    <s v="Eixo Principal"/>
    <s v="-"/>
    <s v="386BRS0265"/>
    <s v="ENTR RS-128(B) (P/TEUTÔNIA)"/>
    <s v="ENTR BR-287(A) (TABAÍ)"/>
    <n v="367.6"/>
    <n v="386"/>
    <n v="18.399999999999999"/>
    <x v="0"/>
    <m/>
    <m/>
    <s v="Concessão Federal"/>
    <m/>
    <m/>
    <m/>
    <s v="Federal"/>
    <s v="PAV"/>
    <s v="Passo Fundo"/>
  </r>
  <r>
    <x v="0"/>
    <s v="386BRS0271"/>
    <n v="0"/>
    <x v="346"/>
    <s v="0271"/>
    <n v="-51.7121409501447"/>
    <n v="-29.690035570085399"/>
    <n v="-51.652029209680201"/>
    <n v="-29.706216139962802"/>
    <s v="386"/>
    <s v="RS"/>
    <s v="Eixo Principal"/>
    <s v="Coinc"/>
    <s v="386BRS0271"/>
    <s v="ENTR BR-287(A) (TABAÍ)"/>
    <s v="ENTR BR-287(B)"/>
    <n v="386"/>
    <n v="392.3"/>
    <n v="6.3"/>
    <x v="1"/>
    <m/>
    <s v="287BRS0030"/>
    <s v="Estadual; Convênio de Administração"/>
    <m/>
    <s v="RSC-287"/>
    <s v="DUP"/>
    <s v="Estadual"/>
    <s v="PLA"/>
    <s v="Passo Fundo"/>
  </r>
  <r>
    <x v="0"/>
    <s v="386BRS0290"/>
    <n v="0"/>
    <x v="346"/>
    <s v="0290"/>
    <n v="-51.652029209680201"/>
    <n v="-29.706216139962802"/>
    <n v="-51.593022969834102"/>
    <n v="-29.7585741901467"/>
    <s v="386"/>
    <s v="RS"/>
    <s v="Eixo Principal"/>
    <s v="-"/>
    <s v="386BRS0290"/>
    <s v="ENTR BR-287(B)"/>
    <s v="ENTR BR-470"/>
    <n v="392.3"/>
    <n v="401.2"/>
    <n v="8.9"/>
    <x v="0"/>
    <m/>
    <m/>
    <s v="Concessão Federal"/>
    <m/>
    <m/>
    <m/>
    <s v="Federal"/>
    <s v="PAV"/>
    <s v="São Leopoldo"/>
  </r>
  <r>
    <x v="0"/>
    <s v="386BRS0330"/>
    <n v="0"/>
    <x v="346"/>
    <s v="0330"/>
    <n v="-51.593022969834102"/>
    <n v="-29.7585741901467"/>
    <n v="-51.236101299735097"/>
    <n v="-29.881733089710199"/>
    <s v="386"/>
    <s v="RS"/>
    <s v="Eixo Principal"/>
    <s v="-"/>
    <s v="386BRS0330"/>
    <s v="ENTR BR-470"/>
    <s v="ENTR BR-116(CONTORNO)/448 (CANOAS)"/>
    <n v="401.2"/>
    <n v="440.7"/>
    <n v="39.5"/>
    <x v="0"/>
    <m/>
    <m/>
    <s v="Concessão Federal"/>
    <m/>
    <m/>
    <m/>
    <s v="Federal"/>
    <s v="PAV"/>
    <s v="São Leopoldo"/>
  </r>
  <r>
    <x v="0"/>
    <s v="386BRS0362"/>
    <n v="0"/>
    <x v="346"/>
    <s v="0362"/>
    <n v="-51.236101299735097"/>
    <n v="-29.881733089710199"/>
    <n v="-51.181399799760896"/>
    <n v="-29.8932374997107"/>
    <s v="386"/>
    <s v="RS"/>
    <s v="Eixo Principal"/>
    <s v="-"/>
    <s v="386BRS0362"/>
    <s v="ENTR BR-116(CONTORNO)/448 (CANOAS)"/>
    <s v="FIM DA CONCESSÃO"/>
    <n v="440.7"/>
    <n v="446"/>
    <n v="5.3"/>
    <x v="0"/>
    <m/>
    <m/>
    <s v="Concessão Federal"/>
    <m/>
    <m/>
    <m/>
    <s v="Federal"/>
    <s v="PAV"/>
    <s v="São Leopoldo"/>
  </r>
  <r>
    <x v="0"/>
    <s v="386BRS0365"/>
    <n v="0"/>
    <x v="346"/>
    <s v="0365"/>
    <n v="-51.181399799760896"/>
    <n v="-29.8932374997107"/>
    <n v="-51.177018440348697"/>
    <n v="-29.8928772196079"/>
    <s v="386"/>
    <s v="RS"/>
    <s v="Eixo Principal"/>
    <s v="-"/>
    <s v="386BRS0365"/>
    <s v="FIM DA CONCESSÃO"/>
    <s v="ENTR BR-116 (CANOAS)"/>
    <n v="446"/>
    <n v="446.5"/>
    <n v="0.5"/>
    <x v="0"/>
    <m/>
    <m/>
    <s v="Federal"/>
    <m/>
    <m/>
    <m/>
    <s v="Federal"/>
    <s v="PAV"/>
    <s v="São Leopoldo"/>
  </r>
  <r>
    <x v="0"/>
    <s v="386BRS0370"/>
    <n v="0"/>
    <x v="346"/>
    <s v="0370"/>
    <n v="-51.177018440348697"/>
    <n v="-29.8928772196079"/>
    <n v="-51.176838709938401"/>
    <n v="-29.9719161098405"/>
    <s v="386"/>
    <s v="RS"/>
    <s v="Eixo Principal"/>
    <s v="Coinc"/>
    <s v="386BRS0370"/>
    <s v="ENTR BR-470/116(A) (CANOAS)"/>
    <s v="ENTR BR-116(B)/290 (PORTO ALEGRE)"/>
    <n v="446.5"/>
    <n v="455.3"/>
    <n v="8.8000000000000007"/>
    <x v="0"/>
    <m/>
    <s v="116BRS3230"/>
    <s v="Federal"/>
    <m/>
    <m/>
    <m/>
    <s v="Federal"/>
    <s v="PAV"/>
    <s v="São Leopoldo"/>
  </r>
  <r>
    <x v="0"/>
    <s v="386BSC0010"/>
    <n v="0"/>
    <x v="347"/>
    <s v="0010"/>
    <n v="-53.500767529997397"/>
    <n v="-26.7612013703468"/>
    <n v="-53.534514470166599"/>
    <n v="-26.989118370416399"/>
    <s v="386"/>
    <s v="SC"/>
    <s v="Eixo Principal"/>
    <s v="Coinc"/>
    <s v="386BSC0010"/>
    <s v="ENTR BR-163(A)/282 (P/SÃO MIGUEL DO OESTE)"/>
    <s v="ENTR R. SÃO JOSÉ (IPORÃ DO OESTE)"/>
    <n v="0"/>
    <n v="30.4"/>
    <n v="30.4"/>
    <x v="1"/>
    <m/>
    <s v="163BSC0024"/>
    <s v="Estadual"/>
    <m/>
    <s v="SCT-163"/>
    <s v="PAV"/>
    <s v="Estadual"/>
    <s v="PLA"/>
    <s v="Chapecó"/>
  </r>
  <r>
    <x v="0"/>
    <s v="386BSC0025"/>
    <n v="0"/>
    <x v="347"/>
    <s v="0025"/>
    <n v="-53.534514470166599"/>
    <n v="-26.989118370416399"/>
    <n v="-53.533480819983801"/>
    <n v="-27.009187929879001"/>
    <s v="386"/>
    <s v="SC"/>
    <s v="Eixo Principal"/>
    <s v="Coinc"/>
    <s v="386BSC0025"/>
    <s v="ENTR R. SÃO JOSÉ (IPORÃ DO OESTE)"/>
    <s v="ENTR BR-163(B)"/>
    <n v="30.4"/>
    <n v="32.799999999999997"/>
    <n v="2.4"/>
    <x v="1"/>
    <m/>
    <s v="163BSC0023"/>
    <s v="Estadual"/>
    <m/>
    <s v="SCT-163"/>
    <s v="PAV"/>
    <s v="Estadual"/>
    <s v="PLA"/>
    <s v="Chapecó"/>
  </r>
  <r>
    <x v="0"/>
    <s v="386BSC0030"/>
    <n v="0"/>
    <x v="347"/>
    <s v="0030"/>
    <n v="-53.533480819983801"/>
    <n v="-27.009187929879001"/>
    <n v="-53.395598309813998"/>
    <n v="-27.101674489685902"/>
    <s v="386"/>
    <s v="SC"/>
    <s v="Eixo Principal"/>
    <s v="-"/>
    <s v="386BSC0030"/>
    <s v="ENTR BR-163(B)"/>
    <s v="ENTR BR-283 (MONDAÍ)"/>
    <n v="32.799999999999997"/>
    <n v="54.4"/>
    <n v="21.6"/>
    <x v="1"/>
    <m/>
    <m/>
    <s v="Estadual"/>
    <m/>
    <s v="SCT-386"/>
    <s v="PAV"/>
    <s v="Estadual"/>
    <s v="PLA"/>
    <s v="Chapecó"/>
  </r>
  <r>
    <x v="0"/>
    <s v="386BSC0050"/>
    <n v="0"/>
    <x v="347"/>
    <s v="0050"/>
    <n v="-53.395598309813998"/>
    <n v="-27.101674489685902"/>
    <n v="-53.225135040049999"/>
    <n v="-27.1690188496401"/>
    <s v="386"/>
    <s v="SC"/>
    <s v="Eixo Principal"/>
    <s v="-"/>
    <s v="386BSC0050"/>
    <s v="ENTR BR-283 (MONDAÍ)"/>
    <s v="ENTR BR-158(A) (DIV SC/RS)"/>
    <n v="54.4"/>
    <n v="76"/>
    <n v="21.6"/>
    <x v="1"/>
    <m/>
    <m/>
    <s v="Federal"/>
    <m/>
    <m/>
    <m/>
    <s v="Federal"/>
    <s v="PLA"/>
    <s v="Chapecó"/>
  </r>
  <r>
    <x v="0"/>
    <s v="392ARS1005"/>
    <n v="0"/>
    <x v="348"/>
    <s v="1005"/>
    <n v="-52.1113340803035"/>
    <n v="-32.110503660215699"/>
    <n v="-52.101347279853002"/>
    <n v="-32.157454630126999"/>
    <s v="392"/>
    <s v="RS"/>
    <s v="Acesso"/>
    <s v="-"/>
    <s v="392ARS1005"/>
    <s v="ENTR BR-392 (KM 8)"/>
    <s v="MOLHES DA BARRA (ACES MOLHES DA BARRA)"/>
    <n v="0"/>
    <n v="5.4"/>
    <n v="5.4"/>
    <x v="2"/>
    <m/>
    <m/>
    <s v="Federal"/>
    <m/>
    <m/>
    <m/>
    <s v="Federal"/>
    <s v="PAV"/>
    <s v="Pelotas"/>
  </r>
  <r>
    <x v="0"/>
    <s v="392ARS2005"/>
    <n v="0"/>
    <x v="348"/>
    <s v="2005"/>
    <n v="-52.204748190076799"/>
    <n v="-32.087105590250701"/>
    <n v="-52.197321460017299"/>
    <n v="-32.080502530367397"/>
    <s v="392"/>
    <s v="RS"/>
    <s v="Acesso"/>
    <s v="-"/>
    <s v="392ARS2005"/>
    <s v="ENTR BR-392 (KM 20)"/>
    <s v="PERÍMETRO URBANO DE RIO GRANDE"/>
    <n v="0"/>
    <n v="1.5"/>
    <n v="1.5"/>
    <x v="1"/>
    <m/>
    <m/>
    <s v="Federal"/>
    <m/>
    <m/>
    <m/>
    <s v="Federal"/>
    <s v="PLA"/>
    <s v="Pelotas"/>
  </r>
  <r>
    <x v="0"/>
    <s v="392ARS3005"/>
    <n v="0"/>
    <x v="348"/>
    <s v="3005"/>
    <n v="-52.359581579925901"/>
    <n v="-31.7778190097394"/>
    <n v="-52.333435609865397"/>
    <n v="-31.781653420369"/>
    <s v="392"/>
    <s v="RS"/>
    <s v="Acesso"/>
    <s v="-"/>
    <s v="392ARS3005"/>
    <s v="ENTR BR-392"/>
    <s v="PORTO DE PELOTAS - ACESSO"/>
    <n v="0"/>
    <n v="3"/>
    <n v="3"/>
    <x v="1"/>
    <m/>
    <m/>
    <s v="Federal"/>
    <m/>
    <m/>
    <m/>
    <s v="Federal"/>
    <s v="PLA"/>
    <s v="Pelotas"/>
  </r>
  <r>
    <x v="0"/>
    <s v="392ARS4005"/>
    <n v="0"/>
    <x v="348"/>
    <s v="4005"/>
    <n v="-52.400481580160701"/>
    <n v="-31.756460999675301"/>
    <n v="-52.4026700003202"/>
    <n v="-31.760642310294301"/>
    <s v="392"/>
    <s v="RS"/>
    <s v="Acesso"/>
    <s v="-"/>
    <s v="392ARS4005"/>
    <s v="ENTR BR-392 (ENTR AV DUQUE DE CAXIAS - PELOTAS)"/>
    <s v="ARROIO FRAGATA"/>
    <n v="0"/>
    <n v="0.6"/>
    <n v="0.6"/>
    <x v="2"/>
    <m/>
    <m/>
    <s v="Federal"/>
    <m/>
    <m/>
    <m/>
    <s v="Federal"/>
    <s v="PAV"/>
    <s v="Pelotas"/>
  </r>
  <r>
    <x v="0"/>
    <s v="392ARS4010"/>
    <n v="0"/>
    <x v="348"/>
    <s v="4010"/>
    <n v="-52.4026700003202"/>
    <n v="-31.760642310294301"/>
    <n v="-52.418480629577303"/>
    <n v="-31.762746290408899"/>
    <s v="392"/>
    <s v="RS"/>
    <s v="Acesso"/>
    <s v="-"/>
    <s v="392ARS4010"/>
    <s v="ARROIO FRAGATA"/>
    <s v="ENTR AV ELISEU MACIEL/AV TRÊS DE MAIO"/>
    <n v="0.6"/>
    <n v="2.1"/>
    <n v="1.5"/>
    <x v="2"/>
    <m/>
    <m/>
    <s v="Federal"/>
    <m/>
    <m/>
    <m/>
    <s v="Federal"/>
    <s v="PAV"/>
    <s v="Pelotas"/>
  </r>
  <r>
    <x v="0"/>
    <s v="392ARS4015"/>
    <n v="0"/>
    <x v="348"/>
    <s v="4015"/>
    <n v="-52.418480629577303"/>
    <n v="-31.762746290408899"/>
    <n v="-52.408182169970999"/>
    <n v="-31.8001219599604"/>
    <s v="392"/>
    <s v="RS"/>
    <s v="Acesso"/>
    <s v="-"/>
    <s v="392ARS4015"/>
    <s v="ENTR AV ELISEU MACIEL/AV TRÊS DE MAIO"/>
    <s v="PORTAL UFPEL/ACESSO ECLUSA S GONÇALO"/>
    <n v="2.1"/>
    <n v="6.6"/>
    <n v="4.5"/>
    <x v="2"/>
    <m/>
    <m/>
    <s v="Federal"/>
    <m/>
    <m/>
    <m/>
    <s v="Federal"/>
    <s v="PAV"/>
    <s v="Pelotas"/>
  </r>
  <r>
    <x v="0"/>
    <s v="392ARS5005"/>
    <n v="0"/>
    <x v="348"/>
    <s v="5005"/>
    <n v="-53.136575469782002"/>
    <n v="-30.872488719878401"/>
    <n v="-53.1184420796382"/>
    <n v="-30.871241590427001"/>
    <s v="392"/>
    <s v="RS"/>
    <s v="Acesso"/>
    <s v="-"/>
    <s v="392ARS5005"/>
    <s v="ENTR BR-392 (KM 199,9)"/>
    <s v="ENTR R. MINAS DO CAMAQUÃ (SANTANA DA BOA VISTA)"/>
    <n v="0"/>
    <n v="1.8"/>
    <n v="1.8"/>
    <x v="2"/>
    <m/>
    <m/>
    <s v="Federal"/>
    <m/>
    <m/>
    <m/>
    <s v="Federal"/>
    <s v="PAV"/>
    <s v="Pelotas"/>
  </r>
  <r>
    <x v="0"/>
    <s v="392BRS0010"/>
    <n v="0"/>
    <x v="349"/>
    <s v="0010"/>
    <n v="-52.075779769920402"/>
    <n v="-32.045529879900002"/>
    <n v="-52.1113340803035"/>
    <n v="-32.110503660215699"/>
    <s v="392"/>
    <s v="RS"/>
    <s v="Eixo Principal"/>
    <s v="-"/>
    <s v="392BRS0010"/>
    <s v="PORTO NOVO (RIO GRANDE)"/>
    <s v="SUPER PORTO (RIO GRANDE)"/>
    <n v="0"/>
    <n v="8.9"/>
    <n v="8.9"/>
    <x v="2"/>
    <m/>
    <m/>
    <s v="Concessão Federal"/>
    <m/>
    <m/>
    <m/>
    <s v="Federal"/>
    <s v="PAV"/>
    <s v="Pelotas"/>
  </r>
  <r>
    <x v="0"/>
    <s v="392BRS0030"/>
    <n v="0"/>
    <x v="349"/>
    <s v="0030"/>
    <n v="-52.1113340803035"/>
    <n v="-32.110503660215699"/>
    <n v="-52.164295689794102"/>
    <n v="-32.100770689815398"/>
    <s v="392"/>
    <s v="RS"/>
    <s v="Eixo Principal"/>
    <s v="-"/>
    <s v="392BRS0030"/>
    <s v="SUPER PORTO (RIO GRANDE)"/>
    <s v="ENTR RS-734 (P/CASSINO)"/>
    <n v="8.9"/>
    <n v="16.2"/>
    <n v="7.3"/>
    <x v="0"/>
    <m/>
    <m/>
    <s v="Concessão Federal"/>
    <m/>
    <m/>
    <m/>
    <s v="Federal"/>
    <s v="PAV"/>
    <s v="Pelotas"/>
  </r>
  <r>
    <x v="0"/>
    <s v="392BRS0050"/>
    <n v="0"/>
    <x v="349"/>
    <s v="0050"/>
    <n v="-52.164295689794102"/>
    <n v="-32.100770689815398"/>
    <n v="-52.264658389772798"/>
    <n v="-32.074825249685396"/>
    <s v="392"/>
    <s v="RS"/>
    <s v="Eixo Principal"/>
    <s v="-"/>
    <s v="392BRS0050"/>
    <s v="ENTR RS-734 (P/CASSINO)"/>
    <s v="ENTR BR-471(A) (QUINTA)"/>
    <n v="16.2"/>
    <n v="26.9"/>
    <n v="10.7"/>
    <x v="0"/>
    <m/>
    <m/>
    <s v="Concessão Federal"/>
    <m/>
    <m/>
    <m/>
    <s v="Federal"/>
    <s v="PAV"/>
    <s v="Pelotas"/>
  </r>
  <r>
    <x v="0"/>
    <s v="392BRS0070"/>
    <n v="0"/>
    <x v="349"/>
    <s v="0070"/>
    <n v="-52.264658389772798"/>
    <n v="-32.074825249685396"/>
    <n v="-52.359581579925901"/>
    <n v="-31.7778190097394"/>
    <s v="392"/>
    <s v="RS"/>
    <s v="Eixo Principal"/>
    <s v="-"/>
    <s v="392BRS0070"/>
    <s v="ENTR BR-471(A) (QUINTA)"/>
    <s v="ACESSO PELOTAS"/>
    <n v="26.9"/>
    <n v="62.2"/>
    <n v="35.299999999999997"/>
    <x v="0"/>
    <m/>
    <s v="471BRS0190"/>
    <s v="Concessão Federal"/>
    <m/>
    <m/>
    <m/>
    <s v="Federal"/>
    <s v="PAV"/>
    <s v="Pelotas"/>
  </r>
  <r>
    <x v="0"/>
    <s v="392BRS0090"/>
    <n v="0"/>
    <x v="349"/>
    <s v="0090"/>
    <n v="-52.359581579925901"/>
    <n v="-31.7778190097394"/>
    <n v="-52.4041712404103"/>
    <n v="-31.7453258899777"/>
    <s v="392"/>
    <s v="RS"/>
    <s v="Eixo Principal"/>
    <s v="-"/>
    <s v="392BRS0090"/>
    <s v="ACESSO PELOTAS"/>
    <s v="ENTR BR-116(A)/293(A)"/>
    <n v="62.2"/>
    <n v="68.400000000000006"/>
    <n v="6.2"/>
    <x v="2"/>
    <s v="EOD"/>
    <s v="471BRS0180"/>
    <s v="Concessão Federal"/>
    <m/>
    <m/>
    <m/>
    <s v="Federal"/>
    <s v="PAV"/>
    <s v="Pelotas"/>
  </r>
  <r>
    <x v="0"/>
    <s v="392BRS0100"/>
    <n v="0"/>
    <x v="349"/>
    <s v="0100"/>
    <n v="-52.4041712404103"/>
    <n v="-31.7453258899777"/>
    <n v="-52.384862709746201"/>
    <n v="-31.725837930176201"/>
    <s v="392"/>
    <s v="RS"/>
    <s v="Eixo Principal"/>
    <s v="Coinc"/>
    <s v="392BRS0100"/>
    <s v="ENTR BR-116(A)/293(A)"/>
    <s v="ENTR BR-116(B)/293(B)/471(A) (P/CAMAQUÃ)"/>
    <n v="68.400000000000006"/>
    <n v="71.3"/>
    <n v="2.9"/>
    <x v="2"/>
    <s v="EOD"/>
    <s v="116BRS3370;471BRS0170;293BRS0011"/>
    <s v="Concessão Federal"/>
    <m/>
    <m/>
    <m/>
    <s v="Federal"/>
    <s v="PAV"/>
    <s v="Pelotas"/>
  </r>
  <r>
    <x v="0"/>
    <s v="392BRS0110"/>
    <n v="0"/>
    <x v="349"/>
    <s v="0110"/>
    <n v="-52.384862709746201"/>
    <n v="-31.725837930176201"/>
    <n v="-52.696091459852902"/>
    <n v="-31.3913874401781"/>
    <s v="392"/>
    <s v="RS"/>
    <s v="Eixo Principal"/>
    <s v="-"/>
    <s v="392BRS0110"/>
    <s v="ENTR BR-116(B)/293(B)/471(A) (P/CAMAQUÃ)"/>
    <s v="ENTR RS-265(A) (P/CANGUÇU)"/>
    <n v="71.3"/>
    <n v="120.7"/>
    <n v="49.4"/>
    <x v="2"/>
    <m/>
    <s v="471BRS0150"/>
    <s v="Concessão Federal"/>
    <m/>
    <m/>
    <m/>
    <s v="Federal"/>
    <s v="PAV"/>
    <s v="Pelotas"/>
  </r>
  <r>
    <x v="0"/>
    <s v="392BRS0130"/>
    <n v="0"/>
    <x v="349"/>
    <s v="0130"/>
    <n v="-52.696091459852902"/>
    <n v="-31.3913874401781"/>
    <n v="-52.725441360030601"/>
    <n v="-31.3650610697125"/>
    <s v="392"/>
    <s v="RS"/>
    <s v="Eixo Principal"/>
    <s v="-"/>
    <s v="392BRS0130"/>
    <s v="ENTR RS-265(A) (P/CANGUÇU)"/>
    <s v="ENTR RS-265(B) (P/CANCELÃO)"/>
    <n v="120.7"/>
    <n v="125"/>
    <n v="4.3"/>
    <x v="2"/>
    <m/>
    <s v="471BRS0140"/>
    <s v="Concessão Federal"/>
    <m/>
    <m/>
    <m/>
    <s v="Federal"/>
    <s v="PAV"/>
    <s v="Pelotas"/>
  </r>
  <r>
    <x v="0"/>
    <s v="392BRS0150"/>
    <n v="0"/>
    <x v="349"/>
    <s v="0150"/>
    <n v="-52.725441360030601"/>
    <n v="-31.3650610697125"/>
    <n v="-52.850924530442597"/>
    <n v="-31.1707216602763"/>
    <s v="392"/>
    <s v="RS"/>
    <s v="Eixo Principal"/>
    <s v="-"/>
    <s v="392BRS0150"/>
    <s v="ENTR RS-265(B) (P/CANCELÃO)"/>
    <s v="ENTR BR-471(B)/RS-471 (P/CORONEL PRESTES)"/>
    <n v="125"/>
    <n v="150.30000000000001"/>
    <n v="25.3"/>
    <x v="2"/>
    <m/>
    <s v="471BRS0130"/>
    <s v="Concessão Federal"/>
    <m/>
    <m/>
    <m/>
    <s v="Federal"/>
    <s v="PAV"/>
    <s v="Pelotas"/>
  </r>
  <r>
    <x v="0"/>
    <s v="392BRS0160"/>
    <n v="0"/>
    <x v="349"/>
    <s v="0160"/>
    <n v="-52.850924530442597"/>
    <n v="-31.1707216602763"/>
    <n v="-53.136575469782002"/>
    <n v="-30.872488719878401"/>
    <s v="392"/>
    <s v="RS"/>
    <s v="Eixo Principal"/>
    <s v="-"/>
    <s v="392BRS0160"/>
    <s v="ENTR BR-471(B)/RS-471 (P/CORONEL PRESTES)"/>
    <s v="ACESSO SANTANA DA BOA VISTA"/>
    <n v="150.30000000000001"/>
    <n v="199.9"/>
    <n v="49.6"/>
    <x v="2"/>
    <m/>
    <m/>
    <s v="Concessão Federal"/>
    <m/>
    <m/>
    <m/>
    <s v="Federal"/>
    <s v="PAV"/>
    <s v="Pelotas"/>
  </r>
  <r>
    <x v="0"/>
    <s v="392BRS0170"/>
    <n v="0"/>
    <x v="349"/>
    <s v="0170"/>
    <n v="-53.136575469782002"/>
    <n v="-30.872488719878401"/>
    <n v="-53.393290060387898"/>
    <n v="-30.583026499573201"/>
    <s v="392"/>
    <s v="RS"/>
    <s v="Eixo Principal"/>
    <s v="-"/>
    <s v="392BRS0170"/>
    <s v="ACESSO SANTANA DA BOA VISTA"/>
    <s v="ENTR BR-153"/>
    <n v="199.9"/>
    <n v="244.5"/>
    <n v="44.6"/>
    <x v="2"/>
    <m/>
    <m/>
    <s v="Federal"/>
    <m/>
    <m/>
    <m/>
    <s v="Federal"/>
    <s v="PAV"/>
    <s v="Pelotas"/>
  </r>
  <r>
    <x v="0"/>
    <s v="392BRS0190"/>
    <n v="0"/>
    <x v="349"/>
    <s v="0190"/>
    <n v="-53.393290060387898"/>
    <n v="-30.583026499573201"/>
    <n v="-53.477090799700498"/>
    <n v="-30.4965194502124"/>
    <s v="392"/>
    <s v="RS"/>
    <s v="Eixo Principal"/>
    <s v="-"/>
    <s v="392BRS0190"/>
    <s v="ENTR BR-153"/>
    <s v="ENTR RS-357 (CAÇAPAVA DO SUL)"/>
    <n v="244.5"/>
    <n v="257.60000000000002"/>
    <n v="13.1"/>
    <x v="2"/>
    <m/>
    <m/>
    <s v="Federal"/>
    <m/>
    <m/>
    <m/>
    <s v="Federal"/>
    <s v="PAV"/>
    <s v="Pelotas"/>
  </r>
  <r>
    <x v="0"/>
    <s v="392BRS0210"/>
    <n v="0"/>
    <x v="349"/>
    <s v="0210"/>
    <n v="-53.477090799700498"/>
    <n v="-30.4965194502124"/>
    <n v="-53.518219750241201"/>
    <n v="-30.359982719726698"/>
    <s v="392"/>
    <s v="RS"/>
    <s v="Eixo Principal"/>
    <s v="-"/>
    <s v="392BRS0210"/>
    <s v="ENTR RS-357 (CAÇAPAVA DO SUL)"/>
    <s v="ENTR BR-290"/>
    <n v="257.60000000000002"/>
    <n v="273.8"/>
    <n v="16.2"/>
    <x v="2"/>
    <m/>
    <m/>
    <s v="Federal"/>
    <m/>
    <m/>
    <m/>
    <s v="Federal"/>
    <s v="PAV"/>
    <s v="Pelotas"/>
  </r>
  <r>
    <x v="0"/>
    <s v="392BRS0230"/>
    <n v="0"/>
    <x v="349"/>
    <s v="0230"/>
    <n v="-53.518219750241201"/>
    <n v="-30.359982719726698"/>
    <n v="-53.578834469834803"/>
    <n v="-30.171919630286599"/>
    <s v="392"/>
    <s v="RS"/>
    <s v="Eixo Principal"/>
    <s v="-"/>
    <s v="392BRS0230"/>
    <s v="ENTR BR-290"/>
    <s v="ENTR AV. PRES. GETÚLIO VARGAS (SÃO SEPÉ)"/>
    <n v="273.8"/>
    <n v="296.10000000000002"/>
    <n v="22.3"/>
    <x v="2"/>
    <m/>
    <m/>
    <s v="Federal"/>
    <m/>
    <m/>
    <m/>
    <s v="Federal"/>
    <s v="PAV"/>
    <s v="Santa Maria"/>
  </r>
  <r>
    <x v="0"/>
    <s v="392BRS0233"/>
    <n v="0"/>
    <x v="349"/>
    <s v="0233"/>
    <n v="-53.578834469834803"/>
    <n v="-30.171919630286599"/>
    <n v="-53.639208479587602"/>
    <n v="-30.0840008701439"/>
    <s v="392"/>
    <s v="RS"/>
    <s v="Eixo Principal"/>
    <s v="-"/>
    <s v="392BRS0233"/>
    <s v="ENTR AV. PRES. GETÚLIO VARGAS (SÃO SEPÉ)"/>
    <s v="ENTR RS-149 (P/FORMIGUEIRO)"/>
    <n v="296.10000000000002"/>
    <n v="307.5"/>
    <n v="11.4"/>
    <x v="2"/>
    <m/>
    <m/>
    <s v="Federal"/>
    <m/>
    <m/>
    <m/>
    <s v="Federal"/>
    <s v="PAV"/>
    <s v="Santa Maria"/>
  </r>
  <r>
    <x v="0"/>
    <s v="392BRS0250"/>
    <n v="0"/>
    <x v="349"/>
    <s v="0250"/>
    <n v="-53.639208479587602"/>
    <n v="-30.0840008701439"/>
    <n v="-53.810830620236899"/>
    <n v="-29.714943959695901"/>
    <s v="392"/>
    <s v="RS"/>
    <s v="Eixo Principal"/>
    <s v="-"/>
    <s v="392BRS0250"/>
    <s v="ENTR RS-149 (P/FORMIGUEIRO)"/>
    <s v="ENTR BR-158(A)/287(A) (SANTA MARIA)"/>
    <n v="307.5"/>
    <n v="352.7"/>
    <n v="45.2"/>
    <x v="2"/>
    <m/>
    <m/>
    <s v="Federal"/>
    <m/>
    <m/>
    <m/>
    <s v="Federal"/>
    <s v="PAV"/>
    <s v="Santa Maria"/>
  </r>
  <r>
    <x v="0"/>
    <s v="392BRS0251"/>
    <n v="0"/>
    <x v="349"/>
    <s v="0251"/>
    <n v="-53.810830620236899"/>
    <n v="-29.714943959695901"/>
    <n v="-53.793105780407402"/>
    <n v="-29.7018171997039"/>
    <s v="392"/>
    <s v="RS"/>
    <s v="Eixo Principal"/>
    <s v="Coinc"/>
    <s v="392BRS0251"/>
    <s v="ENTR BR-158(A)/287(A) (SANTA MARIA)"/>
    <s v="ENTR BR-287(B) (P/CAMOBÍ)"/>
    <n v="352.7"/>
    <n v="355"/>
    <n v="2.2999999999999998"/>
    <x v="2"/>
    <m/>
    <s v="287BRS0230;158BRS1317"/>
    <s v="Federal"/>
    <m/>
    <m/>
    <m/>
    <s v="Federal"/>
    <s v="PAV"/>
    <s v="Santa Maria"/>
  </r>
  <r>
    <x v="0"/>
    <s v="392BRS0253"/>
    <n v="0"/>
    <x v="349"/>
    <s v="0253"/>
    <n v="-53.793105780407402"/>
    <n v="-29.7018171997039"/>
    <n v="-53.775751089840803"/>
    <n v="-29.695249340184802"/>
    <s v="392"/>
    <s v="RS"/>
    <s v="Eixo Principal"/>
    <s v="Coinc"/>
    <s v="392BRS0253"/>
    <s v="ENTR BR-287(B) (P/CAMOBÍ)"/>
    <s v="ENTR RS-509 (P/SANTA MARIA)"/>
    <n v="355"/>
    <n v="357.1"/>
    <n v="2.1"/>
    <x v="2"/>
    <m/>
    <s v="158BRS1315"/>
    <s v="Federal"/>
    <m/>
    <m/>
    <m/>
    <s v="Federal"/>
    <s v="PAV"/>
    <s v="Santa Maria"/>
  </r>
  <r>
    <x v="0"/>
    <s v="392BRS0270"/>
    <n v="0"/>
    <x v="349"/>
    <s v="0270"/>
    <n v="-53.775751089840803"/>
    <n v="-29.695249340184802"/>
    <n v="-53.6837243201212"/>
    <n v="-29.489730450299898"/>
    <s v="392"/>
    <s v="RS"/>
    <s v="Eixo Principal"/>
    <s v="Coinc"/>
    <s v="392BRS0270"/>
    <s v="ENTR RS-509 (P/SANTA MARIA)"/>
    <s v="ENTR RS-348 (VAL DE SERRA)"/>
    <n v="357.1"/>
    <n v="386.3"/>
    <n v="29.2"/>
    <x v="2"/>
    <m/>
    <s v="158BRS1310"/>
    <s v="Federal"/>
    <m/>
    <m/>
    <m/>
    <s v="Federal"/>
    <s v="PAV"/>
    <s v="Santa Maria"/>
  </r>
  <r>
    <x v="0"/>
    <s v="392BRS0290"/>
    <n v="0"/>
    <x v="349"/>
    <s v="0290"/>
    <n v="-53.6837243201212"/>
    <n v="-29.489730450299898"/>
    <n v="-53.666101150447602"/>
    <n v="-29.233875730280602"/>
    <s v="392"/>
    <s v="RS"/>
    <s v="Eixo Principal"/>
    <s v="Coinc"/>
    <s v="392BRS0290"/>
    <s v="ENTR RS-348 (VAL DE SERRA)"/>
    <s v="ENTR RS-527 (P/JÚLIO DE CASTILHOS)"/>
    <n v="386.3"/>
    <n v="415.6"/>
    <n v="29.3"/>
    <x v="2"/>
    <m/>
    <s v="158BRS1290"/>
    <s v="Federal"/>
    <m/>
    <m/>
    <m/>
    <s v="Federal"/>
    <s v="PAV"/>
    <s v="Santa Maria"/>
  </r>
  <r>
    <x v="0"/>
    <s v="392BRS0310"/>
    <n v="0"/>
    <x v="349"/>
    <s v="0310"/>
    <n v="-53.666101150447602"/>
    <n v="-29.233875730280602"/>
    <n v="-53.645472389838801"/>
    <n v="-29.0366628699953"/>
    <s v="392"/>
    <s v="RS"/>
    <s v="Eixo Principal"/>
    <s v="Coinc"/>
    <s v="392BRS0310"/>
    <s v="ENTR RS-527 (P/JÚLIO DE CASTILHOS)"/>
    <s v="ENTR BR-158(B) (P/CRUZ ALTA)"/>
    <n v="415.6"/>
    <n v="438.8"/>
    <n v="23.2"/>
    <x v="2"/>
    <m/>
    <s v="158BRS1270"/>
    <s v="Federal"/>
    <m/>
    <m/>
    <m/>
    <s v="Federal"/>
    <s v="PAV"/>
    <s v="Cruz Alta"/>
  </r>
  <r>
    <x v="0"/>
    <s v="392BRS0330"/>
    <n v="0"/>
    <x v="349"/>
    <s v="0330"/>
    <n v="-53.645472389838801"/>
    <n v="-29.0366628699953"/>
    <n v="-53.856446450343299"/>
    <n v="-29.076791959681099"/>
    <s v="392"/>
    <s v="RS"/>
    <s v="Eixo Principal"/>
    <s v="-"/>
    <s v="392BRS0330"/>
    <s v="ENTR BR-158(B) (P/CRUZ ALTA)"/>
    <s v="ENTR RS-527 (TUPANCIRETÃ)"/>
    <n v="438.8"/>
    <n v="460.3"/>
    <n v="21.5"/>
    <x v="1"/>
    <m/>
    <m/>
    <s v="Estadual"/>
    <m/>
    <s v="RST-392"/>
    <s v="PAV"/>
    <s v="Estadual"/>
    <s v="PLA"/>
    <s v="Santa Maria"/>
  </r>
  <r>
    <x v="0"/>
    <s v="392BRS0350"/>
    <n v="0"/>
    <x v="349"/>
    <s v="0350"/>
    <n v="-53.856446450343299"/>
    <n v="-29.076791959681099"/>
    <n v="-54.134795699561799"/>
    <n v="-28.882559190054501"/>
    <s v="392"/>
    <s v="RS"/>
    <s v="Eixo Principal"/>
    <s v="-"/>
    <s v="392BRS0350"/>
    <s v="ENTR RS-527 (TUPANCIRETÃ)"/>
    <s v="ENTR BR-377 (SANTA TECLA)"/>
    <n v="460.3"/>
    <n v="501.9"/>
    <n v="41.6"/>
    <x v="1"/>
    <m/>
    <m/>
    <s v="Federal"/>
    <m/>
    <m/>
    <m/>
    <s v="Federal"/>
    <s v="PLA"/>
    <s v="Santa Maria"/>
  </r>
  <r>
    <x v="0"/>
    <s v="392BRS0370"/>
    <n v="0"/>
    <x v="349"/>
    <s v="0370"/>
    <n v="-54.134795699561799"/>
    <n v="-28.882559190054501"/>
    <n v="-54.120510000336097"/>
    <n v="-28.628144510360801"/>
    <s v="392"/>
    <s v="RS"/>
    <s v="Eixo Principal"/>
    <s v="-"/>
    <s v="392BRS0370"/>
    <s v="ENTR BR-377 (SANTA TECLA)"/>
    <s v="ENTR RS-522 (JÓIA)"/>
    <n v="501.9"/>
    <n v="536.6"/>
    <n v="34.700000000000003"/>
    <x v="1"/>
    <m/>
    <m/>
    <s v="Federal"/>
    <m/>
    <m/>
    <m/>
    <s v="Federal"/>
    <s v="PLA"/>
    <s v="Cruz Alta"/>
  </r>
  <r>
    <x v="0"/>
    <s v="392BRS0390"/>
    <n v="0"/>
    <x v="349"/>
    <s v="0390"/>
    <n v="-54.120510000336097"/>
    <n v="-28.628144510360801"/>
    <n v="-54.261929859775101"/>
    <n v="-28.377612769613499"/>
    <s v="392"/>
    <s v="RS"/>
    <s v="Eixo Principal"/>
    <s v="-"/>
    <s v="392BRS0390"/>
    <s v="ENTR RS-522 (JÓIA)"/>
    <s v="ENTR BR-285/RS-344(A) (P/ENTRE IJUÍS)"/>
    <n v="536.6"/>
    <n v="595.9"/>
    <n v="59.3"/>
    <x v="1"/>
    <m/>
    <m/>
    <s v="Federal"/>
    <m/>
    <m/>
    <m/>
    <s v="Federal"/>
    <s v="PLA"/>
    <s v="Cruz Alta"/>
  </r>
  <r>
    <x v="0"/>
    <s v="392BRS0410"/>
    <n v="0"/>
    <x v="349"/>
    <s v="0410"/>
    <n v="-54.261929859775101"/>
    <n v="-28.377612769613499"/>
    <n v="-54.281144990448901"/>
    <n v="-28.297379190297299"/>
    <s v="392"/>
    <s v="RS"/>
    <s v="Eixo Principal"/>
    <s v="-"/>
    <s v="392BRS0410"/>
    <s v="ENTR BR-285/RS-344(A) (P/ENTRE IJUÍS)"/>
    <s v="ENTR RS-218 (SANTO ÂNGELO)"/>
    <n v="595.9"/>
    <n v="605.1"/>
    <n v="9.1999999999999993"/>
    <x v="1"/>
    <m/>
    <m/>
    <s v="Estadual"/>
    <m/>
    <s v="RST-392"/>
    <s v="PAV"/>
    <s v="Estadual"/>
    <s v="PLA"/>
    <s v="Cruz Alta"/>
  </r>
  <r>
    <x v="0"/>
    <s v="392BRS0417"/>
    <n v="0"/>
    <x v="349"/>
    <s v="0417"/>
    <n v="-54.281144990448901"/>
    <n v="-28.297379190297299"/>
    <n v="-54.323178649974601"/>
    <n v="-28.196594639930598"/>
    <s v="392"/>
    <s v="RS"/>
    <s v="Eixo Principal"/>
    <s v="-"/>
    <s v="392BRS0417"/>
    <s v="ENTR RS-218 (SANTO ÂNGELO)"/>
    <s v="ENTR RS-344(B) (P/SANTA ROSA)"/>
    <n v="605.1"/>
    <n v="617.5"/>
    <n v="12.4"/>
    <x v="1"/>
    <m/>
    <m/>
    <s v="Estadual"/>
    <m/>
    <s v="RST-392"/>
    <s v="PAV"/>
    <s v="Estadual"/>
    <s v="PLA"/>
    <s v="Cruz Alta"/>
  </r>
  <r>
    <x v="0"/>
    <s v="392BRS0430"/>
    <n v="0"/>
    <x v="349"/>
    <s v="0430"/>
    <n v="-54.323178649974601"/>
    <n v="-28.196594639930598"/>
    <n v="-54.551132479979898"/>
    <n v="-28.154541469613001"/>
    <s v="392"/>
    <s v="RS"/>
    <s v="Eixo Principal"/>
    <s v="-"/>
    <s v="392BRS0430"/>
    <s v="ENTR RS-344(B) (P/SANTA ROSA)"/>
    <s v="ENTR RS-162 (GUARANI DAS MISSÕES)"/>
    <n v="617.5"/>
    <n v="642.1"/>
    <n v="24.6"/>
    <x v="2"/>
    <m/>
    <m/>
    <s v="Federal"/>
    <m/>
    <m/>
    <m/>
    <s v="Federal"/>
    <s v="PAV"/>
    <s v="Cruz Alta"/>
  </r>
  <r>
    <x v="0"/>
    <s v="392BRS0440"/>
    <n v="0"/>
    <x v="349"/>
    <s v="0440"/>
    <n v="-54.551132479979898"/>
    <n v="-28.154541469613001"/>
    <n v="-54.754642410318901"/>
    <n v="-28.124297680193699"/>
    <s v="392"/>
    <s v="RS"/>
    <s v="Eixo Principal"/>
    <s v="-"/>
    <s v="392BRS0440"/>
    <s v="ENTR RS-162 (GUARANI DAS MISSÕES)"/>
    <s v="ENTR RS-165 (CERRO LARGO)"/>
    <n v="642.1"/>
    <n v="663.9"/>
    <n v="21.8"/>
    <x v="2"/>
    <m/>
    <m/>
    <s v="Federal"/>
    <m/>
    <m/>
    <m/>
    <s v="Federal"/>
    <s v="PAV"/>
    <s v="Cruz Alta"/>
  </r>
  <r>
    <x v="0"/>
    <s v="392BRS0450"/>
    <n v="0"/>
    <x v="349"/>
    <s v="0450"/>
    <n v="-54.754642410318901"/>
    <n v="-28.124297680193699"/>
    <n v="-54.938078500422399"/>
    <n v="-28.122355019568399"/>
    <s v="392"/>
    <s v="RS"/>
    <s v="Eixo Principal"/>
    <s v="-"/>
    <s v="392BRS0450"/>
    <s v="ENTR RS-165 (CERRO LARGO)"/>
    <s v="ENTR RS-168 (P/SÃO PAULO DAS MISSÕES)"/>
    <n v="663.9"/>
    <n v="681.9"/>
    <n v="18"/>
    <x v="2"/>
    <m/>
    <m/>
    <s v="Federal"/>
    <m/>
    <m/>
    <m/>
    <s v="Federal"/>
    <s v="PAV"/>
    <s v="Cruz Alta"/>
  </r>
  <r>
    <x v="0"/>
    <s v="392BRS0470"/>
    <n v="0"/>
    <x v="349"/>
    <s v="0470"/>
    <n v="-54.938078500422399"/>
    <n v="-28.122355019568399"/>
    <n v="-55.137706070078998"/>
    <n v="-27.914091530099899"/>
    <s v="392"/>
    <s v="RS"/>
    <s v="Eixo Principal"/>
    <s v="-"/>
    <s v="392BRS0470"/>
    <s v="ENTR RS-168 (P/SÃO PAULO DAS MISSÕES)"/>
    <s v="ENTR BR-472 (FRONT BRASIL/ARGENTINA) (PORTO XAVIER)"/>
    <n v="681.9"/>
    <n v="720.3"/>
    <n v="38.4"/>
    <x v="2"/>
    <m/>
    <m/>
    <s v="Federal"/>
    <m/>
    <m/>
    <m/>
    <s v="Federal"/>
    <s v="PAV"/>
    <s v="Cruz Alta"/>
  </r>
  <r>
    <x v="0"/>
    <s v="393ARJ1005"/>
    <n v="0"/>
    <x v="350"/>
    <s v="1005"/>
    <n v="-44.063334259668203"/>
    <n v="-22.487726510370099"/>
    <n v="-44.068175439744699"/>
    <n v="-22.552665690169398"/>
    <s v="393"/>
    <s v="RJ"/>
    <s v="Acesso"/>
    <s v="-"/>
    <s v="393ARJ1005"/>
    <s v="ENTR BR-393 (KM 282,9 - BAIRRO BRASILÂNDIA)"/>
    <s v="ENTR C/ RODOVIA MUNICIPAL VR-001"/>
    <n v="0"/>
    <n v="9.3000000000000007"/>
    <n v="9.3000000000000007"/>
    <x v="5"/>
    <s v="EOP"/>
    <m/>
    <s v="Federal"/>
    <m/>
    <m/>
    <m/>
    <s v="Federal"/>
    <s v="N_PAV"/>
    <s v="Seropédica"/>
  </r>
  <r>
    <x v="0"/>
    <s v="393ARJ1010"/>
    <n v="0"/>
    <x v="350"/>
    <s v="1010"/>
    <n v="-44.068175439744699"/>
    <n v="-22.552665690169398"/>
    <n v="-44.0817736000715"/>
    <n v="-22.5898379600537"/>
    <s v="393"/>
    <s v="RJ"/>
    <s v="Acesso"/>
    <s v="-"/>
    <s v="393ARJ1010"/>
    <s v="ENTR C/ RODOVIA MUNICIPAL VR-001"/>
    <s v="ENTR BR-116 *TRECHO MUNICIPAL*"/>
    <n v="9.3000000000000007"/>
    <n v="12.6"/>
    <n v="3.3"/>
    <x v="2"/>
    <m/>
    <m/>
    <s v="Federal"/>
    <m/>
    <m/>
    <m/>
    <s v="Federal"/>
    <s v="PAV"/>
    <s v="Seropédica"/>
  </r>
  <r>
    <x v="0"/>
    <s v="393BES0010"/>
    <n v="0"/>
    <x v="351"/>
    <s v="0010"/>
    <n v="-41.159272230129197"/>
    <n v="-20.841355449893999"/>
    <n v="-41.177635600302601"/>
    <n v="-20.8328194303723"/>
    <s v="393"/>
    <s v="ES"/>
    <s v="Eixo Principal"/>
    <s v="-"/>
    <s v="393BES0010"/>
    <s v="CACHOEIRO DO ITAPEMIRIM"/>
    <s v="ENTR ES-489 (P/ATÍLIO VIVACQUA)"/>
    <n v="0"/>
    <n v="2.2999999999999998"/>
    <n v="2.2999999999999998"/>
    <x v="2"/>
    <m/>
    <m/>
    <s v="Federal"/>
    <m/>
    <m/>
    <m/>
    <s v="Federal"/>
    <s v="PAV"/>
    <s v="Santa Isabel"/>
  </r>
  <r>
    <x v="0"/>
    <s v="393BES0030"/>
    <n v="0"/>
    <x v="351"/>
    <s v="0030"/>
    <n v="-41.177635600302601"/>
    <n v="-20.8328194303723"/>
    <n v="-41.353336480294203"/>
    <n v="-20.955323799753501"/>
    <s v="393"/>
    <s v="ES"/>
    <s v="Eixo Principal"/>
    <s v="-"/>
    <s v="393BES0030"/>
    <s v="ENTR ES-489 (P/ATÍLIO VIVACQUA)"/>
    <s v="ENTR ES-177 (MUQUI)"/>
    <n v="2.2999999999999998"/>
    <n v="25.5"/>
    <n v="23.2"/>
    <x v="2"/>
    <m/>
    <m/>
    <s v="Federal"/>
    <m/>
    <m/>
    <m/>
    <s v="Federal"/>
    <s v="PAV"/>
    <s v="Santa Isabel"/>
  </r>
  <r>
    <x v="0"/>
    <s v="393BES0050"/>
    <n v="0"/>
    <x v="351"/>
    <s v="0050"/>
    <n v="-41.353336480294203"/>
    <n v="-20.955323799753501"/>
    <n v="-41.505110970095103"/>
    <n v="-20.9689989699264"/>
    <s v="393"/>
    <s v="ES"/>
    <s v="Eixo Principal"/>
    <s v="-"/>
    <s v="393BES0050"/>
    <s v="ENTR ES-177 (MUQUI)"/>
    <s v="ENTR ES-391 (CONCEIÇÃO DO MUQUI)"/>
    <n v="25.5"/>
    <n v="48"/>
    <n v="22.5"/>
    <x v="3"/>
    <m/>
    <m/>
    <s v="Federal"/>
    <m/>
    <m/>
    <m/>
    <s v="Federal"/>
    <s v="N_PAV"/>
    <s v="Santa Isabel"/>
  </r>
  <r>
    <x v="0"/>
    <s v="393BES0055"/>
    <n v="0"/>
    <x v="351"/>
    <s v="0055"/>
    <n v="-41.505110970095103"/>
    <n v="-20.9689989699264"/>
    <n v="-41.6641050599005"/>
    <n v="-21.123134049696599"/>
    <s v="393"/>
    <s v="ES"/>
    <s v="Eixo Principal"/>
    <s v="-"/>
    <s v="393BES0055"/>
    <s v="ENTR ES-391 (CONCEIÇÃO DO MUQUI)"/>
    <s v="ENTR BR-484(A) (BOM JESUS DO NORTE)"/>
    <n v="48"/>
    <n v="75"/>
    <n v="27"/>
    <x v="1"/>
    <m/>
    <m/>
    <s v="Federal"/>
    <m/>
    <m/>
    <m/>
    <s v="Federal"/>
    <s v="PLA"/>
    <s v="Santa Isabel"/>
  </r>
  <r>
    <x v="0"/>
    <s v="393BES0060"/>
    <n v="0"/>
    <x v="351"/>
    <s v="0060"/>
    <n v="-41.6641050599005"/>
    <n v="-21.123134049696599"/>
    <n v="-41.655960949638001"/>
    <n v="-21.1311086998065"/>
    <s v="393"/>
    <s v="ES"/>
    <s v="Eixo Principal"/>
    <s v="-"/>
    <s v="393BES0060"/>
    <s v="ENTR BR-484(A) (BOM JESUS DO NORTE)"/>
    <s v="ENTR ES-297(B)"/>
    <n v="75"/>
    <n v="76.3"/>
    <n v="1.3"/>
    <x v="1"/>
    <m/>
    <s v="484BES0155"/>
    <s v="Estadual"/>
    <m/>
    <s v="ES-297"/>
    <s v="PAV"/>
    <s v="Estadual"/>
    <s v="PLA"/>
    <s v="Santa Isabel"/>
  </r>
  <r>
    <x v="0"/>
    <s v="393BES0070"/>
    <n v="0"/>
    <x v="351"/>
    <s v="0070"/>
    <n v="-41.655960949638001"/>
    <n v="-21.1311086998065"/>
    <n v="-41.6615893296837"/>
    <n v="-21.135253679613498"/>
    <s v="393"/>
    <s v="ES"/>
    <s v="Eixo Principal"/>
    <s v="-"/>
    <s v="393BES0070"/>
    <s v="ENTR ES-297(B)"/>
    <s v="ENTR BR-484(B) (DIV ES/RJ) (BOM JESUS DO ITABAPOANA)"/>
    <n v="76.3"/>
    <n v="77.2"/>
    <n v="0.9"/>
    <x v="1"/>
    <m/>
    <s v="484BES0159"/>
    <s v="Estadual"/>
    <m/>
    <s v="ES-393"/>
    <s v="PAV"/>
    <s v="Estadual"/>
    <s v="PLA"/>
    <s v="Santa Isabel"/>
  </r>
  <r>
    <x v="0"/>
    <s v="393BMG0230"/>
    <n v="0"/>
    <x v="352"/>
    <s v="0230"/>
    <n v="-42.343107930186697"/>
    <n v="-21.6583271499779"/>
    <n v="-42.534235150131998"/>
    <n v="-21.774585109914799"/>
    <s v="393"/>
    <s v="MG"/>
    <s v="Eixo Principal"/>
    <s v="-"/>
    <s v="393BMG0230"/>
    <s v="DIV RJ/MG (PIRAPETINGA)"/>
    <s v="ENTR BR-120 (VOLTA GRANDE)"/>
    <n v="0"/>
    <n v="27.4"/>
    <n v="27.4"/>
    <x v="1"/>
    <m/>
    <m/>
    <s v="Estadual"/>
    <m/>
    <s v="MG-393"/>
    <s v="PAV"/>
    <s v="Estadual"/>
    <s v="PLA"/>
    <s v="Leopoldina"/>
  </r>
  <r>
    <x v="0"/>
    <s v="393BMG0250"/>
    <n v="0"/>
    <x v="352"/>
    <s v="0250"/>
    <n v="-42.534235150131998"/>
    <n v="-21.774585109914799"/>
    <n v="-42.663635580317703"/>
    <n v="-21.8597617400122"/>
    <s v="393"/>
    <s v="MG"/>
    <s v="Eixo Principal"/>
    <s v="-"/>
    <s v="393BMG0250"/>
    <s v="ENTR BR-120 (VOLTA GRANDE)"/>
    <s v="ENTR BR-116(A)"/>
    <n v="27.4"/>
    <n v="46.1"/>
    <n v="18.7"/>
    <x v="1"/>
    <m/>
    <m/>
    <s v="Estadual"/>
    <m/>
    <s v="MG-393"/>
    <s v="PAV"/>
    <s v="Estadual"/>
    <s v="PLA"/>
    <s v="Leopoldina"/>
  </r>
  <r>
    <x v="0"/>
    <s v="393BMG0260"/>
    <n v="0"/>
    <x v="352"/>
    <s v="0260"/>
    <n v="-42.663635580317703"/>
    <n v="-21.8597617400122"/>
    <n v="-42.668228400020602"/>
    <n v="-21.871666990439198"/>
    <s v="393"/>
    <s v="MG"/>
    <s v="Eixo Principal"/>
    <s v="Coinc"/>
    <s v="393BMG0260"/>
    <s v="ENTR BR-116(A)"/>
    <s v="DIV MG/RJ (ALÉM PARAÍBA)"/>
    <n v="46.1"/>
    <n v="48.2"/>
    <n v="2.1"/>
    <x v="2"/>
    <m/>
    <s v="116BMG1465"/>
    <s v="Federal"/>
    <m/>
    <m/>
    <m/>
    <s v="Federal"/>
    <s v="PAV"/>
    <s v="Leopoldina"/>
  </r>
  <r>
    <x v="0"/>
    <s v="393BRJ0090"/>
    <n v="0"/>
    <x v="353"/>
    <s v="0090"/>
    <n v="-41.6615893296837"/>
    <n v="-21.135253679613498"/>
    <n v="-41.661897410437099"/>
    <n v="-21.1353855004404"/>
    <s v="393"/>
    <s v="RJ"/>
    <s v="Eixo Principal"/>
    <s v="-"/>
    <s v="393BRJ0090"/>
    <s v="ENTR BR-484(A) (DIV ES/RJ) (BOM JESUS DO ITABAPOANA)"/>
    <s v="ENTR RJ-230(A)"/>
    <n v="0"/>
    <n v="1"/>
    <n v="1"/>
    <x v="1"/>
    <m/>
    <s v="484BRJ0170"/>
    <s v="Estadual"/>
    <m/>
    <s v="RJT-393"/>
    <s v="PAV"/>
    <s v="Estadual"/>
    <s v="PLA"/>
    <s v="Campos"/>
  </r>
  <r>
    <x v="0"/>
    <s v="393BRJ0092"/>
    <n v="0"/>
    <x v="353"/>
    <s v="0092"/>
    <n v="-41.661897410437099"/>
    <n v="-21.1353855004404"/>
    <n v="-41.769656769843998"/>
    <n v="-21.258934249815699"/>
    <s v="393"/>
    <s v="RJ"/>
    <s v="Eixo Principal"/>
    <s v="-"/>
    <s v="393BRJ0092"/>
    <s v="ENTR RJ-230(A)"/>
    <s v="ENTR BR-356/484(B)"/>
    <n v="1"/>
    <n v="21.4"/>
    <n v="20.399999999999999"/>
    <x v="1"/>
    <m/>
    <s v="484BRJ0174"/>
    <s v="Estadual"/>
    <m/>
    <s v="RJ-230"/>
    <s v="PAV"/>
    <s v="Estadual"/>
    <s v="PLA"/>
    <s v="Campos"/>
  </r>
  <r>
    <x v="0"/>
    <s v="393BRJ0110"/>
    <n v="0"/>
    <x v="353"/>
    <s v="0110"/>
    <n v="-41.769656769843998"/>
    <n v="-21.258934249815699"/>
    <n v="-41.865663130449001"/>
    <n v="-21.317480550287101"/>
    <s v="393"/>
    <s v="RJ"/>
    <s v="Eixo Principal"/>
    <s v="-"/>
    <s v="393BRJ0110"/>
    <s v="ENTR BR-356/484(B)"/>
    <s v="ENTR RJ-198(A)"/>
    <n v="21.4"/>
    <n v="34"/>
    <n v="12.6"/>
    <x v="1"/>
    <m/>
    <m/>
    <s v="Estadual"/>
    <m/>
    <s v="RJ-186"/>
    <s v="PAV"/>
    <s v="Estadual"/>
    <s v="PLA"/>
    <s v="Campos"/>
  </r>
  <r>
    <x v="0"/>
    <s v="393BRJ0130"/>
    <n v="0"/>
    <x v="353"/>
    <s v="0130"/>
    <n v="-41.865663130449001"/>
    <n v="-21.317480550287101"/>
    <n v="-41.907873889868"/>
    <n v="-21.348190050030698"/>
    <s v="393"/>
    <s v="RJ"/>
    <s v="Eixo Principal"/>
    <s v="-"/>
    <s v="393BRJ0130"/>
    <s v="ENTR RJ-198(A)"/>
    <s v="ENTR RJ-198(B)"/>
    <n v="34"/>
    <n v="39.700000000000003"/>
    <n v="5.7"/>
    <x v="1"/>
    <m/>
    <m/>
    <s v="Estadual"/>
    <m/>
    <s v="RJ-186"/>
    <s v="PAV"/>
    <s v="Estadual"/>
    <s v="PLA"/>
    <s v="Campos"/>
  </r>
  <r>
    <x v="0"/>
    <s v="393BRJ0170"/>
    <n v="0"/>
    <x v="353"/>
    <s v="0170"/>
    <n v="-41.907873889868"/>
    <n v="-21.348190050030698"/>
    <n v="-42.034255459621697"/>
    <n v="-21.462692039605798"/>
    <s v="393"/>
    <s v="RJ"/>
    <s v="Eixo Principal"/>
    <s v="-"/>
    <s v="393BRJ0170"/>
    <s v="ENTR RJ-198(B)"/>
    <s v="ENTR RJ-200 (MONTE ALEGRE)"/>
    <n v="39.700000000000003"/>
    <n v="60.2"/>
    <n v="20.5"/>
    <x v="1"/>
    <m/>
    <m/>
    <s v="Estadual"/>
    <m/>
    <s v="RJ-186"/>
    <s v="PAV"/>
    <s v="Estadual"/>
    <s v="PLA"/>
    <s v="Campos"/>
  </r>
  <r>
    <x v="0"/>
    <s v="393BRJ0190"/>
    <n v="0"/>
    <x v="353"/>
    <s v="0190"/>
    <n v="-42.034255459621697"/>
    <n v="-21.462692039605798"/>
    <n v="-42.173733160257001"/>
    <n v="-21.5474829001157"/>
    <s v="393"/>
    <s v="RJ"/>
    <s v="Eixo Principal"/>
    <s v="-"/>
    <s v="393BRJ0190"/>
    <s v="ENTR RJ-200 (MONTE ALEGRE)"/>
    <s v="ENTR RJ-116(A) (SANTO ANTÔNIO DE PÁDUA)"/>
    <n v="60.2"/>
    <n v="79.5"/>
    <n v="19.3"/>
    <x v="1"/>
    <m/>
    <m/>
    <s v="Estadual"/>
    <m/>
    <s v="RJ-186"/>
    <s v="PAV"/>
    <s v="Estadual"/>
    <s v="PLA"/>
    <s v="Campos"/>
  </r>
  <r>
    <x v="0"/>
    <s v="393BRJ0195"/>
    <n v="0"/>
    <x v="353"/>
    <s v="0195"/>
    <n v="-42.173733160257001"/>
    <n v="-21.5474829001157"/>
    <n v="-42.178425210255199"/>
    <n v="-21.552919989865501"/>
    <s v="393"/>
    <s v="RJ"/>
    <s v="Eixo Principal"/>
    <s v="-"/>
    <s v="393BRJ0195"/>
    <s v="ENTR RJ-116(A) (SANTO ANTÔNIO DE PÁDUA)"/>
    <s v="ENTR RJ-116(B) (P/ITAOCARA)"/>
    <n v="79.5"/>
    <n v="80.400000000000006"/>
    <n v="0.9"/>
    <x v="1"/>
    <m/>
    <m/>
    <s v="Estadual"/>
    <m/>
    <s v="RJ-186"/>
    <s v="PAV"/>
    <s v="Estadual"/>
    <s v="PLA"/>
    <s v="Campos"/>
  </r>
  <r>
    <x v="0"/>
    <s v="393BRJ0210"/>
    <n v="0"/>
    <x v="353"/>
    <s v="0210"/>
    <n v="-42.178425210255199"/>
    <n v="-21.552919989865501"/>
    <n v="-42.343107930186697"/>
    <n v="-21.6583271499779"/>
    <s v="393"/>
    <s v="RJ"/>
    <s v="Eixo Principal"/>
    <s v="-"/>
    <s v="393BRJ0210"/>
    <s v="ENTR RJ-116(B) (P/ITAOCARA)"/>
    <s v="DIV RJ/MG"/>
    <n v="80.400000000000006"/>
    <n v="105.3"/>
    <n v="24.9"/>
    <x v="1"/>
    <m/>
    <m/>
    <s v="Estadual"/>
    <m/>
    <s v="RJ-186"/>
    <s v="PAV"/>
    <s v="Estadual"/>
    <s v="PLA"/>
    <s v="Campos"/>
  </r>
  <r>
    <x v="0"/>
    <s v="393BRJ0270"/>
    <n v="0"/>
    <x v="353"/>
    <s v="0270"/>
    <n v="-42.668228400020602"/>
    <n v="-21.871666990439198"/>
    <n v="-42.681754350182999"/>
    <n v="-21.879651710258202"/>
    <s v="393"/>
    <s v="RJ"/>
    <s v="Eixo Principal"/>
    <s v="Coinc"/>
    <s v="393BRJ0270"/>
    <s v="DIV MG/RJ (ALÉM PARAÍBA)"/>
    <s v="ENTR BR-116(B)"/>
    <n v="105.3"/>
    <n v="107.4"/>
    <n v="2.1"/>
    <x v="2"/>
    <m/>
    <s v="116BRJ1470"/>
    <s v="Concessão Federal"/>
    <m/>
    <m/>
    <m/>
    <s v="Federal"/>
    <s v="PAV"/>
    <s v="Seropédica"/>
  </r>
  <r>
    <x v="0"/>
    <s v="393BRJ0275"/>
    <n v="0"/>
    <x v="353"/>
    <s v="0275"/>
    <n v="-42.681754350182999"/>
    <n v="-21.879651710258202"/>
    <n v="-42.850083269727001"/>
    <n v="-21.958732519689899"/>
    <s v="393"/>
    <s v="RJ"/>
    <s v="Eixo Principal"/>
    <s v="-"/>
    <s v="393BRJ0275"/>
    <s v="ENTR BR-116(B)"/>
    <s v="ENTR RJ-154"/>
    <n v="107.4"/>
    <n v="127.8"/>
    <n v="20.399999999999999"/>
    <x v="2"/>
    <m/>
    <m/>
    <s v="Concessão Federal"/>
    <m/>
    <m/>
    <m/>
    <s v="Federal"/>
    <s v="PAV"/>
    <s v="Seropédica"/>
  </r>
  <r>
    <x v="0"/>
    <s v="393BRJ0290"/>
    <n v="0"/>
    <x v="353"/>
    <s v="0290"/>
    <n v="-42.850083269727001"/>
    <n v="-21.958732519689899"/>
    <n v="-42.909177609858702"/>
    <n v="-21.992162189833099"/>
    <s v="393"/>
    <s v="RJ"/>
    <s v="Eixo Principal"/>
    <s v="-"/>
    <s v="393BRJ0290"/>
    <s v="ENTR RJ-154"/>
    <s v="SAPUCAIA"/>
    <n v="127.8"/>
    <n v="135.5"/>
    <n v="7.7"/>
    <x v="2"/>
    <m/>
    <m/>
    <s v="Concessão Federal"/>
    <m/>
    <m/>
    <m/>
    <s v="Federal"/>
    <s v="PAV"/>
    <s v="Seropédica"/>
  </r>
  <r>
    <x v="0"/>
    <s v="393BRJ0330"/>
    <n v="0"/>
    <x v="353"/>
    <s v="0330"/>
    <n v="-42.909177609858702"/>
    <n v="-21.992162189833099"/>
    <n v="-43.155578670019501"/>
    <n v="-22.125845679934098"/>
    <s v="393"/>
    <s v="RJ"/>
    <s v="Eixo Principal"/>
    <s v="-"/>
    <s v="393BRJ0330"/>
    <s v="SAPUCAIA"/>
    <s v="ENTR BR-040(A)"/>
    <n v="135.5"/>
    <n v="168.9"/>
    <n v="33.4"/>
    <x v="2"/>
    <m/>
    <m/>
    <s v="Concessão Federal"/>
    <m/>
    <m/>
    <m/>
    <s v="Federal"/>
    <s v="PAV"/>
    <s v="Seropédica"/>
  </r>
  <r>
    <x v="0"/>
    <s v="393BRJ0340"/>
    <n v="0"/>
    <x v="353"/>
    <s v="0340"/>
    <n v="-43.155578670019501"/>
    <n v="-22.125845679934098"/>
    <n v="-43.157571449862402"/>
    <n v="-22.120398620300001"/>
    <s v="393"/>
    <s v="RJ"/>
    <s v="Eixo Principal"/>
    <s v="Coinc"/>
    <s v="393BRJ0340"/>
    <s v="ENTR BR-040(A)"/>
    <s v="ENTR BR-040(B)"/>
    <n v="168.9"/>
    <n v="169.7"/>
    <n v="0.8"/>
    <x v="0"/>
    <m/>
    <s v="040BRJ0710"/>
    <s v="Concessão Federal"/>
    <m/>
    <m/>
    <m/>
    <s v="Federal"/>
    <s v="PAV"/>
    <s v="Seropédica"/>
  </r>
  <r>
    <x v="0"/>
    <s v="393BRJ0350"/>
    <n v="0"/>
    <x v="353"/>
    <s v="0350"/>
    <n v="-43.157571449862402"/>
    <n v="-22.120398620300001"/>
    <n v="-43.227689229973898"/>
    <n v="-22.127063680344499"/>
    <s v="393"/>
    <s v="RJ"/>
    <s v="Eixo Principal"/>
    <s v="-"/>
    <s v="393BRJ0350"/>
    <s v="ENTR BR-040(B)"/>
    <s v="ENTR RJ-131"/>
    <n v="169.7"/>
    <n v="177.9"/>
    <n v="8.1999999999999993"/>
    <x v="2"/>
    <m/>
    <m/>
    <s v="Concessão Federal"/>
    <m/>
    <m/>
    <m/>
    <s v="Federal"/>
    <s v="PAV"/>
    <s v="Seropédica"/>
  </r>
  <r>
    <x v="0"/>
    <s v="393BRJ0370"/>
    <n v="0"/>
    <x v="353"/>
    <s v="0370"/>
    <n v="-43.227689229973898"/>
    <n v="-22.127063680344499"/>
    <n v="-43.2314092801141"/>
    <n v="-22.124230430090201"/>
    <s v="393"/>
    <s v="RJ"/>
    <s v="Eixo Principal"/>
    <s v="-"/>
    <s v="393BRJ0370"/>
    <s v="ENTR RJ-131"/>
    <s v="ACESSO TRÊS RIOS"/>
    <n v="177.9"/>
    <n v="178.5"/>
    <n v="0.6"/>
    <x v="2"/>
    <m/>
    <m/>
    <s v="Concessão Federal"/>
    <m/>
    <m/>
    <m/>
    <s v="Federal"/>
    <s v="PAV"/>
    <s v="Seropédica"/>
  </r>
  <r>
    <x v="0"/>
    <s v="393BRJ0390"/>
    <n v="0"/>
    <x v="353"/>
    <s v="0390"/>
    <n v="-43.2314092801141"/>
    <n v="-22.124230430090201"/>
    <n v="-43.286733600175403"/>
    <n v="-22.143426889938901"/>
    <s v="393"/>
    <s v="RJ"/>
    <s v="Eixo Principal"/>
    <s v="-"/>
    <s v="393BRJ0390"/>
    <s v="ACESSO TRÊS RIOS"/>
    <s v="ACESSO PARAÍBA DO SUL"/>
    <n v="178.5"/>
    <n v="185.3"/>
    <n v="6.8"/>
    <x v="2"/>
    <m/>
    <m/>
    <s v="Concessão Federal"/>
    <m/>
    <m/>
    <m/>
    <s v="Federal"/>
    <s v="PAV"/>
    <s v="Seropédica"/>
  </r>
  <r>
    <x v="0"/>
    <s v="393BRJ0410"/>
    <n v="0"/>
    <x v="353"/>
    <s v="0410"/>
    <n v="-43.286733600175403"/>
    <n v="-22.143426889938901"/>
    <n v="-43.4181045501848"/>
    <n v="-22.238353369812099"/>
    <s v="393"/>
    <s v="RJ"/>
    <s v="Eixo Principal"/>
    <s v="-"/>
    <s v="393BRJ0410"/>
    <s v="ACESSO PARAÍBA DO SUL"/>
    <s v="ENTR RJ-135 (ANDRADE PINTO)"/>
    <n v="185.3"/>
    <n v="204.7"/>
    <n v="19.399999999999999"/>
    <x v="2"/>
    <m/>
    <m/>
    <s v="Concessão Federal"/>
    <m/>
    <m/>
    <m/>
    <s v="Federal"/>
    <s v="PAV"/>
    <s v="Seropédica"/>
  </r>
  <r>
    <x v="0"/>
    <s v="393BRJ0430"/>
    <n v="0"/>
    <x v="353"/>
    <s v="0430"/>
    <n v="-43.4181045501848"/>
    <n v="-22.238353369812099"/>
    <n v="-43.434633639730599"/>
    <n v="-22.2523297903874"/>
    <s v="393"/>
    <s v="RJ"/>
    <s v="Eixo Principal"/>
    <s v="-"/>
    <s v="393BRJ0430"/>
    <s v="ENTR RJ-135 (ANDRADE PINTO)"/>
    <s v="ENTR RJ-125 (UBÁ)"/>
    <n v="204.7"/>
    <n v="208.3"/>
    <n v="3.6"/>
    <x v="2"/>
    <m/>
    <m/>
    <s v="Concessão Federal"/>
    <m/>
    <m/>
    <m/>
    <s v="Federal"/>
    <s v="PAV"/>
    <s v="Seropédica"/>
  </r>
  <r>
    <x v="0"/>
    <s v="393BRJ0450"/>
    <n v="0"/>
    <x v="353"/>
    <s v="0450"/>
    <n v="-43.434633639730599"/>
    <n v="-22.2523297903874"/>
    <n v="-43.5350781195595"/>
    <n v="-22.325311299676599"/>
    <s v="393"/>
    <s v="RJ"/>
    <s v="Eixo Principal"/>
    <s v="-"/>
    <s v="393BRJ0450"/>
    <s v="ENTR RJ-125 (UBÁ)"/>
    <s v="ENTR BR-492 (MACAMBARA)"/>
    <n v="208.3"/>
    <n v="221.8"/>
    <n v="13.5"/>
    <x v="2"/>
    <m/>
    <m/>
    <s v="Concessão Federal"/>
    <m/>
    <m/>
    <m/>
    <s v="Federal"/>
    <s v="PAV"/>
    <s v="Seropédica"/>
  </r>
  <r>
    <x v="0"/>
    <s v="393BRJ0470"/>
    <n v="0"/>
    <x v="353"/>
    <s v="0470"/>
    <n v="-43.5350781195595"/>
    <n v="-22.325311299676599"/>
    <n v="-43.665674759582402"/>
    <n v="-22.402320570238"/>
    <s v="393"/>
    <s v="RJ"/>
    <s v="Eixo Principal"/>
    <s v="-"/>
    <s v="393BRJ0470"/>
    <s v="ENTR BR-492 (MACAMBARA)"/>
    <s v="ENTR RJ-115 (VASSOURAS)"/>
    <n v="221.8"/>
    <n v="238.2"/>
    <n v="16.399999999999999"/>
    <x v="2"/>
    <m/>
    <m/>
    <s v="Concessão Federal"/>
    <m/>
    <m/>
    <m/>
    <s v="Federal"/>
    <s v="PAV"/>
    <s v="Seropédica"/>
  </r>
  <r>
    <x v="0"/>
    <s v="393BRJ0490"/>
    <n v="0"/>
    <x v="353"/>
    <s v="0490"/>
    <n v="-43.665674759582402"/>
    <n v="-22.402320570238"/>
    <n v="-43.697213640197198"/>
    <n v="-22.4293372198367"/>
    <s v="393"/>
    <s v="RJ"/>
    <s v="Eixo Principal"/>
    <s v="-"/>
    <s v="393BRJ0490"/>
    <s v="ENTR RJ-115 (VASSOURAS)"/>
    <s v="ENTR RJ-127"/>
    <n v="238.2"/>
    <n v="242.7"/>
    <n v="4.5"/>
    <x v="2"/>
    <m/>
    <m/>
    <s v="Concessão Federal"/>
    <m/>
    <m/>
    <m/>
    <s v="Federal"/>
    <s v="PAV"/>
    <s v="Seropédica"/>
  </r>
  <r>
    <x v="0"/>
    <s v="393BRJ0510"/>
    <n v="0"/>
    <x v="353"/>
    <s v="0510"/>
    <n v="-43.697213640197198"/>
    <n v="-22.4293372198367"/>
    <n v="-43.839227439794399"/>
    <n v="-22.4566601704304"/>
    <s v="393"/>
    <s v="RJ"/>
    <s v="Eixo Principal"/>
    <s v="-"/>
    <s v="393BRJ0510"/>
    <s v="ENTR RJ-127"/>
    <s v="ENTR RJ-145 (P/BARRA DO PIRAÍ)"/>
    <n v="242.7"/>
    <n v="259.7"/>
    <n v="17"/>
    <x v="2"/>
    <m/>
    <m/>
    <s v="Concessão Federal"/>
    <m/>
    <m/>
    <m/>
    <s v="Federal"/>
    <s v="PAV"/>
    <s v="Seropédica"/>
  </r>
  <r>
    <x v="0"/>
    <s v="393BRJ0530"/>
    <n v="0"/>
    <x v="353"/>
    <s v="0530"/>
    <n v="-43.839227439794399"/>
    <n v="-22.4566601704304"/>
    <n v="-43.943962860297702"/>
    <n v="-22.476755189700199"/>
    <s v="393"/>
    <s v="RJ"/>
    <s v="Eixo Principal"/>
    <s v="-"/>
    <s v="393BRJ0530"/>
    <s v="ENTR RJ-145 (P/BARRA DO PIRAÍ)"/>
    <s v="ENTR RJ-141 (P/DORÂNDIA)"/>
    <n v="259.7"/>
    <n v="272.3"/>
    <n v="12.6"/>
    <x v="2"/>
    <m/>
    <m/>
    <s v="Concessão Federal"/>
    <m/>
    <m/>
    <m/>
    <s v="Federal"/>
    <s v="PAV"/>
    <s v="Seropédica"/>
  </r>
  <r>
    <x v="0"/>
    <s v="393BRJ0550"/>
    <n v="0"/>
    <x v="353"/>
    <s v="0550"/>
    <n v="-43.943962860297702"/>
    <n v="-22.476755189700199"/>
    <n v="-44.081954819758998"/>
    <n v="-22.5095137299746"/>
    <s v="393"/>
    <s v="RJ"/>
    <s v="Eixo Principal"/>
    <s v="-"/>
    <s v="393BRJ0550"/>
    <s v="ENTR RJ-141 (P/DORÂNDIA)"/>
    <s v="FIM DA CONCESSÃO"/>
    <n v="272.3"/>
    <n v="288.60000000000002"/>
    <n v="16.3"/>
    <x v="2"/>
    <m/>
    <m/>
    <s v="Concessão Federal"/>
    <m/>
    <m/>
    <m/>
    <s v="Federal"/>
    <s v="PAV"/>
    <s v="Seropédica"/>
  </r>
  <r>
    <x v="0"/>
    <s v="393BRJ0560"/>
    <n v="0"/>
    <x v="353"/>
    <s v="0560"/>
    <n v="-44.081954819758998"/>
    <n v="-22.5095137299746"/>
    <n v="-44.0953831404195"/>
    <n v="-22.512517280348099"/>
    <s v="393"/>
    <s v="RJ"/>
    <s v="Eixo Principal"/>
    <s v="-"/>
    <s v="393BRJ0560"/>
    <s v="FIM DA CONCESSÃO"/>
    <s v="ENTR BR-494/RJ-153 (P/NOSSA SENHORA DO AMPARO)"/>
    <n v="288.60000000000002"/>
    <n v="290.2"/>
    <n v="1.6"/>
    <x v="2"/>
    <m/>
    <m/>
    <s v="Federal"/>
    <m/>
    <m/>
    <m/>
    <s v="Federal"/>
    <s v="PAV"/>
    <s v="Seropédica"/>
  </r>
  <r>
    <x v="0"/>
    <s v="393BRJ0570"/>
    <n v="0"/>
    <x v="353"/>
    <s v="0570"/>
    <n v="-44.0953831404195"/>
    <n v="-22.512517280348099"/>
    <n v="-44.101519909915801"/>
    <n v="-22.5141781896716"/>
    <s v="393"/>
    <s v="RJ"/>
    <s v="Eixo Principal"/>
    <s v="-"/>
    <s v="393BRJ0570"/>
    <s v="ENTR BR-494/RJ-153 (P/NOSSA SENHORA DO AMPARO)"/>
    <s v="INÍCIO DUPLICAÇÃO"/>
    <n v="290.2"/>
    <n v="291.10000000000002"/>
    <n v="0.9"/>
    <x v="2"/>
    <m/>
    <s v="494BRJ0280"/>
    <s v="Federal"/>
    <m/>
    <m/>
    <m/>
    <s v="Federal"/>
    <s v="PAV"/>
    <s v="Seropédica"/>
  </r>
  <r>
    <x v="0"/>
    <s v="393BRJ0590"/>
    <n v="0"/>
    <x v="353"/>
    <s v="0590"/>
    <n v="-44.101519909915801"/>
    <n v="-22.5141781896716"/>
    <n v="-44.116327320249503"/>
    <n v="-22.534393090368699"/>
    <s v="393"/>
    <s v="RJ"/>
    <s v="Eixo Principal"/>
    <s v="-"/>
    <s v="393BRJ0590"/>
    <s v="INÍCIO DUPLICAÇÃO"/>
    <s v="FIM DUPLICAÇÃO *TRECHO URBANO*"/>
    <n v="291.10000000000002"/>
    <n v="294.5"/>
    <n v="3.4"/>
    <x v="0"/>
    <m/>
    <s v="494BRJ0290"/>
    <s v="Federal"/>
    <m/>
    <m/>
    <m/>
    <s v="Federal"/>
    <s v="PAV"/>
    <s v="Seropédica"/>
  </r>
  <r>
    <x v="0"/>
    <s v="393BRJ0610"/>
    <n v="0"/>
    <x v="353"/>
    <s v="0610"/>
    <n v="-44.116327320249503"/>
    <n v="-22.534393090368699"/>
    <n v="-44.122239859981498"/>
    <n v="-22.560881710222699"/>
    <s v="393"/>
    <s v="RJ"/>
    <s v="Eixo Principal"/>
    <s v="-"/>
    <s v="393BRJ0610"/>
    <s v="LIMITE MUNIC VOLTA REDONDA/BARRA MANSA"/>
    <s v="ENTR BR-116 *TRECHO URBANO*"/>
    <n v="294.5"/>
    <n v="298.2"/>
    <n v="3.7"/>
    <x v="2"/>
    <m/>
    <s v="494BRJ0310"/>
    <s v="Federal"/>
    <m/>
    <m/>
    <m/>
    <s v="Federal"/>
    <s v="PAV"/>
    <s v="Seropédica"/>
  </r>
  <r>
    <x v="0"/>
    <s v="393VRJ1005"/>
    <n v="0"/>
    <x v="354"/>
    <s v="1005"/>
    <n v="-43.406130220133399"/>
    <n v="-22.214537509898001"/>
    <n v="-43.413409580088"/>
    <n v="-22.2180874397834"/>
    <s v="393"/>
    <s v="RJ"/>
    <s v="Variante"/>
    <s v="-"/>
    <s v="393VRJ1005"/>
    <s v="ENTR BR-393 (I)"/>
    <s v="ENTR BR-393 (II) (VARIANTE MADALENA - TRECHO 1)"/>
    <n v="0"/>
    <n v="0.9"/>
    <n v="0.9"/>
    <x v="2"/>
    <m/>
    <m/>
    <s v="Concessão Federal"/>
    <m/>
    <m/>
    <m/>
    <s v="Federal"/>
    <s v="PAV"/>
    <s v="Seropédica"/>
  </r>
  <r>
    <x v="0"/>
    <s v="393VRJ1010"/>
    <n v="0"/>
    <x v="354"/>
    <s v="1010"/>
    <n v="-43.413409560302902"/>
    <n v="-22.218087349851199"/>
    <n v="-43.420590670223099"/>
    <n v="-22.2237764701079"/>
    <s v="393"/>
    <s v="RJ"/>
    <s v="Variante"/>
    <s v="-"/>
    <s v="393VRJ1010"/>
    <s v="ENTR BR-393 (II) (VARIANTE MADALENA - TRECHO 1)"/>
    <s v="ENTR BR-393 (III) (VARIANTE MADALENA - TRECHO 2)"/>
    <n v="0.9"/>
    <n v="1.9"/>
    <n v="1"/>
    <x v="2"/>
    <m/>
    <m/>
    <s v="Concessão Federal"/>
    <m/>
    <m/>
    <m/>
    <s v="Federal"/>
    <s v="PAV"/>
    <s v="Seropédica"/>
  </r>
  <r>
    <x v="0"/>
    <s v="401ARR1005"/>
    <n v="0"/>
    <x v="355"/>
    <s v="1005"/>
    <n v="-59.946949369817503"/>
    <n v="3.3105709297046801"/>
    <n v="-59.904001490076602"/>
    <n v="3.3557041503263401"/>
    <s v="401"/>
    <s v="RR"/>
    <s v="Acesso"/>
    <s v="-"/>
    <s v="401ARR1005"/>
    <s v="ENTR BR-401 (KM 106,9)"/>
    <s v="IGARAPÉ ARRAIA"/>
    <n v="0"/>
    <n v="7.1"/>
    <n v="7.1"/>
    <x v="2"/>
    <m/>
    <m/>
    <s v="Federal"/>
    <m/>
    <m/>
    <m/>
    <s v="Federal"/>
    <s v="PAV"/>
    <s v="Boa Vista"/>
  </r>
  <r>
    <x v="0"/>
    <s v="401ARR1010"/>
    <n v="0"/>
    <x v="355"/>
    <s v="1010"/>
    <n v="-59.904001490076602"/>
    <n v="3.3557041503263401"/>
    <n v="-59.811797550316598"/>
    <n v="3.3805715398446998"/>
    <s v="401"/>
    <s v="RR"/>
    <s v="Acesso"/>
    <s v="-"/>
    <s v="401ARR1010"/>
    <s v="IGARAPÉ ARRAIA"/>
    <s v="FRONT BRASIL/GUIANA (PONTE INTERNACIONAL SOBRE O RIO TACUTU)"/>
    <n v="7.1"/>
    <n v="17.899999999999999"/>
    <n v="10.8"/>
    <x v="2"/>
    <m/>
    <m/>
    <s v="Federal"/>
    <m/>
    <m/>
    <m/>
    <s v="Federal"/>
    <s v="PAV"/>
    <s v="Boa Vista"/>
  </r>
  <r>
    <x v="0"/>
    <s v="401BRR0010"/>
    <n v="0"/>
    <x v="356"/>
    <s v="0010"/>
    <n v="-60.690132320150397"/>
    <n v="2.8064423203568301"/>
    <n v="-60.676157580407903"/>
    <n v="2.79894036020948"/>
    <s v="401"/>
    <s v="RR"/>
    <s v="Eixo Principal"/>
    <s v="-"/>
    <s v="401BRR0010"/>
    <s v="ENTR BR-174 (BOA VISTA)"/>
    <s v="RIO BRANCO (INÍCIO DA PONTE DOS MACUXIS)"/>
    <n v="0"/>
    <n v="1.8"/>
    <n v="1.8"/>
    <x v="0"/>
    <m/>
    <m/>
    <s v="Convênio de Administração"/>
    <m/>
    <m/>
    <m/>
    <s v="Federal"/>
    <s v="PAV"/>
    <s v="Boa Vista"/>
  </r>
  <r>
    <x v="0"/>
    <s v="401BRR0014"/>
    <n v="0"/>
    <x v="356"/>
    <s v="0014"/>
    <n v="-60.676157580407903"/>
    <n v="2.79894036020948"/>
    <n v="-60.666549239855399"/>
    <n v="2.7938003201286898"/>
    <s v="401"/>
    <s v="RR"/>
    <s v="Eixo Principal"/>
    <s v="-"/>
    <s v="401BRR0014"/>
    <s v="RIO BRANCO (INÍCIO DA PONTE DOS MACUXIS)"/>
    <s v="RIO BRANCO (FIM DA PONTE DOS MACUXIS)"/>
    <n v="1.8"/>
    <n v="3"/>
    <n v="1.2"/>
    <x v="2"/>
    <m/>
    <m/>
    <s v="Federal"/>
    <m/>
    <m/>
    <m/>
    <s v="Federal"/>
    <s v="PAV"/>
    <s v="Boa Vista"/>
  </r>
  <r>
    <x v="0"/>
    <s v="401BRR0018"/>
    <n v="0"/>
    <x v="356"/>
    <s v="0018"/>
    <n v="-60.666549239855399"/>
    <n v="2.7938003201286898"/>
    <n v="-60.6099099499841"/>
    <n v="2.8118132397892102"/>
    <s v="401"/>
    <s v="RR"/>
    <s v="Eixo Principal"/>
    <s v="-"/>
    <s v="401BRR0018"/>
    <s v="RIO BRANCO (FIM DA PONTE DOS MACUXIS)"/>
    <s v="ENTR BR-432 (SÃO BENTO DO SURRÃO)"/>
    <n v="3"/>
    <n v="10.4"/>
    <n v="7.4"/>
    <x v="2"/>
    <s v="EOD"/>
    <m/>
    <s v="Federal"/>
    <m/>
    <m/>
    <m/>
    <s v="Federal"/>
    <s v="PAV"/>
    <s v="Boa Vista"/>
  </r>
  <r>
    <x v="0"/>
    <s v="401BRR0030"/>
    <n v="0"/>
    <x v="356"/>
    <s v="0030"/>
    <n v="-60.6099099499841"/>
    <n v="2.8118132397892102"/>
    <n v="-60.592983670359999"/>
    <n v="2.8259196699568698"/>
    <s v="401"/>
    <s v="RR"/>
    <s v="Eixo Principal"/>
    <s v="-"/>
    <s v="401BRR0030"/>
    <s v="ENTR BR-432 (SÃO BENTO DO SURRÃO)"/>
    <s v="IGARAPÉ AZUL"/>
    <n v="10.4"/>
    <n v="12.9"/>
    <n v="2.5"/>
    <x v="2"/>
    <m/>
    <m/>
    <s v="Federal"/>
    <m/>
    <m/>
    <m/>
    <s v="Federal"/>
    <s v="PAV"/>
    <s v="Boa Vista"/>
  </r>
  <r>
    <x v="0"/>
    <s v="401BRR0035"/>
    <n v="0"/>
    <x v="356"/>
    <s v="0035"/>
    <n v="-60.592983670359999"/>
    <n v="2.8259196699568698"/>
    <n v="-60.559151909732797"/>
    <n v="2.8624940399679901"/>
    <s v="401"/>
    <s v="RR"/>
    <s v="Eixo Principal"/>
    <s v="-"/>
    <s v="401BRR0035"/>
    <s v="IGARAPÉ AZUL"/>
    <s v="IGARAPÉ SURRÃO"/>
    <n v="12.9"/>
    <n v="18.399999999999999"/>
    <n v="5.5"/>
    <x v="2"/>
    <m/>
    <m/>
    <s v="Federal"/>
    <m/>
    <m/>
    <m/>
    <s v="Federal"/>
    <s v="PAV"/>
    <s v="Boa Vista"/>
  </r>
  <r>
    <x v="0"/>
    <s v="401BRR0040"/>
    <n v="0"/>
    <x v="356"/>
    <s v="0040"/>
    <n v="-60.559151909732797"/>
    <n v="2.8624940399679901"/>
    <n v="-60.483154909771201"/>
    <n v="2.90927387968582"/>
    <s v="401"/>
    <s v="RR"/>
    <s v="Eixo Principal"/>
    <s v="-"/>
    <s v="401BRR0040"/>
    <s v="IGARAPÉ SURRÃO"/>
    <s v="ENTR RR-206"/>
    <n v="18.399999999999999"/>
    <n v="28.7"/>
    <n v="10.3"/>
    <x v="2"/>
    <m/>
    <m/>
    <s v="Federal"/>
    <m/>
    <m/>
    <m/>
    <s v="Federal"/>
    <s v="PAV"/>
    <s v="Boa Vista"/>
  </r>
  <r>
    <x v="0"/>
    <s v="401BRR0050"/>
    <n v="0"/>
    <x v="356"/>
    <s v="0050"/>
    <n v="-60.483154909771201"/>
    <n v="2.90927387968582"/>
    <n v="-60.454262029768799"/>
    <n v="2.9672697698840098"/>
    <s v="401"/>
    <s v="RR"/>
    <s v="Eixo Principal"/>
    <s v="-"/>
    <s v="401BRR0050"/>
    <s v="ENTR RR-206"/>
    <s v="IGARAPÉ JUARI"/>
    <n v="28.7"/>
    <n v="35.9"/>
    <n v="7.2"/>
    <x v="2"/>
    <m/>
    <m/>
    <s v="Federal"/>
    <m/>
    <m/>
    <m/>
    <s v="Federal"/>
    <s v="PAV"/>
    <s v="Boa Vista"/>
  </r>
  <r>
    <x v="0"/>
    <s v="401BRR0060"/>
    <n v="0"/>
    <x v="356"/>
    <s v="0060"/>
    <n v="-60.454262029768799"/>
    <n v="2.9672697698840098"/>
    <n v="-60.275924899614303"/>
    <n v="3.1379749797615601"/>
    <s v="401"/>
    <s v="RR"/>
    <s v="Eixo Principal"/>
    <s v="-"/>
    <s v="401BRR0060"/>
    <s v="IGARAPÉ JUARI"/>
    <s v="IGARAPÉ GARRAFA"/>
    <n v="35.9"/>
    <n v="64.099999999999994"/>
    <n v="28.2"/>
    <x v="2"/>
    <m/>
    <m/>
    <s v="Federal"/>
    <m/>
    <m/>
    <m/>
    <s v="Federal"/>
    <s v="PAV"/>
    <s v="Boa Vista"/>
  </r>
  <r>
    <x v="0"/>
    <s v="401BRR0070"/>
    <n v="0"/>
    <x v="356"/>
    <s v="0070"/>
    <n v="-60.275924899614303"/>
    <n v="3.1379749797615601"/>
    <n v="-59.946949369817503"/>
    <n v="3.3105709297046801"/>
    <s v="401"/>
    <s v="RR"/>
    <s v="Eixo Principal"/>
    <s v="-"/>
    <s v="401BRR0070"/>
    <s v="IGARAPÉ GARRAFA"/>
    <s v="ACESSO BONFIM"/>
    <n v="64.099999999999994"/>
    <n v="107"/>
    <n v="42.9"/>
    <x v="2"/>
    <m/>
    <m/>
    <s v="Federal"/>
    <m/>
    <m/>
    <m/>
    <s v="Federal"/>
    <s v="PAV"/>
    <s v="Boa Vista"/>
  </r>
  <r>
    <x v="0"/>
    <s v="401BRR0080"/>
    <n v="0"/>
    <x v="356"/>
    <s v="0080"/>
    <n v="-59.946949369817503"/>
    <n v="3.3105709297046801"/>
    <n v="-59.889865890398397"/>
    <n v="3.5679572895973002"/>
    <s v="401"/>
    <s v="RR"/>
    <s v="Eixo Principal"/>
    <s v="-"/>
    <s v="401BRR0080"/>
    <s v="ACESSO BONFIM"/>
    <s v="RIO ITACUTÚ (CONCEIÇÃO DO MÁU)"/>
    <n v="107"/>
    <n v="137.5"/>
    <n v="30.5"/>
    <x v="5"/>
    <m/>
    <m/>
    <s v="Federal"/>
    <m/>
    <m/>
    <m/>
    <s v="Federal"/>
    <s v="N_PAV"/>
    <s v="Boa Vista"/>
  </r>
  <r>
    <x v="0"/>
    <s v="401BRR0090"/>
    <n v="0"/>
    <x v="356"/>
    <s v="0090"/>
    <n v="-59.889865890398397"/>
    <n v="3.5679572895973002"/>
    <n v="-59.737285719560198"/>
    <n v="3.80136157957326"/>
    <s v="401"/>
    <s v="RR"/>
    <s v="Eixo Principal"/>
    <s v="-"/>
    <s v="401BRR0090"/>
    <s v="RIO ITACUTÚ (CONCEIÇÃO DO MÁU)"/>
    <s v="ENTR BR-433"/>
    <n v="137.5"/>
    <n v="169.8"/>
    <n v="32.299999999999997"/>
    <x v="5"/>
    <m/>
    <m/>
    <s v="Federal"/>
    <m/>
    <m/>
    <m/>
    <s v="Federal"/>
    <s v="N_PAV"/>
    <s v="Boa Vista"/>
  </r>
  <r>
    <x v="0"/>
    <s v="401BRR0100"/>
    <n v="0"/>
    <x v="356"/>
    <s v="0100"/>
    <n v="-59.737285719560198"/>
    <n v="3.80136157957326"/>
    <n v="-59.684197990045099"/>
    <n v="3.8465932300935601"/>
    <s v="401"/>
    <s v="RR"/>
    <s v="Eixo Principal"/>
    <s v="-"/>
    <s v="401BRR0100"/>
    <s v="ENTR BR-433"/>
    <s v="INÍCIO DA PAVIMENTAÇÃO"/>
    <n v="169.8"/>
    <n v="177.5"/>
    <n v="7.7"/>
    <x v="5"/>
    <m/>
    <m/>
    <s v="Federal"/>
    <m/>
    <m/>
    <m/>
    <s v="Federal"/>
    <s v="N_PAV"/>
    <s v="Boa Vista"/>
  </r>
  <r>
    <x v="0"/>
    <s v="401BRR0110"/>
    <n v="0"/>
    <x v="356"/>
    <s v="0110"/>
    <n v="-59.684197990045099"/>
    <n v="3.8465932300935601"/>
    <n v="-59.626258429782602"/>
    <n v="3.8834232998454401"/>
    <s v="401"/>
    <s v="RR"/>
    <s v="Eixo Principal"/>
    <s v="-"/>
    <s v="401BRR0110"/>
    <s v="INÍCIO DA PAVIMENTAÇÃO"/>
    <s v="ENTR AV.MAURÍCIO HABERT (NORMANDIA)"/>
    <n v="177.5"/>
    <n v="185.2"/>
    <n v="7.7"/>
    <x v="2"/>
    <m/>
    <m/>
    <s v="Federal"/>
    <m/>
    <m/>
    <m/>
    <s v="Federal"/>
    <s v="PAV"/>
    <s v="Boa Vista"/>
  </r>
  <r>
    <x v="0"/>
    <s v="401BRR0120"/>
    <n v="0"/>
    <x v="356"/>
    <s v="0120"/>
    <n v="-59.626258429782602"/>
    <n v="3.8834232998454401"/>
    <n v="-59.59447333008"/>
    <n v="3.8801174603525501"/>
    <s v="401"/>
    <s v="RR"/>
    <s v="Eixo Principal"/>
    <s v="-"/>
    <s v="401BRR0120"/>
    <s v="ENTR AV.MAURÍCIO HABERT (NORMANDIA)"/>
    <s v="FRONT BRASIL/GUIANA (NORMANDIA)"/>
    <n v="185.2"/>
    <n v="187"/>
    <n v="1.8"/>
    <x v="1"/>
    <m/>
    <m/>
    <s v="Federal"/>
    <m/>
    <m/>
    <m/>
    <s v="Federal"/>
    <s v="PLA"/>
    <m/>
  </r>
  <r>
    <x v="0"/>
    <s v="402BCE0220"/>
    <n v="0"/>
    <x v="357"/>
    <s v="0220"/>
    <n v="-41.2552591500896"/>
    <n v="-3.0785199699206398"/>
    <n v="-41.2437124701543"/>
    <n v="-3.0417369500002001"/>
    <s v="402"/>
    <s v="CE"/>
    <s v="Eixo Principal"/>
    <s v="-"/>
    <s v="402BCE0220"/>
    <s v="ENTR CE-085(A) (DIV PI/CE)"/>
    <s v="CHAVAL"/>
    <n v="0"/>
    <n v="4.4000000000000004"/>
    <n v="4.4000000000000004"/>
    <x v="1"/>
    <m/>
    <m/>
    <s v="Estadual"/>
    <m/>
    <s v="CE-085"/>
    <s v="PAV"/>
    <s v="Estadual"/>
    <s v="PLA"/>
    <s v="Sobral"/>
  </r>
  <r>
    <x v="0"/>
    <s v="402BCE0230"/>
    <n v="0"/>
    <x v="357"/>
    <s v="0230"/>
    <n v="-41.2437124701543"/>
    <n v="-3.0417369500002001"/>
    <n v="-41.137924859944199"/>
    <n v="-3.0194699196010699"/>
    <s v="402"/>
    <s v="CE"/>
    <s v="Eixo Principal"/>
    <s v="-"/>
    <s v="402BCE0230"/>
    <s v="CHAVAL"/>
    <s v="ENTR CE-187 (BARROQUINHA)"/>
    <n v="4.4000000000000004"/>
    <n v="17.600000000000001"/>
    <n v="13.2"/>
    <x v="1"/>
    <m/>
    <m/>
    <s v="Estadual"/>
    <m/>
    <s v="CE-085"/>
    <s v="PAV"/>
    <s v="Estadual"/>
    <s v="PLA"/>
    <s v="Sobral"/>
  </r>
  <r>
    <x v="0"/>
    <s v="402BCE0240"/>
    <n v="0"/>
    <x v="357"/>
    <s v="0240"/>
    <n v="-41.137924859944199"/>
    <n v="-3.0194699196010699"/>
    <n v="-40.855552939616402"/>
    <n v="-2.9280912103410501"/>
    <s v="402"/>
    <s v="CE"/>
    <s v="Eixo Principal"/>
    <s v="-"/>
    <s v="402BCE0240"/>
    <s v="ENTR CE-187 (BARROQUINHA)"/>
    <s v="CAMOCIM"/>
    <n v="17.600000000000001"/>
    <n v="52.3"/>
    <n v="34.700000000000003"/>
    <x v="1"/>
    <m/>
    <m/>
    <s v="Estadual"/>
    <m/>
    <s v="CE-085"/>
    <s v="PAV"/>
    <s v="Estadual"/>
    <s v="PLA"/>
    <s v="Sobral"/>
  </r>
  <r>
    <x v="0"/>
    <s v="402BCE0250"/>
    <n v="0"/>
    <x v="357"/>
    <s v="0250"/>
    <n v="-40.855552939616402"/>
    <n v="-2.9280912103410501"/>
    <n v="-40.834260650208797"/>
    <n v="-3.1294255700339502"/>
    <s v="402"/>
    <s v="CE"/>
    <s v="Eixo Principal"/>
    <s v="-"/>
    <s v="402BCE0250"/>
    <s v="CAMOCIM"/>
    <s v="ENTR CE-311/362/364 (GRANJA)"/>
    <n v="52.3"/>
    <n v="75.099999999999994"/>
    <n v="22.8"/>
    <x v="1"/>
    <m/>
    <m/>
    <s v="Estadual"/>
    <m/>
    <s v="CE-085"/>
    <s v="PAV"/>
    <s v="Estadual"/>
    <s v="PLA"/>
    <s v="Sobral"/>
  </r>
  <r>
    <x v="0"/>
    <s v="402BCE0270"/>
    <n v="0"/>
    <x v="357"/>
    <s v="0270"/>
    <n v="-40.834260650208797"/>
    <n v="-3.1294255700339502"/>
    <n v="-40.669165690044501"/>
    <n v="-3.0376085303093898"/>
    <s v="402"/>
    <s v="CE"/>
    <s v="Eixo Principal"/>
    <s v="-"/>
    <s v="402BCE0270"/>
    <s v="ENTR CE-311/362/364 (GRANJA)"/>
    <s v="ENTR CE-085(B)/313 (PARAZINHO)"/>
    <n v="75.099999999999994"/>
    <n v="94.6"/>
    <n v="19.5"/>
    <x v="5"/>
    <m/>
    <m/>
    <s v="Federal"/>
    <m/>
    <m/>
    <m/>
    <s v="Federal"/>
    <s v="N_PAV"/>
    <s v="Sobral"/>
  </r>
  <r>
    <x v="0"/>
    <s v="402BCE0280"/>
    <n v="0"/>
    <x v="357"/>
    <s v="0280"/>
    <n v="-40.669165690044501"/>
    <n v="-3.0376085303093898"/>
    <n v="-40.1510952399532"/>
    <n v="-3.1254726899126699"/>
    <s v="402"/>
    <s v="CE"/>
    <s v="Eixo Principal"/>
    <s v="-"/>
    <s v="402BCE0280"/>
    <s v="ENTR CE-085(B)/313 (PARAZINHO)"/>
    <s v="ENTR CE-179/319 (MARCO)"/>
    <n v="94.6"/>
    <n v="175.5"/>
    <n v="80.900000000000006"/>
    <x v="3"/>
    <s v="EOI"/>
    <m/>
    <s v="Federal"/>
    <m/>
    <m/>
    <m/>
    <s v="Federal"/>
    <s v="N_PAV"/>
    <s v="Sobral"/>
  </r>
  <r>
    <x v="0"/>
    <s v="402BCE0290"/>
    <n v="0"/>
    <x v="357"/>
    <s v="0290"/>
    <n v="-40.1510952399532"/>
    <n v="-3.1254726899126699"/>
    <n v="-40.084232320365203"/>
    <n v="-3.12394227041937"/>
    <s v="402"/>
    <s v="CE"/>
    <s v="Eixo Principal"/>
    <s v="-"/>
    <s v="402BCE0290"/>
    <s v="ENTR CE-179/319 (MARCO)"/>
    <s v="ENTR BR-403(A)"/>
    <n v="175.5"/>
    <n v="183"/>
    <n v="7.5"/>
    <x v="2"/>
    <m/>
    <m/>
    <s v="Federal"/>
    <m/>
    <m/>
    <m/>
    <s v="Federal"/>
    <s v="PAV"/>
    <s v="Fortaleza"/>
  </r>
  <r>
    <x v="0"/>
    <s v="402BCE0310"/>
    <n v="0"/>
    <x v="357"/>
    <s v="0310"/>
    <n v="-40.084232320365203"/>
    <n v="-3.12394227041937"/>
    <n v="-40.087737960438403"/>
    <n v="-3.22366275013575"/>
    <s v="402"/>
    <s v="CE"/>
    <s v="Eixo Principal"/>
    <s v="-"/>
    <s v="402BCE0310"/>
    <s v="ENTR BR-403(A)"/>
    <s v="ENTR BR-403(B) (P/MORRINHOS)"/>
    <n v="183"/>
    <n v="193.9"/>
    <n v="10.9"/>
    <x v="2"/>
    <m/>
    <s v="403BCE0040"/>
    <s v="Federal"/>
    <m/>
    <m/>
    <m/>
    <s v="Federal"/>
    <s v="PAV"/>
    <s v="Sobral"/>
  </r>
  <r>
    <x v="0"/>
    <s v="402BCE0330"/>
    <n v="0"/>
    <x v="357"/>
    <s v="0330"/>
    <n v="-40.087737960438403"/>
    <n v="-3.22366275013575"/>
    <n v="-39.914128540199897"/>
    <n v="-3.27091869993802"/>
    <s v="402"/>
    <s v="CE"/>
    <s v="Eixo Principal"/>
    <s v="-"/>
    <s v="402BCE0330"/>
    <s v="ENTR BR-403(B) (P/MORRINHOS)"/>
    <s v="ENTR CE-434 (NASCENTE)"/>
    <n v="193.9"/>
    <n v="214.7"/>
    <n v="20.8"/>
    <x v="2"/>
    <m/>
    <m/>
    <s v="Federal"/>
    <m/>
    <m/>
    <m/>
    <s v="Federal"/>
    <s v="PAV"/>
    <s v="Sobral"/>
  </r>
  <r>
    <x v="0"/>
    <s v="402BCE0340"/>
    <n v="0"/>
    <x v="357"/>
    <s v="0340"/>
    <n v="-39.914128540199897"/>
    <n v="-3.27091869993802"/>
    <n v="-39.831954750011597"/>
    <n v="-3.3663321698936599"/>
    <s v="402"/>
    <s v="CE"/>
    <s v="Eixo Principal"/>
    <s v="-"/>
    <s v="402BCE0340"/>
    <s v="ENTR CE-434 (NASCENTE)"/>
    <s v="ENTR CE-176 (AMONTADA)"/>
    <n v="214.7"/>
    <n v="229.5"/>
    <n v="14.8"/>
    <x v="2"/>
    <m/>
    <m/>
    <s v="Federal"/>
    <m/>
    <m/>
    <m/>
    <s v="Federal"/>
    <s v="PAV"/>
    <s v="Sobral"/>
  </r>
  <r>
    <x v="0"/>
    <s v="402BCE0345"/>
    <n v="0"/>
    <x v="357"/>
    <s v="0345"/>
    <n v="-39.831954750011597"/>
    <n v="-3.3663321698936599"/>
    <n v="-39.613880819843899"/>
    <n v="-3.48550083959202"/>
    <s v="402"/>
    <s v="CE"/>
    <s v="Eixo Principal"/>
    <s v="-"/>
    <s v="402BCE0345"/>
    <s v="ENTR CE-176 (AMONTADA)"/>
    <s v="INÍCIO DA DUPLICAÇÃO"/>
    <n v="229.5"/>
    <n v="258.5"/>
    <n v="29"/>
    <x v="2"/>
    <m/>
    <m/>
    <s v="Federal"/>
    <m/>
    <m/>
    <m/>
    <s v="Federal"/>
    <s v="PAV"/>
    <s v="Sobral"/>
  </r>
  <r>
    <x v="0"/>
    <s v="402BCE0348"/>
    <n v="0"/>
    <x v="357"/>
    <s v="0348"/>
    <n v="-39.613880819843899"/>
    <n v="-3.48550083959202"/>
    <n v="-39.590900059589998"/>
    <n v="-3.4971574598488302"/>
    <s v="402"/>
    <s v="CE"/>
    <s v="Eixo Principal"/>
    <s v="-"/>
    <s v="402BCE0348"/>
    <s v="INÍCIO DA DUPLICAÇÃO"/>
    <s v="ENTR CE-168 (ITAPIPOCA - FIM DA DUPLICAÇÃO)"/>
    <n v="258.5"/>
    <n v="261.39999999999998"/>
    <n v="2.9"/>
    <x v="0"/>
    <m/>
    <m/>
    <s v="Federal"/>
    <m/>
    <m/>
    <m/>
    <s v="Federal"/>
    <s v="PAV"/>
    <s v="Sobral"/>
  </r>
  <r>
    <x v="0"/>
    <s v="402BCE0350"/>
    <n v="0"/>
    <x v="357"/>
    <s v="0350"/>
    <n v="-39.590900059589998"/>
    <n v="-3.4971574598488302"/>
    <n v="-39.575759310144001"/>
    <n v="-3.4920707702498199"/>
    <s v="402"/>
    <s v="CE"/>
    <s v="Eixo Principal"/>
    <s v="-"/>
    <s v="402BCE0350"/>
    <s v="ENTR CE-168 (ITAPIPOCA - FIM DA DUPLICAÇÃO)"/>
    <s v="FIM DO TRECHO URBANO"/>
    <n v="261.39999999999998"/>
    <n v="263.8"/>
    <n v="2.4"/>
    <x v="2"/>
    <m/>
    <m/>
    <s v="Federal"/>
    <m/>
    <m/>
    <m/>
    <s v="Federal"/>
    <s v="PAV"/>
    <s v="Sobral"/>
  </r>
  <r>
    <x v="0"/>
    <s v="402BCE0355"/>
    <n v="0"/>
    <x v="357"/>
    <s v="0355"/>
    <n v="-39.575759310144001"/>
    <n v="-3.4920707702498199"/>
    <n v="-39.426298499875799"/>
    <n v="-3.6557800496095698"/>
    <s v="402"/>
    <s v="CE"/>
    <s v="Eixo Principal"/>
    <s v="-"/>
    <s v="402BCE0355"/>
    <s v="FIM DO TRECHO URBANO"/>
    <s v="ENTR CE-243 (VARJOTA)"/>
    <n v="263.8"/>
    <n v="292.8"/>
    <n v="29"/>
    <x v="2"/>
    <m/>
    <m/>
    <s v="Federal"/>
    <m/>
    <m/>
    <m/>
    <s v="Federal"/>
    <s v="PAV"/>
    <s v="Sobral"/>
  </r>
  <r>
    <x v="0"/>
    <s v="402BCE0360"/>
    <n v="0"/>
    <x v="357"/>
    <s v="0360"/>
    <n v="-39.426298499875799"/>
    <n v="-3.6557800496095698"/>
    <n v="-39.355987209941702"/>
    <n v="-3.6807394703502001"/>
    <s v="402"/>
    <s v="CE"/>
    <s v="Eixo Principal"/>
    <s v="-"/>
    <s v="402BCE0360"/>
    <s v="ENTR CE-243 (VARJOTA)"/>
    <s v="ENTR BR-222 (UMIRIM)"/>
    <n v="292.8"/>
    <n v="301.5"/>
    <n v="8.6999999999999993"/>
    <x v="2"/>
    <m/>
    <m/>
    <s v="Federal"/>
    <m/>
    <m/>
    <m/>
    <s v="Federal"/>
    <s v="PAV"/>
    <s v="Sobral"/>
  </r>
  <r>
    <x v="0"/>
    <s v="402BMA0010"/>
    <n v="0"/>
    <x v="358"/>
    <s v="0010"/>
    <n v="-44.317270959586999"/>
    <n v="-2.9721078803743199"/>
    <n v="-44.251831059755503"/>
    <n v="-2.93872484997177"/>
    <s v="402"/>
    <s v="MA"/>
    <s v="Eixo Principal"/>
    <s v="-"/>
    <s v="402BMA0010"/>
    <s v="ENTR BR-135/MA-110(A) (BACABEIRA)"/>
    <s v="ROSÁRIO"/>
    <n v="0"/>
    <n v="9.1999999999999993"/>
    <n v="9.1999999999999993"/>
    <x v="1"/>
    <m/>
    <m/>
    <s v="Estadual"/>
    <m/>
    <s v="MA-110"/>
    <s v="PAV"/>
    <s v="Estadual"/>
    <s v="PLA"/>
    <s v="Pedrinhas"/>
  </r>
  <r>
    <x v="0"/>
    <s v="402BMA0020"/>
    <n v="0"/>
    <x v="358"/>
    <s v="0020"/>
    <n v="-44.251831059755503"/>
    <n v="-2.93872484997177"/>
    <n v="-44.0640685696087"/>
    <n v="-2.8472325896122399"/>
    <s v="402"/>
    <s v="MA"/>
    <s v="Eixo Principal"/>
    <s v="-"/>
    <s v="402BMA0020"/>
    <s v="ROSÁRIO"/>
    <s v="P/AXIXÁ"/>
    <n v="9.1999999999999993"/>
    <n v="35.6"/>
    <n v="26.4"/>
    <x v="1"/>
    <m/>
    <m/>
    <s v="Estadual"/>
    <m/>
    <s v="MA-110"/>
    <s v="PAV"/>
    <s v="Estadual"/>
    <s v="PLA"/>
    <s v="Pedrinhas"/>
  </r>
  <r>
    <x v="0"/>
    <s v="402BMA0030"/>
    <n v="0"/>
    <x v="358"/>
    <s v="0030"/>
    <n v="-44.0640685696087"/>
    <n v="-2.8472325896122399"/>
    <n v="-44.048247609839201"/>
    <n v="-2.8573919798559402"/>
    <s v="402"/>
    <s v="MA"/>
    <s v="Eixo Principal"/>
    <s v="-"/>
    <s v="402BMA0030"/>
    <s v="P/AXIXÁ"/>
    <s v="ENTR MA-110(B)/309 (P/MORROS)"/>
    <n v="35.6"/>
    <n v="38.200000000000003"/>
    <n v="2.6"/>
    <x v="1"/>
    <m/>
    <m/>
    <s v="Estadual"/>
    <m/>
    <s v="MA-110"/>
    <s v="PAV"/>
    <s v="Estadual"/>
    <s v="PLA"/>
    <s v="Pedrinhas"/>
  </r>
  <r>
    <x v="0"/>
    <s v="402BMA0072"/>
    <n v="0"/>
    <x v="358"/>
    <s v="0072"/>
    <n v="-44.048247609839201"/>
    <n v="-2.8573919798559402"/>
    <n v="-43.528265870173698"/>
    <n v="-2.7297548396140798"/>
    <s v="402"/>
    <s v="MA"/>
    <s v="Eixo Principal"/>
    <s v="-"/>
    <s v="402BMA0072"/>
    <s v="ENTR MA-110(B)/309 (P/MORROS)"/>
    <s v="ENTR MA-311 (P/HUMBERTO DE CAMPOS)"/>
    <n v="38.200000000000003"/>
    <n v="103.2"/>
    <n v="65"/>
    <x v="1"/>
    <m/>
    <m/>
    <s v="Estadual"/>
    <m/>
    <s v="MAT-402"/>
    <s v="PAV"/>
    <s v="Estadual"/>
    <s v="PLA"/>
    <s v="Pedrinhas"/>
  </r>
  <r>
    <x v="0"/>
    <s v="402BMA0080"/>
    <n v="0"/>
    <x v="358"/>
    <s v="0080"/>
    <n v="-43.528265870173698"/>
    <n v="-2.7297548396140798"/>
    <n v="-42.9132058702546"/>
    <n v="-2.85776408964096"/>
    <s v="402"/>
    <s v="MA"/>
    <s v="Eixo Principal"/>
    <s v="-"/>
    <s v="402BMA0080"/>
    <s v="ENTR MA-311 (P/HUMBERTO DE CAMPOS)"/>
    <s v="ENTR MA-225 (SOBRADINHO)"/>
    <n v="103.2"/>
    <n v="179.9"/>
    <n v="76.7"/>
    <x v="2"/>
    <m/>
    <m/>
    <s v="Federal"/>
    <m/>
    <m/>
    <m/>
    <s v="Federal"/>
    <s v="PAV"/>
    <s v="Pedrinhas"/>
  </r>
  <r>
    <x v="0"/>
    <s v="402BMA0090"/>
    <n v="0"/>
    <x v="358"/>
    <s v="0090"/>
    <n v="-42.9132058702546"/>
    <n v="-2.85776408964096"/>
    <n v="-42.3053345300644"/>
    <n v="-2.9040318697749399"/>
    <s v="402"/>
    <s v="MA"/>
    <s v="Eixo Principal"/>
    <s v="-"/>
    <s v="402BMA0090"/>
    <s v="ENTR MA-225 (SOBRADINHO)"/>
    <s v="ENTR MA-034 (BARRO DURO)"/>
    <n v="179.9"/>
    <n v="253.7"/>
    <n v="73.8"/>
    <x v="1"/>
    <m/>
    <m/>
    <s v="Federal"/>
    <m/>
    <m/>
    <m/>
    <s v="Federal"/>
    <s v="PLA"/>
    <s v="Pedrinhas"/>
  </r>
  <r>
    <x v="0"/>
    <s v="402BMA0130"/>
    <n v="0"/>
    <x v="358"/>
    <s v="0130"/>
    <n v="-42.3053345300644"/>
    <n v="-2.9040318697749399"/>
    <n v="-42.064032269773399"/>
    <n v="-3.0256295201861501"/>
    <s v="402"/>
    <s v="MA"/>
    <s v="Eixo Principal"/>
    <s v="-"/>
    <s v="402BMA0130"/>
    <s v="ENTR MA-034 (BARRO DURO)"/>
    <s v="ENTR MA-345 (JANDIRA)"/>
    <n v="253.7"/>
    <n v="294.8"/>
    <n v="41.1"/>
    <x v="1"/>
    <m/>
    <m/>
    <s v="Federal"/>
    <m/>
    <m/>
    <m/>
    <s v="Federal"/>
    <s v="PLA"/>
    <s v="Pedrinhas"/>
  </r>
  <r>
    <x v="0"/>
    <s v="402BMA0140"/>
    <n v="0"/>
    <x v="358"/>
    <s v="0140"/>
    <n v="-42.064032269773399"/>
    <n v="-3.0256295201861501"/>
    <n v="-42.012640870279803"/>
    <n v="-3.0557032298201499"/>
    <s v="402"/>
    <s v="MA"/>
    <s v="Eixo Principal"/>
    <s v="-"/>
    <s v="402BMA0140"/>
    <s v="ENTR MA-345 (JANDIRA)"/>
    <s v="ENTR MA-346"/>
    <n v="294.8"/>
    <n v="302"/>
    <n v="7.2"/>
    <x v="1"/>
    <m/>
    <m/>
    <s v="Estadual"/>
    <m/>
    <s v="MA-345"/>
    <s v="PAV"/>
    <s v="Estadual"/>
    <s v="PLA"/>
    <s v="Pedrinhas"/>
  </r>
  <r>
    <x v="0"/>
    <s v="402BMA0150"/>
    <n v="0"/>
    <x v="358"/>
    <s v="0150"/>
    <n v="-42.012640870279803"/>
    <n v="-3.0557032298201499"/>
    <n v="-41.901180529957401"/>
    <n v="-3.0938893099436702"/>
    <s v="402"/>
    <s v="MA"/>
    <s v="Eixo Principal"/>
    <s v="-"/>
    <s v="402BMA0150"/>
    <s v="ENTR MA-346"/>
    <s v="DIV MA/PI (PONTE DO JANDIRA - RIO PARANAÍBA)"/>
    <n v="302"/>
    <n v="316"/>
    <n v="14"/>
    <x v="1"/>
    <m/>
    <m/>
    <s v="Estadual"/>
    <m/>
    <s v="MA-346"/>
    <s v="PAV"/>
    <s v="Estadual"/>
    <s v="PLA"/>
    <s v="Pedrinhas"/>
  </r>
  <r>
    <x v="0"/>
    <s v="402BPI0170"/>
    <n v="0"/>
    <x v="359"/>
    <s v="0170"/>
    <n v="-41.901180529957401"/>
    <n v="-3.0938893099436702"/>
    <n v="-41.780067890220799"/>
    <n v="-3.1006380204282702"/>
    <s v="402"/>
    <s v="PI"/>
    <s v="Eixo Principal"/>
    <s v="-"/>
    <s v="402BPI0170"/>
    <s v="DIV MA/PI (PONTE DO JANDIRA)"/>
    <s v="ENTR BR-343(A)"/>
    <n v="0"/>
    <n v="14.1"/>
    <n v="14.1"/>
    <x v="2"/>
    <m/>
    <m/>
    <s v="Federal"/>
    <m/>
    <m/>
    <m/>
    <s v="Federal"/>
    <s v="PAV"/>
    <s v="Piripiri"/>
  </r>
  <r>
    <x v="0"/>
    <s v="402BPI0175"/>
    <n v="0"/>
    <x v="359"/>
    <s v="0175"/>
    <n v="-41.780067890220799"/>
    <n v="-3.1006380204282702"/>
    <n v="-41.755385330268702"/>
    <n v="-2.9391936701517198"/>
    <s v="402"/>
    <s v="PI"/>
    <s v="Eixo Principal"/>
    <s v="Coinc"/>
    <s v="402BPI0175"/>
    <s v="ENTR BR-343(A)"/>
    <s v="INÍCIO PISTA DUPLA"/>
    <n v="14.1"/>
    <n v="32.200000000000003"/>
    <n v="18.100000000000001"/>
    <x v="2"/>
    <m/>
    <s v="343BPI0030"/>
    <s v="Federal"/>
    <m/>
    <m/>
    <m/>
    <s v="Federal"/>
    <s v="PAV"/>
    <s v="Piripiri"/>
  </r>
  <r>
    <x v="0"/>
    <s v="402BPI0180"/>
    <n v="0"/>
    <x v="359"/>
    <s v="0180"/>
    <n v="-41.755385330268702"/>
    <n v="-2.9391936701517198"/>
    <n v="-41.7535057696754"/>
    <n v="-2.92878488981074"/>
    <s v="402"/>
    <s v="PI"/>
    <s v="Eixo Principal"/>
    <s v="Coinc"/>
    <s v="402BPI0180"/>
    <s v="INÍCIO PISTA DUPLA"/>
    <s v="ENTR BR-343(B)/PI-116/210(A) (PARNAÍBA)"/>
    <n v="32.200000000000003"/>
    <n v="33.4"/>
    <n v="1.2"/>
    <x v="0"/>
    <m/>
    <s v="343BPI0028"/>
    <s v="Federal"/>
    <m/>
    <m/>
    <m/>
    <s v="Federal"/>
    <s v="PAV"/>
    <s v="Piripiri"/>
  </r>
  <r>
    <x v="0"/>
    <s v="402BPI0190"/>
    <n v="0"/>
    <x v="359"/>
    <s v="0190"/>
    <n v="-41.7535057696754"/>
    <n v="-2.92878488981074"/>
    <n v="-41.444980709891801"/>
    <n v="-3.08055558986853"/>
    <s v="402"/>
    <s v="PI"/>
    <s v="Eixo Principal"/>
    <s v="-"/>
    <s v="402BPI0190"/>
    <s v="ENTR BR-343(B)/PI-116/210(A) (PARNAÍBA)"/>
    <s v="ENTR PI-116 (CAMURUPIM DE CIMA)"/>
    <n v="33.4"/>
    <n v="76.900000000000006"/>
    <n v="43.5"/>
    <x v="2"/>
    <m/>
    <m/>
    <s v="Federal"/>
    <m/>
    <m/>
    <m/>
    <s v="Federal"/>
    <s v="PAV"/>
    <s v="Piripiri"/>
  </r>
  <r>
    <x v="0"/>
    <s v="402BPI0210"/>
    <n v="0"/>
    <x v="359"/>
    <s v="0210"/>
    <n v="-41.444980709891801"/>
    <n v="-3.08055558986853"/>
    <n v="-41.2552591500896"/>
    <n v="-3.0785199699206398"/>
    <s v="402"/>
    <s v="PI"/>
    <s v="Eixo Principal"/>
    <s v="-"/>
    <s v="402BPI0210"/>
    <s v="ENTR PI-116 (CAMURUPIM DE CIMA)"/>
    <s v="ENTR PI-210(B) (DIV PI/CE) (P/CHAVAL)"/>
    <n v="76.900000000000006"/>
    <n v="99.6"/>
    <n v="22.7"/>
    <x v="2"/>
    <m/>
    <m/>
    <s v="Federal"/>
    <m/>
    <m/>
    <m/>
    <s v="Federal"/>
    <s v="PAV"/>
    <s v="Piripiri"/>
  </r>
  <r>
    <x v="0"/>
    <s v="403ACE1005"/>
    <n v="0"/>
    <x v="360"/>
    <s v="1005"/>
    <n v="-40.1184532104472"/>
    <n v="-2.9074230801110099"/>
    <n v="-40.169574090272"/>
    <n v="-2.9174600402486099"/>
    <s v="403"/>
    <s v="CE"/>
    <s v="Acesso"/>
    <s v="-"/>
    <s v="403ACE1005"/>
    <s v="ENTR BR-403 (ACARAÚ)"/>
    <s v="CRUZ"/>
    <n v="0"/>
    <n v="6.7"/>
    <n v="6.7"/>
    <x v="2"/>
    <m/>
    <m/>
    <s v="Federal"/>
    <m/>
    <m/>
    <m/>
    <s v="Federal"/>
    <s v="PAV"/>
    <s v="Sobral"/>
  </r>
  <r>
    <x v="0"/>
    <s v="403BCE0010"/>
    <n v="0"/>
    <x v="361"/>
    <s v="0010"/>
    <n v="-40.119534379907599"/>
    <n v="-2.8838988199744899"/>
    <n v="-40.084232320365203"/>
    <n v="-3.12394227041937"/>
    <s v="403"/>
    <s v="CE"/>
    <s v="Eixo Principal"/>
    <s v="-"/>
    <s v="403BCE0010"/>
    <s v="ENTR CE-085 (ACARAÚ)"/>
    <s v="ENTR BR-402(A) (P/MARCO)"/>
    <n v="0"/>
    <n v="28.2"/>
    <n v="28.2"/>
    <x v="2"/>
    <m/>
    <m/>
    <s v="Federal"/>
    <m/>
    <m/>
    <m/>
    <s v="Federal"/>
    <s v="PAV"/>
    <s v="Sobral"/>
  </r>
  <r>
    <x v="0"/>
    <s v="403BCE0040"/>
    <n v="0"/>
    <x v="361"/>
    <s v="0040"/>
    <n v="-40.084232320365203"/>
    <n v="-3.12394227041937"/>
    <n v="-40.087737960438403"/>
    <n v="-3.22366275013575"/>
    <s v="403"/>
    <s v="CE"/>
    <s v="Eixo Principal"/>
    <s v="Coinc"/>
    <s v="403BCE0040"/>
    <s v="ENTR BR-402(A) (P/MARCO)"/>
    <s v="ENTR BR-402(B)/CE-178(A)/354(A)"/>
    <n v="28.2"/>
    <n v="39.1"/>
    <n v="10.9"/>
    <x v="2"/>
    <m/>
    <s v="402BCE0310"/>
    <s v="Federal"/>
    <m/>
    <m/>
    <m/>
    <s v="Federal"/>
    <s v="PAV"/>
    <s v="Sobral"/>
  </r>
  <r>
    <x v="0"/>
    <s v="403BCE0045"/>
    <n v="0"/>
    <x v="361"/>
    <s v="0045"/>
    <n v="-40.087737960438403"/>
    <n v="-3.22366275013575"/>
    <n v="-40.122356799626502"/>
    <n v="-3.2268137596472499"/>
    <s v="403"/>
    <s v="CE"/>
    <s v="Eixo Principal"/>
    <s v="-"/>
    <s v="403BCE0045"/>
    <s v="ENTR BR-402(B)/CE-178(A)/354(A)"/>
    <s v="ENTR CE-354(B) (MORRINHOS)"/>
    <n v="39.1"/>
    <n v="42.9"/>
    <n v="3.8"/>
    <x v="1"/>
    <m/>
    <m/>
    <s v="Estadual"/>
    <m/>
    <s v="CE-178"/>
    <s v="PAV"/>
    <s v="Estadual"/>
    <s v="PLA"/>
    <s v="Sobral"/>
  </r>
  <r>
    <x v="0"/>
    <s v="403BCE0050"/>
    <n v="0"/>
    <x v="361"/>
    <s v="0050"/>
    <n v="-40.122356799626502"/>
    <n v="-3.2268137596472499"/>
    <n v="-40.203207179867398"/>
    <n v="-3.4574258102529098"/>
    <s v="403"/>
    <s v="CE"/>
    <s v="Eixo Principal"/>
    <s v="-"/>
    <s v="403BCE0050"/>
    <s v="ENTR CE-354(B) (MORRINHOS)"/>
    <s v="ENTR CE-232 (SANTANA DO ACARAÚ)"/>
    <n v="42.9"/>
    <n v="72"/>
    <n v="29.1"/>
    <x v="1"/>
    <m/>
    <m/>
    <s v="Estadual"/>
    <m/>
    <s v="CE-178"/>
    <s v="PAV"/>
    <s v="Estadual"/>
    <s v="PLA"/>
    <s v="Sobral"/>
  </r>
  <r>
    <x v="0"/>
    <s v="403BCE0055"/>
    <n v="0"/>
    <x v="361"/>
    <s v="0055"/>
    <n v="-40.203207179867398"/>
    <n v="-3.4574258102529098"/>
    <n v="-40.262210040061198"/>
    <n v="-3.6060802802806502"/>
    <s v="403"/>
    <s v="CE"/>
    <s v="Eixo Principal"/>
    <s v="-"/>
    <s v="403BCE0055"/>
    <s v="ENTR CE-232 (SANTANA DO ACARAÚ)"/>
    <s v="ENTR CE-240 (P/PATRIARCA)"/>
    <n v="72"/>
    <n v="90.4"/>
    <n v="18.399999999999999"/>
    <x v="1"/>
    <m/>
    <m/>
    <s v="Estadual"/>
    <m/>
    <s v="CE-178"/>
    <s v="PAV"/>
    <s v="Estadual"/>
    <s v="PLA"/>
    <s v="Sobral"/>
  </r>
  <r>
    <x v="0"/>
    <s v="403BCE0057"/>
    <n v="0"/>
    <x v="361"/>
    <s v="0057"/>
    <n v="-40.262210040061198"/>
    <n v="-3.6060802802806502"/>
    <n v="-40.323031830354601"/>
    <n v="-3.7253867099286699"/>
    <s v="403"/>
    <s v="CE"/>
    <s v="Eixo Principal"/>
    <s v="-"/>
    <s v="403BCE0057"/>
    <s v="ENTR CE-240 (P/PATRIARCA)"/>
    <s v="ENTR BR-222(A)/CE-362(A)"/>
    <n v="90.4"/>
    <n v="105.2"/>
    <n v="14.8"/>
    <x v="1"/>
    <m/>
    <m/>
    <s v="Estadual"/>
    <m/>
    <s v="CE-178"/>
    <s v="PAV"/>
    <s v="Estadual"/>
    <s v="PLA"/>
    <s v="Sobral"/>
  </r>
  <r>
    <x v="0"/>
    <s v="403BCE0060"/>
    <n v="0"/>
    <x v="361"/>
    <s v="0060"/>
    <n v="-40.323031830354601"/>
    <n v="-3.7253867099286699"/>
    <n v="-40.334302930135998"/>
    <n v="-3.7169909100024299"/>
    <s v="403"/>
    <s v="CE"/>
    <s v="Eixo Principal"/>
    <s v="Coinc"/>
    <s v="403BCE0060"/>
    <s v="ENTR BR-222(A)/CE-362(A)"/>
    <s v="ACESSO LESTE SOBRAL"/>
    <n v="105.2"/>
    <n v="106.8"/>
    <n v="1.6"/>
    <x v="2"/>
    <m/>
    <s v="222BCE0160"/>
    <s v="Federal"/>
    <m/>
    <m/>
    <m/>
    <s v="Federal"/>
    <s v="PAV"/>
    <s v="Sobral"/>
  </r>
  <r>
    <x v="0"/>
    <s v="403BCE0065"/>
    <n v="0"/>
    <x v="361"/>
    <s v="0065"/>
    <n v="-40.334302930135998"/>
    <n v="-3.7169909100024299"/>
    <n v="-40.381080900163298"/>
    <n v="-3.6953880298336799"/>
    <s v="403"/>
    <s v="CE"/>
    <s v="Eixo Principal"/>
    <s v="Coinc"/>
    <s v="403BCE0065"/>
    <s v="ACESSO LESTE SOBRAL"/>
    <s v="ACESSO OESTE SOBRAL"/>
    <n v="106.8"/>
    <n v="112.6"/>
    <n v="5.8"/>
    <x v="2"/>
    <m/>
    <s v="222BCE0170"/>
    <s v="Federal"/>
    <m/>
    <m/>
    <m/>
    <s v="Federal"/>
    <s v="PAV"/>
    <s v="Sobral"/>
  </r>
  <r>
    <x v="0"/>
    <s v="403BCE0070"/>
    <n v="0"/>
    <x v="361"/>
    <s v="0070"/>
    <n v="-40.381080900163298"/>
    <n v="-3.6953880298336799"/>
    <n v="-40.481585860299099"/>
    <n v="-3.7336625996492199"/>
    <s v="403"/>
    <s v="CE"/>
    <s v="Eixo Principal"/>
    <s v="Coinc"/>
    <s v="403BCE0070"/>
    <s v="ACESSO OESTE SOBRAL"/>
    <s v="ENTR BR-222(B)/CE-183"/>
    <n v="112.6"/>
    <n v="124.6"/>
    <n v="12"/>
    <x v="2"/>
    <m/>
    <s v="222BCE0190"/>
    <s v="Federal"/>
    <m/>
    <m/>
    <m/>
    <s v="Federal"/>
    <s v="PAV"/>
    <s v="Sobral"/>
  </r>
  <r>
    <x v="0"/>
    <s v="403BCE0075"/>
    <n v="0"/>
    <x v="361"/>
    <s v="0075"/>
    <n v="-40.481585860299099"/>
    <n v="-3.7336625996492199"/>
    <n v="-40.482364130000498"/>
    <n v="-3.94585923001938"/>
    <s v="403"/>
    <s v="CE"/>
    <s v="Eixo Principal"/>
    <s v="-"/>
    <s v="403BCE0075"/>
    <s v="ENTR BR-222(B)/CE-183"/>
    <s v="ENTR CE-253 (CARIRÉ)"/>
    <n v="124.6"/>
    <n v="149.4"/>
    <n v="24.8"/>
    <x v="2"/>
    <m/>
    <m/>
    <s v="Federal"/>
    <m/>
    <m/>
    <m/>
    <s v="Federal"/>
    <s v="PAV"/>
    <s v="Sobral"/>
  </r>
  <r>
    <x v="0"/>
    <s v="403BCE0090"/>
    <n v="0"/>
    <x v="361"/>
    <s v="0090"/>
    <n v="-40.482364130000498"/>
    <n v="-3.94585923001938"/>
    <n v="-40.473682610064301"/>
    <n v="-4.1959677003490503"/>
    <s v="403"/>
    <s v="CE"/>
    <s v="Eixo Principal"/>
    <s v="-"/>
    <s v="403BCE0090"/>
    <s v="ENTR CE-253 (CARIRÉ)"/>
    <s v="ENTR CE-366(A) (VARJOTA)"/>
    <n v="149.4"/>
    <n v="177.8"/>
    <n v="28.4"/>
    <x v="1"/>
    <m/>
    <m/>
    <s v="Estadual"/>
    <m/>
    <s v="CE-183"/>
    <s v="PAV"/>
    <s v="Estadual"/>
    <s v="PLA"/>
    <s v="Sobral"/>
  </r>
  <r>
    <x v="0"/>
    <s v="403BCE0091"/>
    <n v="0"/>
    <x v="361"/>
    <s v="0091"/>
    <n v="-40.473682610064301"/>
    <n v="-4.1959677003490503"/>
    <n v="-40.512030290265599"/>
    <n v="-4.1842603898051003"/>
    <s v="403"/>
    <s v="CE"/>
    <s v="Eixo Principal"/>
    <s v="-"/>
    <s v="403BCE0091"/>
    <s v="ENTR CE-366(A) (VARJOTA)"/>
    <s v="ENTR CE-366(B)"/>
    <n v="177.8"/>
    <n v="182.6"/>
    <n v="4.8"/>
    <x v="1"/>
    <m/>
    <m/>
    <s v="Estadual"/>
    <m/>
    <s v="CE-366"/>
    <s v="PAV"/>
    <s v="Estadual"/>
    <s v="PLA"/>
    <s v="Sobral"/>
  </r>
  <r>
    <x v="0"/>
    <s v="403BCE0110"/>
    <n v="0"/>
    <x v="361"/>
    <s v="0110"/>
    <n v="-40.512030290265599"/>
    <n v="-4.1842603898051003"/>
    <n v="-40.712247520206802"/>
    <n v="-4.3290700197655303"/>
    <s v="403"/>
    <s v="CE"/>
    <s v="Eixo Principal"/>
    <s v="-"/>
    <s v="403BCE0110"/>
    <s v="ENTR CE-366(B)"/>
    <s v="ENTR CE-187(A)/329(B) (IPÚ)"/>
    <n v="182.6"/>
    <n v="211.2"/>
    <n v="28.6"/>
    <x v="1"/>
    <m/>
    <m/>
    <s v="Estadual"/>
    <m/>
    <s v="CE-329"/>
    <s v="PAV"/>
    <s v="Estadual"/>
    <s v="PLA"/>
    <s v="Sobral"/>
  </r>
  <r>
    <x v="0"/>
    <s v="403BCE0130"/>
    <n v="0"/>
    <x v="361"/>
    <s v="0130"/>
    <n v="-40.712247520206802"/>
    <n v="-4.3290700197655303"/>
    <n v="-40.713228179636701"/>
    <n v="-4.3995042299362099"/>
    <s v="403"/>
    <s v="CE"/>
    <s v="Eixo Principal"/>
    <s v="-"/>
    <s v="403BCE0130"/>
    <s v="ENTR CE-187(A)/329(B) (IPÚ)"/>
    <s v="ENTR CE-257(A) (P/HIDROLÂNDIA)"/>
    <n v="211.2"/>
    <n v="219"/>
    <n v="7.8"/>
    <x v="1"/>
    <m/>
    <m/>
    <s v="Estadual"/>
    <m/>
    <s v="CE-187"/>
    <s v="PAV"/>
    <s v="Estadual"/>
    <s v="PLA"/>
    <s v="Sobral"/>
  </r>
  <r>
    <x v="0"/>
    <s v="403BCE0135"/>
    <n v="0"/>
    <x v="361"/>
    <s v="0135"/>
    <n v="-40.713228179636701"/>
    <n v="-4.3995042299362099"/>
    <n v="-40.723304049842"/>
    <n v="-4.5406120300211201"/>
    <s v="403"/>
    <s v="CE"/>
    <s v="Eixo Principal"/>
    <s v="-"/>
    <s v="403BCE0135"/>
    <s v="ENTR CE-257(A) (P/HIDROLÂNDIA)"/>
    <s v="ENTR CE-189/257(B) (IPUEIRAS)"/>
    <n v="219"/>
    <n v="236.4"/>
    <n v="17.399999999999999"/>
    <x v="1"/>
    <m/>
    <m/>
    <s v="Estadual"/>
    <m/>
    <s v="CE-187"/>
    <s v="PAV"/>
    <s v="Estadual"/>
    <s v="PLA"/>
    <s v="Sobral"/>
  </r>
  <r>
    <x v="0"/>
    <s v="403BCE0150"/>
    <n v="0"/>
    <x v="361"/>
    <s v="0150"/>
    <n v="-40.723304049842"/>
    <n v="-4.5406120300211201"/>
    <n v="-40.560200519638201"/>
    <n v="-4.7065354996135502"/>
    <s v="403"/>
    <s v="CE"/>
    <s v="Eixo Principal"/>
    <s v="-"/>
    <s v="403BCE0150"/>
    <s v="ENTR CE-189/257(B) (IPUEIRAS)"/>
    <s v="ENTR CE-265 (NOVA RUSSAS)"/>
    <n v="236.4"/>
    <n v="267.3"/>
    <n v="30.9"/>
    <x v="1"/>
    <m/>
    <m/>
    <s v="Estadual"/>
    <m/>
    <s v="CE-187"/>
    <s v="PAV"/>
    <s v="Estadual"/>
    <s v="PLA"/>
    <s v="Sobral"/>
  </r>
  <r>
    <x v="0"/>
    <s v="403BCE0170"/>
    <n v="0"/>
    <x v="361"/>
    <s v="0170"/>
    <n v="-40.560200519638201"/>
    <n v="-4.7065354996135502"/>
    <n v="-40.536202240340998"/>
    <n v="-4.9400292298650399"/>
    <s v="403"/>
    <s v="CE"/>
    <s v="Eixo Principal"/>
    <s v="-"/>
    <s v="403BCE0170"/>
    <s v="ENTR CE-265 (NOVA RUSSAS)"/>
    <s v="ENTR CE-266 (SUCESSO)"/>
    <n v="267.3"/>
    <n v="294"/>
    <n v="26.7"/>
    <x v="1"/>
    <m/>
    <m/>
    <s v="Estadual"/>
    <m/>
    <s v="CE-187"/>
    <s v="PAV"/>
    <s v="Estadual"/>
    <s v="PLA"/>
    <s v="Sobral"/>
  </r>
  <r>
    <x v="0"/>
    <s v="403BCE0190"/>
    <n v="0"/>
    <x v="361"/>
    <s v="0190"/>
    <n v="-40.536202240340998"/>
    <n v="-4.9400292298650399"/>
    <n v="-40.657638660295902"/>
    <n v="-5.1651303797631796"/>
    <s v="403"/>
    <s v="CE"/>
    <s v="Eixo Principal"/>
    <s v="-"/>
    <s v="403BCE0190"/>
    <s v="ENTR CE-266 (SUCESSO)"/>
    <s v="ENTR BR-404"/>
    <n v="294"/>
    <n v="327.5"/>
    <n v="33.5"/>
    <x v="1"/>
    <m/>
    <m/>
    <s v="Estadual"/>
    <m/>
    <s v="CE-187"/>
    <s v="PAV"/>
    <s v="Estadual"/>
    <s v="PLA"/>
    <s v="Sobral"/>
  </r>
  <r>
    <x v="0"/>
    <s v="403BCE0200"/>
    <n v="0"/>
    <x v="361"/>
    <s v="0200"/>
    <n v="-40.657638660295902"/>
    <n v="-5.1651303797631796"/>
    <n v="-40.650126019799899"/>
    <n v="-5.1851357797923399"/>
    <s v="403"/>
    <s v="CE"/>
    <s v="Eixo Principal"/>
    <s v="-"/>
    <s v="403BCE0200"/>
    <s v="ENTR BR-404 "/>
    <s v="ENTR BR-226 (CRATEÚS)"/>
    <n v="327.5"/>
    <n v="329.9"/>
    <n v="2.4"/>
    <x v="2"/>
    <m/>
    <s v="404BCE0100"/>
    <s v="Federal"/>
    <m/>
    <m/>
    <m/>
    <s v="Federal"/>
    <s v="PAV"/>
    <s v="Boa Viagem"/>
  </r>
  <r>
    <x v="0"/>
    <s v="404BCE0050"/>
    <n v="0"/>
    <x v="362"/>
    <s v="0050"/>
    <n v="-41.220795489819899"/>
    <n v="-4.5675957599363501"/>
    <n v="-40.926712749793502"/>
    <n v="-4.7387891299143803"/>
    <s v="404"/>
    <s v="CE"/>
    <s v="Eixo Principal"/>
    <s v="-"/>
    <s v="404BCE0050"/>
    <s v="DIV PI/CE"/>
    <s v="ENTR CE-192/265 (PORANGA)"/>
    <n v="0"/>
    <n v="35"/>
    <n v="35"/>
    <x v="5"/>
    <m/>
    <m/>
    <s v="Federal"/>
    <m/>
    <m/>
    <m/>
    <s v="Federal"/>
    <s v="N_PAV"/>
    <s v="Boa Viagem"/>
  </r>
  <r>
    <x v="0"/>
    <s v="404BCE0070"/>
    <n v="0"/>
    <x v="362"/>
    <s v="0070"/>
    <n v="-40.926712749793502"/>
    <n v="-4.7387891299143803"/>
    <n v="-40.767064330354501"/>
    <n v="-4.9010318902095298"/>
    <s v="404"/>
    <s v="CE"/>
    <s v="Eixo Principal"/>
    <s v="-"/>
    <s v="404BCE0070"/>
    <s v="ENTR CE-192/265 (PORANGA)"/>
    <s v="ENTR AV. RAIMUNDO EVARISTO (IPAPORANGA)"/>
    <n v="35"/>
    <n v="55"/>
    <n v="20"/>
    <x v="3"/>
    <m/>
    <m/>
    <s v="Federal"/>
    <m/>
    <m/>
    <m/>
    <s v="Federal"/>
    <s v="N_PAV"/>
    <s v="Boa Viagem"/>
  </r>
  <r>
    <x v="0"/>
    <s v="404BCE0090"/>
    <n v="0"/>
    <x v="362"/>
    <s v="0090"/>
    <n v="-40.767064330354501"/>
    <n v="-4.9010318902095298"/>
    <n v="-40.657638660295902"/>
    <n v="-5.1651303797631796"/>
    <s v="404"/>
    <s v="CE"/>
    <s v="Eixo Principal"/>
    <s v="-"/>
    <s v="404BCE0090"/>
    <s v="ENTR AV. RAIMUNDO EVARISTO (IPAPORANGA)"/>
    <s v="ENTR BR-403"/>
    <n v="55"/>
    <n v="88.5"/>
    <n v="33.5"/>
    <x v="2"/>
    <m/>
    <m/>
    <s v="Federal"/>
    <m/>
    <m/>
    <m/>
    <s v="Federal"/>
    <s v="PAV"/>
    <s v="Boa Viagem"/>
  </r>
  <r>
    <x v="0"/>
    <s v="404BCE0100"/>
    <n v="0"/>
    <x v="362"/>
    <s v="0100"/>
    <n v="-40.657638660295902"/>
    <n v="-5.1651303797631796"/>
    <n v="-40.650126019799899"/>
    <n v="-5.1851357797923399"/>
    <s v="404"/>
    <s v="CE"/>
    <s v="Eixo Principal"/>
    <s v="Coinc"/>
    <s v="404BCE0100"/>
    <s v="ENTR BR-403"/>
    <s v="ENTR BR-226 (CRATEÚS)"/>
    <n v="88.5"/>
    <n v="90.9"/>
    <n v="2.4"/>
    <x v="2"/>
    <m/>
    <s v="403BCE0200"/>
    <s v="Federal"/>
    <m/>
    <m/>
    <m/>
    <s v="Federal"/>
    <s v="PAV"/>
    <s v="Boa Viagem"/>
  </r>
  <r>
    <x v="0"/>
    <s v="404BCE0110"/>
    <n v="0"/>
    <x v="362"/>
    <s v="0110"/>
    <n v="-40.650126019799899"/>
    <n v="-5.1851357797923399"/>
    <n v="-40.771716320052001"/>
    <n v="-5.5374831499273602"/>
    <s v="404"/>
    <s v="CE"/>
    <s v="Eixo Principal"/>
    <s v="-"/>
    <s v="404BCE0110"/>
    <s v="ENTR BR-226 (CRATEÚS)"/>
    <s v="NOVO ORIENTE"/>
    <n v="90.9"/>
    <n v="138"/>
    <n v="47.1"/>
    <x v="1"/>
    <m/>
    <m/>
    <s v="Estadual"/>
    <m/>
    <s v="CE-187"/>
    <s v="PAV"/>
    <s v="Estadual"/>
    <s v="PLA"/>
    <s v="Boa Viagem"/>
  </r>
  <r>
    <x v="0"/>
    <s v="404BCE0120"/>
    <n v="0"/>
    <x v="362"/>
    <s v="0120"/>
    <n v="-40.771716320052001"/>
    <n v="-5.5374831499273602"/>
    <n v="-40.679843419837901"/>
    <n v="-5.7720551897951404"/>
    <s v="404"/>
    <s v="CE"/>
    <s v="Eixo Principal"/>
    <s v="-"/>
    <s v="404BCE0120"/>
    <s v="NOVO ORIENTE"/>
    <s v="ENTR CE-351 (P/QUITERIANÓPOLIS)"/>
    <n v="138"/>
    <n v="170.3"/>
    <n v="32.299999999999997"/>
    <x v="1"/>
    <m/>
    <m/>
    <s v="Estadual"/>
    <m/>
    <s v="CE-187"/>
    <s v="PAV"/>
    <s v="Estadual"/>
    <s v="PLA"/>
    <s v="Boa Viagem"/>
  </r>
  <r>
    <x v="0"/>
    <s v="404BCE0125"/>
    <n v="0"/>
    <x v="362"/>
    <s v="0125"/>
    <n v="-40.679843419837901"/>
    <n v="-5.7720551897951404"/>
    <n v="-40.286127699633496"/>
    <n v="-6.0070235896668498"/>
    <s v="404"/>
    <s v="CE"/>
    <s v="Eixo Principal"/>
    <s v="-"/>
    <s v="404BCE0125"/>
    <s v="ENTR CE-351 (P/QUITERIANÓPOLIS)"/>
    <s v="ENTR BR-020/CE-176/363 (TAUÁ)"/>
    <n v="170.3"/>
    <n v="228.3"/>
    <n v="58"/>
    <x v="1"/>
    <m/>
    <m/>
    <s v="Estadual"/>
    <m/>
    <s v="CE-187"/>
    <s v="PAV"/>
    <s v="Estadual"/>
    <s v="PLA"/>
    <s v="Boa Viagem"/>
  </r>
  <r>
    <x v="0"/>
    <s v="404BCE0130"/>
    <n v="0"/>
    <x v="362"/>
    <s v="0130"/>
    <n v="-40.286127699633496"/>
    <n v="-6.0070235896668498"/>
    <n v="-39.8781081399786"/>
    <n v="-6.1332289903256196"/>
    <s v="404"/>
    <s v="CE"/>
    <s v="Eixo Principal"/>
    <s v="-"/>
    <s v="404BCE0130"/>
    <s v="ENTR BR-020/CE-176/363 (TAUÁ)"/>
    <s v="ENTR CE-169/277 (CATARINA)"/>
    <n v="228.3"/>
    <n v="278.3"/>
    <n v="50"/>
    <x v="1"/>
    <m/>
    <m/>
    <s v="Federal"/>
    <m/>
    <m/>
    <m/>
    <s v="Federal"/>
    <s v="PLA"/>
    <s v="Boa Viagem"/>
  </r>
  <r>
    <x v="0"/>
    <s v="404BCE0140"/>
    <n v="0"/>
    <x v="362"/>
    <s v="0140"/>
    <n v="-39.8781081399786"/>
    <n v="-6.1332289903256196"/>
    <n v="-39.306328859788998"/>
    <n v="-6.3734858004293002"/>
    <s v="404"/>
    <s v="CE"/>
    <s v="Eixo Principal"/>
    <s v="-"/>
    <s v="404BCE0140"/>
    <s v="ENTR CE-169/277 (CATARINA)"/>
    <s v="ENTR BR-122(A)/CE-375 (IGUATÚ)"/>
    <n v="278.3"/>
    <n v="353.3"/>
    <n v="75"/>
    <x v="1"/>
    <m/>
    <m/>
    <s v="Federal"/>
    <m/>
    <m/>
    <m/>
    <s v="Federal"/>
    <s v="PLA"/>
    <s v="Icó"/>
  </r>
  <r>
    <x v="0"/>
    <s v="404BCE0145"/>
    <n v="0"/>
    <x v="362"/>
    <s v="0145"/>
    <n v="-39.306328859788998"/>
    <n v="-6.3734858004293002"/>
    <n v="-39.2687611795847"/>
    <n v="-6.37384837020607"/>
    <s v="404"/>
    <s v="CE"/>
    <s v="Eixo Principal"/>
    <s v="Coinc"/>
    <s v="404BCE0145"/>
    <s v="ENTR BR-122(A)/CE-375 (IGUATÚ)"/>
    <s v="ENTR BR-122(B)"/>
    <n v="353.3"/>
    <n v="357.4"/>
    <n v="4.0999999999999996"/>
    <x v="1"/>
    <m/>
    <s v="122BCE0150"/>
    <s v="Estadual"/>
    <m/>
    <s v="CE-060"/>
    <s v="PAV"/>
    <s v="Estadual"/>
    <s v="PLA"/>
    <s v="Icó"/>
  </r>
  <r>
    <x v="0"/>
    <s v="404BCE0150"/>
    <n v="0"/>
    <x v="362"/>
    <s v="0150"/>
    <n v="-39.2687611795847"/>
    <n v="-6.37384837020607"/>
    <n v="-39.037359380331097"/>
    <n v="-6.414117620132"/>
    <s v="404"/>
    <s v="CE"/>
    <s v="Eixo Principal"/>
    <s v="-"/>
    <s v="404BCE0150"/>
    <s v="ENTR BR-122(B)"/>
    <s v="ENTR CE-153(A)/282 (CASCUDO)"/>
    <n v="357.4"/>
    <n v="389"/>
    <n v="31.6"/>
    <x v="1"/>
    <m/>
    <m/>
    <s v="Estadual"/>
    <m/>
    <s v="CE-282"/>
    <s v="PAV"/>
    <s v="Estadual"/>
    <s v="PLA"/>
    <s v="Icó"/>
  </r>
  <r>
    <x v="0"/>
    <s v="404BCE0151"/>
    <n v="0"/>
    <x v="362"/>
    <s v="0151"/>
    <n v="-39.037359380331097"/>
    <n v="-6.414117620132"/>
    <n v="-38.949742160172399"/>
    <n v="-6.4097641603876196"/>
    <s v="404"/>
    <s v="CE"/>
    <s v="Eixo Principal"/>
    <s v="-"/>
    <s v="404BCE0151"/>
    <s v="ENTR CE-153(A)/282 (CASCUDO)"/>
    <s v="ENTR CE-153(B) (LIMA CAMPOS)"/>
    <n v="389"/>
    <n v="399.1"/>
    <n v="10.1"/>
    <x v="1"/>
    <m/>
    <m/>
    <s v="Estadual"/>
    <m/>
    <s v="CE-282"/>
    <s v="PAV"/>
    <s v="Estadual"/>
    <s v="PLA"/>
    <s v="Icó"/>
  </r>
  <r>
    <x v="0"/>
    <s v="404BCE0170"/>
    <n v="0"/>
    <x v="362"/>
    <s v="0170"/>
    <n v="-38.949742160172399"/>
    <n v="-6.4097641603876196"/>
    <n v="-38.845731339629502"/>
    <n v="-6.4053861401582104"/>
    <s v="404"/>
    <s v="CE"/>
    <s v="Eixo Principal"/>
    <s v="-"/>
    <s v="404BCE0170"/>
    <s v="ENTR CE-153(B) (LIMA CAMPOS)"/>
    <s v="ENTR BR-116 (ICÓ)"/>
    <n v="399.1"/>
    <n v="411.8"/>
    <n v="12.7"/>
    <x v="1"/>
    <m/>
    <m/>
    <s v="Estadual"/>
    <m/>
    <s v="CE-282"/>
    <s v="PAV"/>
    <s v="Estadual"/>
    <s v="PLA"/>
    <s v="Icó"/>
  </r>
  <r>
    <x v="0"/>
    <s v="404BPI0010"/>
    <n v="0"/>
    <x v="363"/>
    <s v="0010"/>
    <n v="-41.777432780398399"/>
    <n v="-4.2814383700846799"/>
    <n v="-41.770481369919203"/>
    <n v="-4.3072300603190001"/>
    <s v="404"/>
    <s v="PI"/>
    <s v="Eixo Principal"/>
    <s v="-"/>
    <s v="404BPI0010"/>
    <s v="ENTR BR-222/407(A)/PI-111/117 (PIRIPIRI)"/>
    <s v="ENTR BR-343(A)"/>
    <n v="0"/>
    <n v="3"/>
    <n v="3"/>
    <x v="2"/>
    <m/>
    <s v="407BPI0010"/>
    <m/>
    <s v="MP082/2003"/>
    <m/>
    <m/>
    <m/>
    <s v="PAV"/>
    <s v="Piripiri"/>
  </r>
  <r>
    <x v="0"/>
    <s v="404BPI0013"/>
    <n v="0"/>
    <x v="363"/>
    <s v="0013"/>
    <n v="-41.770481369919203"/>
    <n v="-4.3072300603190001"/>
    <n v="-41.777407350268902"/>
    <n v="-4.3149371297446901"/>
    <s v="404"/>
    <s v="PI"/>
    <s v="Eixo Principal"/>
    <s v="Coinc"/>
    <s v="404BPI0013"/>
    <s v="ENTR BR-343(A)"/>
    <s v="ENTR BR-343(B)"/>
    <n v="3"/>
    <n v="4.2"/>
    <n v="1.2"/>
    <x v="2"/>
    <m/>
    <s v="407BPI0013;343BPI0123"/>
    <s v="Federal"/>
    <m/>
    <m/>
    <m/>
    <s v="Federal"/>
    <s v="PAV"/>
    <s v="Piripiri"/>
  </r>
  <r>
    <x v="0"/>
    <s v="404BPI0015"/>
    <n v="0"/>
    <x v="363"/>
    <s v="0015"/>
    <n v="-41.777407350268902"/>
    <n v="-4.3149371297446901"/>
    <n v="-41.453581799860103"/>
    <n v="-4.4308520396898503"/>
    <s v="404"/>
    <s v="PI"/>
    <s v="Eixo Principal"/>
    <s v="-"/>
    <s v="404BPI0015"/>
    <s v="ENTR BR-343(B)"/>
    <s v="PEDRO II"/>
    <n v="4.2"/>
    <n v="51.6"/>
    <n v="47.4"/>
    <x v="2"/>
    <m/>
    <s v="407BPI0015"/>
    <m/>
    <s v="MP082/2003"/>
    <m/>
    <m/>
    <m/>
    <s v="PAV"/>
    <s v="Piripiri"/>
  </r>
  <r>
    <x v="0"/>
    <s v="404BPI0020"/>
    <n v="0"/>
    <x v="363"/>
    <s v="0020"/>
    <n v="-41.453581799860103"/>
    <n v="-4.4308520396898503"/>
    <n v="-41.410434029606698"/>
    <n v="-4.4851869301326701"/>
    <s v="404"/>
    <s v="PI"/>
    <s v="Eixo Principal"/>
    <s v="-"/>
    <s v="404BPI0020"/>
    <s v="PEDRO II"/>
    <s v="ENTR BR-407(B)/PI-216(A)"/>
    <n v="51.6"/>
    <n v="58.2"/>
    <n v="6.6"/>
    <x v="2"/>
    <m/>
    <s v="407BPI0020"/>
    <m/>
    <s v="MP082/2003"/>
    <m/>
    <m/>
    <m/>
    <s v="PAV"/>
    <s v="Piripiri"/>
  </r>
  <r>
    <x v="0"/>
    <s v="404BPI0025"/>
    <n v="0"/>
    <x v="363"/>
    <s v="0025"/>
    <n v="-41.410434029606698"/>
    <n v="-4.4851869301326701"/>
    <n v="-41.352946779770001"/>
    <n v="-4.5395021299192901"/>
    <s v="404"/>
    <s v="PI"/>
    <s v="Eixo Principal"/>
    <s v="-"/>
    <s v="404BPI0025"/>
    <s v="ENTR BR-407(B)/PI-216(A)"/>
    <s v="ENTR PI-216(B)"/>
    <n v="58.2"/>
    <n v="68.5"/>
    <n v="10.3"/>
    <x v="2"/>
    <m/>
    <m/>
    <m/>
    <s v="MP082/2003"/>
    <m/>
    <m/>
    <m/>
    <s v="PAV"/>
    <s v="Piripiri"/>
  </r>
  <r>
    <x v="0"/>
    <s v="404BPI0030"/>
    <n v="0"/>
    <x v="363"/>
    <s v="0030"/>
    <n v="-41.352946779770001"/>
    <n v="-4.5395021299192901"/>
    <n v="-41.220795489819899"/>
    <n v="-4.5675957599363501"/>
    <s v="404"/>
    <s v="PI"/>
    <s v="Eixo Principal"/>
    <s v="-"/>
    <s v="404BPI0030"/>
    <s v="ENTR PI-216(B)"/>
    <s v="DIV PI/CE"/>
    <n v="68.5"/>
    <n v="83.6"/>
    <n v="15.1"/>
    <x v="2"/>
    <m/>
    <m/>
    <m/>
    <s v="MP082/2003"/>
    <m/>
    <m/>
    <m/>
    <s v="PAV"/>
    <s v="Piripiri"/>
  </r>
  <r>
    <x v="0"/>
    <s v="405BPB0170"/>
    <n v="0"/>
    <x v="364"/>
    <s v="0170"/>
    <n v="-38.3736286099723"/>
    <n v="-6.4563366002538398"/>
    <n v="-38.415526620257197"/>
    <n v="-6.5149487895549196"/>
    <s v="405"/>
    <s v="PB"/>
    <s v="Eixo Principal"/>
    <s v="-"/>
    <s v="405BPB0170"/>
    <s v="DIV RN/PB"/>
    <s v="ENTR BR-434/PB-391 (UIRAÚNA)"/>
    <n v="0"/>
    <n v="8.1999999999999993"/>
    <n v="8.1999999999999993"/>
    <x v="2"/>
    <m/>
    <m/>
    <s v="Federal"/>
    <m/>
    <m/>
    <m/>
    <s v="Federal"/>
    <s v="PAV"/>
    <s v="Patos"/>
  </r>
  <r>
    <x v="0"/>
    <s v="405BPB0190"/>
    <n v="0"/>
    <x v="364"/>
    <s v="0190"/>
    <n v="-38.415526620257197"/>
    <n v="-6.5149487895549196"/>
    <n v="-38.448758120290897"/>
    <n v="-6.7260372896891401"/>
    <s v="405"/>
    <s v="PB"/>
    <s v="Eixo Principal"/>
    <s v="-"/>
    <s v="405BPB0190"/>
    <s v="ENTR BR-434/PB-391 (UIRAÚNA)"/>
    <s v="ENTR PB-393 (P/ CAJAZEIRAS)"/>
    <n v="8.1999999999999993"/>
    <n v="34"/>
    <n v="25.8"/>
    <x v="2"/>
    <m/>
    <m/>
    <s v="Federal"/>
    <m/>
    <m/>
    <m/>
    <s v="Federal"/>
    <s v="PAV"/>
    <s v="Patos"/>
  </r>
  <r>
    <x v="0"/>
    <s v="405BPB0210"/>
    <n v="0"/>
    <x v="364"/>
    <s v="0210"/>
    <n v="-38.448758120290897"/>
    <n v="-6.7260372896891401"/>
    <n v="-38.357931590270603"/>
    <n v="-6.8476722601666298"/>
    <s v="405"/>
    <s v="PB"/>
    <s v="Eixo Principal"/>
    <s v="-"/>
    <s v="405BPB0210"/>
    <s v="ENTR PB-393 (P/ CAJAZEIRAS)"/>
    <s v="ENTR BR-230 (MARIZÓPOLIS)"/>
    <n v="34"/>
    <n v="52"/>
    <n v="18"/>
    <x v="2"/>
    <m/>
    <m/>
    <s v="Federal"/>
    <m/>
    <m/>
    <m/>
    <s v="Federal"/>
    <s v="PAV"/>
    <s v="Patos"/>
  </r>
  <r>
    <x v="0"/>
    <s v="405BRN0010"/>
    <n v="0"/>
    <x v="365"/>
    <s v="0010"/>
    <n v="-37.351875170002998"/>
    <n v="-5.1914728498920804"/>
    <n v="-37.3778929201221"/>
    <n v="-5.1935737804055799"/>
    <s v="405"/>
    <s v="RN"/>
    <s v="Eixo Principal"/>
    <s v="-"/>
    <s v="405BRN0010"/>
    <s v="MOSSORÓ (IGREJA SÃO JOÃO) INÍCIO DUPLICAÇÃO *TRECHO URBANO*"/>
    <s v="FIM DUPLICAÇÃO *TRECHO URBANO*"/>
    <n v="0"/>
    <n v="2.7"/>
    <n v="2.7"/>
    <x v="0"/>
    <m/>
    <m/>
    <s v="Federal"/>
    <m/>
    <m/>
    <m/>
    <s v="Federal"/>
    <s v="PAV"/>
    <s v="Mossoró"/>
  </r>
  <r>
    <x v="0"/>
    <s v="405BRN0030"/>
    <n v="0"/>
    <x v="365"/>
    <s v="0030"/>
    <n v="-37.3778929201221"/>
    <n v="-5.1935737804055799"/>
    <n v="-37.497469509710001"/>
    <n v="-5.2150944103786898"/>
    <s v="405"/>
    <s v="RN"/>
    <s v="Eixo Principal"/>
    <s v="-"/>
    <s v="405BRN0030"/>
    <s v="FIM DUPLICAÇÃO *TRECHO URBANO*"/>
    <s v="ENTR BR-437 (JUCURÍ)"/>
    <n v="2.7"/>
    <n v="16.5"/>
    <n v="13.8"/>
    <x v="2"/>
    <m/>
    <m/>
    <s v="Federal"/>
    <m/>
    <m/>
    <m/>
    <s v="Federal"/>
    <s v="PAV"/>
    <s v="Mossoró"/>
  </r>
  <r>
    <x v="0"/>
    <s v="405BRN0050"/>
    <n v="0"/>
    <x v="365"/>
    <s v="0050"/>
    <n v="-37.497469509710001"/>
    <n v="-5.2150944103786898"/>
    <n v="-37.750479409696901"/>
    <n v="-5.56478918966934"/>
    <s v="405"/>
    <s v="RN"/>
    <s v="Eixo Principal"/>
    <s v="-"/>
    <s v="405BRN0050"/>
    <s v="ENTR BR-437 (JUCURÍ)"/>
    <s v="ENTR RN-032 (P/FELIPE GUERRA)"/>
    <n v="16.5"/>
    <n v="64.2"/>
    <n v="47.7"/>
    <x v="2"/>
    <m/>
    <m/>
    <s v="Federal"/>
    <m/>
    <m/>
    <m/>
    <s v="Federal"/>
    <s v="PAV"/>
    <s v="Pau dos Ferros"/>
  </r>
  <r>
    <x v="0"/>
    <s v="405BRN0055"/>
    <n v="0"/>
    <x v="365"/>
    <s v="0055"/>
    <n v="-37.750479409696901"/>
    <n v="-5.56478918966934"/>
    <n v="-37.800021189726003"/>
    <n v="-5.6420749900686902"/>
    <s v="405"/>
    <s v="RN"/>
    <s v="Eixo Principal"/>
    <s v="-"/>
    <s v="405BRN0055"/>
    <s v="ENTR RN-032 (P/FELIPE GUERRA)"/>
    <s v="INÍCIO TRECHO DUP (APODI)*TRECHO URBANO*"/>
    <n v="64.2"/>
    <n v="74.8"/>
    <n v="10.6"/>
    <x v="2"/>
    <m/>
    <m/>
    <s v="Federal"/>
    <m/>
    <m/>
    <m/>
    <s v="Federal"/>
    <s v="PAV"/>
    <s v="Pau dos Ferros"/>
  </r>
  <r>
    <x v="0"/>
    <s v="405BRN0060"/>
    <n v="0"/>
    <x v="365"/>
    <s v="0060"/>
    <n v="-37.800021189726003"/>
    <n v="-5.6420749900686902"/>
    <n v="-37.798993100051398"/>
    <n v="-5.6608873800485"/>
    <s v="405"/>
    <s v="RN"/>
    <s v="Eixo Principal"/>
    <s v="-"/>
    <s v="405BRN0060"/>
    <s v="INÍCIO TRECHO DUP (APODI)*TRECHO URBANO*"/>
    <s v="FIM TRECHO DUP (APODI)*TRECHO URBANO*"/>
    <n v="74.8"/>
    <n v="76.8"/>
    <n v="2"/>
    <x v="0"/>
    <m/>
    <m/>
    <s v="Federal"/>
    <m/>
    <m/>
    <m/>
    <s v="Federal"/>
    <s v="PAV"/>
    <s v="Pau dos Ferros"/>
  </r>
  <r>
    <x v="0"/>
    <s v="405BRN0065"/>
    <n v="0"/>
    <x v="365"/>
    <s v="0065"/>
    <n v="-37.798993100051398"/>
    <n v="-5.6608873800485"/>
    <n v="-37.804848049897501"/>
    <n v="-5.7041247101871502"/>
    <s v="405"/>
    <s v="RN"/>
    <s v="Eixo Principal"/>
    <s v="-"/>
    <s v="405BRN0065"/>
    <s v="FIM TRECHO DUP (APODI)*TRECHO URBANO*"/>
    <s v="ENTR RN-233 (P/CARAÚBAS)"/>
    <n v="76.8"/>
    <n v="82.7"/>
    <n v="5.9"/>
    <x v="2"/>
    <m/>
    <m/>
    <s v="Federal"/>
    <m/>
    <m/>
    <m/>
    <s v="Federal"/>
    <s v="PAV"/>
    <s v="Pau dos Ferros"/>
  </r>
  <r>
    <x v="0"/>
    <s v="405BRN0070"/>
    <n v="0"/>
    <x v="365"/>
    <s v="0070"/>
    <n v="-37.804848049897501"/>
    <n v="-5.7041247101871502"/>
    <n v="-37.935574859592002"/>
    <n v="-5.8028049701732103"/>
    <s v="405"/>
    <s v="RN"/>
    <s v="Eixo Principal"/>
    <s v="-"/>
    <s v="405BRN0070"/>
    <s v="ENTR RN-233 (P/CARAÚBAS)"/>
    <s v="ACESSO SEVERIANO MELO"/>
    <n v="82.7"/>
    <n v="101.7"/>
    <n v="19"/>
    <x v="2"/>
    <m/>
    <m/>
    <s v="Federal"/>
    <m/>
    <m/>
    <m/>
    <s v="Federal"/>
    <s v="PAV"/>
    <s v="Pau dos Ferros"/>
  </r>
  <r>
    <x v="0"/>
    <s v="405BRN0075"/>
    <n v="0"/>
    <x v="365"/>
    <s v="0075"/>
    <n v="-37.935574859592002"/>
    <n v="-5.8028049701732103"/>
    <n v="-37.9755994300696"/>
    <n v="-5.8268734604417798"/>
    <s v="405"/>
    <s v="RN"/>
    <s v="Eixo Principal"/>
    <s v="-"/>
    <s v="405BRN0075"/>
    <s v="ACESSO A SEVERIANO MELO "/>
    <s v="ENTR RN-177(A) (P/ RODOLFO FERNANDES)"/>
    <n v="101.7"/>
    <n v="107"/>
    <n v="5.3"/>
    <x v="2"/>
    <m/>
    <m/>
    <s v="Federal"/>
    <m/>
    <m/>
    <m/>
    <s v="Federal"/>
    <s v="PAV"/>
    <s v="Pau dos Ferros"/>
  </r>
  <r>
    <x v="0"/>
    <s v="405BRN0080"/>
    <n v="0"/>
    <x v="365"/>
    <s v="0080"/>
    <n v="-37.9755994300696"/>
    <n v="-5.8268734604417798"/>
    <n v="-38.000020180287002"/>
    <n v="-5.8535737699135098"/>
    <s v="405"/>
    <s v="RN"/>
    <s v="Eixo Principal"/>
    <s v="-"/>
    <s v="405BRN0080"/>
    <s v="ENTR RN-177(A) (P/ RODOLFO FERNANDES)"/>
    <s v="ENTR RN-177(B) (ITAÚ) (P/ UMARIZAL)"/>
    <n v="107"/>
    <n v="111.1"/>
    <n v="4.0999999999999996"/>
    <x v="2"/>
    <m/>
    <m/>
    <s v="Federal"/>
    <m/>
    <m/>
    <m/>
    <s v="Federal"/>
    <s v="PAV"/>
    <s v="Pau dos Ferros"/>
  </r>
  <r>
    <x v="0"/>
    <s v="405BRN0090"/>
    <n v="0"/>
    <x v="365"/>
    <s v="0090"/>
    <n v="-38.000020180287002"/>
    <n v="-5.8535737699135098"/>
    <n v="-38.055140740052998"/>
    <n v="-5.9005364903666697"/>
    <s v="405"/>
    <s v="RN"/>
    <s v="Eixo Principal"/>
    <s v="-"/>
    <s v="405BRN0090"/>
    <s v="ENTR RN-177(B) (ITAÚ) (P/ UMARIZAL)"/>
    <s v="ENTR RN-071 (P/TABULEIRO GRANDE)"/>
    <n v="111.1"/>
    <n v="119.1"/>
    <n v="8"/>
    <x v="2"/>
    <m/>
    <m/>
    <s v="Federal"/>
    <m/>
    <m/>
    <m/>
    <s v="Federal"/>
    <s v="PAV"/>
    <s v="Pau dos Ferros"/>
  </r>
  <r>
    <x v="0"/>
    <s v="405BRN0095"/>
    <n v="0"/>
    <x v="365"/>
    <s v="0095"/>
    <n v="-38.055140740052998"/>
    <n v="-5.9005364903666697"/>
    <n v="-38.2088281903686"/>
    <n v="-6.0828286698072098"/>
    <s v="405"/>
    <s v="RN"/>
    <s v="Eixo Principal"/>
    <s v="-"/>
    <s v="405BRN0095"/>
    <s v="ENTR RN-071 (P/TABULEIRO GRANDE)"/>
    <s v="ENTR BR-226 (INIC. TRAVESSIA URBANA PAU DOS FERROS)"/>
    <n v="119.1"/>
    <n v="147.30000000000001"/>
    <n v="28.2"/>
    <x v="2"/>
    <m/>
    <m/>
    <s v="Federal"/>
    <m/>
    <m/>
    <m/>
    <s v="Federal"/>
    <s v="PAV"/>
    <s v="Pau dos Ferros"/>
  </r>
  <r>
    <x v="0"/>
    <s v="405BRN0100"/>
    <n v="0"/>
    <x v="365"/>
    <s v="0100"/>
    <n v="-38.2088281903686"/>
    <n v="-6.0828286698072098"/>
    <n v="-38.206052459852998"/>
    <n v="-6.1102137797420797"/>
    <s v="405"/>
    <s v="RN"/>
    <s v="Eixo Principal"/>
    <s v="-"/>
    <s v="405BRN0100"/>
    <s v="ENTR BR-226 (INIC. TRAVESSIA URBANA PAU DOS FERROS)"/>
    <s v="INIC. TRECHO DUP(PAU DOS FERROS)*TRECHO URBANO*"/>
    <n v="147.30000000000001"/>
    <n v="150.30000000000001"/>
    <n v="3"/>
    <x v="2"/>
    <m/>
    <m/>
    <s v="Federal"/>
    <m/>
    <m/>
    <m/>
    <s v="Federal"/>
    <s v="PAV"/>
    <s v="Pau dos Ferros"/>
  </r>
  <r>
    <x v="0"/>
    <s v="405BRN0105"/>
    <n v="0"/>
    <x v="365"/>
    <s v="0105"/>
    <n v="-38.206052459852998"/>
    <n v="-6.1102137797420797"/>
    <n v="-38.206678280078499"/>
    <n v="-6.1186392501012303"/>
    <s v="405"/>
    <s v="RN"/>
    <s v="Eixo Principal"/>
    <s v="-"/>
    <s v="405BRN0105"/>
    <s v="INIC. TRECHO DUP(PAU DOS FERROS)*TRECHO URBANO*"/>
    <s v="FIM TRECHO DUP(PAU DOS FERROS)*TRECHO URBANO*"/>
    <n v="150.30000000000001"/>
    <n v="151.19999999999999"/>
    <n v="0.9"/>
    <x v="0"/>
    <m/>
    <m/>
    <s v="Federal"/>
    <m/>
    <m/>
    <m/>
    <s v="Federal"/>
    <s v="PAV"/>
    <s v="Pau dos Ferros"/>
  </r>
  <r>
    <x v="0"/>
    <s v="405BRN0110"/>
    <n v="0"/>
    <x v="365"/>
    <s v="0110"/>
    <n v="-38.206678280078499"/>
    <n v="-6.1186392501012303"/>
    <n v="-38.206240849835197"/>
    <n v="-6.1514292801371004"/>
    <s v="405"/>
    <s v="RN"/>
    <s v="Eixo Principal"/>
    <s v="-"/>
    <s v="405BRN0110"/>
    <s v="FIM TRECHO DUP(PAU DOS FERROS)*TRECHO URBANO*"/>
    <s v="FIM TRAVESSIA DE PAU DOS FERROS *TRECHO URBANO* (ACESSO AEROPORTO)"/>
    <n v="151.19999999999999"/>
    <n v="155"/>
    <n v="3.8"/>
    <x v="2"/>
    <m/>
    <m/>
    <s v="Federal"/>
    <m/>
    <m/>
    <m/>
    <s v="Federal"/>
    <s v="PAV"/>
    <s v="Pau dos Ferros"/>
  </r>
  <r>
    <x v="0"/>
    <s v="405BRN0115"/>
    <n v="0"/>
    <x v="365"/>
    <s v="0115"/>
    <n v="-38.206240849835197"/>
    <n v="-6.1514292801371004"/>
    <n v="-38.2240100001613"/>
    <n v="-6.1892456498667903"/>
    <s v="405"/>
    <s v="RN"/>
    <s v="Eixo Principal"/>
    <s v="-"/>
    <s v="405BRN0115"/>
    <s v="FIM DA TRAVESSIA DE PAU DOS FERROS (ACESSO AEROPORTO)"/>
    <s v="ENTR RN-079(A) (RAFAEL FERNANDES)(P/ÁGUA NOVA)"/>
    <n v="155"/>
    <n v="159.69999999999999"/>
    <n v="4.7"/>
    <x v="2"/>
    <m/>
    <m/>
    <s v="Federal"/>
    <m/>
    <m/>
    <m/>
    <s v="Federal"/>
    <s v="PAV"/>
    <s v="Pau dos Ferros"/>
  </r>
  <r>
    <x v="0"/>
    <s v="405BRN0120"/>
    <n v="0"/>
    <x v="365"/>
    <s v="0120"/>
    <n v="-38.2240100001613"/>
    <n v="-6.1892456498667903"/>
    <n v="-38.236754370217902"/>
    <n v="-6.2203238599581097"/>
    <s v="405"/>
    <s v="RN"/>
    <s v="Eixo Principal"/>
    <s v="-"/>
    <s v="405BRN0120"/>
    <s v="ENTR RN-079(A) (RAFAEL FERNANDES) (P/ÁGUA NOVA)"/>
    <s v="ENTR RN-079(B) (P/ ALEXANDRIA)"/>
    <n v="159.69999999999999"/>
    <n v="163.6"/>
    <n v="3.9"/>
    <x v="2"/>
    <m/>
    <m/>
    <s v="Federal"/>
    <m/>
    <m/>
    <m/>
    <s v="Federal"/>
    <s v="PAV"/>
    <s v="Pau dos Ferros"/>
  </r>
  <r>
    <x v="0"/>
    <s v="405BRN0130"/>
    <n v="0"/>
    <x v="365"/>
    <s v="0130"/>
    <n v="-38.236754370217902"/>
    <n v="-6.2203238599581097"/>
    <n v="-38.260676330348304"/>
    <n v="-6.2791084600873397"/>
    <s v="405"/>
    <s v="RN"/>
    <s v="Eixo Principal"/>
    <s v="-"/>
    <s v="405BRN0130"/>
    <s v="ENTR RN-079(B) (P/ ALEXANDRIA)"/>
    <s v="ENTR RN-073 (P/RIACHO DE SANTANA)"/>
    <n v="163.6"/>
    <n v="170.9"/>
    <n v="7.3"/>
    <x v="2"/>
    <m/>
    <m/>
    <s v="Federal"/>
    <m/>
    <m/>
    <m/>
    <s v="Federal"/>
    <s v="PAV"/>
    <s v="Pau dos Ferros"/>
  </r>
  <r>
    <x v="0"/>
    <s v="405BRN0140"/>
    <n v="0"/>
    <x v="365"/>
    <s v="0140"/>
    <n v="-38.260676330348304"/>
    <n v="-6.2791084600873397"/>
    <n v="-38.336772440095999"/>
    <n v="-6.4332591601820397"/>
    <s v="405"/>
    <s v="RN"/>
    <s v="Eixo Principal"/>
    <s v="-"/>
    <s v="405BRN0140"/>
    <s v="ENTR RN-073 (P/RIACHO DE SANTANA)"/>
    <s v="ENTR RN-117"/>
    <n v="170.9"/>
    <n v="190.5"/>
    <n v="19.600000000000001"/>
    <x v="2"/>
    <m/>
    <m/>
    <s v="Federal"/>
    <m/>
    <m/>
    <m/>
    <s v="Federal"/>
    <s v="PAV"/>
    <s v="Pau dos Ferros"/>
  </r>
  <r>
    <x v="0"/>
    <s v="405BRN0150"/>
    <n v="0"/>
    <x v="365"/>
    <s v="0150"/>
    <n v="-38.336772440095999"/>
    <n v="-6.4332591601820397"/>
    <n v="-38.3736286099723"/>
    <n v="-6.4563366002538398"/>
    <s v="405"/>
    <s v="RN"/>
    <s v="Eixo Principal"/>
    <s v="-"/>
    <s v="405BRN0150"/>
    <s v="ENTR RN-117"/>
    <s v="ENTR RN-117(C) (P/LUIS GOMES) (DIV RN/PB)"/>
    <n v="190.5"/>
    <n v="195.4"/>
    <n v="4.9000000000000004"/>
    <x v="2"/>
    <m/>
    <m/>
    <s v="Federal"/>
    <m/>
    <m/>
    <m/>
    <s v="Federal"/>
    <s v="PAV"/>
    <s v="Pau dos Ferros"/>
  </r>
  <r>
    <x v="0"/>
    <s v="405CPB1005"/>
    <n v="0"/>
    <x v="366"/>
    <s v="1005"/>
    <n v="-38.448675549936603"/>
    <n v="-6.7129956703138802"/>
    <n v="-38.444853170437298"/>
    <n v="-6.7391861001583404"/>
    <s v="405"/>
    <s v="PB"/>
    <s v="Contorno"/>
    <s v="-"/>
    <s v="405CPB1005"/>
    <s v="ENTR BR-405 (KM 31,0)"/>
    <s v="ENTR BR-405/PB-393(CONTORNO DE SÃO JOÃO DO RIO DO PEIXE)"/>
    <n v="0"/>
    <n v="4.8"/>
    <n v="4.8"/>
    <x v="1"/>
    <m/>
    <m/>
    <s v="Federal"/>
    <m/>
    <m/>
    <m/>
    <s v="Federal"/>
    <s v="PLA"/>
    <s v="Patos"/>
  </r>
  <r>
    <x v="0"/>
    <s v="406BRN0010"/>
    <n v="0"/>
    <x v="367"/>
    <s v="0010"/>
    <n v="-36.630272880289098"/>
    <n v="-5.1184675103672799"/>
    <n v="-36.5956991501955"/>
    <n v="-5.1506125502289697"/>
    <s v="406"/>
    <s v="RN"/>
    <s v="Eixo Principal"/>
    <s v="Coinc"/>
    <s v="406BRN0010"/>
    <s v="ENTR BR-104(A)/RN-118(A)/221(A) (MACAU)"/>
    <s v="ENTR BR-104(B)/RN-118(B) (P/PENDÊNCIAS)"/>
    <n v="0"/>
    <n v="5.5"/>
    <n v="5.5"/>
    <x v="2"/>
    <m/>
    <s v="104BRN0010"/>
    <s v="Federal"/>
    <m/>
    <m/>
    <m/>
    <s v="Federal"/>
    <s v="PAV"/>
    <s v="Macaíba"/>
  </r>
  <r>
    <x v="0"/>
    <s v="406BRN0015"/>
    <n v="0"/>
    <x v="367"/>
    <s v="0015"/>
    <n v="-36.5956991501955"/>
    <n v="-5.1506125502289697"/>
    <n v="-36.583023060265901"/>
    <n v="-5.1561830004450799"/>
    <s v="406"/>
    <s v="RN"/>
    <s v="Eixo Principal"/>
    <s v="-"/>
    <s v="406BRN0015"/>
    <s v="ENTR BR-104(B)/RN-118(B) (P/PENDÊNCIAS)"/>
    <s v="ENTR RN-221(B)"/>
    <n v="5.5"/>
    <n v="7.1"/>
    <n v="1.6"/>
    <x v="2"/>
    <m/>
    <m/>
    <s v="Federal"/>
    <m/>
    <m/>
    <m/>
    <s v="Federal"/>
    <s v="PAV"/>
    <s v="Macaíba"/>
  </r>
  <r>
    <x v="0"/>
    <s v="406BRN0025"/>
    <n v="0"/>
    <x v="367"/>
    <s v="0025"/>
    <n v="-36.583023060265901"/>
    <n v="-5.1561830004450799"/>
    <n v="-36.458277500306302"/>
    <n v="-5.2120158799288498"/>
    <s v="406"/>
    <s v="RN"/>
    <s v="Eixo Principal"/>
    <s v="-"/>
    <s v="406BRN0025"/>
    <s v="ENTR RN-221(B)"/>
    <s v="ENTR ESTRADA DO ÓLEO (P/PETROBRÁS)"/>
    <n v="7.1"/>
    <n v="22.2"/>
    <n v="15.1"/>
    <x v="2"/>
    <m/>
    <m/>
    <s v="Federal"/>
    <m/>
    <m/>
    <m/>
    <s v="Federal"/>
    <s v="PAV"/>
    <s v="Macaíba"/>
  </r>
  <r>
    <x v="0"/>
    <s v="406BRN0030"/>
    <n v="0"/>
    <x v="367"/>
    <s v="0030"/>
    <n v="-36.458277500306302"/>
    <n v="-5.2120158799288498"/>
    <n v="-36.383847390044899"/>
    <n v="-5.2442964098513496"/>
    <s v="406"/>
    <s v="RN"/>
    <s v="Eixo Principal"/>
    <s v="-"/>
    <s v="406BRN0030"/>
    <s v="ENTR ESTRADA DO ÓLEO (P/PETROBRÁS)"/>
    <s v="ENTR RN-401 (P/GUAMARÉ)"/>
    <n v="22.2"/>
    <n v="31.2"/>
    <n v="9"/>
    <x v="2"/>
    <m/>
    <m/>
    <s v="Federal"/>
    <m/>
    <m/>
    <m/>
    <s v="Federal"/>
    <s v="PAV"/>
    <s v="Macaíba"/>
  </r>
  <r>
    <x v="0"/>
    <s v="406BRN0035"/>
    <n v="0"/>
    <x v="367"/>
    <s v="0035"/>
    <n v="-36.383847390044899"/>
    <n v="-5.2442964098513496"/>
    <n v="-36.258258989960297"/>
    <n v="-5.2974145697265804"/>
    <s v="406"/>
    <s v="RN"/>
    <s v="Eixo Principal"/>
    <s v="-"/>
    <s v="406BRN0035"/>
    <s v="ENTR RN-401 (P/GUAMARÉ)"/>
    <s v="ENTR RN-402 (P/GALINHOS)"/>
    <n v="31.2"/>
    <n v="46.3"/>
    <n v="15.1"/>
    <x v="2"/>
    <m/>
    <m/>
    <s v="Federal"/>
    <m/>
    <m/>
    <m/>
    <s v="Federal"/>
    <s v="PAV"/>
    <s v="Macaíba"/>
  </r>
  <r>
    <x v="0"/>
    <s v="406BRN0040"/>
    <n v="0"/>
    <x v="367"/>
    <s v="0040"/>
    <n v="-36.258258989960297"/>
    <n v="-5.2974145697265804"/>
    <n v="-35.857188839792997"/>
    <n v="-5.5119647501730302"/>
    <s v="406"/>
    <s v="RN"/>
    <s v="Eixo Principal"/>
    <s v="-"/>
    <s v="406BRN0040"/>
    <s v="ENTR RN-402 (P/GALINHOS)"/>
    <s v="ENTR RN-263(A)"/>
    <n v="46.3"/>
    <n v="97.1"/>
    <n v="50.8"/>
    <x v="2"/>
    <m/>
    <m/>
    <s v="Federal"/>
    <m/>
    <m/>
    <m/>
    <s v="Federal"/>
    <s v="PAV"/>
    <s v="Macaíba"/>
  </r>
  <r>
    <x v="0"/>
    <s v="406BRN0050"/>
    <n v="0"/>
    <x v="367"/>
    <s v="0050"/>
    <n v="-35.857188839792997"/>
    <n v="-5.5119647501730302"/>
    <n v="-35.851538939870103"/>
    <n v="-5.5136080399790304"/>
    <s v="406"/>
    <s v="RN"/>
    <s v="Eixo Principal"/>
    <s v="-"/>
    <s v="406BRN0050"/>
    <s v="ENTR RN-263(A)"/>
    <s v="ENTR RN-120(A) (P/PARAZINHO) "/>
    <n v="97.1"/>
    <n v="97.7"/>
    <n v="0.6"/>
    <x v="2"/>
    <m/>
    <m/>
    <s v="Federal"/>
    <m/>
    <m/>
    <m/>
    <s v="Federal"/>
    <s v="PAV"/>
    <s v="Macaíba"/>
  </r>
  <r>
    <x v="0"/>
    <s v="406BRN0060"/>
    <n v="0"/>
    <x v="367"/>
    <s v="0060"/>
    <n v="-35.851538939870103"/>
    <n v="-5.5136080399790304"/>
    <n v="-35.8150140802355"/>
    <n v="-5.5347757696859503"/>
    <s v="406"/>
    <s v="RN"/>
    <s v="Eixo Principal"/>
    <s v="-"/>
    <s v="406BRN0060"/>
    <s v="ENTR RN-120(A) (P/PARAZINHO)"/>
    <s v="ENTR RN-263(B)/RN-023 (JOÃO CÂMARA)"/>
    <n v="97.7"/>
    <n v="102.7"/>
    <n v="5"/>
    <x v="2"/>
    <m/>
    <m/>
    <s v="Federal"/>
    <m/>
    <m/>
    <m/>
    <s v="Federal"/>
    <s v="PAV"/>
    <s v="Macaíba"/>
  </r>
  <r>
    <x v="0"/>
    <s v="406BRN0070"/>
    <n v="0"/>
    <x v="367"/>
    <s v="0070"/>
    <n v="-35.8150140802355"/>
    <n v="-5.5347757696859503"/>
    <n v="-35.802935560127899"/>
    <n v="-5.5414544301777298"/>
    <s v="406"/>
    <s v="RN"/>
    <s v="Eixo Principal"/>
    <s v="-"/>
    <s v="406BRN0070"/>
    <s v="ENTR RN-263(B)/RN-023 (JOÃO CÂMARA)"/>
    <s v="ENTR RN-120(B) (JOÃO CÂMARA)"/>
    <n v="102.7"/>
    <n v="104.3"/>
    <n v="1.6"/>
    <x v="2"/>
    <m/>
    <m/>
    <s v="Federal"/>
    <m/>
    <m/>
    <m/>
    <s v="Federal"/>
    <s v="PAV"/>
    <s v="Macaíba"/>
  </r>
  <r>
    <x v="0"/>
    <s v="406BRN0090"/>
    <n v="0"/>
    <x v="367"/>
    <s v="0090"/>
    <n v="-35.802935560127899"/>
    <n v="-5.5414544301777298"/>
    <n v="-35.617016619921003"/>
    <n v="-5.6000633504432296"/>
    <s v="406"/>
    <s v="RN"/>
    <s v="Eixo Principal"/>
    <s v="-"/>
    <s v="406BRN0090"/>
    <s v="ENTR RN-120(B)/263(B) (JOÃO CÂMARA)"/>
    <s v="ENTR RN-051 (P/POÇO BRANCO)"/>
    <n v="104.3"/>
    <n v="125.9"/>
    <n v="21.6"/>
    <x v="2"/>
    <m/>
    <m/>
    <s v="Federal"/>
    <m/>
    <m/>
    <m/>
    <s v="Federal"/>
    <s v="PAV"/>
    <s v="Macaíba"/>
  </r>
  <r>
    <x v="0"/>
    <s v="406BRN0100"/>
    <n v="0"/>
    <x v="367"/>
    <s v="0100"/>
    <n v="-35.617016619921003"/>
    <n v="-5.6000633504432296"/>
    <n v="-35.5986476703536"/>
    <n v="-5.6271092199145301"/>
    <s v="406"/>
    <s v="RN"/>
    <s v="Eixo Principal"/>
    <s v="-"/>
    <s v="406BRN0100"/>
    <s v="ENTR RN-051 (P/POÇO BRANCO)"/>
    <s v="ACESSO TAIPÚ"/>
    <n v="125.9"/>
    <n v="130"/>
    <n v="4.0999999999999996"/>
    <x v="2"/>
    <m/>
    <m/>
    <s v="Federal"/>
    <m/>
    <m/>
    <m/>
    <s v="Federal"/>
    <s v="PAV"/>
    <s v="Macaíba"/>
  </r>
  <r>
    <x v="0"/>
    <s v="406BRN0110"/>
    <n v="0"/>
    <x v="367"/>
    <s v="0110"/>
    <n v="-35.5986476703536"/>
    <n v="-5.6271092199145301"/>
    <n v="-35.426103679641002"/>
    <n v="-5.6505800396370702"/>
    <s v="406"/>
    <s v="RN"/>
    <s v="Eixo Principal"/>
    <s v="-"/>
    <s v="406BRN0110"/>
    <s v="ACESSO TAIPÚ"/>
    <s v="ENTR RN-064 (P/CEARÁ MIRIM)"/>
    <n v="130"/>
    <n v="150.69999999999999"/>
    <n v="20.7"/>
    <x v="2"/>
    <m/>
    <m/>
    <s v="Federal"/>
    <m/>
    <m/>
    <m/>
    <s v="Federal"/>
    <s v="PAV"/>
    <s v="Macaíba"/>
  </r>
  <r>
    <x v="0"/>
    <s v="406BRN0130"/>
    <n v="0"/>
    <x v="367"/>
    <s v="0130"/>
    <n v="-35.426103679641002"/>
    <n v="-5.6505800396370702"/>
    <n v="-35.334726250116297"/>
    <n v="-5.7454883603994604"/>
    <s v="406"/>
    <s v="RN"/>
    <s v="Eixo Principal"/>
    <s v="-"/>
    <s v="406BRN0130"/>
    <s v="ENTR RN-064 (P/CEARÁ MIRIM)"/>
    <s v="ACESSO NORTE AEROPORTO"/>
    <n v="150.69999999999999"/>
    <n v="165.6"/>
    <n v="14.9"/>
    <x v="2"/>
    <m/>
    <m/>
    <s v="Federal"/>
    <m/>
    <m/>
    <m/>
    <s v="Federal"/>
    <s v="PAV"/>
    <s v="Macaíba"/>
  </r>
  <r>
    <x v="0"/>
    <s v="406BRN0140"/>
    <n v="0"/>
    <x v="367"/>
    <s v="0140"/>
    <n v="-35.334726250116297"/>
    <n v="-5.7454883603994604"/>
    <n v="-35.287044980341499"/>
    <n v="-5.7628808296864804"/>
    <s v="406"/>
    <s v="RN"/>
    <s v="Eixo Principal"/>
    <s v="-"/>
    <s v="406BRN0140"/>
    <s v="ACESSO NORTE AEROPORTO"/>
    <s v="ENTR BR-101(A)/RN-160(A) (P/EXTREMOZ)"/>
    <n v="165.6"/>
    <n v="171.5"/>
    <n v="5.9"/>
    <x v="0"/>
    <m/>
    <m/>
    <s v="Federal"/>
    <m/>
    <m/>
    <m/>
    <s v="Federal"/>
    <s v="PAV"/>
    <s v="Macaíba"/>
  </r>
  <r>
    <x v="0"/>
    <s v="406BRN0150"/>
    <n v="0"/>
    <x v="367"/>
    <s v="0150"/>
    <n v="-35.287044980341499"/>
    <n v="-5.7628808296864804"/>
    <n v="-35.267815039632303"/>
    <n v="-5.7704022502635999"/>
    <s v="406"/>
    <s v="RN"/>
    <s v="Eixo Principal"/>
    <s v="Coinc"/>
    <s v="406BRN0150"/>
    <s v="ENTR BR-101(A)/RN-160(A) (P/EXTREMOZ)*TRECHO URBANO*"/>
    <s v="ENTR RN-160(B) (P/SÃO GONÇALO DO AMARANTE)*TRECHO URBANO*"/>
    <n v="171.5"/>
    <n v="173.8"/>
    <n v="2.2999999999999998"/>
    <x v="0"/>
    <m/>
    <s v="101BRN0075"/>
    <s v="Federal"/>
    <m/>
    <m/>
    <m/>
    <s v="Federal"/>
    <s v="PAV"/>
    <s v="Macaíba"/>
  </r>
  <r>
    <x v="0"/>
    <s v="406BRN0160"/>
    <n v="0"/>
    <x v="367"/>
    <s v="0160"/>
    <n v="-35.267815039632303"/>
    <n v="-5.7704022502635999"/>
    <n v="-35.2537206702726"/>
    <n v="-5.7755672501284598"/>
    <s v="406"/>
    <s v="RN"/>
    <s v="Eixo Principal"/>
    <s v="Coinc"/>
    <s v="406BRN0160"/>
    <s v="ENTR RN-160(B) (P/SÃO GONÇALO DO AMARANTE)*TRECHO URBANO*"/>
    <s v="ENTR RN-302 ACESSO REDINHA (P/PONTE NEWTON NAVARRO)*TRECHO URBANO*"/>
    <n v="173.8"/>
    <n v="175.4"/>
    <n v="1.6"/>
    <x v="0"/>
    <m/>
    <s v="101BRN0080"/>
    <s v="Federal"/>
    <m/>
    <m/>
    <m/>
    <s v="Federal"/>
    <s v="PAV"/>
    <s v="Macaíba"/>
  </r>
  <r>
    <x v="0"/>
    <s v="406BRN0170"/>
    <n v="0"/>
    <x v="367"/>
    <s v="0170"/>
    <n v="-35.2537206702726"/>
    <n v="-5.7755672501284598"/>
    <n v="-35.248492330256703"/>
    <n v="-5.7793281097044602"/>
    <s v="406"/>
    <s v="RN"/>
    <s v="Eixo Principal"/>
    <s v="Coinc"/>
    <s v="406BRN0170"/>
    <s v="ENTR RN-302 ACESSO REDINHA (P/PONTE NEWTON NAVARRO)*TRECHO URBANO*"/>
    <s v="ENTR BR-101(B) (PONTE PRESIDENTE COSTA E SILVA)*TRECHO URBANO*"/>
    <n v="175.4"/>
    <n v="176.3"/>
    <n v="0.9"/>
    <x v="0"/>
    <m/>
    <s v="101BRN0085"/>
    <s v="Federal"/>
    <m/>
    <m/>
    <m/>
    <s v="Federal"/>
    <s v="PAV"/>
    <s v="Macaíba"/>
  </r>
  <r>
    <x v="0"/>
    <s v="407BBA0280"/>
    <n v="0"/>
    <x v="368"/>
    <s v="0280"/>
    <n v="-40.505335540003102"/>
    <n v="-9.4095459896556601"/>
    <n v="-40.505673230035399"/>
    <n v="-9.4249740500123291"/>
    <s v="407"/>
    <s v="BA"/>
    <s v="Eixo Principal"/>
    <s v="Coinc"/>
    <s v="407BBA0280"/>
    <s v="ENTR BR-122(A)/235(A) (DIV PE/BA) (INÍCIO PONTE S/RIO S FRANCISCO - JUAZEIRO)"/>
    <s v="ENTR BR-122(B)/235(B) (JUAZEIRO)"/>
    <n v="0"/>
    <n v="1.8"/>
    <n v="1.8"/>
    <x v="2"/>
    <m/>
    <s v="235BBA0267;122BBA0381"/>
    <s v="Federal"/>
    <m/>
    <m/>
    <m/>
    <s v="Federal"/>
    <s v="PAV"/>
    <s v="Senhor do Bonfim"/>
  </r>
  <r>
    <x v="0"/>
    <s v="407BBA0283"/>
    <n v="0"/>
    <x v="368"/>
    <s v="0283"/>
    <n v="-40.505673230035399"/>
    <n v="-9.4249740500123291"/>
    <n v="-40.492775049828602"/>
    <n v="-9.4433415498725708"/>
    <s v="407"/>
    <s v="BA"/>
    <s v="Eixo Principal"/>
    <s v="Coinc"/>
    <s v="407BBA0283"/>
    <s v="ENTR BR-122(B)/235(B) (JUAZEIRO)"/>
    <s v="ENTR BR-122(C)/235(C) (MERCADO DO PRODUTOR/JUAZEIRO)"/>
    <n v="1.8"/>
    <n v="4.4000000000000004"/>
    <n v="2.6"/>
    <x v="2"/>
    <m/>
    <s v="122BBA0382"/>
    <s v="Federal"/>
    <m/>
    <m/>
    <m/>
    <s v="Federal"/>
    <s v="PAV"/>
    <s v="Senhor do Bonfim"/>
  </r>
  <r>
    <x v="0"/>
    <s v="407BBA0285"/>
    <n v="0"/>
    <x v="368"/>
    <s v="0285"/>
    <n v="-40.492775049828602"/>
    <n v="-9.4433415498725708"/>
    <n v="-40.490012769573603"/>
    <n v="-9.4486721203220405"/>
    <s v="407"/>
    <s v="BA"/>
    <s v="Eixo Principal"/>
    <s v="Coinc"/>
    <s v="407BBA0285"/>
    <s v="ENTR BR-122(C)/235(C) (MERCADO DO PRODUTOR/JUAZEIRO)"/>
    <s v="ENTR BR-122(D) (JUAZEIRO)"/>
    <n v="4.4000000000000004"/>
    <n v="5.0999999999999996"/>
    <n v="0.7"/>
    <x v="2"/>
    <m/>
    <s v="122BBA0383"/>
    <s v="Federal"/>
    <m/>
    <m/>
    <m/>
    <s v="Federal"/>
    <s v="PAV"/>
    <s v="Senhor do Bonfim"/>
  </r>
  <r>
    <x v="0"/>
    <s v="407BBA0291"/>
    <n v="0"/>
    <x v="368"/>
    <s v="0291"/>
    <n v="-40.490012769573603"/>
    <n v="-9.4486721203220405"/>
    <n v="-40.354652720146802"/>
    <n v="-9.7294545896575606"/>
    <s v="407"/>
    <s v="BA"/>
    <s v="Eixo Principal"/>
    <s v="-"/>
    <s v="407BBA0291"/>
    <s v="ENTR BR-122(D) (JUAZEIRO)"/>
    <s v="PONTE S/ RIO JUREMAL"/>
    <n v="5.0999999999999996"/>
    <n v="39.9"/>
    <n v="34.799999999999997"/>
    <x v="2"/>
    <m/>
    <m/>
    <s v="Federal"/>
    <m/>
    <m/>
    <m/>
    <s v="Federal"/>
    <s v="PAV"/>
    <s v="Senhor do Bonfim"/>
  </r>
  <r>
    <x v="0"/>
    <s v="407BBA0292"/>
    <n v="0"/>
    <x v="368"/>
    <s v="0292"/>
    <n v="-40.354652720146802"/>
    <n v="-9.7294545896575606"/>
    <n v="-40.284868510273398"/>
    <n v="-9.8763083696355203"/>
    <s v="407"/>
    <s v="BA"/>
    <s v="Eixo Principal"/>
    <s v="-"/>
    <s v="407BBA0292"/>
    <s v="PONTE S/ RIO JUREMAL"/>
    <s v="MAÇAROCA"/>
    <n v="39.9"/>
    <n v="57.5"/>
    <n v="17.600000000000001"/>
    <x v="2"/>
    <m/>
    <m/>
    <s v="Federal"/>
    <m/>
    <m/>
    <m/>
    <s v="Federal"/>
    <s v="PAV"/>
    <s v="Senhor do Bonfim"/>
  </r>
  <r>
    <x v="0"/>
    <s v="407BBA0294"/>
    <n v="0"/>
    <x v="368"/>
    <s v="0294"/>
    <n v="-40.284868510273398"/>
    <n v="-9.8763083696355203"/>
    <n v="-40.240155690332799"/>
    <n v="-9.9884946903775909"/>
    <s v="407"/>
    <s v="BA"/>
    <s v="Eixo Principal"/>
    <s v="-"/>
    <s v="407BBA0294"/>
    <s v="MAÇAROCA"/>
    <s v="ENTR BA-314"/>
    <n v="57.5"/>
    <n v="71.7"/>
    <n v="14.2"/>
    <x v="2"/>
    <m/>
    <m/>
    <s v="Federal"/>
    <m/>
    <m/>
    <m/>
    <s v="Federal"/>
    <s v="PAV"/>
    <s v="Senhor do Bonfim"/>
  </r>
  <r>
    <x v="0"/>
    <s v="407BBA0296"/>
    <n v="0"/>
    <x v="368"/>
    <s v="0296"/>
    <n v="-40.240155690332799"/>
    <n v="-9.9884946903775909"/>
    <n v="-40.191747690103703"/>
    <n v="-10.2561335203456"/>
    <s v="407"/>
    <s v="BA"/>
    <s v="Eixo Principal"/>
    <s v="-"/>
    <s v="407BBA0296"/>
    <s v="ENTR BA-314"/>
    <s v="JAGUARARI"/>
    <n v="71.7"/>
    <n v="102.6"/>
    <n v="30.9"/>
    <x v="2"/>
    <m/>
    <m/>
    <s v="Federal"/>
    <m/>
    <m/>
    <m/>
    <s v="Federal"/>
    <s v="PAV"/>
    <s v="Senhor do Bonfim"/>
  </r>
  <r>
    <x v="0"/>
    <s v="407BBA0300"/>
    <n v="0"/>
    <x v="368"/>
    <s v="0300"/>
    <n v="-40.191747690103703"/>
    <n v="-10.2561335203456"/>
    <n v="-40.167508129896198"/>
    <n v="-10.480598620229999"/>
    <s v="407"/>
    <s v="BA"/>
    <s v="Eixo Principal"/>
    <s v="-"/>
    <s v="407BBA0300"/>
    <s v="JAGUARARI"/>
    <s v="ENTR BA-131 (SENHOR DO BONFIM)"/>
    <n v="102.6"/>
    <n v="129.19999999999999"/>
    <n v="26.6"/>
    <x v="2"/>
    <m/>
    <m/>
    <s v="Federal"/>
    <m/>
    <m/>
    <m/>
    <s v="Federal"/>
    <s v="PAV"/>
    <s v="Senhor do Bonfim"/>
  </r>
  <r>
    <x v="0"/>
    <s v="407BBA0310"/>
    <n v="0"/>
    <x v="368"/>
    <s v="0310"/>
    <n v="-40.167508129896198"/>
    <n v="-10.480598620229999"/>
    <n v="-40.1218562198885"/>
    <n v="-10.7360007798121"/>
    <s v="407"/>
    <s v="BA"/>
    <s v="Eixo Principal"/>
    <s v="-"/>
    <s v="407BBA0310"/>
    <s v="ENTR BA-131 (SENHOR DO BONFIM)"/>
    <s v="ENTR BA-381(A) (FILADÉLFIA)"/>
    <n v="129.19999999999999"/>
    <n v="158.5"/>
    <n v="29.3"/>
    <x v="2"/>
    <m/>
    <m/>
    <s v="Federal"/>
    <m/>
    <m/>
    <m/>
    <s v="Federal"/>
    <s v="PAV"/>
    <s v="Senhor do Bonfim"/>
  </r>
  <r>
    <x v="0"/>
    <s v="407BBA0320"/>
    <n v="0"/>
    <x v="368"/>
    <s v="0320"/>
    <n v="-40.1218562198885"/>
    <n v="-10.7360007798121"/>
    <n v="-40.1115429502469"/>
    <n v="-10.8633639901559"/>
    <s v="407"/>
    <s v="BA"/>
    <s v="Eixo Principal"/>
    <s v="-"/>
    <s v="407BBA0320"/>
    <s v="ENTR BA-381(A) (FILADÉLFIA)"/>
    <s v="ENTR BA-375 (PONTO NOVO)"/>
    <n v="158.5"/>
    <n v="172.7"/>
    <n v="14.2"/>
    <x v="2"/>
    <m/>
    <m/>
    <s v="Federal"/>
    <m/>
    <m/>
    <m/>
    <s v="Federal"/>
    <s v="PAV"/>
    <s v="Senhor do Bonfim"/>
  </r>
  <r>
    <x v="0"/>
    <s v="407BBA0324"/>
    <n v="0"/>
    <x v="368"/>
    <s v="0324"/>
    <n v="-40.1115429502469"/>
    <n v="-10.8633639901559"/>
    <n v="-40.047167309923303"/>
    <n v="-11.182550570352401"/>
    <s v="407"/>
    <s v="BA"/>
    <s v="Eixo Principal"/>
    <s v="-"/>
    <s v="407BBA0324"/>
    <s v="ENTR BA-375 (PONTO NOVO)"/>
    <s v="PONTE S/ RIO ITAPECURU MIRIM"/>
    <n v="172.7"/>
    <n v="209.2"/>
    <n v="36.5"/>
    <x v="2"/>
    <m/>
    <m/>
    <s v="Federal"/>
    <m/>
    <m/>
    <m/>
    <s v="Federal"/>
    <s v="PAV"/>
    <s v="Senhor do Bonfim"/>
  </r>
  <r>
    <x v="0"/>
    <s v="407BBA0326"/>
    <n v="0"/>
    <x v="368"/>
    <s v="0326"/>
    <n v="-40.047167309923303"/>
    <n v="-11.182550570352401"/>
    <n v="-40.012242390074199"/>
    <n v="-11.372896489881001"/>
    <s v="407"/>
    <s v="BA"/>
    <s v="Eixo Principal"/>
    <s v="-"/>
    <s v="407BBA0326"/>
    <s v="PONTE S/ RIO ITAPECURU MIRIM"/>
    <s v="ENTR BR-324(A)/BA-130(A) (CAPIM GROSSO)"/>
    <n v="209.2"/>
    <n v="232"/>
    <n v="22.8"/>
    <x v="2"/>
    <m/>
    <m/>
    <s v="Federal"/>
    <m/>
    <m/>
    <m/>
    <s v="Federal"/>
    <s v="PAV"/>
    <s v="Senhor do Bonfim"/>
  </r>
  <r>
    <x v="0"/>
    <s v="407BBA0328"/>
    <n v="0"/>
    <x v="368"/>
    <s v="0328"/>
    <n v="-40.012242390074199"/>
    <n v="-11.372896489881001"/>
    <n v="-40.004615149869203"/>
    <n v="-11.382105769765399"/>
    <s v="407"/>
    <s v="BA"/>
    <s v="Eixo Principal"/>
    <s v="Coinc"/>
    <s v="407BBA0328"/>
    <s v="ENTR BR-324(A)/BA-130(A) (CAPIM GROSSO)"/>
    <s v="ENTR BR-324(B)"/>
    <n v="232"/>
    <n v="233.7"/>
    <n v="1.7"/>
    <x v="2"/>
    <m/>
    <s v="324BBA0260"/>
    <s v="Federal"/>
    <m/>
    <m/>
    <m/>
    <s v="Federal"/>
    <s v="PAV"/>
    <s v="Feira de Santana"/>
  </r>
  <r>
    <x v="0"/>
    <s v="407BBA0330"/>
    <n v="0"/>
    <x v="368"/>
    <s v="0330"/>
    <n v="-40.004615149869203"/>
    <n v="-11.382105769765399"/>
    <n v="-40.1367202101695"/>
    <n v="-11.611419979948"/>
    <s v="407"/>
    <s v="BA"/>
    <s v="Eixo Principal"/>
    <s v="-"/>
    <s v="407BBA0330"/>
    <s v="ENTR BR-324(B)"/>
    <s v="ENTR BA-417"/>
    <n v="233.7"/>
    <n v="266"/>
    <n v="32.299999999999997"/>
    <x v="1"/>
    <m/>
    <m/>
    <s v="Estadual"/>
    <m/>
    <s v="BA-130"/>
    <s v="PAV"/>
    <s v="Estadual"/>
    <s v="PLA"/>
    <s v="Feira de Santana"/>
  </r>
  <r>
    <x v="0"/>
    <s v="407BBA0332"/>
    <n v="0"/>
    <x v="368"/>
    <s v="0332"/>
    <n v="-40.1367202101695"/>
    <n v="-11.611419979948"/>
    <n v="-40.155840209657903"/>
    <n v="-11.7125599801589"/>
    <s v="407"/>
    <s v="BA"/>
    <s v="Eixo Principal"/>
    <s v="-"/>
    <s v="407BBA0332"/>
    <s v="ENTR BA-417"/>
    <s v="MAIRI"/>
    <n v="266"/>
    <n v="278.39999999999998"/>
    <n v="12.4"/>
    <x v="1"/>
    <m/>
    <m/>
    <s v="Estadual"/>
    <m/>
    <s v="BA-130"/>
    <s v="PAV"/>
    <s v="Estadual"/>
    <s v="PLA"/>
    <s v="Feira de Santana"/>
  </r>
  <r>
    <x v="0"/>
    <s v="407BBA0334"/>
    <n v="0"/>
    <x v="368"/>
    <s v="0334"/>
    <n v="-40.155840209657903"/>
    <n v="-11.7125599801589"/>
    <n v="-40.188030200333401"/>
    <n v="-11.883779979962"/>
    <s v="407"/>
    <s v="BA"/>
    <s v="Eixo Principal"/>
    <s v="-"/>
    <s v="407BBA0334"/>
    <s v="MAIRI"/>
    <s v="ENTR BR-349"/>
    <n v="278.39999999999998"/>
    <n v="301"/>
    <n v="22.6"/>
    <x v="1"/>
    <m/>
    <m/>
    <s v="Estadual"/>
    <m/>
    <s v="BA-130"/>
    <s v="PAV"/>
    <s v="Estadual"/>
    <s v="PLA"/>
    <s v="Feira de Santana"/>
  </r>
  <r>
    <x v="0"/>
    <s v="407BBA0350"/>
    <n v="0"/>
    <x v="368"/>
    <s v="0350"/>
    <n v="-40.188030200333401"/>
    <n v="-11.883779979962"/>
    <n v="-40.185320200366903"/>
    <n v="-11.9583499797677"/>
    <s v="407"/>
    <s v="BA"/>
    <s v="Eixo Principal"/>
    <s v="-"/>
    <s v="407BBA0350"/>
    <s v="ENTR BR-349"/>
    <s v="ENTR BA-052(A) (P/BAIXA GRANDE)"/>
    <n v="301"/>
    <n v="309.5"/>
    <n v="8.5"/>
    <x v="1"/>
    <m/>
    <m/>
    <s v="Estadual"/>
    <m/>
    <s v="BA-130"/>
    <s v="PAV"/>
    <s v="Estadual"/>
    <s v="PLA"/>
    <s v="Feira de Santana"/>
  </r>
  <r>
    <x v="0"/>
    <s v="407BBA0370"/>
    <n v="0"/>
    <x v="368"/>
    <s v="0370"/>
    <n v="-40.185320200366903"/>
    <n v="-11.9583499797677"/>
    <n v="-40.192840200015098"/>
    <n v="-11.957359979979"/>
    <s v="407"/>
    <s v="BA"/>
    <s v="Eixo Principal"/>
    <s v="-"/>
    <s v="407BBA0370"/>
    <s v="ENTR BA-052(A) (P/BAIXA GRANDE)"/>
    <s v="ENTR BA-052(B)"/>
    <n v="309.5"/>
    <n v="310.60000000000002"/>
    <n v="1.1000000000000001"/>
    <x v="1"/>
    <m/>
    <m/>
    <s v="Estadual"/>
    <m/>
    <s v="BA-130"/>
    <s v="PAV"/>
    <s v="Estadual"/>
    <s v="PLA"/>
    <s v="Feira de Santana"/>
  </r>
  <r>
    <x v="0"/>
    <s v="407BBA0372"/>
    <n v="0"/>
    <x v="368"/>
    <s v="0372"/>
    <n v="-40.192840200015098"/>
    <n v="-11.957359979979"/>
    <n v="-40.360870169622601"/>
    <n v="-12.138879979926999"/>
    <s v="407"/>
    <s v="BA"/>
    <s v="Eixo Principal"/>
    <s v="-"/>
    <s v="407BBA0372"/>
    <s v="ENTR BA-052(B)"/>
    <s v="MACAJÚBA"/>
    <n v="310.60000000000002"/>
    <n v="336.5"/>
    <n v="25.9"/>
    <x v="1"/>
    <m/>
    <m/>
    <s v="Estadual"/>
    <m/>
    <s v="BA-130"/>
    <s v="PAV"/>
    <s v="Estadual"/>
    <s v="PLA"/>
    <s v="Feira de Santana"/>
  </r>
  <r>
    <x v="0"/>
    <s v="407BBA0374"/>
    <n v="0"/>
    <x v="368"/>
    <s v="0374"/>
    <n v="-40.360870169622601"/>
    <n v="-12.138879979926999"/>
    <n v="-40.460020989976599"/>
    <n v="-12.1872031300204"/>
    <s v="407"/>
    <s v="BA"/>
    <s v="Eixo Principal"/>
    <s v="-"/>
    <s v="407BBA0374"/>
    <s v="MACAJÚBA"/>
    <s v="ENTR BA-421"/>
    <n v="336.5"/>
    <n v="350.3"/>
    <n v="13.8"/>
    <x v="1"/>
    <m/>
    <m/>
    <s v="Estadual"/>
    <m/>
    <s v="BA-130"/>
    <s v="PAV"/>
    <s v="Estadual"/>
    <s v="PLA"/>
    <s v="Feira de Santana"/>
  </r>
  <r>
    <x v="0"/>
    <s v="407BBA0390"/>
    <n v="0"/>
    <x v="368"/>
    <s v="0390"/>
    <n v="-40.460020989976599"/>
    <n v="-12.1872031300204"/>
    <n v="-40.491675000001102"/>
    <n v="-12.2836584600698"/>
    <s v="407"/>
    <s v="BA"/>
    <s v="Eixo Principal"/>
    <s v="-"/>
    <s v="407BBA0390"/>
    <s v="ENTR BA-421"/>
    <s v="ENTR BA-046 (RUY BARBOSA)"/>
    <n v="350.3"/>
    <n v="367.2"/>
    <n v="16.899999999999999"/>
    <x v="1"/>
    <m/>
    <m/>
    <s v="Estadual"/>
    <m/>
    <s v="BA-130"/>
    <s v="PAV"/>
    <s v="Estadual"/>
    <s v="PLA"/>
    <s v="Feira de Santana"/>
  </r>
  <r>
    <x v="0"/>
    <s v="407BBA0410"/>
    <n v="0"/>
    <x v="368"/>
    <s v="0410"/>
    <n v="-40.491675000001102"/>
    <n v="-12.2836584600698"/>
    <n v="-40.619481639965599"/>
    <n v="-12.451691730189101"/>
    <s v="407"/>
    <s v="BA"/>
    <s v="Eixo Principal"/>
    <s v="-"/>
    <s v="407BBA0410"/>
    <s v="ENTR BA-046 (RUY BARBOSA)"/>
    <s v="ENTR BR-242(A)/BA-130(B)"/>
    <n v="367.2"/>
    <n v="389"/>
    <n v="21.8"/>
    <x v="1"/>
    <m/>
    <m/>
    <s v="Estadual"/>
    <m/>
    <s v="BA-130"/>
    <s v="PAV"/>
    <s v="Estadual"/>
    <s v="PLA"/>
    <s v="Feira de Santana"/>
  </r>
  <r>
    <x v="0"/>
    <s v="407BBA0430"/>
    <n v="0"/>
    <x v="368"/>
    <s v="0430"/>
    <n v="-40.619481639965599"/>
    <n v="-12.451691730189101"/>
    <n v="-40.875650940138698"/>
    <n v="-12.445041529642801"/>
    <s v="407"/>
    <s v="BA"/>
    <s v="Eixo Principal"/>
    <s v="Coinc"/>
    <s v="407BBA0430"/>
    <s v="ENTR BR-242(A)/BA-130(B)"/>
    <s v="ENTR BA-484"/>
    <n v="389"/>
    <n v="418.1"/>
    <n v="29.1"/>
    <x v="2"/>
    <m/>
    <s v="242BBA0114"/>
    <s v="Federal"/>
    <m/>
    <m/>
    <m/>
    <s v="Federal"/>
    <s v="PAV"/>
    <s v="Feira de Santana"/>
  </r>
  <r>
    <x v="0"/>
    <s v="407BBA0432"/>
    <n v="0"/>
    <x v="368"/>
    <s v="0432"/>
    <n v="-40.875650940138698"/>
    <n v="-12.445041529642801"/>
    <n v="-40.895656520032297"/>
    <n v="-12.461609600302699"/>
    <s v="407"/>
    <s v="BA"/>
    <s v="Eixo Principal"/>
    <s v="Coinc"/>
    <s v="407BBA0432"/>
    <s v="ENTR BA-484"/>
    <s v="ENTR BR-242(B) (SÃO PAULO)"/>
    <n v="418.1"/>
    <n v="421"/>
    <n v="2.9"/>
    <x v="2"/>
    <m/>
    <s v="242BBA0130"/>
    <s v="Federal"/>
    <m/>
    <m/>
    <m/>
    <s v="Federal"/>
    <s v="PAV"/>
    <s v="Feira de Santana"/>
  </r>
  <r>
    <x v="0"/>
    <s v="407BBA0450"/>
    <n v="0"/>
    <x v="368"/>
    <s v="0450"/>
    <n v="-40.895656520032297"/>
    <n v="-12.461609600302699"/>
    <n v="-40.9335401095883"/>
    <n v="-12.6496199903702"/>
    <s v="407"/>
    <s v="BA"/>
    <s v="Eixo Principal"/>
    <s v="-"/>
    <s v="407BBA0450"/>
    <s v="ENTR BR-242(B) (SÃO PAULO)"/>
    <s v="IBIQUERA"/>
    <n v="421"/>
    <n v="445.5"/>
    <n v="24.5"/>
    <x v="1"/>
    <m/>
    <m/>
    <s v="Estadual"/>
    <m/>
    <s v="BA-131"/>
    <s v="IMP"/>
    <s v="Estadual"/>
    <s v="PLA"/>
    <s v="Jequié"/>
  </r>
  <r>
    <x v="0"/>
    <s v="407BBA0452"/>
    <n v="0"/>
    <x v="368"/>
    <s v="0452"/>
    <n v="-40.9335401095883"/>
    <n v="-12.6496199903702"/>
    <n v="-40.964000099624798"/>
    <n v="-12.986909989903999"/>
    <s v="407"/>
    <s v="BA"/>
    <s v="Eixo Principal"/>
    <s v="-"/>
    <s v="407BBA0452"/>
    <s v="IBIQUERA"/>
    <s v="ENTR BA-245(A) (ITAETÉ)"/>
    <n v="445.5"/>
    <n v="495.4"/>
    <n v="49.9"/>
    <x v="1"/>
    <m/>
    <m/>
    <s v="Estadual"/>
    <m/>
    <s v="BAT-407"/>
    <s v="IMP"/>
    <s v="Estadual"/>
    <s v="PLA"/>
    <s v="Jequié"/>
  </r>
  <r>
    <x v="0"/>
    <s v="407BBA0470"/>
    <n v="0"/>
    <x v="368"/>
    <s v="0470"/>
    <n v="-40.964000099624798"/>
    <n v="-12.986909989903999"/>
    <n v="-40.9301055897011"/>
    <n v="-13.059549510401499"/>
    <s v="407"/>
    <s v="BA"/>
    <s v="Eixo Principal"/>
    <s v="-"/>
    <s v="407BBA0470"/>
    <s v="ENTR BA-245(A) (ITAETÉ)"/>
    <s v="ENTR BA-245(B) (P/MARCIONÍLIO SOUZA)"/>
    <n v="495.4"/>
    <n v="505.5"/>
    <n v="10.1"/>
    <x v="1"/>
    <m/>
    <m/>
    <s v="Estadual"/>
    <m/>
    <s v="BAT-407"/>
    <s v="IMP"/>
    <s v="Estadual"/>
    <s v="PLA"/>
    <s v="Jequié"/>
  </r>
  <r>
    <x v="0"/>
    <s v="407BBA0490"/>
    <n v="0"/>
    <x v="368"/>
    <s v="0490"/>
    <n v="-40.9301055897011"/>
    <n v="-13.059549510401499"/>
    <n v="-40.959089509872904"/>
    <n v="-13.292358879958201"/>
    <s v="407"/>
    <s v="BA"/>
    <s v="Eixo Principal"/>
    <s v="-"/>
    <s v="407BBA0490"/>
    <s v="ENTR BA-245(B) (P/MARCIONÍLIO SOUZA)"/>
    <s v="ENTR BR-330 (IRAMAIA)"/>
    <n v="505.5"/>
    <n v="534.5"/>
    <n v="29"/>
    <x v="1"/>
    <m/>
    <m/>
    <s v="Estadual"/>
    <m/>
    <s v="BAT-407"/>
    <s v="IMP"/>
    <s v="Estadual"/>
    <s v="PLA"/>
    <s v="Jequié"/>
  </r>
  <r>
    <x v="0"/>
    <s v="407BBA0492"/>
    <n v="0"/>
    <x v="368"/>
    <s v="0492"/>
    <n v="-40.959089509872904"/>
    <n v="-13.292358879958201"/>
    <n v="-41.043910950030202"/>
    <n v="-13.760836400179601"/>
    <s v="407"/>
    <s v="BA"/>
    <s v="Eixo Principal"/>
    <s v="-"/>
    <s v="407BBA0492"/>
    <s v="ENTR BR-330 (IRAMAIA)"/>
    <s v="ENTR BA-026"/>
    <n v="534.5"/>
    <n v="604.79999999999995"/>
    <n v="70.3"/>
    <x v="1"/>
    <m/>
    <m/>
    <s v="Estadual"/>
    <m/>
    <s v="BAT-407"/>
    <s v="LEN"/>
    <s v="Estadual"/>
    <s v="PLA"/>
    <s v="Jequié"/>
  </r>
  <r>
    <x v="0"/>
    <s v="407BBA0510"/>
    <n v="0"/>
    <x v="368"/>
    <s v="0510"/>
    <n v="-41.043910950030202"/>
    <n v="-13.760836400179601"/>
    <n v="-41.066199750318098"/>
    <n v="-13.797674609695401"/>
    <s v="407"/>
    <s v="BA"/>
    <s v="Eixo Principal"/>
    <s v="-"/>
    <s v="407BBA0510"/>
    <s v="ENTR BA-026"/>
    <s v="ENTR BA-026(A) (COTENDAS DO SINCORÁ)"/>
    <n v="604.79999999999995"/>
    <n v="623"/>
    <n v="18.2"/>
    <x v="1"/>
    <m/>
    <m/>
    <s v="Estadual"/>
    <m/>
    <s v="BAT-407"/>
    <s v="LEN"/>
    <s v="Estadual"/>
    <s v="PLA"/>
    <s v="Jequié"/>
  </r>
  <r>
    <x v="0"/>
    <s v="407BBA0530"/>
    <n v="0"/>
    <x v="368"/>
    <s v="0530"/>
    <n v="-41.066199750318098"/>
    <n v="-13.797674609695401"/>
    <n v="-41.186872639560598"/>
    <n v="-14.0802587700261"/>
    <s v="407"/>
    <s v="BA"/>
    <s v="Eixo Principal"/>
    <s v="-"/>
    <s v="407BBA0530"/>
    <s v="ENTR BA-026(A) (COTENDAS DO SINCORÁ)"/>
    <s v="ENTR BA-142(A) (P/TANHAÇÚ)"/>
    <n v="623"/>
    <n v="670"/>
    <n v="47"/>
    <x v="1"/>
    <m/>
    <m/>
    <s v="Estadual"/>
    <m/>
    <s v="BA-026"/>
    <s v="PAV"/>
    <s v="Estadual"/>
    <s v="PLA"/>
    <s v="Jequié"/>
  </r>
  <r>
    <x v="0"/>
    <s v="407BBA0535"/>
    <n v="0"/>
    <x v="368"/>
    <s v="0535"/>
    <n v="-41.186872639560598"/>
    <n v="-14.0802587700261"/>
    <n v="-41.200836160260501"/>
    <n v="-14.1544783004331"/>
    <s v="407"/>
    <s v="BA"/>
    <s v="Eixo Principal"/>
    <s v="-"/>
    <s v="407BBA0535"/>
    <s v="ENTR BA-142(A) (P/TANHAÇÚ)"/>
    <s v="ENTR BR-030(A)"/>
    <n v="670"/>
    <n v="678.7"/>
    <n v="8.6999999999999993"/>
    <x v="1"/>
    <m/>
    <m/>
    <s v="Estadual"/>
    <m/>
    <s v="BA-026"/>
    <s v="PAV"/>
    <s v="Estadual"/>
    <s v="PLA"/>
    <s v="Jequié"/>
  </r>
  <r>
    <x v="0"/>
    <s v="407BBA0540"/>
    <n v="0"/>
    <x v="368"/>
    <s v="0540"/>
    <n v="-41.200836160260501"/>
    <n v="-14.1544783004331"/>
    <n v="-41.205544559933401"/>
    <n v="-14.162793340340301"/>
    <s v="407"/>
    <s v="BA"/>
    <s v="Eixo Principal"/>
    <s v="Coinc"/>
    <s v="407BBA0540"/>
    <s v="ENTR BR-030(A)"/>
    <s v="ENTR BR-030(B) (SUSSUARANA)"/>
    <n v="678.7"/>
    <n v="679.8"/>
    <n v="1.1000000000000001"/>
    <x v="1"/>
    <m/>
    <s v="030BBA0350"/>
    <s v="Estadual"/>
    <m/>
    <s v="BA-026"/>
    <s v="PAV"/>
    <s v="Estadual"/>
    <s v="PLA"/>
    <s v="Vitória da Conquista"/>
  </r>
  <r>
    <x v="0"/>
    <s v="407BBA0545"/>
    <n v="0"/>
    <x v="368"/>
    <s v="0545"/>
    <n v="-41.205544559933401"/>
    <n v="-14.162793340340301"/>
    <n v="-41.162833459996101"/>
    <n v="-14.600922899971801"/>
    <s v="407"/>
    <s v="BA"/>
    <s v="Eixo Principal"/>
    <s v="-"/>
    <s v="407BBA0545"/>
    <s v="ENTR BR-030(B) (SUSSUARANA)"/>
    <s v="ENTR BA-142(B)/262(A)"/>
    <n v="679.8"/>
    <n v="732.5"/>
    <n v="52.7"/>
    <x v="1"/>
    <m/>
    <m/>
    <s v="Estadual"/>
    <m/>
    <s v="BA-142"/>
    <s v="PAV"/>
    <s v="Estadual"/>
    <s v="PLA"/>
    <s v="Vitória da Conquista"/>
  </r>
  <r>
    <x v="0"/>
    <s v="407BBA0550"/>
    <n v="0"/>
    <x v="368"/>
    <s v="0550"/>
    <n v="-41.162833459996101"/>
    <n v="-14.600922899971801"/>
    <n v="-41.139666180349799"/>
    <n v="-14.615604360252901"/>
    <s v="407"/>
    <s v="BA"/>
    <s v="Eixo Principal"/>
    <s v="-"/>
    <s v="407BBA0550"/>
    <s v="ENTR BA-142(B)/262(A)"/>
    <s v="ANAGÉ"/>
    <n v="732.5"/>
    <n v="735.6"/>
    <n v="3.1"/>
    <x v="1"/>
    <m/>
    <m/>
    <s v="Estadual"/>
    <m/>
    <s v="BA-142"/>
    <s v="PAV"/>
    <s v="Estadual"/>
    <s v="PLA"/>
    <s v="Vitória da Conquista"/>
  </r>
  <r>
    <x v="0"/>
    <s v="407BBA0570"/>
    <n v="0"/>
    <x v="368"/>
    <s v="0570"/>
    <n v="-41.139666180349799"/>
    <n v="-14.615604360252901"/>
    <n v="-40.848717709854299"/>
    <n v="-14.8509305598973"/>
    <s v="407"/>
    <s v="BA"/>
    <s v="Eixo Principal"/>
    <s v="-"/>
    <s v="407BBA0570"/>
    <s v="ANAGÉ"/>
    <s v="ENTR BR-116/262(B) (VITÓRIA DA CONQUISTA)"/>
    <n v="735.6"/>
    <n v="788.1"/>
    <n v="52.5"/>
    <x v="1"/>
    <m/>
    <m/>
    <s v="Estadual"/>
    <m/>
    <s v="BA-262"/>
    <s v="PAV"/>
    <s v="Estadual"/>
    <s v="PLA"/>
    <s v="Vitória da Conquista"/>
  </r>
  <r>
    <x v="0"/>
    <s v="407BPE0210"/>
    <n v="0"/>
    <x v="369"/>
    <s v="0210"/>
    <n v="-41.049385640434899"/>
    <n v="-8.4473477204209004"/>
    <n v="-41.008133579900701"/>
    <n v="-8.5165073097644992"/>
    <s v="407"/>
    <s v="PE"/>
    <s v="Eixo Principal"/>
    <s v="-"/>
    <s v="407BPE0210"/>
    <s v="DIV PI/PE"/>
    <s v="ENTR PE-635 (AFRÂNIO)"/>
    <n v="0"/>
    <n v="10.8"/>
    <n v="10.8"/>
    <x v="2"/>
    <m/>
    <m/>
    <s v="Federal"/>
    <m/>
    <m/>
    <m/>
    <s v="Federal"/>
    <s v="PAV"/>
    <s v="Petrolina"/>
  </r>
  <r>
    <x v="0"/>
    <s v="407BPE0230"/>
    <n v="0"/>
    <x v="369"/>
    <s v="0230"/>
    <n v="-41.008133579900701"/>
    <n v="-8.5165073097644992"/>
    <n v="-40.899481869992201"/>
    <n v="-8.7486295801909293"/>
    <s v="407"/>
    <s v="PE"/>
    <s v="Eixo Principal"/>
    <s v="-"/>
    <s v="407BPE0230"/>
    <s v="ENTR PE-635 (AFRÂNIO)"/>
    <s v="ENTR PE-630"/>
    <n v="10.8"/>
    <n v="41.1"/>
    <n v="30.3"/>
    <x v="2"/>
    <m/>
    <m/>
    <s v="Federal"/>
    <m/>
    <m/>
    <m/>
    <s v="Federal"/>
    <s v="PAV"/>
    <s v="Petrolina"/>
  </r>
  <r>
    <x v="0"/>
    <s v="407BPE0240"/>
    <n v="0"/>
    <x v="369"/>
    <s v="0240"/>
    <n v="-40.899481869992201"/>
    <n v="-8.7486295801909293"/>
    <n v="-40.831172280276398"/>
    <n v="-8.8118585696172396"/>
    <s v="407"/>
    <s v="PE"/>
    <s v="Eixo Principal"/>
    <s v="-"/>
    <s v="407BPE0240"/>
    <s v="ENTR PE-630"/>
    <s v="RAJADA"/>
    <n v="41.1"/>
    <n v="52.6"/>
    <n v="11.5"/>
    <x v="2"/>
    <m/>
    <m/>
    <s v="Federal"/>
    <m/>
    <m/>
    <m/>
    <s v="Federal"/>
    <s v="PAV"/>
    <s v="Petrolina"/>
  </r>
  <r>
    <x v="0"/>
    <s v="407BPE0250"/>
    <n v="0"/>
    <x v="369"/>
    <s v="0250"/>
    <n v="-40.831172280276398"/>
    <n v="-8.8118585696172396"/>
    <n v="-40.538520269894398"/>
    <n v="-9.3739130101771995"/>
    <s v="407"/>
    <s v="PE"/>
    <s v="Eixo Principal"/>
    <s v="-"/>
    <s v="407BPE0250"/>
    <s v="RAJADA"/>
    <s v="ENTR BR-235(A)"/>
    <n v="52.6"/>
    <n v="124.6"/>
    <n v="72"/>
    <x v="2"/>
    <m/>
    <m/>
    <s v="Federal"/>
    <m/>
    <m/>
    <m/>
    <s v="Federal"/>
    <s v="PAV"/>
    <s v="Petrolina"/>
  </r>
  <r>
    <x v="0"/>
    <s v="407BPE0255"/>
    <n v="0"/>
    <x v="369"/>
    <s v="0255"/>
    <n v="-40.538520269894398"/>
    <n v="-9.3739130101771995"/>
    <n v="-40.525928649687302"/>
    <n v="-9.3873367496911992"/>
    <s v="407"/>
    <s v="PE"/>
    <s v="Eixo Principal"/>
    <s v="Coinc"/>
    <s v="407BPE0255"/>
    <s v="ENTR BR-235(A)"/>
    <s v="ENTR BR-122(A)/428(A) (PETROLINA)"/>
    <n v="124.6"/>
    <n v="126.3"/>
    <n v="1.7"/>
    <x v="2"/>
    <m/>
    <s v="235BPE0280"/>
    <s v="Federal"/>
    <m/>
    <m/>
    <m/>
    <s v="Federal"/>
    <s v="PAV"/>
    <s v="Petrolina"/>
  </r>
  <r>
    <x v="0"/>
    <s v="407BPE0260"/>
    <n v="0"/>
    <x v="369"/>
    <s v="0260"/>
    <n v="-40.525928649687302"/>
    <n v="-9.3873367496911992"/>
    <n v="-40.503592699743201"/>
    <n v="-9.4021686000008309"/>
    <s v="407"/>
    <s v="PE"/>
    <s v="Eixo Principal"/>
    <s v="Coinc"/>
    <s v="407BPE0260"/>
    <s v="ENTR BR-122(A)/428(A) (PETROLINA)"/>
    <s v="INÍCIO PONTE S/RIO SÃO FRANCISCO (PETROLINA)"/>
    <n v="126.3"/>
    <n v="129.30000000000001"/>
    <n v="3"/>
    <x v="2"/>
    <m/>
    <s v="428BPE0065;235BPE0275;122BPE0365"/>
    <s v="Federal"/>
    <m/>
    <m/>
    <m/>
    <s v="Federal"/>
    <s v="PAV"/>
    <s v="Petrolina"/>
  </r>
  <r>
    <x v="0"/>
    <s v="407BPE0270"/>
    <n v="0"/>
    <x v="369"/>
    <s v="0270"/>
    <n v="-40.503592699743201"/>
    <n v="-9.4021686000008309"/>
    <n v="-40.505335540003102"/>
    <n v="-9.4095459896556601"/>
    <s v="407"/>
    <s v="PE"/>
    <s v="Eixo Principal"/>
    <s v="Coinc"/>
    <s v="407BPE0270"/>
    <s v="INÍCIO PONTE S/RIO SÃO FRANCISCO (PETROLINA)"/>
    <s v="ENTR BR-122(B)/235(B)/428(B) (DIV PE/BA) (FIM PONTE S/RIO S FRANCISCO)"/>
    <n v="129.30000000000001"/>
    <n v="130.1"/>
    <n v="0.8"/>
    <x v="2"/>
    <m/>
    <s v="122BPE0370;235BPE0270;428BPE0070"/>
    <s v="Federal"/>
    <m/>
    <m/>
    <m/>
    <s v="Federal"/>
    <s v="PAV"/>
    <s v="Petrolina"/>
  </r>
  <r>
    <x v="0"/>
    <s v="407BPI0010"/>
    <n v="0"/>
    <x v="370"/>
    <s v="0010"/>
    <n v="-41.777432780398399"/>
    <n v="-4.2814383700846799"/>
    <n v="-41.770481369919203"/>
    <n v="-4.3072300603190001"/>
    <s v="407"/>
    <s v="PI"/>
    <s v="Eixo Principal"/>
    <s v="Coinc"/>
    <s v="407BPI0010"/>
    <s v="ENTR BR-222/404(A)/PI-111/117 (PIRIPIRI)"/>
    <s v="ENTR BR-343(A)"/>
    <n v="0"/>
    <n v="3"/>
    <n v="3"/>
    <x v="2"/>
    <m/>
    <s v="404BPI0010"/>
    <m/>
    <s v="MP082/2003"/>
    <m/>
    <m/>
    <m/>
    <s v="PAV"/>
    <s v="Piripiri"/>
  </r>
  <r>
    <x v="0"/>
    <s v="407BPI0013"/>
    <n v="0"/>
    <x v="370"/>
    <s v="0013"/>
    <n v="-41.770481369919203"/>
    <n v="-4.3072300603190001"/>
    <n v="-41.777407350268902"/>
    <n v="-4.3149371297446901"/>
    <s v="407"/>
    <s v="PI"/>
    <s v="Eixo Principal"/>
    <s v="Coinc"/>
    <s v="407BPI0013"/>
    <s v="ENTR BR-343(A)"/>
    <s v="ENTR BR-343(B)"/>
    <n v="3"/>
    <n v="4.2"/>
    <n v="1.2"/>
    <x v="2"/>
    <m/>
    <s v="404BPI0013;343BPI0123"/>
    <s v="Federal"/>
    <m/>
    <m/>
    <m/>
    <s v="Federal"/>
    <s v="PAV"/>
    <s v="Piripiri"/>
  </r>
  <r>
    <x v="0"/>
    <s v="407BPI0015"/>
    <n v="0"/>
    <x v="370"/>
    <s v="0015"/>
    <n v="-41.777407350268902"/>
    <n v="-4.3149371297446901"/>
    <n v="-41.453581799860103"/>
    <n v="-4.4308520396898503"/>
    <s v="407"/>
    <s v="PI"/>
    <s v="Eixo Principal"/>
    <s v="Coinc"/>
    <s v="407BPI0015"/>
    <s v="ENTR BR-343(B)"/>
    <s v="PEDRO II"/>
    <n v="4.2"/>
    <n v="51.6"/>
    <n v="47.4"/>
    <x v="2"/>
    <m/>
    <s v="404BPI0015"/>
    <m/>
    <s v="MP082/2003"/>
    <m/>
    <m/>
    <m/>
    <s v="PAV"/>
    <s v="Piripiri"/>
  </r>
  <r>
    <x v="0"/>
    <s v="407BPI0020"/>
    <n v="0"/>
    <x v="370"/>
    <s v="0020"/>
    <n v="-41.453581799860103"/>
    <n v="-4.4308520396898503"/>
    <n v="-41.410434029606698"/>
    <n v="-4.4851869301326701"/>
    <s v="407"/>
    <s v="PI"/>
    <s v="Eixo Principal"/>
    <s v="Coinc"/>
    <s v="407BPI0020"/>
    <s v="PEDRO II"/>
    <s v="ENTR BR-404(B)"/>
    <n v="51.6"/>
    <n v="58.2"/>
    <n v="6.6"/>
    <x v="2"/>
    <m/>
    <s v="404BPI0020"/>
    <m/>
    <s v="MP082/2003"/>
    <m/>
    <m/>
    <m/>
    <s v="PAV"/>
    <s v="Piripiri"/>
  </r>
  <r>
    <x v="0"/>
    <s v="407BPI0025"/>
    <n v="0"/>
    <x v="370"/>
    <s v="0025"/>
    <n v="-41.410434029606698"/>
    <n v="-4.4851869301326701"/>
    <n v="-41.443446159812297"/>
    <n v="-4.6989553200319198"/>
    <s v="407"/>
    <s v="PI"/>
    <s v="Eixo Principal"/>
    <s v="-"/>
    <s v="407BPI0025"/>
    <s v="ENTR BR-404(B)"/>
    <s v="MILTON BRANDÃO"/>
    <n v="58.2"/>
    <n v="82.4"/>
    <n v="24.2"/>
    <x v="1"/>
    <m/>
    <m/>
    <s v="Estadual"/>
    <m/>
    <s v="PI-216"/>
    <s v="PAV"/>
    <s v="Estadual"/>
    <s v="PLA"/>
    <s v="Piripiri"/>
  </r>
  <r>
    <x v="0"/>
    <s v="407BPI0030"/>
    <n v="0"/>
    <x v="370"/>
    <s v="0030"/>
    <n v="-41.443446159812297"/>
    <n v="-4.6989553200319198"/>
    <n v="-41.7120784195833"/>
    <n v="-5.1820115098232602"/>
    <s v="407"/>
    <s v="PI"/>
    <s v="Eixo Principal"/>
    <s v="-"/>
    <s v="407BPI0030"/>
    <s v="MILTON BRANDÃO"/>
    <s v="ENTR BR-226(A)/PI-115(A) (JUAZEIRO DO PIAUÍ)"/>
    <n v="82.4"/>
    <n v="148.69999999999999"/>
    <n v="66.3"/>
    <x v="1"/>
    <m/>
    <m/>
    <s v="Estadual"/>
    <m/>
    <s v="PI-216"/>
    <s v="LEN"/>
    <s v="Estadual"/>
    <s v="PLA"/>
    <s v="Piripiri"/>
  </r>
  <r>
    <x v="0"/>
    <s v="407BPI0050"/>
    <n v="0"/>
    <x v="370"/>
    <s v="0050"/>
    <n v="-41.7120784195833"/>
    <n v="-5.1820115098232602"/>
    <n v="-41.544178419997998"/>
    <n v="-5.3248115102429603"/>
    <s v="407"/>
    <s v="PI"/>
    <s v="Eixo Principal"/>
    <s v="Coinc"/>
    <s v="407BPI0050"/>
    <s v="ENTR BR-226(A)/PI-115(A) (JUAZEIRO DO PIAUÍ)"/>
    <s v="CASTELO DO PIAUÍ"/>
    <n v="148.69999999999999"/>
    <n v="169.5"/>
    <n v="20.8"/>
    <x v="1"/>
    <m/>
    <s v="226BPI0735"/>
    <s v="Estadual"/>
    <m/>
    <s v="PI-115"/>
    <s v="PAV"/>
    <s v="Estadual"/>
    <s v="PLA"/>
    <s v="Piripiri"/>
  </r>
  <r>
    <x v="0"/>
    <s v="407BPI0053"/>
    <n v="0"/>
    <x v="370"/>
    <s v="0053"/>
    <n v="-41.544178419997998"/>
    <n v="-5.3248115102429603"/>
    <n v="-41.406378419928103"/>
    <n v="-5.3907115104278196"/>
    <s v="407"/>
    <s v="PI"/>
    <s v="Eixo Principal"/>
    <s v="Coinc"/>
    <s v="407BPI0053"/>
    <s v="CASTELO DO PIAUÍ"/>
    <s v="ENTR BR-226(B)/PI-322"/>
    <n v="169.5"/>
    <n v="195.6"/>
    <n v="26.1"/>
    <x v="1"/>
    <m/>
    <s v="226BPI0730"/>
    <s v="Estadual"/>
    <m/>
    <s v="PI-115"/>
    <s v="PAV"/>
    <s v="Estadual"/>
    <s v="PLA"/>
    <s v="Piripiri"/>
  </r>
  <r>
    <x v="0"/>
    <s v="407BPI0055"/>
    <n v="0"/>
    <x v="370"/>
    <s v="0055"/>
    <n v="-41.406378419928103"/>
    <n v="-5.3907115104278196"/>
    <n v="-41.320078419683199"/>
    <n v="-5.5025115102978903"/>
    <s v="407"/>
    <s v="PI"/>
    <s v="Eixo Principal"/>
    <s v="-"/>
    <s v="407BPI0055"/>
    <s v="ENTR BR-226(B)/PI-322"/>
    <s v="ENTR PI-120(A)/321 (SÃO MIGUEL DO TAPUIO)"/>
    <n v="195.6"/>
    <n v="210.3"/>
    <n v="14.7"/>
    <x v="1"/>
    <m/>
    <m/>
    <s v="Estadual"/>
    <m/>
    <s v="PI-115"/>
    <s v="PAV"/>
    <s v="Estadual"/>
    <s v="PLA"/>
    <s v="Piripiri"/>
  </r>
  <r>
    <x v="0"/>
    <s v="407BPI0060"/>
    <n v="0"/>
    <x v="370"/>
    <s v="0060"/>
    <n v="-41.320078419683199"/>
    <n v="-5.5025115102978903"/>
    <n v="-41.256578419558302"/>
    <n v="-5.5649115100580904"/>
    <s v="407"/>
    <s v="PI"/>
    <s v="Eixo Principal"/>
    <s v="-"/>
    <s v="407BPI0060"/>
    <s v="ENTR PI-120(A)/321 (SÃO MIGUEL DO TAPUIO)"/>
    <s v="ENTR PI-115(B)"/>
    <n v="210.3"/>
    <n v="223.9"/>
    <n v="13.6"/>
    <x v="1"/>
    <m/>
    <m/>
    <s v="Estadual"/>
    <m/>
    <s v="PI-115"/>
    <s v="PAV"/>
    <s v="Estadual"/>
    <s v="PLA"/>
    <s v="Piripiri"/>
  </r>
  <r>
    <x v="0"/>
    <s v="407BPI0065"/>
    <n v="0"/>
    <x v="370"/>
    <s v="0065"/>
    <n v="-41.256578419558302"/>
    <n v="-5.5649115100580904"/>
    <n v="-41.319578420008"/>
    <n v="-5.7106115102129698"/>
    <s v="407"/>
    <s v="PI"/>
    <s v="Eixo Principal"/>
    <s v="-"/>
    <s v="407BPI0065"/>
    <s v="ENTR PI-115(B)"/>
    <s v="ENTR PI-453"/>
    <n v="223.9"/>
    <n v="241.6"/>
    <n v="17.7"/>
    <x v="1"/>
    <m/>
    <m/>
    <s v="Estadual"/>
    <m/>
    <s v="PI-120"/>
    <s v="IMP"/>
    <s v="Estadual"/>
    <s v="PLA"/>
    <s v="Piripiri"/>
  </r>
  <r>
    <x v="0"/>
    <s v="407BPI0075"/>
    <n v="0"/>
    <x v="370"/>
    <s v="0075"/>
    <n v="-41.319578420008"/>
    <n v="-5.7106115102129698"/>
    <n v="-41.419678419923102"/>
    <n v="-6.2382115103528601"/>
    <s v="407"/>
    <s v="PI"/>
    <s v="Eixo Principal"/>
    <s v="-"/>
    <s v="407BPI0075"/>
    <s v="ENTR PI-453"/>
    <s v="ENTR PI-120(B) (PIMENTEIRAS)"/>
    <n v="241.6"/>
    <n v="301.10000000000002"/>
    <n v="59.5"/>
    <x v="1"/>
    <m/>
    <m/>
    <s v="Estadual"/>
    <m/>
    <s v="PI-120"/>
    <s v="IMP"/>
    <s v="Estadual"/>
    <s v="PLA"/>
    <s v="Piripiri"/>
  </r>
  <r>
    <x v="0"/>
    <s v="407BPI0080"/>
    <n v="0"/>
    <x v="370"/>
    <s v="0080"/>
    <n v="-41.419678419923102"/>
    <n v="-6.2382115103528601"/>
    <n v="-41.345778420437597"/>
    <n v="-6.8183115096683702"/>
    <s v="407"/>
    <s v="PI"/>
    <s v="Eixo Principal"/>
    <s v="-"/>
    <s v="407BPI0080"/>
    <s v="ENTR PI-120(B) (PIMENTEIRAS)"/>
    <s v="SÃO JOÃO DA CANABRAVA"/>
    <n v="301.10000000000002"/>
    <n v="382.2"/>
    <n v="81.099999999999994"/>
    <x v="1"/>
    <m/>
    <m/>
    <s v="Federal"/>
    <m/>
    <m/>
    <m/>
    <s v="Federal"/>
    <s v="PLA"/>
    <s v="Picos"/>
  </r>
  <r>
    <x v="0"/>
    <s v="407BPI0090"/>
    <n v="0"/>
    <x v="370"/>
    <s v="0090"/>
    <n v="-41.345778420437597"/>
    <n v="-6.8183115096683702"/>
    <n v="-41.322278420412701"/>
    <n v="-6.9435115096484301"/>
    <s v="407"/>
    <s v="PI"/>
    <s v="Eixo Principal"/>
    <s v="-"/>
    <s v="407BPI0090"/>
    <s v="SÃO JOÃO DA CANABRAVA"/>
    <s v="ENTR PI-227/238(A) (BOCAINA)"/>
    <n v="382.2"/>
    <n v="397.3"/>
    <n v="15.1"/>
    <x v="1"/>
    <m/>
    <m/>
    <s v="Federal"/>
    <m/>
    <m/>
    <m/>
    <s v="Federal"/>
    <s v="PLA"/>
    <s v="Picos"/>
  </r>
  <r>
    <x v="0"/>
    <s v="407BPI0110"/>
    <n v="0"/>
    <x v="370"/>
    <s v="0110"/>
    <n v="-41.322278420412701"/>
    <n v="-6.9435115096484301"/>
    <n v="-41.403578420307703"/>
    <n v="-7.02721150960343"/>
    <s v="407"/>
    <s v="PI"/>
    <s v="Eixo Principal"/>
    <s v="-"/>
    <s v="407BPI0110"/>
    <s v="ENTR PI-227/238(A) (BOCAINA)"/>
    <s v="ENTR PI-245(A) (SUSSUAPARÁ)"/>
    <n v="397.3"/>
    <n v="410.9"/>
    <n v="13.6"/>
    <x v="1"/>
    <m/>
    <m/>
    <s v="Estadual"/>
    <m/>
    <s v="PI-238"/>
    <s v="PAV"/>
    <s v="Estadual"/>
    <s v="PLA"/>
    <s v="Picos"/>
  </r>
  <r>
    <x v="0"/>
    <s v="407BPI0115"/>
    <n v="0"/>
    <x v="370"/>
    <s v="0115"/>
    <n v="-41.403578420307703"/>
    <n v="-7.02721150960343"/>
    <n v="-41.467607079702901"/>
    <n v="-7.07566095958554"/>
    <s v="407"/>
    <s v="PI"/>
    <s v="Eixo Principal"/>
    <s v="-"/>
    <s v="407BPI0115"/>
    <s v="ENTR PI-245(A) (SUSSUAPARÁ)"/>
    <s v="ENTR BR-230(A)/316(A)/PI-238(B) (PICOS)"/>
    <n v="410.9"/>
    <n v="418.9"/>
    <n v="8"/>
    <x v="1"/>
    <m/>
    <m/>
    <s v="Estadual"/>
    <m/>
    <s v="PI-238"/>
    <s v="PAV"/>
    <s v="Estadual"/>
    <s v="PLA"/>
    <s v="Picos"/>
  </r>
  <r>
    <x v="0"/>
    <s v="407BPI0130"/>
    <n v="0"/>
    <x v="370"/>
    <s v="0130"/>
    <n v="-41.467607079702901"/>
    <n v="-7.07566095958554"/>
    <n v="-41.433255510033703"/>
    <n v="-7.0793327799837504"/>
    <s v="407"/>
    <s v="PI"/>
    <s v="Eixo Principal"/>
    <s v="Coinc"/>
    <s v="407BPI0130"/>
    <s v="ENTR BR-230(A)/316(A)/PI-238(B) (PICOS)"/>
    <s v="ENTR BR-230(B)/316(B)"/>
    <n v="418.9"/>
    <n v="423"/>
    <n v="4.0999999999999996"/>
    <x v="2"/>
    <m/>
    <s v="316BPI0490;230BPI0810"/>
    <s v="Federal"/>
    <m/>
    <m/>
    <m/>
    <s v="Federal"/>
    <s v="PAV"/>
    <s v="Picos"/>
  </r>
  <r>
    <x v="0"/>
    <s v="407BPI0150"/>
    <n v="0"/>
    <x v="370"/>
    <s v="0150"/>
    <n v="-41.433255510033703"/>
    <n v="-7.0793327799837504"/>
    <n v="-41.400007010115303"/>
    <n v="-7.1235770297560599"/>
    <s v="407"/>
    <s v="PI"/>
    <s v="Eixo Principal"/>
    <s v="-"/>
    <s v="407BPI0150"/>
    <s v="ENTR BR-230(B)/316(B)"/>
    <s v="ENTR PI-245(B)"/>
    <n v="423"/>
    <n v="429.1"/>
    <n v="6.1"/>
    <x v="2"/>
    <m/>
    <m/>
    <s v="Federal"/>
    <m/>
    <m/>
    <m/>
    <s v="Federal"/>
    <s v="PAV"/>
    <s v="Picos"/>
  </r>
  <r>
    <x v="0"/>
    <s v="407BPI0170"/>
    <n v="0"/>
    <x v="370"/>
    <s v="0170"/>
    <n v="-41.400007010115303"/>
    <n v="-7.1235770297560599"/>
    <n v="-41.361653770305203"/>
    <n v="-7.1568239603574204"/>
    <s v="407"/>
    <s v="PI"/>
    <s v="Eixo Principal"/>
    <s v="-"/>
    <s v="407BPI0170"/>
    <s v="ENTR PI-245(B)"/>
    <s v="GEMINIANO"/>
    <n v="429.1"/>
    <n v="434.8"/>
    <n v="5.7"/>
    <x v="2"/>
    <m/>
    <m/>
    <s v="Federal"/>
    <m/>
    <m/>
    <m/>
    <s v="Federal"/>
    <s v="PAV"/>
    <s v="Picos"/>
  </r>
  <r>
    <x v="0"/>
    <s v="407BPI0172"/>
    <n v="0"/>
    <x v="370"/>
    <s v="0172"/>
    <n v="-41.361653770305203"/>
    <n v="-7.1568239603574204"/>
    <n v="-41.329405800337298"/>
    <n v="-7.1816939696009801"/>
    <s v="407"/>
    <s v="PI"/>
    <s v="Eixo Principal"/>
    <s v="-"/>
    <s v="407BPI0172"/>
    <s v="GEMINIANO"/>
    <s v="ENTR BR-020"/>
    <n v="434.8"/>
    <n v="439.1"/>
    <n v="4.3"/>
    <x v="2"/>
    <m/>
    <m/>
    <s v="Federal"/>
    <m/>
    <m/>
    <m/>
    <s v="Federal"/>
    <s v="PAV"/>
    <s v="Picos"/>
  </r>
  <r>
    <x v="0"/>
    <s v="407BPI0173"/>
    <n v="0"/>
    <x v="370"/>
    <s v="0173"/>
    <n v="-41.329405800337298"/>
    <n v="-7.1816939696009801"/>
    <n v="-41.145391220428401"/>
    <n v="-7.3619716901413303"/>
    <s v="407"/>
    <s v="PI"/>
    <s v="Eixo Principal"/>
    <s v="-"/>
    <s v="407BPI0173"/>
    <s v="ENTR BR-020"/>
    <s v="ENTR PI-229/243/461 (JAICÓS)"/>
    <n v="439.1"/>
    <n v="468.7"/>
    <n v="29.6"/>
    <x v="2"/>
    <m/>
    <m/>
    <s v="Federal"/>
    <m/>
    <m/>
    <m/>
    <s v="Federal"/>
    <s v="PAV"/>
    <s v="Picos"/>
  </r>
  <r>
    <x v="0"/>
    <s v="407BPI0175"/>
    <n v="0"/>
    <x v="370"/>
    <s v="0175"/>
    <n v="-41.145391220428401"/>
    <n v="-7.3619716901413303"/>
    <n v="-41.296978269931103"/>
    <n v="-7.5504809602280698"/>
    <s v="407"/>
    <s v="PI"/>
    <s v="Eixo Principal"/>
    <s v="-"/>
    <s v="407BPI0175"/>
    <s v="ENTR PI-229/243/461 (JAICÓS)"/>
    <s v="ENTR PI-379"/>
    <n v="468.7"/>
    <n v="496.1"/>
    <n v="27.4"/>
    <x v="2"/>
    <m/>
    <m/>
    <s v="Federal"/>
    <m/>
    <m/>
    <m/>
    <s v="Federal"/>
    <s v="PAV"/>
    <s v="Picos"/>
  </r>
  <r>
    <x v="0"/>
    <s v="407BPI0177"/>
    <n v="0"/>
    <x v="370"/>
    <s v="0177"/>
    <n v="-41.296978269931103"/>
    <n v="-7.5504809602280698"/>
    <n v="-41.245282799761299"/>
    <n v="-7.6801350199152099"/>
    <s v="407"/>
    <s v="PI"/>
    <s v="Eixo Principal"/>
    <s v="-"/>
    <s v="407BPI0177"/>
    <s v="ENTR PI-379"/>
    <s v="PATOS DO PIAUÍ"/>
    <n v="496.1"/>
    <n v="514"/>
    <n v="17.899999999999999"/>
    <x v="2"/>
    <m/>
    <m/>
    <s v="Federal"/>
    <m/>
    <m/>
    <m/>
    <s v="Federal"/>
    <s v="PAV"/>
    <s v="Picos"/>
  </r>
  <r>
    <x v="0"/>
    <s v="407BPI0180"/>
    <n v="0"/>
    <x v="370"/>
    <s v="0180"/>
    <n v="-41.245282799761299"/>
    <n v="-7.6801350199152099"/>
    <n v="-41.215290979694899"/>
    <n v="-7.8167762804009699"/>
    <s v="407"/>
    <s v="PI"/>
    <s v="Eixo Principal"/>
    <s v="-"/>
    <s v="407BPI0180"/>
    <s v="PATOS DO PIAUÍ"/>
    <s v="ENTR PI-457"/>
    <n v="514"/>
    <n v="536.70000000000005"/>
    <n v="22.7"/>
    <x v="2"/>
    <m/>
    <m/>
    <s v="Federal"/>
    <m/>
    <m/>
    <m/>
    <s v="Federal"/>
    <s v="PAV"/>
    <s v="Picos"/>
  </r>
  <r>
    <x v="0"/>
    <s v="407BPI0183"/>
    <n v="0"/>
    <x v="370"/>
    <s v="0183"/>
    <n v="-41.215290979694899"/>
    <n v="-7.8167762804009699"/>
    <n v="-41.194658830440602"/>
    <n v="-7.9307020797371504"/>
    <s v="407"/>
    <s v="PI"/>
    <s v="Eixo Principal"/>
    <s v="-"/>
    <s v="407BPI0183"/>
    <s v="ENTR PI-457"/>
    <s v="ENTR PI-143 (JACOBINA DO PIAUÍ)"/>
    <n v="536.70000000000005"/>
    <n v="549.5"/>
    <n v="12.8"/>
    <x v="2"/>
    <m/>
    <m/>
    <s v="Federal"/>
    <m/>
    <m/>
    <m/>
    <s v="Federal"/>
    <s v="PAV"/>
    <s v="Picos"/>
  </r>
  <r>
    <x v="0"/>
    <s v="407BPI0185"/>
    <n v="0"/>
    <x v="370"/>
    <s v="0185"/>
    <n v="-41.194658830440602"/>
    <n v="-7.9307020797371504"/>
    <n v="-41.1435927696905"/>
    <n v="-8.1355571701272407"/>
    <s v="407"/>
    <s v="PI"/>
    <s v="Eixo Principal"/>
    <s v="-"/>
    <s v="407BPI0185"/>
    <s v="ENTR PI-143 (JACOBINA DO PIAUÍ)"/>
    <s v="ENTR PI-459 (PAULISTANA)"/>
    <n v="549.5"/>
    <n v="573.20000000000005"/>
    <n v="23.7"/>
    <x v="2"/>
    <m/>
    <m/>
    <s v="Federal"/>
    <m/>
    <m/>
    <m/>
    <s v="Federal"/>
    <s v="PAV"/>
    <s v="Picos"/>
  </r>
  <r>
    <x v="0"/>
    <s v="407BPI0187"/>
    <n v="0"/>
    <x v="370"/>
    <s v="0187"/>
    <n v="-41.1435927696905"/>
    <n v="-8.1355571701272407"/>
    <n v="-41.078195659601903"/>
    <n v="-8.21818736985119"/>
    <s v="407"/>
    <s v="PI"/>
    <s v="Eixo Principal"/>
    <s v="-"/>
    <s v="407BPI0187"/>
    <s v="ENTR PI-459 (PAULISTANA)"/>
    <s v="ACAUÃ"/>
    <n v="573.20000000000005"/>
    <n v="585.70000000000005"/>
    <n v="12.5"/>
    <x v="2"/>
    <m/>
    <m/>
    <s v="Federal"/>
    <m/>
    <m/>
    <m/>
    <s v="Federal"/>
    <s v="PAV"/>
    <s v="Picos"/>
  </r>
  <r>
    <x v="0"/>
    <s v="407BPI0190"/>
    <n v="0"/>
    <x v="370"/>
    <s v="0190"/>
    <n v="-41.078195659601903"/>
    <n v="-8.21818736985119"/>
    <n v="-41.049385640434899"/>
    <n v="-8.4473477204209004"/>
    <s v="407"/>
    <s v="PI"/>
    <s v="Eixo Principal"/>
    <s v="-"/>
    <s v="407BPI0190"/>
    <s v="ACAUÃ"/>
    <s v="DIV PI/PE"/>
    <n v="585.70000000000005"/>
    <n v="617.4"/>
    <n v="31.7"/>
    <x v="2"/>
    <m/>
    <m/>
    <s v="Federal"/>
    <m/>
    <m/>
    <m/>
    <s v="Federal"/>
    <s v="PAV"/>
    <s v="Picos"/>
  </r>
  <r>
    <x v="0"/>
    <s v="408BPB0010"/>
    <n v="0"/>
    <x v="371"/>
    <s v="0010"/>
    <n v="-35.867801959592697"/>
    <n v="-7.2371725503728603"/>
    <n v="-35.770154210348402"/>
    <n v="-7.2811585796047202"/>
    <s v="408"/>
    <s v="PB"/>
    <s v="Eixo Principal"/>
    <s v="Coinc"/>
    <s v="408BPB0010"/>
    <s v="ENTR BR-104/230(A)/PB-095 (CAMPINA GRANDE)"/>
    <s v="ENTR PB-100"/>
    <n v="0"/>
    <n v="12.3"/>
    <n v="12.3"/>
    <x v="0"/>
    <m/>
    <s v="230BPB0215"/>
    <s v="Federal"/>
    <m/>
    <m/>
    <m/>
    <s v="Federal"/>
    <s v="PAV"/>
    <s v="Campina Grande"/>
  </r>
  <r>
    <x v="0"/>
    <s v="408BPB0020"/>
    <n v="0"/>
    <x v="371"/>
    <s v="0020"/>
    <n v="-35.770154210348402"/>
    <n v="-7.2811585796047202"/>
    <n v="-35.622349780417998"/>
    <n v="-7.24103375990006"/>
    <s v="408"/>
    <s v="PB"/>
    <s v="Eixo Principal"/>
    <s v="Coinc"/>
    <s v="408BPB0020"/>
    <s v="ENTR PB-100"/>
    <s v="ENTR BR-230(B)/PB-095"/>
    <n v="12.3"/>
    <n v="30.9"/>
    <n v="18.600000000000001"/>
    <x v="0"/>
    <m/>
    <s v="230BPB0210"/>
    <s v="Federal"/>
    <m/>
    <m/>
    <m/>
    <s v="Federal"/>
    <s v="PAV"/>
    <s v="Campina Grande"/>
  </r>
  <r>
    <x v="0"/>
    <s v="408BPB0030"/>
    <n v="0"/>
    <x v="371"/>
    <s v="0030"/>
    <n v="-35.622349780417998"/>
    <n v="-7.24103375990006"/>
    <n v="-35.609476999763601"/>
    <n v="-7.2888499999274901"/>
    <s v="408"/>
    <s v="PB"/>
    <s v="Eixo Principal"/>
    <s v="-"/>
    <s v="408BPB0030"/>
    <s v="ENTR BR-230(B)/PB-095"/>
    <s v="ENTR PB-090 (INGÁ)"/>
    <n v="30.9"/>
    <n v="36.5"/>
    <n v="5.6"/>
    <x v="1"/>
    <m/>
    <m/>
    <s v="Estadual"/>
    <m/>
    <s v="PB-066"/>
    <s v="PAV"/>
    <s v="Estadual"/>
    <s v="PLA"/>
    <s v="Campina Grande"/>
  </r>
  <r>
    <x v="0"/>
    <s v="408BPB0035"/>
    <n v="0"/>
    <x v="371"/>
    <s v="0035"/>
    <n v="-35.609476999763601"/>
    <n v="-7.2888499999274901"/>
    <n v="-35.593077999849697"/>
    <n v="-7.3104749998213299"/>
    <s v="408"/>
    <s v="PB"/>
    <s v="Eixo Principal"/>
    <s v="-"/>
    <s v="408BPB0035"/>
    <s v="ENTR PB-090 (INGÁ)"/>
    <s v="ACESSO ITACOATIARA"/>
    <n v="36.5"/>
    <n v="40.4"/>
    <n v="3.9"/>
    <x v="1"/>
    <m/>
    <m/>
    <s v="Estadual"/>
    <m/>
    <s v="PB-066"/>
    <s v="PAV"/>
    <s v="Estadual"/>
    <s v="PLA"/>
    <s v="Campina Grande"/>
  </r>
  <r>
    <x v="0"/>
    <s v="408BPB0050"/>
    <n v="0"/>
    <x v="371"/>
    <s v="0050"/>
    <n v="-35.593077999849697"/>
    <n v="-7.3104749998213299"/>
    <n v="-35.475364999794799"/>
    <n v="-7.3084089998753798"/>
    <s v="408"/>
    <s v="PB"/>
    <s v="Eixo Principal"/>
    <s v="-"/>
    <s v="408BPB0050"/>
    <s v="ACESSO ITACOATIARA"/>
    <s v="MOGEIRO"/>
    <n v="40.4"/>
    <n v="53.7"/>
    <n v="13.3"/>
    <x v="1"/>
    <m/>
    <m/>
    <s v="Estadual"/>
    <m/>
    <s v="PB-066"/>
    <s v="PAV"/>
    <s v="Estadual"/>
    <s v="PLA"/>
    <s v="Campina Grande"/>
  </r>
  <r>
    <x v="0"/>
    <s v="408BPB0060"/>
    <n v="0"/>
    <x v="371"/>
    <s v="0060"/>
    <n v="-35.475364999794799"/>
    <n v="-7.3084089998753798"/>
    <n v="-35.337535289721799"/>
    <n v="-7.3254243996162796"/>
    <s v="408"/>
    <s v="PB"/>
    <s v="Eixo Principal"/>
    <s v="-"/>
    <s v="408BPB0060"/>
    <s v="MOGEIRO"/>
    <s v="ENTR PB-054/082 (ITABAIANA)"/>
    <n v="53.7"/>
    <n v="70.7"/>
    <n v="17"/>
    <x v="1"/>
    <m/>
    <m/>
    <s v="Estadual"/>
    <m/>
    <s v="PB-066"/>
    <s v="PAV"/>
    <s v="Estadual"/>
    <s v="PLA"/>
    <s v="Campina Grande"/>
  </r>
  <r>
    <x v="0"/>
    <s v="408BPB0070"/>
    <n v="0"/>
    <x v="371"/>
    <s v="0070"/>
    <n v="-35.337535289721799"/>
    <n v="-7.3254243996162796"/>
    <n v="-35.239821999685397"/>
    <n v="-7.3741439996458098"/>
    <s v="408"/>
    <s v="PB"/>
    <s v="Eixo Principal"/>
    <s v="-"/>
    <s v="408BPB0070"/>
    <s v="ENTR PB-054/082 (ITABAIANA)"/>
    <s v="DIV PB/PE (JURIPIRANGA)"/>
    <n v="70.7"/>
    <n v="83.8"/>
    <n v="13.1"/>
    <x v="1"/>
    <m/>
    <m/>
    <s v="Estadual"/>
    <m/>
    <s v="PB-066"/>
    <s v="PAV"/>
    <s v="Estadual"/>
    <s v="PLA"/>
    <s v="Campina Grande"/>
  </r>
  <r>
    <x v="0"/>
    <s v="408BPE0090"/>
    <n v="0"/>
    <x v="372"/>
    <s v="0090"/>
    <n v="-35.239821999685397"/>
    <n v="-7.3741439996458098"/>
    <n v="-35.305542979924503"/>
    <n v="-7.5211110995975297"/>
    <s v="408"/>
    <s v="PE"/>
    <s v="Eixo Principal"/>
    <s v="-"/>
    <s v="408BPE0090"/>
    <s v="DIV PB/PE (IBIRANGA)"/>
    <s v="ENTR PE-089 (TIMBAÚBA)"/>
    <n v="0"/>
    <n v="20.3"/>
    <n v="20.3"/>
    <x v="1"/>
    <m/>
    <m/>
    <s v="Estadual"/>
    <m/>
    <s v="PE-082"/>
    <s v="PAV"/>
    <s v="Estadual"/>
    <s v="PLA"/>
    <s v="Recife"/>
  </r>
  <r>
    <x v="0"/>
    <s v="408BPE0110"/>
    <n v="0"/>
    <x v="372"/>
    <s v="0110"/>
    <n v="-35.305542979924503"/>
    <n v="-7.5211110995975297"/>
    <n v="-35.242690669738501"/>
    <n v="-7.5989647598157699"/>
    <s v="408"/>
    <s v="PE"/>
    <s v="Eixo Principal"/>
    <s v="-"/>
    <s v="408BPE0110"/>
    <s v="ENTR PE-089 (TIMBAÚBA)"/>
    <s v="ENTR PE-062 (P/ALIANÇA)"/>
    <n v="20.3"/>
    <n v="33.6"/>
    <n v="13.3"/>
    <x v="2"/>
    <m/>
    <m/>
    <s v="Federal"/>
    <m/>
    <m/>
    <m/>
    <s v="Federal"/>
    <s v="PAV"/>
    <s v="Recife"/>
  </r>
  <r>
    <x v="0"/>
    <s v="408BPE0130"/>
    <n v="0"/>
    <x v="372"/>
    <s v="0130"/>
    <n v="-35.242690669738501"/>
    <n v="-7.5989647598157699"/>
    <n v="-35.250617279863498"/>
    <n v="-7.65356683973783"/>
    <s v="408"/>
    <s v="PE"/>
    <s v="Eixo Principal"/>
    <s v="-"/>
    <s v="408BPE0130"/>
    <s v="ENTR PE-062 (P/ALIANÇA)"/>
    <s v="ENTR PE-074"/>
    <n v="33.6"/>
    <n v="40.5"/>
    <n v="6.9"/>
    <x v="2"/>
    <m/>
    <m/>
    <s v="Federal"/>
    <m/>
    <m/>
    <m/>
    <s v="Federal"/>
    <s v="PAV"/>
    <s v="Recife"/>
  </r>
  <r>
    <x v="0"/>
    <s v="408BPE0150"/>
    <n v="0"/>
    <x v="372"/>
    <s v="0150"/>
    <n v="-35.250617279863498"/>
    <n v="-7.65356683973783"/>
    <n v="-35.240046660225097"/>
    <n v="-7.7270016100362096"/>
    <s v="408"/>
    <s v="PE"/>
    <s v="Eixo Principal"/>
    <s v="-"/>
    <s v="408BPE0150"/>
    <s v="ENTR PE-074"/>
    <s v="ENTR PE-059 (P/BUENOS AIRES)"/>
    <n v="40.5"/>
    <n v="49.7"/>
    <n v="9.1999999999999993"/>
    <x v="2"/>
    <m/>
    <m/>
    <s v="Federal"/>
    <m/>
    <m/>
    <m/>
    <s v="Federal"/>
    <s v="PAV"/>
    <s v="Recife"/>
  </r>
  <r>
    <x v="0"/>
    <s v="408BPE0160"/>
    <n v="0"/>
    <x v="372"/>
    <s v="0160"/>
    <n v="-35.240046660225097"/>
    <n v="-7.7270016100362096"/>
    <n v="-35.238860199938202"/>
    <n v="-7.7791112395919901"/>
    <s v="408"/>
    <s v="PE"/>
    <s v="Eixo Principal"/>
    <s v="-"/>
    <s v="408BPE0160"/>
    <s v="ENTR PE-059 (P/BUENOS AIRES)"/>
    <s v="ENTR PE-052 (NAZARÉ DA MATA)"/>
    <n v="49.7"/>
    <n v="55.9"/>
    <n v="6.2"/>
    <x v="2"/>
    <m/>
    <m/>
    <s v="Federal"/>
    <m/>
    <m/>
    <m/>
    <s v="Federal"/>
    <s v="PAV"/>
    <s v="Recife"/>
  </r>
  <r>
    <x v="0"/>
    <s v="408BPE0170"/>
    <n v="0"/>
    <x v="372"/>
    <s v="0170"/>
    <n v="-35.238860199938202"/>
    <n v="-7.7791112395919901"/>
    <n v="-35.240290860334802"/>
    <n v="-7.8465113404259901"/>
    <s v="408"/>
    <s v="PE"/>
    <s v="Eixo Principal"/>
    <s v="-"/>
    <s v="408BPE0170"/>
    <s v="ENTR PE-052 (NAZARÉ DA MATA)"/>
    <s v="ENTR PE-090 (CARPINA)"/>
    <n v="55.9"/>
    <n v="64"/>
    <n v="8.1"/>
    <x v="2"/>
    <m/>
    <m/>
    <s v="Federal"/>
    <m/>
    <m/>
    <m/>
    <s v="Federal"/>
    <s v="PAV"/>
    <s v="Recife"/>
  </r>
  <r>
    <x v="0"/>
    <s v="408BPE0190"/>
    <n v="0"/>
    <x v="372"/>
    <s v="0190"/>
    <n v="-35.240290860334802"/>
    <n v="-7.8465113404259901"/>
    <n v="-35.224462330072399"/>
    <n v="-7.8542133601583801"/>
    <s v="408"/>
    <s v="PE"/>
    <s v="Eixo Principal"/>
    <s v="-"/>
    <s v="408BPE0190"/>
    <s v="ENTR PE-090 (CARPINA)"/>
    <s v="ENTR PE-041 (P/ARAÇOIABA)"/>
    <n v="64"/>
    <n v="65.900000000000006"/>
    <n v="1.9"/>
    <x v="0"/>
    <m/>
    <m/>
    <s v="Federal"/>
    <m/>
    <m/>
    <m/>
    <s v="Federal"/>
    <s v="PAV"/>
    <s v="Recife"/>
  </r>
  <r>
    <x v="0"/>
    <s v="408BPE0200"/>
    <n v="0"/>
    <x v="372"/>
    <s v="0200"/>
    <n v="-35.224462330072399"/>
    <n v="-7.8542133601583801"/>
    <n v="-35.166394770202402"/>
    <n v="-7.9173234502169896"/>
    <s v="408"/>
    <s v="PE"/>
    <s v="Eixo Principal"/>
    <s v="-"/>
    <s v="408BPE0200"/>
    <s v="ENTR PE-041 (P/ARAÇOIABA)"/>
    <s v="ENTR PE-040 (PAUDALHO)"/>
    <n v="65.900000000000006"/>
    <n v="76.599999999999994"/>
    <n v="10.7"/>
    <x v="0"/>
    <m/>
    <m/>
    <s v="Federal"/>
    <m/>
    <m/>
    <m/>
    <s v="Federal"/>
    <s v="PAV"/>
    <s v="Recife"/>
  </r>
  <r>
    <x v="0"/>
    <s v="408BPE0220"/>
    <n v="0"/>
    <x v="372"/>
    <s v="0220"/>
    <n v="-35.166394770202402"/>
    <n v="-7.9173234502169896"/>
    <n v="-35.094809610375101"/>
    <n v="-7.9606502503087304"/>
    <s v="408"/>
    <s v="PE"/>
    <s v="Eixo Principal"/>
    <s v="-"/>
    <s v="408BPE0220"/>
    <s v="ENTR PE-040 (PAUDALHO)"/>
    <s v="ENTR PE-005 (BICOPEBA)"/>
    <n v="76.599999999999994"/>
    <n v="86.1"/>
    <n v="9.5"/>
    <x v="0"/>
    <m/>
    <m/>
    <s v="Federal"/>
    <m/>
    <m/>
    <m/>
    <s v="Federal"/>
    <s v="PAV"/>
    <s v="Recife"/>
  </r>
  <r>
    <x v="0"/>
    <s v="408BPE0240"/>
    <n v="0"/>
    <x v="372"/>
    <s v="0240"/>
    <n v="-35.094809610375101"/>
    <n v="-7.9606502503087304"/>
    <n v="-35.044420650092803"/>
    <n v="-8.0061175402922196"/>
    <s v="408"/>
    <s v="PE"/>
    <s v="Eixo Principal"/>
    <s v="-"/>
    <s v="408BPE0240"/>
    <s v="ENTR PE-005 (BICOPEBA)"/>
    <s v="ACESSO SÃO LOURENÇO DA MATA"/>
    <n v="86.1"/>
    <n v="94.3"/>
    <n v="8.1999999999999993"/>
    <x v="0"/>
    <m/>
    <m/>
    <s v="Federal"/>
    <m/>
    <m/>
    <m/>
    <s v="Federal"/>
    <s v="PAV"/>
    <s v="Recife"/>
  </r>
  <r>
    <x v="0"/>
    <s v="408BPE0260"/>
    <n v="0"/>
    <x v="372"/>
    <s v="0260"/>
    <n v="-35.044420650092803"/>
    <n v="-8.0061175402922196"/>
    <n v="-34.990616449589403"/>
    <n v="-8.0797355600479897"/>
    <s v="408"/>
    <s v="PE"/>
    <s v="Eixo Principal"/>
    <s v="-"/>
    <s v="408BPE0260"/>
    <s v="ACESSO SÃO LOURENÇO DA MATA"/>
    <s v="ENTR BR-232"/>
    <n v="94.3"/>
    <n v="105.8"/>
    <n v="11.5"/>
    <x v="0"/>
    <m/>
    <m/>
    <s v="Federal"/>
    <m/>
    <m/>
    <m/>
    <s v="Federal"/>
    <s v="PAV"/>
    <s v="Recife"/>
  </r>
  <r>
    <x v="0"/>
    <s v="409BAC0010"/>
    <n v="0"/>
    <x v="373"/>
    <s v="0010"/>
    <n v="-70.357165539557897"/>
    <n v="-8.1841619995765793"/>
    <n v="-70.3905621128511"/>
    <n v="-8.4463065528051402"/>
    <s v="409"/>
    <s v="AC"/>
    <s v="Eixo Principal"/>
    <s v="-"/>
    <s v="409BAC0010"/>
    <s v="ENTR BR-364 (FEIJÓ)"/>
    <s v="IGARAPÉ CONSULTA"/>
    <n v="0"/>
    <n v="32"/>
    <n v="32"/>
    <x v="1"/>
    <m/>
    <m/>
    <s v="Federal"/>
    <m/>
    <m/>
    <m/>
    <s v="Federal"/>
    <s v="PLA"/>
    <s v="Rio Branco"/>
  </r>
  <r>
    <x v="0"/>
    <s v="409BAC0030"/>
    <n v="0"/>
    <x v="373"/>
    <s v="0030"/>
    <n v="-70.3905621128511"/>
    <n v="-8.4463065528051402"/>
    <n v="-70.463392449701701"/>
    <n v="-9.1858017656389208"/>
    <s v="409"/>
    <s v="AC"/>
    <s v="Eixo Principal"/>
    <s v="-"/>
    <s v="409BAC0030"/>
    <s v="IGARAPÉ CONSULTA"/>
    <s v="ENTR AC-329"/>
    <n v="32"/>
    <n v="122"/>
    <n v="90"/>
    <x v="1"/>
    <m/>
    <m/>
    <s v="Federal"/>
    <m/>
    <m/>
    <m/>
    <s v="Federal"/>
    <s v="PLA"/>
    <s v="Rio Branco"/>
  </r>
  <r>
    <x v="0"/>
    <s v="409BAC0050"/>
    <n v="0"/>
    <x v="373"/>
    <s v="0050"/>
    <n v="-70.463392449701701"/>
    <n v="-9.1858017656389208"/>
    <n v="-70.476573599791706"/>
    <n v="-9.4332155100876705"/>
    <s v="409"/>
    <s v="AC"/>
    <s v="Eixo Principal"/>
    <s v="-"/>
    <s v="409BAC0050"/>
    <s v="ENTR AC-329"/>
    <s v="ENTR AC-090 (SANTA ROSA)"/>
    <n v="122"/>
    <n v="152"/>
    <n v="30"/>
    <x v="1"/>
    <m/>
    <m/>
    <s v="Federal"/>
    <m/>
    <m/>
    <m/>
    <s v="Federal"/>
    <s v="PLA"/>
    <s v="Rio Branco"/>
  </r>
  <r>
    <x v="0"/>
    <s v="410BBA0010"/>
    <n v="0"/>
    <x v="374"/>
    <s v="0010"/>
    <n v="-38.529609809944702"/>
    <n v="-10.815191749899199"/>
    <n v="-38.780261530145403"/>
    <n v="-10.9785012599251"/>
    <s v="410"/>
    <s v="BA"/>
    <s v="Eixo Principal"/>
    <s v="-"/>
    <s v="410BBA0010"/>
    <s v="ENTR BR-110 (RIBEIRA DO POMBAL)"/>
    <s v="ENTR BA-395"/>
    <n v="0"/>
    <n v="33.1"/>
    <n v="33.1"/>
    <x v="2"/>
    <m/>
    <m/>
    <m/>
    <s v="MP082/2003"/>
    <m/>
    <m/>
    <m/>
    <s v="PAV"/>
    <s v="Euclides da Cunha"/>
  </r>
  <r>
    <x v="0"/>
    <s v="410BBA0020"/>
    <n v="0"/>
    <x v="374"/>
    <s v="0020"/>
    <n v="-38.780261530145403"/>
    <n v="-10.9785012599251"/>
    <n v="-38.800603370149297"/>
    <n v="-10.9868341100061"/>
    <s v="410"/>
    <s v="BA"/>
    <s v="Eixo Principal"/>
    <s v="-"/>
    <s v="410BBA0020"/>
    <s v="ENTR BA-395"/>
    <s v="ENTR BR-116 (P/TUCANO)"/>
    <n v="33.1"/>
    <n v="35.799999999999997"/>
    <n v="2.7"/>
    <x v="2"/>
    <m/>
    <m/>
    <m/>
    <s v="MP082/2003"/>
    <m/>
    <m/>
    <m/>
    <s v="PAV"/>
    <s v="Euclides da Cunha"/>
  </r>
  <r>
    <x v="0"/>
    <s v="411BAM0010"/>
    <n v="0"/>
    <x v="375"/>
    <s v="0010"/>
    <n v="-72.413465790014101"/>
    <n v="-5.6352014303017199"/>
    <n v="-72.832213079969605"/>
    <n v="-5.2024675700222902"/>
    <s v="411"/>
    <s v="AM"/>
    <s v="Eixo Principal"/>
    <s v="-"/>
    <s v="411BAM0010"/>
    <s v="ENTR BR-307"/>
    <s v="FRONT BRASIL/PERU (ELVIRA)"/>
    <n v="0"/>
    <n v="85"/>
    <n v="85"/>
    <x v="1"/>
    <m/>
    <m/>
    <s v="Federal"/>
    <m/>
    <m/>
    <m/>
    <s v="Federal"/>
    <s v="PLA"/>
    <s v="Humaitá"/>
  </r>
  <r>
    <x v="0"/>
    <s v="412BPB0010"/>
    <n v="0"/>
    <x v="376"/>
    <s v="0010"/>
    <n v="-36.108207659655697"/>
    <n v="-7.15192620033383"/>
    <n v="-36.244678690169302"/>
    <n v="-7.2730624697571198"/>
    <s v="412"/>
    <s v="PB"/>
    <s v="Eixo Principal"/>
    <s v="-"/>
    <s v="412BPB0010"/>
    <s v="ENTR BR-230 (FARINHA)"/>
    <s v="ENTR PB-160 (BOA VISTA)"/>
    <n v="0"/>
    <n v="21"/>
    <n v="21"/>
    <x v="2"/>
    <m/>
    <m/>
    <s v="Federal"/>
    <m/>
    <m/>
    <m/>
    <s v="Federal"/>
    <s v="PAV"/>
    <s v="Campina Grande"/>
  </r>
  <r>
    <x v="0"/>
    <s v="412BPB0030"/>
    <n v="0"/>
    <x v="376"/>
    <s v="0030"/>
    <n v="-36.244678690169302"/>
    <n v="-7.2730624697571198"/>
    <n v="-36.491091029627199"/>
    <n v="-7.3573955402718996"/>
    <s v="412"/>
    <s v="PB"/>
    <s v="Eixo Principal"/>
    <s v="-"/>
    <s v="412BPB0030"/>
    <s v="ENTR PB-160 (BOA VISTA)"/>
    <s v="ENTR PB-176"/>
    <n v="21"/>
    <n v="50.4"/>
    <n v="29.4"/>
    <x v="2"/>
    <m/>
    <m/>
    <s v="Federal"/>
    <m/>
    <m/>
    <m/>
    <s v="Federal"/>
    <s v="PAV"/>
    <s v="Campina Grande"/>
  </r>
  <r>
    <x v="0"/>
    <s v="412BPB0040"/>
    <n v="0"/>
    <x v="376"/>
    <s v="0040"/>
    <n v="-36.491091029627199"/>
    <n v="-7.3573955402718996"/>
    <n v="-36.535000299923801"/>
    <n v="-7.4059812501345101"/>
    <s v="412"/>
    <s v="PB"/>
    <s v="Eixo Principal"/>
    <s v="-"/>
    <s v="412BPB0040"/>
    <s v="ENTR PB-176"/>
    <s v="ENTR PB-148/216 (SÃO JOÃO DO CARIRI)"/>
    <n v="50.4"/>
    <n v="58.1"/>
    <n v="7.7"/>
    <x v="2"/>
    <m/>
    <m/>
    <s v="Federal"/>
    <m/>
    <m/>
    <m/>
    <s v="Federal"/>
    <s v="PAV"/>
    <s v="Campina Grande"/>
  </r>
  <r>
    <x v="0"/>
    <s v="412BPB0050"/>
    <n v="0"/>
    <x v="376"/>
    <s v="0050"/>
    <n v="-36.535000299923801"/>
    <n v="-7.4059812501345101"/>
    <n v="-36.605223789945903"/>
    <n v="-7.4582794504362298"/>
    <s v="412"/>
    <s v="PB"/>
    <s v="Eixo Principal"/>
    <s v="-"/>
    <s v="412BPB0050"/>
    <s v="ENTR PB-148/216 (SÃO JOÃO DO CARIRI)"/>
    <s v="RIACHO DO CABOCLO"/>
    <n v="58.1"/>
    <n v="67.900000000000006"/>
    <n v="9.8000000000000007"/>
    <x v="2"/>
    <m/>
    <m/>
    <s v="Federal"/>
    <m/>
    <m/>
    <m/>
    <s v="Federal"/>
    <s v="PAV"/>
    <s v="Campina Grande"/>
  </r>
  <r>
    <x v="0"/>
    <s v="412BPB0055"/>
    <n v="0"/>
    <x v="376"/>
    <s v="0055"/>
    <n v="-36.605223789945903"/>
    <n v="-7.4582794504362298"/>
    <n v="-36.8841764896532"/>
    <n v="-7.6759780800243202"/>
    <s v="412"/>
    <s v="PB"/>
    <s v="Eixo Principal"/>
    <s v="-"/>
    <s v="412BPB0055"/>
    <s v="RIACHO DO CABOCLO"/>
    <s v="ENTR PB-214 (SUMÉ)"/>
    <n v="67.900000000000006"/>
    <n v="109"/>
    <n v="41.1"/>
    <x v="2"/>
    <m/>
    <m/>
    <s v="Federal"/>
    <m/>
    <m/>
    <m/>
    <s v="Federal"/>
    <s v="PAV"/>
    <s v="Campina Grande"/>
  </r>
  <r>
    <x v="0"/>
    <s v="412BPB0070"/>
    <n v="0"/>
    <x v="376"/>
    <s v="0070"/>
    <n v="-36.8841764896532"/>
    <n v="-7.6759780800243202"/>
    <n v="-37.0184825902992"/>
    <n v="-7.7935823097757204"/>
    <s v="412"/>
    <s v="PB"/>
    <s v="Eixo Principal"/>
    <s v="-"/>
    <s v="412BPB0070"/>
    <s v="ENTR PB-214 (SUMÉ)"/>
    <s v="ENTR BR-110(A)"/>
    <n v="109"/>
    <n v="129"/>
    <n v="20"/>
    <x v="2"/>
    <m/>
    <m/>
    <s v="Federal"/>
    <m/>
    <m/>
    <m/>
    <s v="Federal"/>
    <s v="PAV"/>
    <s v="Campina Grande"/>
  </r>
  <r>
    <x v="0"/>
    <s v="412BPB0090"/>
    <n v="0"/>
    <x v="376"/>
    <s v="0090"/>
    <n v="-37.0184825902992"/>
    <n v="-7.7935823097757204"/>
    <n v="-37.121369279868297"/>
    <n v="-7.9031041497366896"/>
    <s v="412"/>
    <s v="PB"/>
    <s v="Eixo Principal"/>
    <s v="Coinc"/>
    <s v="412BPB0090"/>
    <s v="ENTR BR-110(A)"/>
    <s v="ENTR BR-110(B)/PB-242/264 (MONTEIRO)"/>
    <n v="129"/>
    <n v="145.69999999999999"/>
    <n v="16.7"/>
    <x v="2"/>
    <m/>
    <s v="110BPB0330"/>
    <s v="Federal"/>
    <m/>
    <m/>
    <m/>
    <s v="Federal"/>
    <s v="PAV"/>
    <s v="Campina Grande"/>
  </r>
  <r>
    <x v="0"/>
    <s v="413BAM0010"/>
    <n v="0"/>
    <x v="377"/>
    <s v="0010"/>
    <n v="-71.205272099827397"/>
    <n v="-4.6856332003118801"/>
    <n v="-71.273505489986306"/>
    <n v="-4.4940978203580899"/>
    <s v="413"/>
    <s v="AM"/>
    <s v="Eixo Principal"/>
    <s v="-"/>
    <s v="413BAM0010"/>
    <s v="ENTR BR-307"/>
    <s v="FRONT BRASIL/PERU (CAXIAS)"/>
    <n v="0"/>
    <n v="40"/>
    <n v="40"/>
    <x v="1"/>
    <m/>
    <m/>
    <s v="Federal"/>
    <m/>
    <m/>
    <m/>
    <s v="Federal"/>
    <s v="PLA"/>
    <s v="Humaitá"/>
  </r>
  <r>
    <x v="0"/>
    <s v="414BGO0010"/>
    <n v="0"/>
    <x v="378"/>
    <s v="0010"/>
    <n v="-49.132729349879497"/>
    <n v="-13.441010050373499"/>
    <n v="-49.021032649736902"/>
    <n v="-13.7143794701364"/>
    <s v="414"/>
    <s v="GO"/>
    <s v="Eixo Principal"/>
    <s v="Coinc"/>
    <s v="414BGO0010"/>
    <s v="ENTR BR-153(A)/GO-244/151 (PORANGATU)"/>
    <s v="ENTR BR-153(B)/GO-241(A) (SANTA TEREZA DE GOIÁS)"/>
    <n v="0"/>
    <n v="38.6"/>
    <n v="38.6"/>
    <x v="2"/>
    <m/>
    <s v="153BGO0350"/>
    <s v="Federal"/>
    <m/>
    <m/>
    <m/>
    <s v="Federal"/>
    <s v="PAV"/>
    <s v="Uruaçu"/>
  </r>
  <r>
    <x v="0"/>
    <s v="414BGO0030"/>
    <n v="0"/>
    <x v="378"/>
    <s v="0030"/>
    <n v="-49.021032649736902"/>
    <n v="-13.7143794701364"/>
    <n v="-48.887624690327101"/>
    <n v="-13.6557009198615"/>
    <s v="414"/>
    <s v="GO"/>
    <s v="Eixo Principal"/>
    <s v="-"/>
    <s v="414BGO0030"/>
    <s v="ENTR BR-153(B)/GO-241(A) (SANTA TEREZA DE GOIÁS)"/>
    <s v="FORMOSO"/>
    <n v="38.6"/>
    <n v="56.8"/>
    <n v="18.2"/>
    <x v="1"/>
    <m/>
    <m/>
    <s v="Estadual"/>
    <m/>
    <s v="GO-241"/>
    <s v="PAV"/>
    <s v="Estadual"/>
    <s v="PLA"/>
    <s v="Anápolis"/>
  </r>
  <r>
    <x v="0"/>
    <s v="414BGO0040"/>
    <n v="0"/>
    <x v="378"/>
    <s v="0040"/>
    <n v="-48.887624690327101"/>
    <n v="-13.6557009198615"/>
    <n v="-48.847506420384903"/>
    <n v="-13.6481376898025"/>
    <s v="414"/>
    <s v="GO"/>
    <s v="Eixo Principal"/>
    <s v="-"/>
    <s v="414BGO0040"/>
    <s v="FORMOSO"/>
    <s v="ENTR GO-142 (P/TROMBAS)"/>
    <n v="56.8"/>
    <n v="59.3"/>
    <n v="2.5"/>
    <x v="1"/>
    <m/>
    <m/>
    <s v="Estadual"/>
    <m/>
    <s v="GO-241"/>
    <s v="PAV"/>
    <s v="Estadual"/>
    <s v="PLA"/>
    <s v="Anápolis"/>
  </r>
  <r>
    <x v="0"/>
    <s v="414BGO0050"/>
    <n v="0"/>
    <x v="378"/>
    <s v="0050"/>
    <n v="-48.847506420384903"/>
    <n v="-13.6481376898025"/>
    <n v="-48.567426360238301"/>
    <n v="-13.7870947702074"/>
    <s v="414"/>
    <s v="GO"/>
    <s v="Eixo Principal"/>
    <s v="-"/>
    <s v="414BGO0050"/>
    <s v="ENTR GO-142 (P/TROMBAS)"/>
    <s v="ENTR GO-241(B)/442 (CAMPINAÇU)"/>
    <n v="59.3"/>
    <n v="107.4"/>
    <n v="48.1"/>
    <x v="1"/>
    <m/>
    <m/>
    <s v="Estadual"/>
    <m/>
    <s v="GO-241"/>
    <s v="PAV"/>
    <s v="Estadual"/>
    <s v="PLA"/>
    <s v="Anápolis"/>
  </r>
  <r>
    <x v="0"/>
    <s v="414BGO0070"/>
    <n v="0"/>
    <x v="378"/>
    <s v="0070"/>
    <n v="-48.567426360238301"/>
    <n v="-13.7870947702074"/>
    <n v="-48.461287140289201"/>
    <n v="-14.4596110401173"/>
    <s v="414"/>
    <s v="GO"/>
    <s v="Eixo Principal"/>
    <s v="-"/>
    <s v="414BGO0070"/>
    <s v="ENTR GO-241(B)/442 (CAMPINAÇU)"/>
    <s v="ENTR GO-237(A) (NIQUELÂNDIA)"/>
    <n v="107.4"/>
    <n v="201.7"/>
    <n v="94.3"/>
    <x v="1"/>
    <m/>
    <m/>
    <s v="Federal"/>
    <m/>
    <m/>
    <m/>
    <s v="Federal"/>
    <s v="PLA"/>
    <s v="Anápolis"/>
  </r>
  <r>
    <x v="0"/>
    <s v="414BGO0080"/>
    <n v="0"/>
    <x v="378"/>
    <s v="0080"/>
    <n v="-48.461287140289201"/>
    <n v="-14.4596110401173"/>
    <n v="-48.481480370023"/>
    <n v="-14.466892699638301"/>
    <s v="414"/>
    <s v="GO"/>
    <s v="Eixo Principal"/>
    <s v="-"/>
    <s v="414BGO0080"/>
    <s v="ENTR GO-237(A) (NIQUELÂNDIA)"/>
    <s v="ENTR GO-237(B)"/>
    <n v="201.7"/>
    <n v="203.5"/>
    <n v="1.8"/>
    <x v="2"/>
    <m/>
    <m/>
    <m/>
    <s v="MP082/2004"/>
    <m/>
    <m/>
    <m/>
    <s v="PAV"/>
    <s v="Anápolis"/>
  </r>
  <r>
    <x v="0"/>
    <s v="414BGO0083"/>
    <n v="0"/>
    <x v="378"/>
    <s v="0083"/>
    <n v="-48.481480370023"/>
    <n v="-14.466892699638301"/>
    <n v="-48.669479809945202"/>
    <n v="-14.9724133003334"/>
    <s v="414"/>
    <s v="GO"/>
    <s v="Eixo Principal"/>
    <s v="-"/>
    <s v="414BGO0083"/>
    <s v="ENTR GO-237(B)"/>
    <s v="QUEBRA LINHA"/>
    <n v="203.5"/>
    <n v="267.3"/>
    <n v="63.8"/>
    <x v="2"/>
    <m/>
    <m/>
    <m/>
    <s v="MP082/2004"/>
    <m/>
    <m/>
    <m/>
    <s v="PAV"/>
    <s v="Anápolis"/>
  </r>
  <r>
    <x v="0"/>
    <s v="414BGO0090"/>
    <n v="0"/>
    <x v="378"/>
    <s v="0090"/>
    <n v="-48.669479809945202"/>
    <n v="-14.9724133003334"/>
    <n v="-48.7492516296589"/>
    <n v="-15.102086750303201"/>
    <s v="414"/>
    <s v="GO"/>
    <s v="Eixo Principal"/>
    <s v="-"/>
    <s v="414BGO0090"/>
    <s v="QUEBRA LINHA"/>
    <s v="TREVO DE ACESSO BR-080"/>
    <n v="267.3"/>
    <n v="284.5"/>
    <n v="17.2"/>
    <x v="2"/>
    <m/>
    <m/>
    <m/>
    <s v="MP082/2005"/>
    <m/>
    <m/>
    <m/>
    <s v="PAV"/>
    <s v="Anápolis"/>
  </r>
  <r>
    <x v="0"/>
    <s v="414BGO0100"/>
    <n v="0"/>
    <x v="378"/>
    <s v="0100"/>
    <n v="-48.7492516296589"/>
    <n v="-15.102086750303201"/>
    <n v="-48.6997950702862"/>
    <n v="-15.2082902897649"/>
    <s v="414"/>
    <s v="GO"/>
    <s v="Eixo Principal"/>
    <s v="-"/>
    <s v="414BGO0100"/>
    <s v="TREVO DE ACESSO BR-080"/>
    <s v="ENTR BR-080/GO-230(A)/324 (DOIS IRMAOS)"/>
    <n v="284.5"/>
    <n v="300"/>
    <n v="15.5"/>
    <x v="2"/>
    <m/>
    <m/>
    <m/>
    <s v="MP082/2006"/>
    <m/>
    <m/>
    <m/>
    <s v="PAV"/>
    <s v="Anápolis"/>
  </r>
  <r>
    <x v="0"/>
    <s v="414BGO0110"/>
    <n v="0"/>
    <x v="378"/>
    <s v="0110"/>
    <n v="-48.6997950702862"/>
    <n v="-15.2082902897649"/>
    <n v="-48.646556949843301"/>
    <n v="-15.3574326303116"/>
    <s v="414"/>
    <s v="GO"/>
    <s v="Eixo Principal"/>
    <s v="-"/>
    <s v="414BGO0110"/>
    <s v="ENTR BR-080/GO-230(A)/324 (DOIS IRMAOS)"/>
    <s v="ENTR GO-230(B)"/>
    <n v="300"/>
    <n v="317"/>
    <n v="17"/>
    <x v="2"/>
    <m/>
    <m/>
    <m/>
    <s v="MP082/2006"/>
    <m/>
    <m/>
    <m/>
    <s v="PAV"/>
    <s v="Anápolis"/>
  </r>
  <r>
    <x v="0"/>
    <s v="414BGO0111"/>
    <n v="0"/>
    <x v="378"/>
    <s v="0111"/>
    <n v="-48.646556949843301"/>
    <n v="-15.3574326303116"/>
    <n v="-48.618589580144899"/>
    <n v="-15.486740770270201"/>
    <s v="414"/>
    <s v="GO"/>
    <s v="Eixo Principal"/>
    <s v="-"/>
    <s v="414BGO0111"/>
    <s v="ENTR GO-230(B)"/>
    <s v="ENTR BR-251(A)"/>
    <n v="317"/>
    <n v="332"/>
    <n v="15"/>
    <x v="2"/>
    <m/>
    <m/>
    <m/>
    <s v="MP082/2004"/>
    <m/>
    <m/>
    <m/>
    <s v="PAV"/>
    <s v="Anápolis"/>
  </r>
  <r>
    <x v="0"/>
    <s v="414BGO0112"/>
    <n v="0"/>
    <x v="378"/>
    <s v="0112"/>
    <n v="-48.618589580144899"/>
    <n v="-15.486740770270201"/>
    <n v="-48.628646769632603"/>
    <n v="-15.5809741201594"/>
    <s v="414"/>
    <s v="GO"/>
    <s v="Eixo Principal"/>
    <s v="Coinc"/>
    <s v="414BGO0112"/>
    <s v="ENTR BR-251(A)"/>
    <s v="ENTR BR-251(B)/GO-435"/>
    <n v="332"/>
    <n v="342.5"/>
    <n v="10.5"/>
    <x v="2"/>
    <m/>
    <s v="251BGO0792"/>
    <m/>
    <s v="MP082/2004"/>
    <m/>
    <m/>
    <m/>
    <s v="PAV"/>
    <s v="Anápolis"/>
  </r>
  <r>
    <x v="0"/>
    <s v="414BGO0115"/>
    <n v="0"/>
    <x v="378"/>
    <s v="0115"/>
    <n v="-48.628646769632603"/>
    <n v="-15.5809741201594"/>
    <n v="-48.750609819987098"/>
    <n v="-15.754426409950799"/>
    <s v="414"/>
    <s v="GO"/>
    <s v="Eixo Principal"/>
    <s v="-"/>
    <s v="414BGO0115"/>
    <s v="ENTR BR-251(B)/GO-435"/>
    <s v="ENTR BR-070(A)"/>
    <n v="342.5"/>
    <n v="370.4"/>
    <n v="27.9"/>
    <x v="2"/>
    <m/>
    <m/>
    <m/>
    <s v="MP082/2004"/>
    <m/>
    <m/>
    <m/>
    <s v="PAV"/>
    <s v="Anápolis"/>
  </r>
  <r>
    <x v="0"/>
    <s v="414BGO0120"/>
    <n v="0"/>
    <x v="378"/>
    <s v="0120"/>
    <n v="-48.750609819987098"/>
    <n v="-15.754426409950799"/>
    <n v="-48.772651109760801"/>
    <n v="-15.7908510302507"/>
    <s v="414"/>
    <s v="GO"/>
    <s v="Eixo Principal"/>
    <s v="Coinc"/>
    <s v="414BGO0120"/>
    <s v="ENTR BR-070(A)"/>
    <s v="ENTR BR-070(B) (COCALZINHO DE GOIÁS)"/>
    <n v="370.4"/>
    <n v="372.2"/>
    <n v="1.8"/>
    <x v="2"/>
    <m/>
    <s v="070BGO0080"/>
    <s v="Federal"/>
    <m/>
    <m/>
    <m/>
    <s v="Federal"/>
    <s v="PAV"/>
    <s v="Anápolis"/>
  </r>
  <r>
    <x v="0"/>
    <s v="414BGO0130"/>
    <n v="0"/>
    <x v="378"/>
    <s v="0130"/>
    <n v="-48.772651109760801"/>
    <n v="-15.7908510302507"/>
    <n v="-48.808994970041702"/>
    <n v="-15.918328940128401"/>
    <s v="414"/>
    <s v="GO"/>
    <s v="Eixo Principal"/>
    <s v="-"/>
    <s v="414BGO0130"/>
    <s v="ENTR BR-070(B) (COCALZINHO DE GOIÁS)"/>
    <s v="ENTR GO-225 (CORUMBÁ DE GOIÁS)"/>
    <n v="372.2"/>
    <n v="392.9"/>
    <n v="20.7"/>
    <x v="2"/>
    <m/>
    <m/>
    <m/>
    <s v="MP082/2005"/>
    <m/>
    <m/>
    <m/>
    <s v="PAV"/>
    <s v="Anápolis"/>
  </r>
  <r>
    <x v="0"/>
    <s v="414BGO0132"/>
    <n v="0"/>
    <x v="378"/>
    <s v="0132"/>
    <n v="-48.808994970041702"/>
    <n v="-15.918328940128401"/>
    <n v="-48.853316619965902"/>
    <n v="-16.0522781196394"/>
    <s v="414"/>
    <s v="GO"/>
    <s v="Eixo Principal"/>
    <s v="-"/>
    <s v="414BGO0132"/>
    <s v="ENTR GO-225 (CORUMBÁ DE GOIÁS)"/>
    <s v="ENTR GO-338 (PLANALMIRA)"/>
    <n v="392.9"/>
    <n v="409.3"/>
    <n v="16.399999999999999"/>
    <x v="2"/>
    <m/>
    <m/>
    <m/>
    <s v="MP082/2005"/>
    <m/>
    <m/>
    <m/>
    <s v="PAV"/>
    <s v="Anápolis"/>
  </r>
  <r>
    <x v="0"/>
    <s v="414BGO0134"/>
    <n v="0"/>
    <x v="378"/>
    <s v="0134"/>
    <n v="-48.853316619965902"/>
    <n v="-16.0522781196394"/>
    <n v="-48.943903999569798"/>
    <n v="-16.286578139769201"/>
    <s v="414"/>
    <s v="GO"/>
    <s v="Eixo Principal"/>
    <s v="-"/>
    <s v="414BGO0134"/>
    <s v="ENTR GO-338 (PLANALMIRA)"/>
    <s v="ENTR BR-153/GO-222/330 (ANÁPOLIS)"/>
    <n v="409.3"/>
    <n v="439.6"/>
    <n v="30.3"/>
    <x v="2"/>
    <m/>
    <m/>
    <m/>
    <s v="MP082/2006"/>
    <m/>
    <m/>
    <m/>
    <s v="PAV"/>
    <s v="Anápolis"/>
  </r>
  <r>
    <x v="0"/>
    <s v="415BBA0010"/>
    <n v="0"/>
    <x v="379"/>
    <s v="0010"/>
    <n v="-39.0322634403054"/>
    <n v="-14.785130989703299"/>
    <n v="-39.113110820407897"/>
    <n v="-14.7452053797244"/>
    <s v="415"/>
    <s v="BA"/>
    <s v="Eixo Principal"/>
    <s v="-"/>
    <s v="415BBA0010"/>
    <s v="ENTR BA-262(A) (ILHÉUS)"/>
    <s v="ENTR BA-262(B)"/>
    <n v="0"/>
    <n v="10.8"/>
    <n v="10.8"/>
    <x v="1"/>
    <m/>
    <m/>
    <s v="Estadual"/>
    <m/>
    <s v="BA-262"/>
    <s v="PAV"/>
    <s v="Estadual"/>
    <s v="PLA"/>
    <s v="Itabuna"/>
  </r>
  <r>
    <x v="0"/>
    <s v="415BBA0015"/>
    <n v="0"/>
    <x v="379"/>
    <s v="0015"/>
    <n v="-39.113110820407897"/>
    <n v="-14.7452053797244"/>
    <n v="-39.116671929765602"/>
    <n v="-14.795387819691999"/>
    <s v="415"/>
    <s v="BA"/>
    <s v="Eixo Principal"/>
    <s v="-"/>
    <s v="415BBA0015"/>
    <s v="ENTR BA-262(B)"/>
    <s v="ENTR BA-415(A) (P/ ILHÉUS)"/>
    <n v="10.8"/>
    <n v="17"/>
    <n v="6.2"/>
    <x v="1"/>
    <m/>
    <m/>
    <s v="Federal"/>
    <m/>
    <m/>
    <m/>
    <s v="Federal"/>
    <s v="PLA"/>
    <s v="Itabuna"/>
  </r>
  <r>
    <x v="0"/>
    <s v="415BBA0020"/>
    <n v="0"/>
    <x v="379"/>
    <s v="0020"/>
    <n v="-39.116671929765602"/>
    <n v="-14.795387819691999"/>
    <n v="-39.245190519826501"/>
    <n v="-14.785301340184599"/>
    <s v="415"/>
    <s v="BA"/>
    <s v="Eixo Principal"/>
    <s v="-"/>
    <s v="415BBA0020"/>
    <s v="ENTR BA-415(A) (P/ ILHÉUS)"/>
    <s v="ENTR BA-415(B) (P/ ITABUNA)"/>
    <n v="17"/>
    <n v="32.299999999999997"/>
    <n v="15.3"/>
    <x v="2"/>
    <m/>
    <m/>
    <s v="Federal"/>
    <m/>
    <m/>
    <m/>
    <s v="Federal"/>
    <s v="PAV"/>
    <s v="Itabuna"/>
  </r>
  <r>
    <x v="0"/>
    <s v="415BBA0025"/>
    <n v="0"/>
    <x v="379"/>
    <s v="0025"/>
    <n v="-39.245190519826501"/>
    <n v="-14.785301340184599"/>
    <n v="-39.281952789689399"/>
    <n v="-14.8483117098174"/>
    <s v="415"/>
    <s v="BA"/>
    <s v="Eixo Principal"/>
    <s v="-"/>
    <s v="415BBA0025"/>
    <s v="ENTR BA-415(B) (P/ ITABUNA)"/>
    <s v="ENTR BR-101(A)"/>
    <n v="32.299999999999997"/>
    <n v="42.4"/>
    <n v="10.1"/>
    <x v="1"/>
    <m/>
    <m/>
    <s v="Federal"/>
    <m/>
    <m/>
    <m/>
    <s v="Federal"/>
    <s v="PLA"/>
    <s v="Itabuna"/>
  </r>
  <r>
    <x v="0"/>
    <s v="415BBA0030"/>
    <n v="0"/>
    <x v="379"/>
    <s v="0030"/>
    <n v="-39.281952789689399"/>
    <n v="-14.8483117098174"/>
    <n v="-39.2971688096927"/>
    <n v="-14.8136507400895"/>
    <s v="415"/>
    <s v="BA"/>
    <s v="Eixo Principal"/>
    <s v="Coinc"/>
    <s v="415BBA0030"/>
    <s v="ENTR BR-101(A)"/>
    <s v="ENTR BR-101(B)/BA-120(A) (ITABUNA)"/>
    <n v="42.4"/>
    <n v="47.3"/>
    <n v="4.9000000000000004"/>
    <x v="2"/>
    <m/>
    <s v="101BBA1820"/>
    <s v="Federal"/>
    <m/>
    <m/>
    <m/>
    <s v="Federal"/>
    <s v="PAV"/>
    <s v="Itabuna"/>
  </r>
  <r>
    <x v="0"/>
    <s v="415BBA0035"/>
    <n v="0"/>
    <x v="379"/>
    <s v="0035"/>
    <n v="-39.2971688096927"/>
    <n v="-14.8136507400895"/>
    <n v="-39.330997900232802"/>
    <n v="-14.841475950354701"/>
    <s v="415"/>
    <s v="BA"/>
    <s v="Eixo Principal"/>
    <s v="-"/>
    <s v="415BBA0035"/>
    <s v="ENTR BR-101(B)/BA-120(A) (ITABUNA)"/>
    <s v="FERRADAS"/>
    <n v="47.3"/>
    <n v="52.3"/>
    <n v="5"/>
    <x v="2"/>
    <m/>
    <m/>
    <s v="Federal"/>
    <m/>
    <m/>
    <m/>
    <s v="Federal"/>
    <s v="PAV"/>
    <s v="Itabuna"/>
  </r>
  <r>
    <x v="0"/>
    <s v="415BBA0040"/>
    <n v="0"/>
    <x v="379"/>
    <s v="0040"/>
    <n v="-39.330997900232802"/>
    <n v="-14.841475950354701"/>
    <n v="-39.417188200275099"/>
    <n v="-14.857467769621801"/>
    <s v="415"/>
    <s v="BA"/>
    <s v="Eixo Principal"/>
    <s v="-"/>
    <s v="415BBA0040"/>
    <s v="FERRADAS"/>
    <s v="ENTR BA-120(B) (P/BARRO PRETO)"/>
    <n v="52.3"/>
    <n v="62.8"/>
    <n v="10.5"/>
    <x v="2"/>
    <m/>
    <m/>
    <s v="Federal"/>
    <m/>
    <m/>
    <m/>
    <s v="Federal"/>
    <s v="PAV"/>
    <s v="Itabuna"/>
  </r>
  <r>
    <x v="0"/>
    <s v="415BBA0045"/>
    <n v="0"/>
    <x v="379"/>
    <s v="0045"/>
    <n v="-39.417188200275099"/>
    <n v="-14.857467769621801"/>
    <n v="-39.424178840081296"/>
    <n v="-14.863537679919901"/>
    <s v="415"/>
    <s v="BA"/>
    <s v="Eixo Principal"/>
    <s v="-"/>
    <s v="415BBA0045"/>
    <s v="ENTR BA-120(B) (P/BARRO PRETO)"/>
    <s v="ENTR BA-971 (P/ITAPÉ)"/>
    <n v="62.8"/>
    <n v="63.7"/>
    <n v="0.9"/>
    <x v="1"/>
    <m/>
    <m/>
    <s v="Estadual"/>
    <m/>
    <s v="BAT-415"/>
    <s v="PAV"/>
    <s v="Estadual"/>
    <s v="PLA"/>
    <s v="Itabuna"/>
  </r>
  <r>
    <x v="0"/>
    <s v="415BBA0050"/>
    <n v="0"/>
    <x v="379"/>
    <s v="0050"/>
    <n v="-39.424178840081296"/>
    <n v="-14.863537679919901"/>
    <n v="-39.585505899877298"/>
    <n v="-14.857999189810601"/>
    <s v="415"/>
    <s v="BA"/>
    <s v="Eixo Principal"/>
    <s v="-"/>
    <s v="415BBA0050"/>
    <s v="ENTR BA-971 (P/ITAPÉ)"/>
    <s v="IBICARAÍ"/>
    <n v="63.7"/>
    <n v="83.4"/>
    <n v="19.7"/>
    <x v="1"/>
    <m/>
    <m/>
    <s v="Estadual"/>
    <m/>
    <s v="BAT-415"/>
    <s v="PAV"/>
    <s v="Estadual"/>
    <s v="PLA"/>
    <s v="Itabuna"/>
  </r>
  <r>
    <x v="0"/>
    <s v="415BBA0052"/>
    <n v="0"/>
    <x v="379"/>
    <s v="0052"/>
    <n v="-39.585505899877298"/>
    <n v="-14.857999189810601"/>
    <n v="-39.660668739970298"/>
    <n v="-14.8549879097641"/>
    <s v="415"/>
    <s v="BA"/>
    <s v="Eixo Principal"/>
    <s v="-"/>
    <s v="415BBA0052"/>
    <s v="IBICARAÍ"/>
    <s v="ENTR BA-262(A)/263 (FLORESTA AZUL)"/>
    <n v="83.4"/>
    <n v="91.9"/>
    <n v="8.5"/>
    <x v="1"/>
    <m/>
    <m/>
    <s v="Estadual"/>
    <m/>
    <s v="BAT-415"/>
    <s v="PAV"/>
    <s v="Estadual"/>
    <s v="PLA"/>
    <s v="Itabuna"/>
  </r>
  <r>
    <x v="0"/>
    <s v="415BBA0070"/>
    <n v="0"/>
    <x v="379"/>
    <s v="0070"/>
    <n v="-39.660668739970298"/>
    <n v="-14.8549879097641"/>
    <n v="-39.993108540126897"/>
    <n v="-14.831888369752299"/>
    <s v="415"/>
    <s v="BA"/>
    <s v="Eixo Principal"/>
    <s v="-"/>
    <s v="415BBA0070"/>
    <s v="ENTR BA-262(A)/263 (FLORESTA AZUL)"/>
    <s v="ENTR BA-130/262(B) (IBICUÍ)"/>
    <n v="91.9"/>
    <n v="113.1"/>
    <n v="21.2"/>
    <x v="1"/>
    <m/>
    <m/>
    <s v="Federal"/>
    <m/>
    <m/>
    <m/>
    <s v="Federal"/>
    <s v="PLA"/>
    <s v="Itabuna"/>
  </r>
  <r>
    <x v="0"/>
    <s v="415BBA0090"/>
    <n v="0"/>
    <x v="379"/>
    <s v="0090"/>
    <n v="-39.993108540126897"/>
    <n v="-14.831888369752299"/>
    <n v="-40.148552319633701"/>
    <n v="-14.840698919919101"/>
    <s v="415"/>
    <s v="BA"/>
    <s v="Eixo Principal"/>
    <s v="-"/>
    <s v="415BBA0090"/>
    <s v="ENTR BA-130/262(B) (IBICUÍ)"/>
    <s v="ENTR BA-645"/>
    <n v="113.1"/>
    <n v="128.1"/>
    <n v="15"/>
    <x v="1"/>
    <m/>
    <m/>
    <s v="Federal"/>
    <m/>
    <m/>
    <m/>
    <s v="Federal"/>
    <s v="PLA"/>
    <s v="Vitória da Conquista"/>
  </r>
  <r>
    <x v="0"/>
    <s v="415BBA0092"/>
    <n v="0"/>
    <x v="379"/>
    <s v="0092"/>
    <n v="-40.148552319633701"/>
    <n v="-14.840698919919101"/>
    <n v="-40.579020050235101"/>
    <n v="-14.865897740188499"/>
    <s v="415"/>
    <s v="BA"/>
    <s v="Eixo Principal"/>
    <s v="-"/>
    <s v="415BBA0092"/>
    <s v="ENTR BA-645"/>
    <s v="ENTR BA-265(A)/641 (BARRA DO CHOÇA)"/>
    <n v="128.1"/>
    <n v="183.4"/>
    <n v="55.3"/>
    <x v="1"/>
    <m/>
    <m/>
    <s v="Federal"/>
    <m/>
    <m/>
    <m/>
    <s v="Federal"/>
    <s v="PLA"/>
    <s v="Vitória da Conquista"/>
  </r>
  <r>
    <x v="0"/>
    <s v="415BBA0110"/>
    <n v="0"/>
    <x v="379"/>
    <s v="0110"/>
    <n v="-40.579020050235101"/>
    <n v="-14.865897740188499"/>
    <n v="-40.851603360006997"/>
    <n v="-14.873058559604701"/>
    <s v="415"/>
    <s v="BA"/>
    <s v="Eixo Principal"/>
    <s v="-"/>
    <s v="415BBA0110"/>
    <s v="ENTR BA-265(A)/641 (BARRA DO CHOÇA)"/>
    <s v="ENTR BR-116/BA-265(A) (VITÓRIA DA CONQUISTA)"/>
    <n v="183.4"/>
    <n v="212.8"/>
    <n v="29.4"/>
    <x v="1"/>
    <m/>
    <m/>
    <s v="Estadual"/>
    <m/>
    <s v="BAT-415"/>
    <s v="PAV"/>
    <s v="Estadual"/>
    <s v="PLA"/>
    <s v="Vitória da Conquista"/>
  </r>
  <r>
    <x v="0"/>
    <s v="416BAL0010"/>
    <n v="0"/>
    <x v="380"/>
    <s v="0010"/>
    <n v="-35.6683521796093"/>
    <n v="-8.9499139798462508"/>
    <n v="-35.655192589865997"/>
    <n v="-8.9376455301170896"/>
    <s v="416"/>
    <s v="AL"/>
    <s v="Eixo Principal"/>
    <s v="Coinc"/>
    <s v="416BAL0010"/>
    <s v="ENTR BR-101(A) (NOVO LINO)"/>
    <s v="TRAVESSIA URBANA (NOVO LINO)"/>
    <n v="0"/>
    <n v="2.2000000000000002"/>
    <n v="2.2000000000000002"/>
    <x v="0"/>
    <m/>
    <s v="101BAL0617"/>
    <s v="Federal"/>
    <m/>
    <m/>
    <m/>
    <s v="Federal"/>
    <s v="PAV"/>
    <s v="Maceió"/>
  </r>
  <r>
    <x v="0"/>
    <s v="416BAL0015"/>
    <n v="0"/>
    <x v="380"/>
    <s v="0015"/>
    <n v="-35.635726739897102"/>
    <n v="-8.9202813103341292"/>
    <n v="-35.655192589865997"/>
    <n v="-8.9376455301170896"/>
    <s v="416"/>
    <s v="AL"/>
    <s v="Eixo Principal"/>
    <s v="Coinc"/>
    <s v="416BAL0015"/>
    <s v="TRAVESSIA URBANA (NOVO LINO) "/>
    <s v="ENTR AL-480 (P/JUNDIÁ)"/>
    <n v="2.2000000000000002"/>
    <n v="5"/>
    <n v="2.8"/>
    <x v="0"/>
    <m/>
    <s v="101BAL0615"/>
    <s v="Federal"/>
    <m/>
    <m/>
    <m/>
    <s v="Federal"/>
    <s v="PAV"/>
    <s v="Maceió"/>
  </r>
  <r>
    <x v="0"/>
    <s v="416BAL0020"/>
    <n v="0"/>
    <x v="380"/>
    <s v="0020"/>
    <n v="-35.635726739897102"/>
    <n v="-8.9202813103341292"/>
    <n v="-35.636590300401998"/>
    <n v="-8.90172663997242"/>
    <s v="416"/>
    <s v="AL"/>
    <s v="Eixo Principal"/>
    <s v="Coinc"/>
    <s v="416BAL0020"/>
    <s v="ENTR AL-480 (P/JUNDIÁ)"/>
    <s v="ENTR BR-101(B)/AL-110(A)"/>
    <n v="5"/>
    <n v="7.7"/>
    <n v="2.7"/>
    <x v="0"/>
    <m/>
    <s v="101BAL0610"/>
    <s v="Federal"/>
    <m/>
    <m/>
    <m/>
    <s v="Federal"/>
    <s v="PAV"/>
    <s v="Maceió"/>
  </r>
  <r>
    <x v="0"/>
    <s v="416BAL0030"/>
    <n v="0"/>
    <x v="380"/>
    <s v="0030"/>
    <n v="-35.636590300401998"/>
    <n v="-8.90172663997242"/>
    <n v="-35.715955479961302"/>
    <n v="-8.9132644202167608"/>
    <s v="416"/>
    <s v="AL"/>
    <s v="Eixo Principal"/>
    <s v="-"/>
    <s v="416BAL0030"/>
    <s v="ENTR BR-101(B)/AL-110(A)"/>
    <s v="ENTR R. SEVERINO FERREIRA DE LIMA (COLÔNIA LEOPOLDINA)"/>
    <n v="7.7"/>
    <n v="16.7"/>
    <n v="9"/>
    <x v="2"/>
    <m/>
    <m/>
    <s v="Federal"/>
    <m/>
    <m/>
    <m/>
    <s v="Federal"/>
    <s v="PAV"/>
    <s v="Maceió"/>
  </r>
  <r>
    <x v="0"/>
    <s v="416BAL0035"/>
    <n v="0"/>
    <x v="380"/>
    <s v="0035"/>
    <n v="-35.715955479961302"/>
    <n v="-8.9132644202167608"/>
    <n v="-35.786012650263501"/>
    <n v="-8.9328704897812301"/>
    <s v="416"/>
    <s v="AL"/>
    <s v="Eixo Principal"/>
    <s v="-"/>
    <s v="416BAL0035"/>
    <s v="ENTR R. SEVERINO FERREIRA DE LIMA (COLÔNIA LEOPOLDINA)"/>
    <s v="FIM DA PAVIMENTAÇÃO"/>
    <n v="16.7"/>
    <n v="25.3"/>
    <n v="8.6"/>
    <x v="2"/>
    <m/>
    <m/>
    <s v="Federal"/>
    <m/>
    <m/>
    <m/>
    <s v="Federal"/>
    <s v="PAV"/>
    <s v="Maceió"/>
  </r>
  <r>
    <x v="0"/>
    <s v="416BAL0040"/>
    <n v="0"/>
    <x v="380"/>
    <s v="0040"/>
    <n v="-35.786012650263501"/>
    <n v="-8.9328704897812301"/>
    <n v="-35.800837639645202"/>
    <n v="-8.9526577799325597"/>
    <s v="416"/>
    <s v="AL"/>
    <s v="Eixo Principal"/>
    <s v="-"/>
    <s v="416BAL0040"/>
    <s v="FIM DA PAVIMENTAÇÃO"/>
    <s v="INÍCIO DA PAVIMENTAÇÃO"/>
    <n v="25.3"/>
    <n v="29.7"/>
    <n v="4.4000000000000004"/>
    <x v="5"/>
    <s v="EOP"/>
    <m/>
    <s v="Federal"/>
    <m/>
    <m/>
    <m/>
    <s v="Federal"/>
    <s v="N_PAV"/>
    <s v="Maceió"/>
  </r>
  <r>
    <x v="0"/>
    <s v="416BAL0045"/>
    <n v="0"/>
    <x v="380"/>
    <s v="0045"/>
    <n v="-35.800837639645202"/>
    <n v="-8.9526577799325597"/>
    <n v="-35.920927559559097"/>
    <n v="-8.96488955980527"/>
    <s v="416"/>
    <s v="AL"/>
    <s v="Eixo Principal"/>
    <s v="-"/>
    <s v="416BAL0045"/>
    <s v="INÍCIO DA PAVIMENTAÇÃO"/>
    <s v="IBATEGUARA"/>
    <n v="29.7"/>
    <n v="45.7"/>
    <n v="16"/>
    <x v="2"/>
    <m/>
    <m/>
    <s v="Federal"/>
    <m/>
    <m/>
    <m/>
    <s v="Federal"/>
    <s v="PAV"/>
    <s v="Maceió"/>
  </r>
  <r>
    <x v="0"/>
    <s v="416BAL0050"/>
    <n v="0"/>
    <x v="380"/>
    <s v="0050"/>
    <n v="-35.920927559559097"/>
    <n v="-8.96488955980527"/>
    <n v="-36.017855229734998"/>
    <n v="-8.9702010601307602"/>
    <s v="416"/>
    <s v="AL"/>
    <s v="Eixo Principal"/>
    <s v="-"/>
    <s v="416BAL0050"/>
    <s v="IBATEGUARA"/>
    <s v="ENTR BR-104(A)/AL-110(B)"/>
    <n v="45.7"/>
    <n v="57.1"/>
    <n v="11.4"/>
    <x v="2"/>
    <m/>
    <m/>
    <s v="Federal"/>
    <m/>
    <m/>
    <m/>
    <s v="Federal"/>
    <s v="PAV"/>
    <s v="Maceió"/>
  </r>
  <r>
    <x v="0"/>
    <s v="416BAL0060"/>
    <n v="0"/>
    <x v="380"/>
    <s v="0060"/>
    <n v="-36.017855229734998"/>
    <n v="-8.9702010601307602"/>
    <n v="-36.038732980242699"/>
    <n v="-9.0283847701409705"/>
    <s v="416"/>
    <s v="AL"/>
    <s v="Eixo Principal"/>
    <s v="Coinc"/>
    <s v="416BAL0060"/>
    <s v="ENTR BR-104(A)/AL-110(B)"/>
    <s v="ENTR BR-104(B) (SÃO JOSÉ DA LAGE)"/>
    <n v="57.1"/>
    <n v="64.7"/>
    <n v="7.6"/>
    <x v="2"/>
    <m/>
    <s v="104BAL0580"/>
    <s v="Federal"/>
    <m/>
    <m/>
    <m/>
    <s v="Federal"/>
    <s v="PAV"/>
    <s v="Maceió"/>
  </r>
  <r>
    <x v="0"/>
    <s v="417BPA0010"/>
    <n v="0"/>
    <x v="381"/>
    <s v="0010"/>
    <n v="-50.391535169812101"/>
    <n v="-0.16830577988775999"/>
    <n v="-50.204080775707197"/>
    <n v="-0.52404310040873303"/>
    <s v="417"/>
    <s v="PA"/>
    <s v="Eixo Principal"/>
    <s v="-"/>
    <s v="417BPA0010"/>
    <s v="AFUÁ"/>
    <s v="ENTR PA-159(A)"/>
    <n v="0"/>
    <n v="45"/>
    <n v="45"/>
    <x v="1"/>
    <m/>
    <m/>
    <s v="Federal"/>
    <m/>
    <m/>
    <m/>
    <s v="Federal"/>
    <s v="PLA"/>
    <s v="Capanema"/>
  </r>
  <r>
    <x v="0"/>
    <s v="417BPA0030"/>
    <n v="0"/>
    <x v="381"/>
    <s v="0030"/>
    <n v="-50.204080775707197"/>
    <n v="-0.52404310040873303"/>
    <n v="-49.9613339622924"/>
    <n v="-0.98194574180251903"/>
    <s v="417"/>
    <s v="PA"/>
    <s v="Eixo Principal"/>
    <s v="-"/>
    <s v="417BPA0030"/>
    <s v="ENTR PA-159(A)"/>
    <s v="ENTR PA-159(B) (ANAJÁS)"/>
    <n v="45"/>
    <n v="103"/>
    <n v="58"/>
    <x v="1"/>
    <m/>
    <m/>
    <s v="Federal"/>
    <m/>
    <m/>
    <m/>
    <s v="Federal"/>
    <s v="PLA"/>
    <s v="Capanema"/>
  </r>
  <r>
    <x v="0"/>
    <s v="417BPA0050"/>
    <n v="0"/>
    <x v="381"/>
    <s v="0050"/>
    <n v="-49.9613339622924"/>
    <n v="-0.98194574180251903"/>
    <n v="-49.583384747008402"/>
    <n v="-1.1417456718252199"/>
    <s v="417"/>
    <s v="PA"/>
    <s v="Eixo Principal"/>
    <s v="-"/>
    <s v="417BPA0050"/>
    <s v="ENTR PA-159(B) (ANAJÁS)"/>
    <s v="ENTR PA-157"/>
    <n v="103"/>
    <n v="150"/>
    <n v="47"/>
    <x v="1"/>
    <m/>
    <m/>
    <s v="Federal"/>
    <m/>
    <m/>
    <m/>
    <s v="Federal"/>
    <s v="PLA"/>
    <s v="Capanema"/>
  </r>
  <r>
    <x v="0"/>
    <s v="417BPA0070"/>
    <n v="0"/>
    <x v="381"/>
    <s v="0070"/>
    <n v="-49.583384747008402"/>
    <n v="-1.1417456718252199"/>
    <n v="-49.203633596113498"/>
    <n v="-1.2739454397301899"/>
    <s v="417"/>
    <s v="PA"/>
    <s v="Eixo Principal"/>
    <s v="-"/>
    <s v="417BPA0070"/>
    <s v="ENTR PA-157"/>
    <s v="ENTR PA-154 (P/BRILHANTINA)"/>
    <n v="150"/>
    <n v="195"/>
    <n v="45"/>
    <x v="1"/>
    <m/>
    <m/>
    <s v="Federal"/>
    <m/>
    <m/>
    <m/>
    <s v="Federal"/>
    <s v="PLA"/>
    <s v="Capanema"/>
  </r>
  <r>
    <x v="0"/>
    <s v="417BPA0090"/>
    <n v="0"/>
    <x v="381"/>
    <s v="0090"/>
    <n v="-49.203633596113498"/>
    <n v="-1.2739454397301899"/>
    <n v="-48.866273489929497"/>
    <n v="-1.39202147001475"/>
    <s v="417"/>
    <s v="PA"/>
    <s v="Eixo Principal"/>
    <s v="-"/>
    <s v="417BPA0090"/>
    <s v="ENTR PA-154 (P/BRILHANTINA)"/>
    <s v="ENTR PA-396 (PONTA DE PEDRA)"/>
    <n v="195"/>
    <n v="235"/>
    <n v="40"/>
    <x v="1"/>
    <m/>
    <m/>
    <s v="Federal"/>
    <m/>
    <m/>
    <m/>
    <s v="Federal"/>
    <s v="PLA"/>
    <s v="Capanema"/>
  </r>
  <r>
    <x v="0"/>
    <s v="418BBA0010"/>
    <n v="0"/>
    <x v="382"/>
    <s v="0010"/>
    <n v="-39.242696240239198"/>
    <n v="-17.742596069952601"/>
    <n v="-39.2254910502717"/>
    <n v="-17.6693039600096"/>
    <s v="418"/>
    <s v="BA"/>
    <s v="Eixo Principal"/>
    <s v="-"/>
    <s v="418BBA0010"/>
    <s v="ENTR BA-001(A) (CARAVELAS)"/>
    <s v="ENTR BA-001(B) (P/ PRADO)"/>
    <n v="0"/>
    <n v="8.4"/>
    <n v="8.4"/>
    <x v="2"/>
    <m/>
    <m/>
    <s v="Federal"/>
    <m/>
    <m/>
    <m/>
    <s v="Federal"/>
    <s v="PAV"/>
    <s v="Eunápolis"/>
  </r>
  <r>
    <x v="0"/>
    <s v="418BBA0012"/>
    <n v="0"/>
    <x v="382"/>
    <s v="0012"/>
    <n v="-39.2254910502717"/>
    <n v="-17.6693039600096"/>
    <n v="-39.3216465301632"/>
    <n v="-17.626536649746502"/>
    <s v="418"/>
    <s v="BA"/>
    <s v="Eixo Principal"/>
    <s v="-"/>
    <s v="418BBA0012"/>
    <s v="ENTR BA-001(B) (P/ PRADO)"/>
    <s v="ENTR BA-696 (APARAJÚ)"/>
    <n v="8.4"/>
    <n v="22.4"/>
    <n v="14"/>
    <x v="2"/>
    <m/>
    <m/>
    <s v="Federal"/>
    <m/>
    <m/>
    <m/>
    <s v="Federal"/>
    <s v="PAV"/>
    <s v="Eunápolis"/>
  </r>
  <r>
    <x v="0"/>
    <s v="418BBA0014"/>
    <n v="0"/>
    <x v="382"/>
    <s v="0014"/>
    <n v="-39.3216465301632"/>
    <n v="-17.626536649746502"/>
    <n v="-39.658383780287103"/>
    <n v="-17.8191441897525"/>
    <s v="418"/>
    <s v="BA"/>
    <s v="Eixo Principal"/>
    <s v="-"/>
    <s v="418BBA0014"/>
    <s v="ENTR BA-696 (APARAJÚ)"/>
    <s v="HELVÉCIA"/>
    <n v="22.4"/>
    <n v="67.400000000000006"/>
    <n v="45"/>
    <x v="2"/>
    <m/>
    <m/>
    <s v="Federal"/>
    <m/>
    <m/>
    <m/>
    <s v="Federal"/>
    <s v="PAV"/>
    <s v="Eunápolis"/>
  </r>
  <r>
    <x v="0"/>
    <s v="418BBA0016"/>
    <n v="0"/>
    <x v="382"/>
    <s v="0016"/>
    <n v="-39.658383780287103"/>
    <n v="-17.8191441897525"/>
    <n v="-39.734539909888802"/>
    <n v="-17.8576232096433"/>
    <s v="418"/>
    <s v="BA"/>
    <s v="Eixo Principal"/>
    <s v="-"/>
    <s v="418BBA0016"/>
    <s v="HELVÉCIA"/>
    <s v="ENTR BA-697 (P/ BOM JARDIM)"/>
    <n v="67.400000000000006"/>
    <n v="76.900000000000006"/>
    <n v="9.5"/>
    <x v="2"/>
    <m/>
    <m/>
    <s v="Federal"/>
    <m/>
    <m/>
    <m/>
    <s v="Federal"/>
    <s v="PAV"/>
    <s v="Eunápolis"/>
  </r>
  <r>
    <x v="0"/>
    <s v="418BBA0030"/>
    <n v="0"/>
    <x v="382"/>
    <s v="0030"/>
    <n v="-39.734539909888802"/>
    <n v="-17.8576232096433"/>
    <n v="-39.8179637999893"/>
    <n v="-17.891500809614602"/>
    <s v="418"/>
    <s v="BA"/>
    <s v="Eixo Principal"/>
    <s v="-"/>
    <s v="418BBA0030"/>
    <s v="ENTR BA-697 (P/ BOM JARDIM)"/>
    <s v="ENTR BR-101"/>
    <n v="76.900000000000006"/>
    <n v="87.2"/>
    <n v="10.3"/>
    <x v="2"/>
    <m/>
    <m/>
    <s v="Federal"/>
    <m/>
    <m/>
    <m/>
    <s v="Federal"/>
    <s v="PAV"/>
    <s v="Eunápolis"/>
  </r>
  <r>
    <x v="0"/>
    <s v="418BBA0050"/>
    <n v="0"/>
    <x v="382"/>
    <s v="0050"/>
    <n v="-39.8179637999893"/>
    <n v="-17.891500809614602"/>
    <n v="-39.862482660446403"/>
    <n v="-17.881844789705202"/>
    <s v="418"/>
    <s v="BA"/>
    <s v="Eixo Principal"/>
    <s v="-"/>
    <s v="418BBA0050"/>
    <s v="ENTR BR-101"/>
    <s v="POSTO DA MATA"/>
    <n v="87.2"/>
    <n v="93.3"/>
    <n v="6.1"/>
    <x v="2"/>
    <m/>
    <m/>
    <m/>
    <s v="MP082/2004"/>
    <m/>
    <m/>
    <m/>
    <s v="PAV"/>
    <s v="Eunápolis"/>
  </r>
  <r>
    <x v="0"/>
    <s v="418BBA0052"/>
    <n v="0"/>
    <x v="382"/>
    <s v="0052"/>
    <n v="-39.862482660446403"/>
    <n v="-17.881844789705202"/>
    <n v="-40.025632819598897"/>
    <n v="-17.896903279962299"/>
    <s v="418"/>
    <s v="BA"/>
    <s v="Eixo Principal"/>
    <s v="-"/>
    <s v="418BBA0052"/>
    <s v="POSTO DA MATA"/>
    <s v="ENTR BA-693 (ARGOLO)"/>
    <n v="93.3"/>
    <n v="106.8"/>
    <n v="13.5"/>
    <x v="2"/>
    <m/>
    <m/>
    <m/>
    <s v="MP082/2004"/>
    <m/>
    <m/>
    <m/>
    <s v="PAV"/>
    <s v="Eunápolis"/>
  </r>
  <r>
    <x v="0"/>
    <s v="418BBA0054"/>
    <n v="0"/>
    <x v="382"/>
    <s v="0054"/>
    <n v="-40.025632819598897"/>
    <n v="-17.896903279962299"/>
    <n v="-40.170727079591003"/>
    <n v="-17.856023560338901"/>
    <s v="418"/>
    <s v="BA"/>
    <s v="Eixo Principal"/>
    <s v="-"/>
    <s v="418BBA0054"/>
    <s v="ENTR BA-693 (ARGOLO)"/>
    <s v="DIV BA/MG"/>
    <n v="106.8"/>
    <n v="123.9"/>
    <n v="17.100000000000001"/>
    <x v="2"/>
    <m/>
    <m/>
    <m/>
    <s v="MP082/2004"/>
    <m/>
    <m/>
    <m/>
    <s v="PAV"/>
    <s v="Eunápolis"/>
  </r>
  <r>
    <x v="0"/>
    <s v="418BMG0070"/>
    <n v="0"/>
    <x v="383"/>
    <s v="0070"/>
    <n v="-40.170727079591003"/>
    <n v="-17.856023560338901"/>
    <n v="-40.266510240155398"/>
    <n v="-17.823626050201899"/>
    <s v="418"/>
    <s v="MG"/>
    <s v="Eixo Principal"/>
    <s v="-"/>
    <s v="418BMG0070"/>
    <s v="DIV BA/MG"/>
    <s v="ACESSO SERRA DOS AIMORÉS"/>
    <n v="0"/>
    <n v="11.8"/>
    <n v="11.8"/>
    <x v="1"/>
    <m/>
    <m/>
    <s v="Estadual"/>
    <m/>
    <s v="MGT-418"/>
    <s v="PAV"/>
    <s v="Estadual"/>
    <s v="PLA"/>
    <s v="Teófilo Otoni"/>
  </r>
  <r>
    <x v="0"/>
    <s v="418BMG0083"/>
    <n v="0"/>
    <x v="383"/>
    <s v="0083"/>
    <n v="-40.266510240155398"/>
    <n v="-17.823626050201899"/>
    <n v="-40.315326189951598"/>
    <n v="-17.819580920323101"/>
    <s v="418"/>
    <s v="MG"/>
    <s v="Eixo Principal"/>
    <s v="-"/>
    <s v="418BMG0083"/>
    <s v="ACESSO SERRA DOS AIMORÉS"/>
    <s v="ENTR BR-439 (ACESSO NANUQUE)"/>
    <n v="11.8"/>
    <n v="17.2"/>
    <n v="5.4"/>
    <x v="1"/>
    <m/>
    <m/>
    <s v="Estadual"/>
    <m/>
    <s v="MGT-418"/>
    <s v="PAV"/>
    <s v="Estadual"/>
    <s v="PLA"/>
    <s v="Teófilo Otoni"/>
  </r>
  <r>
    <x v="0"/>
    <s v="418BMG0090"/>
    <n v="0"/>
    <x v="383"/>
    <s v="0090"/>
    <n v="-40.315326189951598"/>
    <n v="-17.819580920323101"/>
    <n v="-40.761103509619197"/>
    <n v="-17.720656269571101"/>
    <s v="418"/>
    <s v="MG"/>
    <s v="Eixo Principal"/>
    <s v="-"/>
    <s v="418BMG0090"/>
    <s v="ENTR BR-439 (ACESSO NANUQUE)"/>
    <s v="ACESSO CARLOS CHAGAS"/>
    <n v="17.2"/>
    <n v="73.599999999999994"/>
    <n v="56.4"/>
    <x v="1"/>
    <m/>
    <m/>
    <s v="Estadual"/>
    <m/>
    <s v="MGT-418"/>
    <s v="PAV"/>
    <s v="Estadual"/>
    <s v="PLA"/>
    <s v="Teófilo Otoni"/>
  </r>
  <r>
    <x v="0"/>
    <s v="418BMG0110"/>
    <n v="0"/>
    <x v="383"/>
    <s v="0110"/>
    <n v="-40.761103509619197"/>
    <n v="-17.720656269571101"/>
    <n v="-41.134857480188501"/>
    <n v="-17.905922110416999"/>
    <s v="418"/>
    <s v="MG"/>
    <s v="Eixo Principal"/>
    <s v="-"/>
    <s v="418BMG0110"/>
    <s v="ACESSO CARLOS CHAGAS"/>
    <s v="ENTR MG-412"/>
    <n v="73.599999999999994"/>
    <n v="126.7"/>
    <n v="53.1"/>
    <x v="1"/>
    <m/>
    <m/>
    <s v="Estadual"/>
    <m/>
    <s v="MGT-418"/>
    <s v="PAV"/>
    <s v="Estadual"/>
    <s v="PLA"/>
    <s v="Teófilo Otoni"/>
  </r>
  <r>
    <x v="0"/>
    <s v="418BMG0130"/>
    <n v="0"/>
    <x v="383"/>
    <s v="0130"/>
    <n v="-41.134857480188501"/>
    <n v="-17.905922110416999"/>
    <n v="-41.204799968044"/>
    <n v="-17.9084832815781"/>
    <s v="418"/>
    <s v="MG"/>
    <s v="Eixo Principal"/>
    <s v="-"/>
    <s v="418BMG0130"/>
    <s v="ENTR MG-412"/>
    <s v="SÃO JOÃO"/>
    <n v="126.7"/>
    <n v="136"/>
    <n v="9.3000000000000007"/>
    <x v="1"/>
    <m/>
    <m/>
    <s v="Estadual"/>
    <m/>
    <s v="MGT-418"/>
    <s v="PAV"/>
    <s v="Estadual"/>
    <s v="PLA"/>
    <s v="Teófilo Otoni"/>
  </r>
  <r>
    <x v="0"/>
    <s v="418BMG0140"/>
    <n v="0"/>
    <x v="383"/>
    <s v="0140"/>
    <n v="-41.204799968044"/>
    <n v="-17.9084832815781"/>
    <n v="-41.305813680057199"/>
    <n v="-17.883678330190701"/>
    <s v="418"/>
    <s v="MG"/>
    <s v="Eixo Principal"/>
    <s v="-"/>
    <s v="418BMG0140"/>
    <s v="SÃO JOÃO"/>
    <s v="ACESSO PEDRO VERSIANI"/>
    <n v="136"/>
    <n v="149.69999999999999"/>
    <n v="13.7"/>
    <x v="1"/>
    <m/>
    <m/>
    <s v="Estadual"/>
    <m/>
    <s v="MGT-418"/>
    <s v="PAV"/>
    <s v="Estadual"/>
    <s v="PLA"/>
    <s v="Teófilo Otoni"/>
  </r>
  <r>
    <x v="0"/>
    <s v="418BMG0150"/>
    <n v="0"/>
    <x v="383"/>
    <s v="0150"/>
    <n v="-41.305813680057199"/>
    <n v="-17.883678330190701"/>
    <n v="-41.514104660001998"/>
    <n v="-17.851849060285801"/>
    <s v="418"/>
    <s v="MG"/>
    <s v="Eixo Principal"/>
    <s v="-"/>
    <s v="418BMG0150"/>
    <s v="ACESSO PEDRO VERSIANI"/>
    <s v="ENTR BR-116/342 (TEÓFILO OTONI)"/>
    <n v="149.69999999999999"/>
    <n v="178.3"/>
    <n v="28.6"/>
    <x v="1"/>
    <m/>
    <m/>
    <s v="Estadual"/>
    <m/>
    <s v="MGT-418"/>
    <s v="PAV"/>
    <s v="Estadual"/>
    <s v="PLA"/>
    <s v="Teófilo Otoni"/>
  </r>
  <r>
    <x v="0"/>
    <s v="419BMS0010"/>
    <n v="0"/>
    <x v="384"/>
    <s v="0010"/>
    <n v="-54.8384118496271"/>
    <n v="-18.916655980189201"/>
    <n v="-54.827524459985703"/>
    <n v="-19.0099406298561"/>
    <s v="419"/>
    <s v="MS"/>
    <s v="Eixo Principal"/>
    <s v="Coinc"/>
    <s v="419BMS0010"/>
    <s v="ENTR BR-163(A)/MS-427 (RIO VERDE DE MATO GROSSO)"/>
    <s v="ENTR BR-163(B)"/>
    <n v="0"/>
    <n v="11.3"/>
    <n v="11.3"/>
    <x v="2"/>
    <m/>
    <s v="163BMS0490"/>
    <s v="Concessão Federal"/>
    <m/>
    <m/>
    <m/>
    <s v="Federal"/>
    <s v="PAV"/>
    <s v="Coxim"/>
  </r>
  <r>
    <x v="0"/>
    <s v="419BMS0012"/>
    <n v="0"/>
    <x v="384"/>
    <s v="0012"/>
    <n v="-54.827524459985703"/>
    <n v="-19.0099406298561"/>
    <n v="-54.910598000297398"/>
    <n v="-19.062179720417699"/>
    <s v="419"/>
    <s v="MS"/>
    <s v="Eixo Principal"/>
    <s v="-"/>
    <s v="419BMS0012"/>
    <s v="ENTR BR-163(B)"/>
    <s v="RIO NEGRINHO"/>
    <n v="11.3"/>
    <n v="26.3"/>
    <n v="15"/>
    <x v="3"/>
    <m/>
    <m/>
    <s v="Federal"/>
    <m/>
    <m/>
    <m/>
    <s v="Federal"/>
    <s v="N_PAV"/>
    <s v="Coxim"/>
  </r>
  <r>
    <x v="0"/>
    <s v="419BMS0014"/>
    <n v="0"/>
    <x v="384"/>
    <s v="0014"/>
    <n v="-54.910598000297398"/>
    <n v="-19.062179720417699"/>
    <n v="-54.964655639645997"/>
    <n v="-19.2937139700236"/>
    <s v="419"/>
    <s v="MS"/>
    <s v="Eixo Principal"/>
    <s v="-"/>
    <s v="419BMS0014"/>
    <s v="RIO NEGRINHO"/>
    <s v="PERDIGÃO"/>
    <n v="26.3"/>
    <n v="54.3"/>
    <n v="28"/>
    <x v="3"/>
    <m/>
    <m/>
    <s v="Federal"/>
    <m/>
    <m/>
    <m/>
    <s v="Federal"/>
    <s v="N_PAV"/>
    <s v="Coxim"/>
  </r>
  <r>
    <x v="0"/>
    <s v="419BMS0030"/>
    <n v="0"/>
    <x v="384"/>
    <s v="0030"/>
    <n v="-54.964655639645997"/>
    <n v="-19.2937139700236"/>
    <n v="-54.993912209980401"/>
    <n v="-19.353262510056702"/>
    <s v="419"/>
    <s v="MS"/>
    <s v="Eixo Principal"/>
    <s v="-"/>
    <s v="419BMS0030"/>
    <s v="PERDIGÃO"/>
    <s v="ENTR MS-080(P/RIO NEGRO)"/>
    <n v="54.3"/>
    <n v="64.3"/>
    <n v="10"/>
    <x v="3"/>
    <m/>
    <m/>
    <s v="Federal"/>
    <m/>
    <m/>
    <m/>
    <s v="Federal"/>
    <s v="N_PAV"/>
    <s v="Coxim"/>
  </r>
  <r>
    <x v="0"/>
    <s v="419BMS0050"/>
    <n v="0"/>
    <x v="384"/>
    <s v="0050"/>
    <n v="-54.993912209980401"/>
    <n v="-19.353262510056702"/>
    <n v="-55.168676669992202"/>
    <n v="-19.312871400194901"/>
    <s v="419"/>
    <s v="MS"/>
    <s v="Eixo Principal"/>
    <s v="-"/>
    <s v="419BMS0050"/>
    <s v="ENTR MS-080(P/RIO NEGRO)"/>
    <s v="ENTR MS-228"/>
    <n v="64.3"/>
    <n v="87.3"/>
    <n v="23"/>
    <x v="3"/>
    <m/>
    <m/>
    <s v="Federal"/>
    <m/>
    <m/>
    <m/>
    <s v="Federal"/>
    <s v="N_PAV"/>
    <s v="Coxim"/>
  </r>
  <r>
    <x v="0"/>
    <s v="419BMS0060"/>
    <n v="0"/>
    <x v="384"/>
    <s v="0060"/>
    <n v="-55.168676669992202"/>
    <n v="-19.312871400194901"/>
    <n v="-55.4094412903831"/>
    <n v="-19.710058529577399"/>
    <s v="419"/>
    <s v="MS"/>
    <s v="Eixo Principal"/>
    <s v="-"/>
    <s v="419BMS0060"/>
    <s v="ENTR MS-228"/>
    <s v="FAZENDA SANTANA"/>
    <n v="87.3"/>
    <n v="137.30000000000001"/>
    <n v="50"/>
    <x v="3"/>
    <m/>
    <m/>
    <s v="Federal"/>
    <m/>
    <m/>
    <m/>
    <s v="Federal"/>
    <s v="N_PAV"/>
    <s v="Coxim"/>
  </r>
  <r>
    <x v="0"/>
    <s v="419BMS0070"/>
    <n v="0"/>
    <x v="384"/>
    <s v="0070"/>
    <n v="-55.4094412903831"/>
    <n v="-19.710058529577399"/>
    <n v="-55.646050659810001"/>
    <n v="-20.0716132802286"/>
    <s v="419"/>
    <s v="MS"/>
    <s v="Eixo Principal"/>
    <s v="-"/>
    <s v="419BMS0070"/>
    <s v="FAZENDA SANTANA"/>
    <s v="PONTE S/ RIO TABOCO"/>
    <n v="137.30000000000001"/>
    <n v="189.3"/>
    <n v="52"/>
    <x v="3"/>
    <m/>
    <m/>
    <s v="Federal"/>
    <m/>
    <m/>
    <m/>
    <s v="Federal"/>
    <s v="N_PAV"/>
    <s v="Coxim"/>
  </r>
  <r>
    <x v="0"/>
    <s v="419BMS0080"/>
    <n v="0"/>
    <x v="384"/>
    <s v="0080"/>
    <n v="-55.646050659810001"/>
    <n v="-20.0716132802286"/>
    <n v="-55.784694820209701"/>
    <n v="-20.4563032496951"/>
    <s v="419"/>
    <s v="MS"/>
    <s v="Eixo Principal"/>
    <s v="-"/>
    <s v="419BMS0080"/>
    <s v="PONTE S/ RIO TABOCO"/>
    <s v="ENTR R. HONÓRIO SIMÕES (AQUIDAUANA)"/>
    <n v="189.3"/>
    <n v="236.8"/>
    <n v="47.5"/>
    <x v="3"/>
    <m/>
    <m/>
    <s v="Federal"/>
    <m/>
    <m/>
    <m/>
    <s v="Federal"/>
    <s v="N_PAV"/>
    <s v="Coxim"/>
  </r>
  <r>
    <x v="0"/>
    <s v="419BMS0082"/>
    <n v="0"/>
    <x v="384"/>
    <s v="0082"/>
    <n v="-55.784694820209701"/>
    <n v="-20.4563032496951"/>
    <n v="-55.795797090263399"/>
    <n v="-20.4828730702359"/>
    <s v="419"/>
    <s v="MS"/>
    <s v="Eixo Principal"/>
    <s v="-"/>
    <s v="419BMS0082"/>
    <s v="ENTR R. HONÓRIO SIMÕES (AQUIDAUANA)"/>
    <s v="PONTE S/ RIO AQUIDAUANA"/>
    <n v="236.8"/>
    <n v="241.3"/>
    <n v="4.5"/>
    <x v="1"/>
    <m/>
    <m/>
    <s v="Federal"/>
    <m/>
    <m/>
    <m/>
    <s v="Federal"/>
    <s v="PLA"/>
    <s v="Coxim"/>
  </r>
  <r>
    <x v="0"/>
    <s v="419BMS0085"/>
    <n v="0"/>
    <x v="384"/>
    <s v="0085"/>
    <n v="-55.795797090263399"/>
    <n v="-20.4828730702359"/>
    <n v="-55.812706789986301"/>
    <n v="-20.498990630013498"/>
    <s v="419"/>
    <s v="MS"/>
    <s v="Eixo Principal"/>
    <s v="-"/>
    <s v="419BMS0085"/>
    <s v="PONTE S/ RIO AQUIDAUANA"/>
    <s v="ENTR BR-262"/>
    <n v="241.3"/>
    <n v="244"/>
    <n v="2.7"/>
    <x v="1"/>
    <m/>
    <m/>
    <s v="Federal"/>
    <m/>
    <m/>
    <m/>
    <s v="Federal"/>
    <s v="PLA"/>
    <s v="Coxim"/>
  </r>
  <r>
    <x v="0"/>
    <s v="419BMS0090"/>
    <n v="0"/>
    <x v="384"/>
    <s v="0090"/>
    <n v="-55.812706789986301"/>
    <n v="-20.498990630013498"/>
    <n v="-55.898109030307403"/>
    <n v="-20.652112199918001"/>
    <s v="419"/>
    <s v="MS"/>
    <s v="Eixo Principal"/>
    <s v="-"/>
    <s v="419BMS0090"/>
    <s v="ENTR BR-262"/>
    <s v="ENTR MS-345 (P/ÁGUAS DO MIRANDA)"/>
    <n v="244"/>
    <n v="263.5"/>
    <n v="19.5"/>
    <x v="2"/>
    <m/>
    <m/>
    <s v="Federal"/>
    <m/>
    <m/>
    <m/>
    <s v="Federal"/>
    <s v="PAV"/>
    <s v="Coxim"/>
  </r>
  <r>
    <x v="0"/>
    <s v="419BMS0092"/>
    <n v="0"/>
    <x v="384"/>
    <s v="0092"/>
    <n v="-55.898109030307403"/>
    <n v="-20.652112199918001"/>
    <n v="-55.767057970049201"/>
    <n v="-20.9900241696796"/>
    <s v="419"/>
    <s v="MS"/>
    <s v="Eixo Principal"/>
    <s v="-"/>
    <s v="419BMS0092"/>
    <s v="ENTR MS-345 (P/ÁGUAS DO MIRANDA)"/>
    <s v="ENTR MS-347 (P/DOIS IRMÃOS DO BURITI)"/>
    <n v="263.5"/>
    <n v="310"/>
    <n v="46.5"/>
    <x v="2"/>
    <m/>
    <m/>
    <s v="Federal"/>
    <m/>
    <m/>
    <m/>
    <s v="Federal"/>
    <s v="PAV"/>
    <s v="Anastácio"/>
  </r>
  <r>
    <x v="0"/>
    <s v="419BMS0110"/>
    <n v="0"/>
    <x v="384"/>
    <s v="0110"/>
    <n v="-55.767057970049201"/>
    <n v="-20.9900241696796"/>
    <n v="-55.822929880109797"/>
    <n v="-21.1413384296247"/>
    <s v="419"/>
    <s v="MS"/>
    <s v="Eixo Principal"/>
    <s v="-"/>
    <s v="419BMS0110"/>
    <s v="ENTR MS-347 (P/DOIS IRMÃOS DO BURITI)"/>
    <s v="ENTR BR-060(A) (ACESSO NORTE NIOAQUE)"/>
    <n v="310"/>
    <n v="328.6"/>
    <n v="18.600000000000001"/>
    <x v="2"/>
    <m/>
    <m/>
    <s v="Federal"/>
    <m/>
    <m/>
    <m/>
    <s v="Federal"/>
    <s v="PAV"/>
    <s v="Anastácio"/>
  </r>
  <r>
    <x v="0"/>
    <s v="419BMS0120"/>
    <n v="0"/>
    <x v="384"/>
    <s v="0120"/>
    <n v="-55.822929880109797"/>
    <n v="-21.1413384296247"/>
    <n v="-55.848427930004902"/>
    <n v="-21.155491739652"/>
    <s v="419"/>
    <s v="MS"/>
    <s v="Eixo Principal"/>
    <s v="Coinc"/>
    <s v="419BMS0120"/>
    <s v="ENTR BR-060(A) (ACESSO NORTE NIOAQUE)"/>
    <s v="ACESSO SUL NIOAQUE"/>
    <n v="328.6"/>
    <n v="332"/>
    <n v="3.4"/>
    <x v="2"/>
    <m/>
    <s v="060BMS0600"/>
    <m/>
    <s v="MP082/2003"/>
    <m/>
    <m/>
    <m/>
    <s v="PAV"/>
    <s v="Jardim"/>
  </r>
  <r>
    <x v="0"/>
    <s v="419BMS0150"/>
    <n v="0"/>
    <x v="384"/>
    <s v="0150"/>
    <n v="-55.848427930004902"/>
    <n v="-21.155491739652"/>
    <n v="-56.056998629682901"/>
    <n v="-21.419359990171301"/>
    <s v="419"/>
    <s v="MS"/>
    <s v="Eixo Principal"/>
    <s v="Coinc"/>
    <s v="419BMS0150"/>
    <s v="ACESSO SUL NIOAQUE"/>
    <s v="ENTR BR-267(A)"/>
    <n v="332"/>
    <n v="369.9"/>
    <n v="37.9"/>
    <x v="2"/>
    <m/>
    <s v="060BMS0610"/>
    <m/>
    <s v="MP082/2003"/>
    <m/>
    <m/>
    <m/>
    <s v="PAV"/>
    <s v="Jardim"/>
  </r>
  <r>
    <x v="0"/>
    <s v="419BMS0152"/>
    <n v="0"/>
    <x v="384"/>
    <s v="0152"/>
    <n v="-56.056998629682901"/>
    <n v="-21.419359990171301"/>
    <n v="-56.0913491399508"/>
    <n v="-21.440520379611701"/>
    <s v="419"/>
    <s v="MS"/>
    <s v="Eixo Principal"/>
    <s v="Coinc"/>
    <s v="419BMS0152"/>
    <s v="ENTR BR-267(A)"/>
    <s v="INÍCIO DA DUPLICAÇÃO"/>
    <n v="369.9"/>
    <n v="373.9"/>
    <n v="4"/>
    <x v="2"/>
    <m/>
    <s v="267BMS1052;060BMS0612"/>
    <s v="Federal"/>
    <m/>
    <m/>
    <m/>
    <s v="Federal"/>
    <s v="PAV"/>
    <s v="Jardim"/>
  </r>
  <r>
    <x v="0"/>
    <s v="419BMS0160"/>
    <n v="0"/>
    <x v="384"/>
    <s v="0160"/>
    <n v="-56.0913491399508"/>
    <n v="-21.440520379611701"/>
    <n v="-56.120499850187898"/>
    <n v="-21.458202599670098"/>
    <s v="419"/>
    <s v="MS"/>
    <s v="Eixo Principal"/>
    <s v="Coinc"/>
    <s v="419BMS0160"/>
    <s v="INÍCIO DA DUPLICAÇÃO"/>
    <s v="ENTR MS-382 (GUIA LOPES DA LAGUNA)(FIM DA DUPLICAÇÃO)"/>
    <n v="373.9"/>
    <n v="377.5"/>
    <n v="3.6"/>
    <x v="0"/>
    <m/>
    <s v="267BMS1060;060BMS0620"/>
    <s v="Federal"/>
    <m/>
    <m/>
    <m/>
    <s v="Federal"/>
    <s v="PAV"/>
    <s v="Jardim"/>
  </r>
  <r>
    <x v="0"/>
    <s v="419BMS0170"/>
    <n v="0"/>
    <x v="384"/>
    <s v="0170"/>
    <n v="-56.120499850187898"/>
    <n v="-21.458202599670098"/>
    <n v="-56.143425349799898"/>
    <n v="-21.482694909842099"/>
    <s v="419"/>
    <s v="MS"/>
    <s v="Eixo Principal"/>
    <s v="Coinc"/>
    <s v="419BMS0170"/>
    <s v="ENTR MS-382 (GUIA LOPES DA LAGUNA)(FIM DA DUPLICAÇÃO)"/>
    <s v="ENTR BR-060(B)/267(B) (JARDIM)"/>
    <n v="377.5"/>
    <n v="381.4"/>
    <n v="3.9"/>
    <x v="2"/>
    <m/>
    <s v="060BMS0630;267BMS1070"/>
    <s v="Federal"/>
    <m/>
    <m/>
    <m/>
    <s v="Federal"/>
    <s v="PAV"/>
    <s v="Jardim"/>
  </r>
  <r>
    <x v="0"/>
    <s v="420BBA0010"/>
    <n v="0"/>
    <x v="385"/>
    <s v="0010"/>
    <n v="-38.316540759848102"/>
    <n v="-12.4197699299382"/>
    <n v="-38.368800739862102"/>
    <n v="-12.4044099401665"/>
    <s v="420"/>
    <s v="BA"/>
    <s v="Eixo Principal"/>
    <s v="-"/>
    <s v="420BBA0010"/>
    <s v="ENTR BA-093 (P/POJUCA)"/>
    <s v="ENTR BA-507 (P/SANTIAGO)"/>
    <n v="0"/>
    <n v="6.2"/>
    <n v="6.2"/>
    <x v="1"/>
    <m/>
    <m/>
    <s v="Estadual"/>
    <m/>
    <s v="BAT-420"/>
    <s v="PAV"/>
    <s v="Estadual"/>
    <s v="PLA"/>
    <s v="Cruz das Almas"/>
  </r>
  <r>
    <x v="0"/>
    <s v="420BBA0015"/>
    <n v="0"/>
    <x v="385"/>
    <s v="0015"/>
    <n v="-38.368800739862102"/>
    <n v="-12.4044099401665"/>
    <n v="-38.373069489765101"/>
    <n v="-12.3980481396098"/>
    <s v="420"/>
    <s v="BA"/>
    <s v="Eixo Principal"/>
    <s v="-"/>
    <s v="420BBA0015"/>
    <s v="ENTR BA-507 (P/SANTIAGO)"/>
    <s v="ENTR BR-110(A) (P/CATÚ)"/>
    <n v="6.2"/>
    <n v="7.1"/>
    <n v="0.9"/>
    <x v="1"/>
    <m/>
    <m/>
    <s v="Estadual"/>
    <m/>
    <s v="BAT-420"/>
    <s v="PAV"/>
    <s v="Estadual"/>
    <s v="PLA"/>
    <s v="Cruz das Almas"/>
  </r>
  <r>
    <x v="0"/>
    <s v="420BBA0030"/>
    <n v="0"/>
    <x v="385"/>
    <s v="0030"/>
    <n v="-38.373069489765101"/>
    <n v="-12.3980481396098"/>
    <n v="-38.474194470398402"/>
    <n v="-12.4145987103621"/>
    <s v="420"/>
    <s v="BA"/>
    <s v="Eixo Principal"/>
    <s v="Coinc"/>
    <s v="420BBA0030"/>
    <s v="ENTR BR-110(A) (P/CATÚ)"/>
    <s v="P/CASSARONGONGO"/>
    <n v="7.1"/>
    <n v="19"/>
    <n v="11.9"/>
    <x v="2"/>
    <m/>
    <s v="110BBA0790"/>
    <m/>
    <s v="MP082/2005"/>
    <m/>
    <m/>
    <m/>
    <s v="PAV"/>
    <s v="Cruz das Almas"/>
  </r>
  <r>
    <x v="0"/>
    <s v="420BBA0035"/>
    <n v="0"/>
    <x v="385"/>
    <s v="0035"/>
    <n v="-38.474194470398402"/>
    <n v="-12.4145987103621"/>
    <n v="-38.496262520398901"/>
    <n v="-12.509926090017"/>
    <s v="420"/>
    <s v="BA"/>
    <s v="Eixo Principal"/>
    <s v="Coinc"/>
    <s v="420BBA0035"/>
    <s v="P/CASSARONGONGO"/>
    <s v="ENTR BA-512 (SÃO SEBASTIÃO DO PASSÉ)"/>
    <n v="19"/>
    <n v="29.9"/>
    <n v="10.9"/>
    <x v="2"/>
    <m/>
    <s v="110BBA0792"/>
    <m/>
    <s v="MP082/2005"/>
    <m/>
    <m/>
    <m/>
    <s v="PAV"/>
    <s v="Cruz das Almas"/>
  </r>
  <r>
    <x v="0"/>
    <s v="420BBA0040"/>
    <n v="0"/>
    <x v="385"/>
    <s v="0040"/>
    <n v="-38.496262520398901"/>
    <n v="-12.509926090017"/>
    <n v="-38.540049160040603"/>
    <n v="-12.576757039605599"/>
    <s v="420"/>
    <s v="BA"/>
    <s v="Eixo Principal"/>
    <s v="Coinc"/>
    <s v="420BBA0040"/>
    <s v="ENTR BA-512 (SÃO SEBASTIÃO DO PASSÉ)"/>
    <s v="ENTR BR-110(B)/324(A)"/>
    <n v="29.9"/>
    <n v="39.6"/>
    <n v="9.6999999999999993"/>
    <x v="2"/>
    <m/>
    <s v="110BBA0810"/>
    <m/>
    <s v="MP082/2005"/>
    <m/>
    <m/>
    <m/>
    <s v="PAV"/>
    <s v="Cruz das Almas"/>
  </r>
  <r>
    <x v="0"/>
    <s v="420BBA0045"/>
    <n v="0"/>
    <x v="385"/>
    <s v="0045"/>
    <n v="-38.540049160040603"/>
    <n v="-12.576757039605599"/>
    <n v="-38.461384209713401"/>
    <n v="-12.7087893897185"/>
    <s v="420"/>
    <s v="BA"/>
    <s v="Eixo Principal"/>
    <s v="Coinc"/>
    <s v="420BBA0045"/>
    <s v="ENTR BR-110(B)/324(A)"/>
    <s v="ENTR BA-522"/>
    <n v="39.6"/>
    <n v="58.1"/>
    <n v="18.5"/>
    <x v="0"/>
    <m/>
    <s v="324BBA0450"/>
    <s v="Concessão Federal"/>
    <m/>
    <m/>
    <m/>
    <s v="Federal"/>
    <s v="PAV"/>
    <s v="Feira de Santana"/>
  </r>
  <r>
    <x v="0"/>
    <s v="420BBA0050"/>
    <n v="0"/>
    <x v="385"/>
    <s v="0050"/>
    <n v="-38.461384209713401"/>
    <n v="-12.7087893897185"/>
    <n v="-38.413355940124497"/>
    <n v="-12.7834038601"/>
    <s v="420"/>
    <s v="BA"/>
    <s v="Eixo Principal"/>
    <s v="Coinc"/>
    <s v="420BBA0050"/>
    <s v="ENTR BA-522"/>
    <s v="ENTR BA-093"/>
    <n v="58.1"/>
    <n v="68.400000000000006"/>
    <n v="10.3"/>
    <x v="0"/>
    <m/>
    <s v="324BBA0470"/>
    <s v="Concessão Federal"/>
    <m/>
    <m/>
    <m/>
    <s v="Federal"/>
    <s v="PAV"/>
    <s v="Feira de Santana"/>
  </r>
  <r>
    <x v="0"/>
    <s v="420BBA0055"/>
    <n v="0"/>
    <x v="385"/>
    <s v="0055"/>
    <n v="-38.413355940124497"/>
    <n v="-12.7834038601"/>
    <n v="-38.406883809839798"/>
    <n v="-12.7882415004448"/>
    <s v="420"/>
    <s v="BA"/>
    <s v="Eixo Principal"/>
    <s v="Coinc"/>
    <s v="420BBA0055"/>
    <s v="ENTR BA-093"/>
    <s v="ENTR BA-876 (P/SIMÕES FILHO)"/>
    <n v="68.400000000000006"/>
    <n v="69.3"/>
    <n v="0.9"/>
    <x v="0"/>
    <m/>
    <s v="324BBA0472"/>
    <s v="Concessão Federal"/>
    <m/>
    <m/>
    <m/>
    <s v="Federal"/>
    <s v="PAV"/>
    <s v="Feira de Santana"/>
  </r>
  <r>
    <x v="0"/>
    <s v="420BBA0060"/>
    <n v="0"/>
    <x v="385"/>
    <s v="0060"/>
    <n v="-38.406883809839798"/>
    <n v="-12.7882415004448"/>
    <n v="-38.407982900090701"/>
    <n v="-12.8206597003847"/>
    <s v="420"/>
    <s v="BA"/>
    <s v="Eixo Principal"/>
    <s v="Coinc"/>
    <s v="420BBA0060"/>
    <s v="ENTR BA-876 (P/SIMÕES FILHO)"/>
    <s v="ENTR BA-526 (C.I.ARATU)"/>
    <n v="69.3"/>
    <n v="72.900000000000006"/>
    <n v="3.6"/>
    <x v="0"/>
    <m/>
    <s v="324BBA0490"/>
    <s v="Concessão Federal"/>
    <m/>
    <m/>
    <m/>
    <s v="Federal"/>
    <s v="PAV"/>
    <s v="Feira de Santana"/>
  </r>
  <r>
    <x v="0"/>
    <s v="420BBA0065"/>
    <n v="0"/>
    <x v="385"/>
    <s v="0065"/>
    <n v="-38.407982900090701"/>
    <n v="-12.8206597003847"/>
    <n v="-38.424641150268798"/>
    <n v="-12.866579319679801"/>
    <s v="420"/>
    <s v="BA"/>
    <s v="Eixo Principal"/>
    <s v="Coinc"/>
    <s v="420BBA0065"/>
    <s v="ENTR BA-526 (C.I.ARATU)"/>
    <s v="ACESSO A VALÉRIA"/>
    <n v="72.900000000000006"/>
    <n v="78.2"/>
    <n v="5.3"/>
    <x v="0"/>
    <m/>
    <s v="324BBA0492"/>
    <s v="Concessão Federal"/>
    <m/>
    <m/>
    <m/>
    <s v="Federal"/>
    <s v="PAV"/>
    <s v="Feira de Santana"/>
  </r>
  <r>
    <x v="0"/>
    <s v="420BBA0075"/>
    <n v="0"/>
    <x v="385"/>
    <s v="0075"/>
    <n v="-38.424641150268798"/>
    <n v="-12.866579319679801"/>
    <n v="-38.444067779904003"/>
    <n v="-12.889884379960099"/>
    <s v="420"/>
    <s v="BA"/>
    <s v="Eixo Principal"/>
    <s v="Coinc"/>
    <s v="420BBA0075"/>
    <s v="ACESSO A VALÉRIA"/>
    <s v="ENTR BA-528 (P/BASE NAVAL DE ARATU)"/>
    <n v="78.2"/>
    <n v="81.7"/>
    <n v="3.5"/>
    <x v="0"/>
    <m/>
    <s v="324BBA0496"/>
    <s v="Concessão Federal"/>
    <m/>
    <m/>
    <m/>
    <s v="Federal"/>
    <s v="PAV"/>
    <s v="Feira de Santana"/>
  </r>
  <r>
    <x v="0"/>
    <s v="420BBA0080"/>
    <n v="0"/>
    <x v="385"/>
    <s v="0080"/>
    <n v="-38.444067779904003"/>
    <n v="-12.889884379960099"/>
    <n v="-38.476688789555901"/>
    <n v="-12.9678175195628"/>
    <s v="420"/>
    <s v="BA"/>
    <s v="Eixo Principal"/>
    <s v="Coinc"/>
    <s v="420BBA0080"/>
    <s v="ENTR BA-528 (P/BASE NAVAL DE ARATU)"/>
    <s v="SALVADOR"/>
    <n v="81.7"/>
    <n v="92.2"/>
    <n v="10.5"/>
    <x v="0"/>
    <m/>
    <s v="324BBA0498"/>
    <s v="Concessão Federal"/>
    <m/>
    <m/>
    <m/>
    <s v="Federal"/>
    <s v="PAV"/>
    <s v="Feira de Santana"/>
  </r>
  <r>
    <x v="0"/>
    <s v="420BBA0095"/>
    <n v="0"/>
    <x v="385"/>
    <s v="0095"/>
    <n v="-38.476688789555901"/>
    <n v="-12.9678175195628"/>
    <n v="-38.5055880799259"/>
    <n v="-12.9580806200245"/>
    <s v="420"/>
    <s v="BA"/>
    <s v="Eixo Principal"/>
    <s v="-"/>
    <s v="420BBA0095"/>
    <s v="SALVADOR"/>
    <s v="ENTR BR-324(B) (PORTO DE SALVADOR - VIA EXPRESSA)"/>
    <n v="92.2"/>
    <n v="96.5"/>
    <n v="4.3"/>
    <x v="0"/>
    <m/>
    <s v="324ABA2005"/>
    <s v="Federal"/>
    <m/>
    <m/>
    <m/>
    <s v="Federal"/>
    <s v="PAV"/>
    <s v="Feira de Santana"/>
  </r>
  <r>
    <x v="0"/>
    <s v="420BBA0105"/>
    <n v="0"/>
    <x v="385"/>
    <s v="0105"/>
    <n v="-38.5055880799259"/>
    <n v="-12.9580806200245"/>
    <n v="-38.630226849889098"/>
    <n v="-12.91107264029"/>
    <s v="420"/>
    <s v="BA"/>
    <s v="Eixo Principal"/>
    <s v="-"/>
    <s v="420BBA0105"/>
    <s v="ENTR BR-324(B) (PORTO DE SALVADOR - VIA EXPRESSA)"/>
    <s v="FIM DA TRAVESSIA  BAIA DE TODOS OS SANTOS (ITAPARICA)"/>
    <n v="96.5"/>
    <n v="110.8"/>
    <n v="14.3"/>
    <x v="4"/>
    <m/>
    <m/>
    <s v="Federal"/>
    <m/>
    <m/>
    <m/>
    <s v="Federal"/>
    <s v="N_PAV"/>
    <s v="Feira de Santana"/>
  </r>
  <r>
    <x v="0"/>
    <s v="420BBA0115"/>
    <n v="0"/>
    <x v="385"/>
    <s v="0115"/>
    <n v="-38.630226849889098"/>
    <n v="-12.91107264029"/>
    <n v="-38.622236850150401"/>
    <n v="-12.930871949880499"/>
    <s v="420"/>
    <s v="BA"/>
    <s v="Eixo Principal"/>
    <s v="-"/>
    <s v="420BBA0115"/>
    <s v="FIM DA TRAVESSIA  BAIA DE TODOS OS SANTOS (ITAPARICA)"/>
    <s v="ENTR BA-001(A) (ITAPARICA)"/>
    <n v="110.8"/>
    <n v="112.2"/>
    <n v="1.4"/>
    <x v="1"/>
    <m/>
    <m/>
    <s v="Federal"/>
    <m/>
    <m/>
    <m/>
    <s v="Federal"/>
    <s v="PLA"/>
    <s v="Cruz das Almas"/>
  </r>
  <r>
    <x v="0"/>
    <s v="420BBA0120"/>
    <n v="0"/>
    <x v="385"/>
    <s v="0120"/>
    <n v="-38.622236850150401"/>
    <n v="-12.930871949880499"/>
    <n v="-38.789004970203102"/>
    <n v="-13.0483479497979"/>
    <s v="420"/>
    <s v="BA"/>
    <s v="Eixo Principal"/>
    <s v="-"/>
    <s v="420BBA0120"/>
    <s v="ENTR BA-001(A) (ITAPARICA)"/>
    <s v="INÍCIO DA PONTE DO FUNIL - FIM DA TRAVESSIA DA ILHA DE ITAPARICA"/>
    <n v="112.2"/>
    <n v="133.9"/>
    <n v="21.7"/>
    <x v="1"/>
    <m/>
    <m/>
    <s v="Estadual"/>
    <m/>
    <s v="BA-001"/>
    <s v="PAV"/>
    <s v="Estadual"/>
    <s v="PLA"/>
    <s v="Cruz das Almas"/>
  </r>
  <r>
    <x v="0"/>
    <s v="420BBA0135"/>
    <n v="0"/>
    <x v="385"/>
    <s v="0135"/>
    <n v="-38.789004970203102"/>
    <n v="-13.0483479497979"/>
    <n v="-38.794508539637299"/>
    <n v="-13.043617360252901"/>
    <s v="420"/>
    <s v="BA"/>
    <s v="Eixo Principal"/>
    <s v="-"/>
    <s v="420BBA0135"/>
    <s v="INÍCIO DA PONTE DO FUNIL - FIM DA TRAVESSIA DA ILHA DE ITAPARICA"/>
    <s v="FIM DA PONTE DO FUNIL"/>
    <n v="133.9"/>
    <n v="135"/>
    <n v="1.1000000000000001"/>
    <x v="1"/>
    <m/>
    <m/>
    <s v="Estadual"/>
    <m/>
    <s v="BA-001"/>
    <s v="PAV"/>
    <s v="Estadual"/>
    <s v="PLA"/>
    <s v="Cruz das Almas"/>
  </r>
  <r>
    <x v="0"/>
    <s v="420BBA0140"/>
    <n v="0"/>
    <x v="385"/>
    <s v="0140"/>
    <n v="-38.794508539637299"/>
    <n v="-13.043617360252901"/>
    <n v="-38.831533419631498"/>
    <n v="-13.0285357700097"/>
    <s v="420"/>
    <s v="BA"/>
    <s v="Eixo Principal"/>
    <s v="-"/>
    <s v="420BBA0140"/>
    <s v="FIM DA PONTE DO FUNIL"/>
    <s v="ENTR BR-242(A)/BA-534(B) (P/SALINAS DA MARGARIDA)"/>
    <n v="135"/>
    <n v="139.4"/>
    <n v="4.4000000000000004"/>
    <x v="1"/>
    <m/>
    <m/>
    <s v="Estadual"/>
    <m/>
    <s v="BA-001"/>
    <s v="PAV"/>
    <s v="Estadual"/>
    <s v="PLA"/>
    <s v="Cruz das Almas"/>
  </r>
  <r>
    <x v="0"/>
    <s v="420BBA0145"/>
    <n v="0"/>
    <x v="385"/>
    <s v="0145"/>
    <n v="-38.831533419631498"/>
    <n v="-13.0285357700097"/>
    <n v="-38.945350480140497"/>
    <n v="-12.9731599502714"/>
    <s v="420"/>
    <s v="BA"/>
    <s v="Eixo Principal"/>
    <s v="Coinc"/>
    <s v="420BBA0145"/>
    <s v="ENTR BR-242(A)/BA-534(A) (P/SALINAS DA MARGARIDA)"/>
    <s v="ENTR BA-534(B) (P/ SÃO ROQUE DO PARAGUAÇU)"/>
    <n v="139.4"/>
    <n v="153.30000000000001"/>
    <n v="13.9"/>
    <x v="1"/>
    <m/>
    <s v="242BBA0015"/>
    <s v="Estadual"/>
    <m/>
    <s v="BAT-001"/>
    <s v="IMP"/>
    <s v="Estadual"/>
    <s v="PLA"/>
    <s v="Cruz das Almas"/>
  </r>
  <r>
    <x v="0"/>
    <s v="420BBA0155"/>
    <n v="0"/>
    <x v="385"/>
    <s v="0155"/>
    <n v="-38.945350480140497"/>
    <n v="-12.9731599502714"/>
    <n v="-39.018513770294199"/>
    <n v="-13.0328944197416"/>
    <s v="420"/>
    <s v="BA"/>
    <s v="Eixo Principal"/>
    <s v="Coinc"/>
    <s v="420BBA0155"/>
    <s v="ENTR BA-534(B) (P/ SÃO ROQUE DO PARAGUAÇU)"/>
    <s v="ENTR BA-001(B)/046(A) (NAZARÉ)"/>
    <n v="153.30000000000001"/>
    <n v="165.3"/>
    <n v="12"/>
    <x v="1"/>
    <m/>
    <s v="242BBA0025"/>
    <s v="Estadual"/>
    <m/>
    <s v="BA-001"/>
    <s v="PAV"/>
    <s v="Estadual"/>
    <s v="PLA"/>
    <s v="Cruz das Almas"/>
  </r>
  <r>
    <x v="0"/>
    <s v="420BBA0165"/>
    <n v="0"/>
    <x v="385"/>
    <s v="0165"/>
    <n v="-39.018513770294199"/>
    <n v="-13.0328944197416"/>
    <n v="-39.227282470109799"/>
    <n v="-12.973112520026699"/>
    <s v="420"/>
    <s v="BA"/>
    <s v="Eixo Principal"/>
    <s v="Coinc"/>
    <s v="420BBA0165"/>
    <s v="ENTR BA-001(B)/046(A) (NAZARÉ)"/>
    <s v="INÍCIO DA TRAVESSIA URBANA DE SANTO ANTÔNIO DE JESUS"/>
    <n v="165.3"/>
    <n v="192.2"/>
    <n v="26.9"/>
    <x v="1"/>
    <m/>
    <s v="242BBA0035"/>
    <s v="Estadual"/>
    <m/>
    <s v="BA-001"/>
    <s v="PAV"/>
    <s v="Estadual"/>
    <s v="PLA"/>
    <s v="Cruz das Almas"/>
  </r>
  <r>
    <x v="0"/>
    <s v="420BBA0175"/>
    <n v="0"/>
    <x v="385"/>
    <s v="0175"/>
    <n v="-39.227282470109799"/>
    <n v="-12.973112520026699"/>
    <n v="-39.254125830242799"/>
    <n v="-12.950921240422799"/>
    <s v="420"/>
    <s v="BA"/>
    <s v="Eixo Principal"/>
    <s v="Coinc"/>
    <s v="420BBA0175"/>
    <s v="INÍCIO DA TRAVESSIA URBANA DE SANTO ANTÔNIO DE JESUS"/>
    <s v="ENTR BR-101(A) (FIM DA TRAV URB SANTO ANTÔNIO DE JESUS)"/>
    <n v="192.2"/>
    <n v="196.1"/>
    <n v="3.9"/>
    <x v="1"/>
    <m/>
    <s v="242BBA0055"/>
    <s v="Estadual"/>
    <m/>
    <s v="BA-046"/>
    <s v="PAV"/>
    <s v="Estadual"/>
    <s v="PLA"/>
    <s v="Cruz das Almas"/>
  </r>
  <r>
    <x v="0"/>
    <s v="420BBA0180"/>
    <n v="0"/>
    <x v="385"/>
    <s v="0180"/>
    <n v="-39.254125830242799"/>
    <n v="-12.950921240422799"/>
    <n v="-39.291138219553098"/>
    <n v="-12.9849342198383"/>
    <s v="420"/>
    <s v="BA"/>
    <s v="Eixo Principal"/>
    <s v="Coinc"/>
    <s v="420BBA0180"/>
    <s v="ENTR BR-101(A) (FIM DA TRAV URB SANTO ANTÔNIO DE JESUS)"/>
    <s v="ENTR BA-026(B)/046(B)"/>
    <n v="196.1"/>
    <n v="202.5"/>
    <n v="6.4"/>
    <x v="2"/>
    <m/>
    <s v="101BBA1650"/>
    <s v="Federal"/>
    <m/>
    <m/>
    <m/>
    <s v="Federal"/>
    <s v="PAV"/>
    <s v="Cruz das Almas"/>
  </r>
  <r>
    <x v="0"/>
    <s v="420BBA0190"/>
    <n v="0"/>
    <x v="385"/>
    <s v="0190"/>
    <n v="-39.291138219553098"/>
    <n v="-12.9849342198383"/>
    <n v="-39.297112280107598"/>
    <n v="-13.145995309635699"/>
    <s v="420"/>
    <s v="BA"/>
    <s v="Eixo Principal"/>
    <s v="Coinc"/>
    <s v="420BBA0190"/>
    <s v="ENTR BA-026(B)/046(B)"/>
    <s v="CAPÃO"/>
    <n v="202.5"/>
    <n v="222.1"/>
    <n v="19.600000000000001"/>
    <x v="2"/>
    <m/>
    <s v="101BBA1670"/>
    <s v="Federal"/>
    <m/>
    <m/>
    <m/>
    <s v="Federal"/>
    <s v="PAV"/>
    <s v="Cruz das Almas"/>
  </r>
  <r>
    <x v="0"/>
    <s v="420BBA0200"/>
    <n v="0"/>
    <x v="385"/>
    <s v="0200"/>
    <n v="-39.297112280107598"/>
    <n v="-13.145995309635699"/>
    <n v="-39.3174338197149"/>
    <n v="-13.1738177203114"/>
    <s v="420"/>
    <s v="BA"/>
    <s v="Eixo Principal"/>
    <s v="Coinc"/>
    <s v="420BBA0200"/>
    <s v="CAPÃO"/>
    <s v="ENTR BR-101(B) (P/PRES TANCREDO NEVES)"/>
    <n v="222.1"/>
    <n v="226.4"/>
    <n v="4.3"/>
    <x v="2"/>
    <m/>
    <s v="101BBA1690"/>
    <s v="Federal"/>
    <m/>
    <m/>
    <m/>
    <s v="Federal"/>
    <s v="PAV"/>
    <s v="Cruz das Almas"/>
  </r>
  <r>
    <x v="0"/>
    <s v="420BBA0210"/>
    <n v="0"/>
    <x v="385"/>
    <s v="0210"/>
    <n v="-39.3174338197149"/>
    <n v="-13.1738177203114"/>
    <n v="-39.406159400336001"/>
    <n v="-13.165191759592"/>
    <s v="420"/>
    <s v="BA"/>
    <s v="Eixo Principal"/>
    <s v="-"/>
    <s v="420BBA0210"/>
    <s v="ENTR BR-101(B) (P/PRES TANCREDO NEVES)"/>
    <s v="ENTR BA-539 (P/ SÃO MIGUEL DAS MATAS)"/>
    <n v="226.4"/>
    <n v="241.4"/>
    <n v="15"/>
    <x v="2"/>
    <m/>
    <m/>
    <m/>
    <s v="MP082/2004"/>
    <m/>
    <m/>
    <m/>
    <s v="PAV"/>
    <s v="Cruz das Almas"/>
  </r>
  <r>
    <x v="0"/>
    <s v="420BBA0212"/>
    <n v="0"/>
    <x v="385"/>
    <s v="0212"/>
    <n v="-39.406159400336001"/>
    <n v="-13.165191759592"/>
    <n v="-39.502828410202902"/>
    <n v="-13.227109009573001"/>
    <s v="420"/>
    <s v="BA"/>
    <s v="Eixo Principal"/>
    <s v="-"/>
    <s v="420BBA0212"/>
    <s v="ENTR BA-539 (P/ SÃO MIGUEL DAS MATAS)"/>
    <s v="ENTR BA-540/PONTE S/RIO MUTUÍPE (MUTUÍPE)"/>
    <n v="241.4"/>
    <n v="254.4"/>
    <n v="13"/>
    <x v="2"/>
    <m/>
    <m/>
    <m/>
    <s v="MP082/2004"/>
    <m/>
    <m/>
    <m/>
    <s v="PAV"/>
    <s v="Cruz das Almas"/>
  </r>
  <r>
    <x v="0"/>
    <s v="420BBA0214"/>
    <n v="0"/>
    <x v="385"/>
    <s v="0214"/>
    <n v="-39.502828410202902"/>
    <n v="-13.227109009573001"/>
    <n v="-39.571691549725102"/>
    <n v="-13.2538567699739"/>
    <s v="420"/>
    <s v="BA"/>
    <s v="Eixo Principal"/>
    <s v="-"/>
    <s v="420BBA0214"/>
    <s v="ENTR BA-540/PONTE S/RIO MUTUÍPE (MUTUÍPE)"/>
    <s v="JEQUIRIÇA"/>
    <n v="254.4"/>
    <n v="266"/>
    <n v="11.6"/>
    <x v="2"/>
    <m/>
    <m/>
    <m/>
    <s v="MP082/2004"/>
    <m/>
    <m/>
    <m/>
    <s v="PAV"/>
    <s v="Cruz das Almas"/>
  </r>
  <r>
    <x v="0"/>
    <s v="420BBA0216"/>
    <n v="0"/>
    <x v="385"/>
    <s v="0216"/>
    <n v="-39.571691549725102"/>
    <n v="-13.2538567699739"/>
    <n v="-39.6608016795537"/>
    <n v="-13.2647083000479"/>
    <s v="420"/>
    <s v="BA"/>
    <s v="Eixo Principal"/>
    <s v="-"/>
    <s v="420BBA0216"/>
    <s v="JEQUIRIÇA"/>
    <s v="UBAÍRA"/>
    <n v="266"/>
    <n v="278"/>
    <n v="12"/>
    <x v="2"/>
    <m/>
    <m/>
    <m/>
    <s v="MP082/2004"/>
    <m/>
    <m/>
    <m/>
    <s v="PAV"/>
    <s v="Cruz das Almas"/>
  </r>
  <r>
    <x v="0"/>
    <s v="420BBA0218"/>
    <n v="0"/>
    <x v="385"/>
    <s v="0218"/>
    <n v="-39.6608016795537"/>
    <n v="-13.2647083000479"/>
    <n v="-39.754603139922899"/>
    <n v="-13.2417837204422"/>
    <s v="420"/>
    <s v="BA"/>
    <s v="Eixo Principal"/>
    <s v="-"/>
    <s v="420BBA0218"/>
    <s v="UBAÍRA"/>
    <s v="ENTR BA-120(A) (P/ BREJÕES)"/>
    <n v="278"/>
    <n v="294"/>
    <n v="16"/>
    <x v="2"/>
    <m/>
    <m/>
    <m/>
    <s v="MP082/2004"/>
    <m/>
    <m/>
    <m/>
    <s v="PAV"/>
    <s v="Cruz das Almas"/>
  </r>
  <r>
    <x v="0"/>
    <s v="420BBA0220"/>
    <n v="0"/>
    <x v="385"/>
    <s v="0220"/>
    <n v="-39.754603139922899"/>
    <n v="-13.2417837204422"/>
    <n v="-39.823839689649901"/>
    <n v="-13.281178420147899"/>
    <s v="420"/>
    <s v="BA"/>
    <s v="Eixo Principal"/>
    <s v="-"/>
    <s v="420BBA0220"/>
    <s v="ENTR BA-120(A) (P/ BREJÕES)"/>
    <s v="ENTR BA-120(B)/553 (SANTA INÊS)"/>
    <n v="294"/>
    <n v="304"/>
    <n v="10"/>
    <x v="2"/>
    <m/>
    <m/>
    <m/>
    <s v="MP082/2004"/>
    <m/>
    <m/>
    <m/>
    <s v="PAV"/>
    <s v="Cruz das Almas"/>
  </r>
  <r>
    <x v="0"/>
    <s v="420BBA0230"/>
    <n v="0"/>
    <x v="385"/>
    <s v="0230"/>
    <n v="-39.823839689649901"/>
    <n v="-13.281178420147899"/>
    <n v="-39.939049350347197"/>
    <n v="-13.4585954404271"/>
    <s v="420"/>
    <s v="BA"/>
    <s v="Eixo Principal"/>
    <s v="-"/>
    <s v="420BBA0230"/>
    <s v="ENTR BA-120(B)/553 (SANTA INÊS)"/>
    <s v="ENTR BA-250 (ITAQUARA)"/>
    <n v="304"/>
    <n v="329.8"/>
    <n v="25.8"/>
    <x v="2"/>
    <m/>
    <m/>
    <m/>
    <s v="MP082/2004"/>
    <m/>
    <m/>
    <m/>
    <s v="PAV"/>
    <s v="Cruz das Almas"/>
  </r>
  <r>
    <x v="0"/>
    <s v="420BBA0232"/>
    <n v="0"/>
    <x v="385"/>
    <s v="0232"/>
    <n v="-39.939049350347197"/>
    <n v="-13.4585954404271"/>
    <n v="-39.9752624995646"/>
    <n v="-13.527076160336399"/>
    <s v="420"/>
    <s v="BA"/>
    <s v="Eixo Principal"/>
    <s v="-"/>
    <s v="420BBA0232"/>
    <s v="ENTR BA-250 (ITAQUARA)"/>
    <s v="ENTR BA-545 (JAGUAQUARA)"/>
    <n v="329.8"/>
    <n v="339.2"/>
    <n v="9.4"/>
    <x v="2"/>
    <m/>
    <m/>
    <m/>
    <s v="MP082/2004"/>
    <m/>
    <m/>
    <m/>
    <s v="PAV"/>
    <s v="Cruz das Almas"/>
  </r>
  <r>
    <x v="0"/>
    <s v="420BBA0250"/>
    <n v="0"/>
    <x v="385"/>
    <s v="0250"/>
    <n v="-39.9752624995646"/>
    <n v="-13.527076160336399"/>
    <n v="-40.0550089503027"/>
    <n v="-13.509854590117101"/>
    <s v="420"/>
    <s v="BA"/>
    <s v="Eixo Principal"/>
    <s v="-"/>
    <s v="420BBA0250"/>
    <s v="ENTR BA-545 (JAGUAQUARA)"/>
    <s v="ENTR BR-116/BA-250(B)"/>
    <n v="339.2"/>
    <n v="349.5"/>
    <n v="10.3"/>
    <x v="2"/>
    <m/>
    <m/>
    <m/>
    <s v="MP082/2004"/>
    <m/>
    <m/>
    <m/>
    <s v="PAV"/>
    <s v="Cruz das Almas"/>
  </r>
  <r>
    <x v="0"/>
    <s v="421ARO1005"/>
    <n v="0"/>
    <x v="386"/>
    <s v="1005"/>
    <n v="-63.427849130433003"/>
    <n v="-10.360588099660999"/>
    <n v="-63.529612309560299"/>
    <n v="-10.510773460426799"/>
    <s v="421"/>
    <s v="RO"/>
    <s v="Acesso"/>
    <s v="-"/>
    <s v="421ARO1005"/>
    <s v="ENTR BR-421(P/BURITIS)"/>
    <s v="FIM DA PAVIMENTAÇÃO"/>
    <n v="0"/>
    <n v="23.5"/>
    <n v="23.5"/>
    <x v="1"/>
    <m/>
    <m/>
    <m/>
    <s v="MP082/2006"/>
    <s v="ROT-421"/>
    <s v="PAV"/>
    <m/>
    <s v="PLA"/>
    <s v="Ji-Paraná"/>
  </r>
  <r>
    <x v="0"/>
    <s v="421ARO1010"/>
    <n v="0"/>
    <x v="386"/>
    <s v="1010"/>
    <n v="-63.529612309560299"/>
    <n v="-10.510773460426799"/>
    <n v="-63.610491559837499"/>
    <n v="-10.5740766601097"/>
    <s v="421"/>
    <s v="RO"/>
    <s v="Acesso"/>
    <s v="-"/>
    <s v="421ARO1010"/>
    <s v="FIM DA PAVIMENTAÇÃO"/>
    <s v="INICIO TRAVESSIA CAMPO NOVO DE RONDÔNIA"/>
    <n v="23.5"/>
    <n v="36.299999999999997"/>
    <n v="12.8"/>
    <x v="1"/>
    <m/>
    <m/>
    <m/>
    <s v="MP082/2006"/>
    <s v="ROT-421"/>
    <s v="EOP"/>
    <m/>
    <s v="PLA"/>
    <s v="Ji-Paraná"/>
  </r>
  <r>
    <x v="0"/>
    <s v="421ARO1015"/>
    <n v="0"/>
    <x v="386"/>
    <s v="1015"/>
    <n v="-63.610491559837499"/>
    <n v="-10.5740766601097"/>
    <n v="-63.615998050269702"/>
    <n v="-10.574757070082599"/>
    <s v="421"/>
    <s v="RO"/>
    <s v="Acesso"/>
    <s v="-"/>
    <s v="421ARO1015"/>
    <s v="INICIO TRAVESSIA CAMPO NOVO DE RONDÔNIA"/>
    <s v="FIM TRAVESSIA CAMPO NOVO DE RONDÔNIA"/>
    <n v="36.299999999999997"/>
    <n v="36.9"/>
    <n v="0.6"/>
    <x v="1"/>
    <m/>
    <m/>
    <m/>
    <s v="MP082/2006"/>
    <s v="ROT-421"/>
    <s v="DUP"/>
    <m/>
    <s v="PLA"/>
    <s v="Ji-Paraná"/>
  </r>
  <r>
    <x v="0"/>
    <s v="421ARO1020"/>
    <n v="0"/>
    <x v="386"/>
    <s v="1020"/>
    <n v="-63.615998050269702"/>
    <n v="-10.574757070082599"/>
    <n v="-63.668829259862399"/>
    <n v="-10.569753000300601"/>
    <s v="421"/>
    <s v="RO"/>
    <s v="Acesso"/>
    <s v="-"/>
    <s v="421ARO1020"/>
    <s v="FIM TRAVESSIA CAMPO NOVO DE RONDÔNIA"/>
    <s v="FIM DA IMPLANTAÇÃO (IGARAPÉ SEM NOME)"/>
    <n v="36.9"/>
    <n v="45.8"/>
    <n v="8.9"/>
    <x v="1"/>
    <m/>
    <m/>
    <m/>
    <s v="MP082/2006"/>
    <s v="ROT-421"/>
    <s v="IMP"/>
    <m/>
    <s v="PLA"/>
    <s v="Ji-Paraná"/>
  </r>
  <r>
    <x v="0"/>
    <s v="421BRO0010"/>
    <n v="0"/>
    <x v="387"/>
    <s v="0010"/>
    <n v="-63.055319969940598"/>
    <n v="-9.9159614598534596"/>
    <n v="-63.0712673698931"/>
    <n v="-9.9254482903062904"/>
    <s v="421"/>
    <s v="RO"/>
    <s v="Eixo Principal"/>
    <s v="-"/>
    <s v="421BRO0010"/>
    <s v="ENTR BR-364 (ARIQUEMES)(AV CAP SÍLVIO)"/>
    <s v="PONTE S/ RIO JAMARI"/>
    <n v="0"/>
    <n v="2"/>
    <n v="2"/>
    <x v="2"/>
    <m/>
    <m/>
    <m/>
    <s v="MP082/2004"/>
    <m/>
    <m/>
    <m/>
    <s v="PAV"/>
    <s v="Ji-Paraná"/>
  </r>
  <r>
    <x v="0"/>
    <s v="421BRO0015"/>
    <n v="0"/>
    <x v="387"/>
    <s v="0015"/>
    <n v="-63.0712673698931"/>
    <n v="-9.9254482903062904"/>
    <n v="-63.129897929645701"/>
    <n v="-9.9756226201877194"/>
    <s v="421"/>
    <s v="RO"/>
    <s v="Eixo Principal"/>
    <s v="-"/>
    <s v="421BRO0015"/>
    <s v="PONTE S/ RIO JAMARI"/>
    <s v="ENTR RO-457 (P/ALTO PARAÍSO)"/>
    <n v="2"/>
    <n v="10.8"/>
    <n v="8.8000000000000007"/>
    <x v="2"/>
    <m/>
    <m/>
    <m/>
    <s v="MP082/2004"/>
    <m/>
    <m/>
    <m/>
    <s v="PAV"/>
    <s v="Ji-Paraná"/>
  </r>
  <r>
    <x v="0"/>
    <s v="421BRO0020"/>
    <n v="0"/>
    <x v="387"/>
    <s v="0020"/>
    <n v="-63.129897929645701"/>
    <n v="-9.9756226201877194"/>
    <n v="-63.230762839833098"/>
    <n v="-10.149365980055901"/>
    <s v="421"/>
    <s v="RO"/>
    <s v="Eixo Principal"/>
    <s v="-"/>
    <s v="421BRO0020"/>
    <s v="ENTR RO-457 (P/ALTO PARAÍSO)"/>
    <s v="PONTE S/ RIO BOM FUTURO"/>
    <n v="10.8"/>
    <n v="34.1"/>
    <n v="23.3"/>
    <x v="2"/>
    <m/>
    <m/>
    <m/>
    <s v="MP082/2004"/>
    <m/>
    <m/>
    <m/>
    <s v="PAV"/>
    <s v="Ji-Paraná"/>
  </r>
  <r>
    <x v="0"/>
    <s v="421BRO0025"/>
    <n v="0"/>
    <x v="387"/>
    <s v="0025"/>
    <n v="-63.230762839833098"/>
    <n v="-10.149365980055901"/>
    <n v="-63.247145949625803"/>
    <n v="-10.2139305796325"/>
    <s v="421"/>
    <s v="RO"/>
    <s v="Eixo Principal"/>
    <s v="-"/>
    <s v="421BRO0025"/>
    <s v="PONTE S/ RIO BOM FUTURO"/>
    <s v="PONTE S/ RIO SANTA CRUZ"/>
    <n v="34.1"/>
    <n v="42"/>
    <n v="7.9"/>
    <x v="2"/>
    <m/>
    <m/>
    <m/>
    <s v="MP082/2004"/>
    <m/>
    <m/>
    <m/>
    <s v="PAV"/>
    <s v="Ji-Paraná"/>
  </r>
  <r>
    <x v="0"/>
    <s v="421BRO0030"/>
    <n v="0"/>
    <x v="387"/>
    <s v="0030"/>
    <n v="-63.247145949625803"/>
    <n v="-10.2139305796325"/>
    <n v="-63.290054519999998"/>
    <n v="-10.2603688397501"/>
    <s v="421"/>
    <s v="RO"/>
    <s v="Eixo Principal"/>
    <s v="-"/>
    <s v="421BRO0030"/>
    <s v="PONTE S/ RIO SANTA CRUZ"/>
    <s v="INICIO DA TRAV URBANA DE MONTE NEGRO"/>
    <n v="42"/>
    <n v="48.9"/>
    <n v="6.9"/>
    <x v="2"/>
    <m/>
    <m/>
    <m/>
    <s v="MP082/2004"/>
    <m/>
    <m/>
    <m/>
    <s v="PAV"/>
    <s v="Ji-Paraná"/>
  </r>
  <r>
    <x v="0"/>
    <s v="421BRO0035"/>
    <n v="0"/>
    <x v="387"/>
    <s v="0035"/>
    <n v="-63.290054519999998"/>
    <n v="-10.2603688397501"/>
    <n v="-63.301995979830501"/>
    <n v="-10.271178099889299"/>
    <s v="421"/>
    <s v="RO"/>
    <s v="Eixo Principal"/>
    <s v="-"/>
    <s v="421BRO0035"/>
    <s v="INICIO DA TRAV URBANA DE MONTE NEGRO"/>
    <s v="FINAL DA TRAV URBANA DE MONTE NEGRO"/>
    <n v="48.9"/>
    <n v="51.2"/>
    <n v="2.2999999999999998"/>
    <x v="2"/>
    <m/>
    <m/>
    <m/>
    <s v="MP082/2004"/>
    <m/>
    <m/>
    <m/>
    <s v="PAV"/>
    <s v="Ji-Paraná"/>
  </r>
  <r>
    <x v="0"/>
    <s v="421BRO0040"/>
    <n v="0"/>
    <x v="387"/>
    <s v="0040"/>
    <n v="-63.301995979830501"/>
    <n v="-10.271178099889299"/>
    <n v="-63.427849130433003"/>
    <n v="-10.360588099660999"/>
    <s v="421"/>
    <s v="RO"/>
    <s v="Eixo Principal"/>
    <s v="-"/>
    <s v="421BRO0040"/>
    <s v="FINAL DA TRAV URBANA DE MONTE NEGRO"/>
    <s v="ENTR ACESSO I CAMPO NOVO DE RONDÔNIA"/>
    <n v="51.2"/>
    <n v="69.099999999999994"/>
    <n v="17.899999999999999"/>
    <x v="2"/>
    <m/>
    <m/>
    <m/>
    <s v="MP082/2004"/>
    <m/>
    <m/>
    <m/>
    <s v="PAV"/>
    <s v="Ji-Paraná"/>
  </r>
  <r>
    <x v="0"/>
    <s v="421BRO0045"/>
    <n v="0"/>
    <x v="387"/>
    <s v="0045"/>
    <n v="-63.427849130433003"/>
    <n v="-10.360588099660999"/>
    <n v="-63.657417409885497"/>
    <n v="-10.3437229100841"/>
    <s v="421"/>
    <s v="RO"/>
    <s v="Eixo Principal"/>
    <s v="-"/>
    <s v="421BRO0045"/>
    <s v="ENTR ACESSO I CAMPO NOVO DE RONDÔNIA"/>
    <s v="ENTR II ACESSO CAMPO NOVO DE RONDÔNIA (TABAJÁ)"/>
    <n v="69.099999999999994"/>
    <n v="96.3"/>
    <n v="27.2"/>
    <x v="1"/>
    <m/>
    <m/>
    <s v="Estadual"/>
    <m/>
    <s v="RO-460"/>
    <s v="PAV"/>
    <s v="Estadual"/>
    <s v="PLA"/>
    <s v="Ji-Paraná"/>
  </r>
  <r>
    <x v="0"/>
    <s v="421BRO0050"/>
    <n v="0"/>
    <x v="387"/>
    <s v="0050"/>
    <n v="-63.657417409885497"/>
    <n v="-10.3437229100841"/>
    <n v="-63.730658719824"/>
    <n v="-10.280786540266501"/>
    <s v="421"/>
    <s v="RO"/>
    <s v="Eixo Principal"/>
    <s v="-"/>
    <s v="421BRO0050"/>
    <s v="ENTR II ACESSO CAMPO NOVO DE RONDÔNIA (TABAJÁ)"/>
    <s v="PONTE SOBRE O RIO CANDEIAS"/>
    <n v="96.3"/>
    <n v="110"/>
    <n v="13.7"/>
    <x v="1"/>
    <m/>
    <m/>
    <s v="Estadual"/>
    <m/>
    <s v="RO-460"/>
    <s v="PAV"/>
    <s v="Estadual"/>
    <s v="PLA"/>
    <s v="Ji-Paraná"/>
  </r>
  <r>
    <x v="0"/>
    <s v="421BRO0055"/>
    <n v="0"/>
    <x v="387"/>
    <s v="0055"/>
    <n v="-63.730658719824"/>
    <n v="-10.280786540266501"/>
    <n v="-63.773471169758601"/>
    <n v="-10.2584988902115"/>
    <s v="421"/>
    <s v="RO"/>
    <s v="Eixo Principal"/>
    <s v="-"/>
    <s v="421BRO0055"/>
    <s v="PONTE SOBRE O RIO CANDEIAS"/>
    <s v="ACESSO À BURITIS"/>
    <n v="110"/>
    <n v="119.7"/>
    <n v="9.6999999999999993"/>
    <x v="1"/>
    <m/>
    <m/>
    <s v="Estadual"/>
    <m/>
    <s v="RO-460"/>
    <s v="PAV"/>
    <s v="Estadual"/>
    <s v="PLA"/>
    <s v="Ji-Paraná"/>
  </r>
  <r>
    <x v="0"/>
    <s v="421BRO0060"/>
    <n v="0"/>
    <x v="387"/>
    <s v="0060"/>
    <n v="-63.773471169758601"/>
    <n v="-10.2584988902115"/>
    <n v="-64.438762488697805"/>
    <n v="-10.2939606351751"/>
    <s v="421"/>
    <s v="RO"/>
    <s v="Eixo Principal"/>
    <s v="-"/>
    <s v="421BRO0060"/>
    <s v="ACESSO À BURITIS"/>
    <s v="RIO ORIENTE"/>
    <n v="119.7"/>
    <n v="195.4"/>
    <n v="75.7"/>
    <x v="1"/>
    <m/>
    <m/>
    <s v="Federal"/>
    <m/>
    <m/>
    <m/>
    <s v="Federal"/>
    <s v="PLA"/>
    <s v="Porto Velho"/>
  </r>
  <r>
    <x v="0"/>
    <s v="421BRO0065"/>
    <n v="0"/>
    <x v="387"/>
    <s v="0065"/>
    <n v="-64.438762488697805"/>
    <n v="-10.2939606351751"/>
    <n v="-64.540760538368005"/>
    <n v="-10.3069781266391"/>
    <s v="421"/>
    <s v="RO"/>
    <s v="Eixo Principal"/>
    <s v="-"/>
    <s v="421BRO0065"/>
    <s v="RIO ORIENTE"/>
    <s v="RIO FORMOSO"/>
    <n v="195.4"/>
    <n v="207"/>
    <n v="11.6"/>
    <x v="1"/>
    <m/>
    <m/>
    <s v="Federal"/>
    <m/>
    <m/>
    <m/>
    <s v="Federal"/>
    <s v="PLA"/>
    <s v="Porto Velho"/>
  </r>
  <r>
    <x v="0"/>
    <s v="421BRO0070"/>
    <n v="0"/>
    <x v="387"/>
    <s v="0070"/>
    <n v="-64.540760538368005"/>
    <n v="-10.3069781266391"/>
    <n v="-64.971578369645997"/>
    <n v="-10.379593010209099"/>
    <s v="421"/>
    <s v="RO"/>
    <s v="Eixo Principal"/>
    <s v="-"/>
    <s v="421BRO0070"/>
    <s v="RIO FORMOSO"/>
    <s v="VILA PALMEIRAS (LH-21)"/>
    <n v="207"/>
    <n v="256.39999999999998"/>
    <n v="49.4"/>
    <x v="1"/>
    <m/>
    <m/>
    <s v="Federal"/>
    <m/>
    <m/>
    <m/>
    <s v="Federal"/>
    <s v="PLA"/>
    <s v="Porto Velho"/>
  </r>
  <r>
    <x v="0"/>
    <s v="421BRO0090"/>
    <n v="0"/>
    <x v="387"/>
    <s v="0090"/>
    <n v="-64.971578369645997"/>
    <n v="-10.379593010209099"/>
    <n v="-65.327084999672905"/>
    <n v="-10.4019138299592"/>
    <s v="421"/>
    <s v="RO"/>
    <s v="Eixo Principal"/>
    <s v="-"/>
    <s v="421BRO0090"/>
    <s v="VILA PALMEIRAS (LH-21)"/>
    <s v="ENTR BR-425(A) (NOVA MAMORÉ)"/>
    <n v="256.39999999999998"/>
    <n v="296.10000000000002"/>
    <n v="39.700000000000003"/>
    <x v="1"/>
    <m/>
    <m/>
    <s v="Federal"/>
    <m/>
    <m/>
    <m/>
    <s v="Federal"/>
    <s v="PLA"/>
    <s v="Porto Velho"/>
  </r>
  <r>
    <x v="0"/>
    <s v="421BRO0110"/>
    <n v="0"/>
    <x v="387"/>
    <s v="0110"/>
    <n v="-65.327084999672905"/>
    <n v="-10.4019138299592"/>
    <n v="-65.274264769903098"/>
    <n v="-10.7155125202865"/>
    <s v="421"/>
    <s v="RO"/>
    <s v="Eixo Principal"/>
    <s v="-"/>
    <s v="421BRO0110"/>
    <s v="ENTR BR-425(A) (NOVA MAMORÉ)"/>
    <s v="ENTR BR-421(B) (ACESSO A MONTE NEGRO)"/>
    <n v="296.10000000000002"/>
    <n v="333.8"/>
    <n v="37.700000000000003"/>
    <x v="2"/>
    <m/>
    <s v="425BRO0030"/>
    <s v="Federal"/>
    <m/>
    <m/>
    <m/>
    <s v="Federal"/>
    <s v="PAV"/>
    <s v="Porto Velho"/>
  </r>
  <r>
    <x v="0"/>
    <s v="421BRO0120"/>
    <n v="0"/>
    <x v="387"/>
    <s v="0120"/>
    <n v="-65.274264769903098"/>
    <n v="-10.7155125202865"/>
    <n v="-65.300650820279003"/>
    <n v="-10.7491690300266"/>
    <s v="421"/>
    <s v="RO"/>
    <s v="Eixo Principal"/>
    <s v="-"/>
    <s v="421BRO0120"/>
    <s v="ENTR BR-421(B) (ACESSO A MONTE NEGRO)"/>
    <s v="INÍCIO PISTA DUPLA (UNIR-CAMPUS GUAJARÁ)"/>
    <n v="333.8"/>
    <n v="338.7"/>
    <n v="4.9000000000000004"/>
    <x v="2"/>
    <m/>
    <s v="425BRO0040"/>
    <s v="Federal"/>
    <m/>
    <m/>
    <m/>
    <s v="Federal"/>
    <s v="PAV"/>
    <s v="Porto Velho"/>
  </r>
  <r>
    <x v="0"/>
    <s v="421BRO0130"/>
    <n v="0"/>
    <x v="387"/>
    <s v="0130"/>
    <n v="-65.300650820279003"/>
    <n v="-10.7491690300266"/>
    <n v="-65.326493129754098"/>
    <n v="-10.7739600500162"/>
    <s v="421"/>
    <s v="RO"/>
    <s v="Eixo Principal"/>
    <s v="-"/>
    <s v="421BRO0130"/>
    <s v="INÍCIO PISTA DUPLA (UNIR-CAMPUS GUAJARÁ)"/>
    <s v="ROT. AV 15 NOVEMBRO(BOIBÓDROMO)ENTR BR-425(C) ACESSO PONTE BR/BOL"/>
    <n v="338.7"/>
    <n v="342.6"/>
    <n v="3.9"/>
    <x v="2"/>
    <m/>
    <s v="425BRO0050"/>
    <s v="Federal"/>
    <m/>
    <m/>
    <m/>
    <s v="Federal"/>
    <s v="PAV"/>
    <s v="Porto Velho"/>
  </r>
  <r>
    <x v="0"/>
    <s v="422BPA0010"/>
    <n v="0"/>
    <x v="388"/>
    <s v="0010"/>
    <n v="-49.943909979861601"/>
    <n v="-4.2535856297729397"/>
    <n v="-49.681248140189403"/>
    <n v="-3.8506183003942098"/>
    <s v="422"/>
    <s v="PA"/>
    <s v="Eixo Principal"/>
    <s v="-"/>
    <s v="422BPA0010"/>
    <s v="ENTR BR-230"/>
    <s v="FIM DA PONTE (ACESSO A BREU BRANCO)"/>
    <n v="0"/>
    <n v="63.7"/>
    <n v="63.7"/>
    <x v="5"/>
    <m/>
    <m/>
    <s v="Federal"/>
    <m/>
    <m/>
    <m/>
    <s v="Federal"/>
    <s v="N_PAV"/>
    <s v="Marabá"/>
  </r>
  <r>
    <x v="0"/>
    <s v="422BPA0018"/>
    <n v="0"/>
    <x v="388"/>
    <s v="0018"/>
    <n v="-49.681248140189403"/>
    <n v="-3.8506183003942098"/>
    <n v="-49.6766158402488"/>
    <n v="-3.78867277033202"/>
    <s v="422"/>
    <s v="PA"/>
    <s v="Eixo Principal"/>
    <s v="-"/>
    <s v="422BPA0018"/>
    <s v="FIM DA PONTE (ACESSO A BREU BRANCO)"/>
    <s v="ACESSO AEROPORTO (TUCURUÍ)"/>
    <n v="63.7"/>
    <n v="72"/>
    <n v="8.3000000000000007"/>
    <x v="2"/>
    <m/>
    <m/>
    <s v="Federal"/>
    <m/>
    <m/>
    <m/>
    <s v="Federal"/>
    <s v="PAV"/>
    <s v="Marabá"/>
  </r>
  <r>
    <x v="0"/>
    <s v="422BPA0025"/>
    <n v="0"/>
    <x v="388"/>
    <s v="0025"/>
    <n v="-49.6766158402488"/>
    <n v="-3.78867277033202"/>
    <n v="-49.689612569963998"/>
    <n v="-3.73599355965501"/>
    <s v="422"/>
    <s v="PA"/>
    <s v="Eixo Principal"/>
    <s v="-"/>
    <s v="422BPA0025"/>
    <s v="ACESSO AEROPORTO (TUCURUÍ)"/>
    <s v="FIM DA PAVIMENTAÇÃO"/>
    <n v="72"/>
    <n v="79"/>
    <n v="7"/>
    <x v="5"/>
    <m/>
    <m/>
    <s v="Federal"/>
    <m/>
    <m/>
    <m/>
    <s v="Federal"/>
    <s v="N_PAV"/>
    <s v="Marabá"/>
  </r>
  <r>
    <x v="0"/>
    <s v="422BPA0030"/>
    <n v="0"/>
    <x v="388"/>
    <s v="0030"/>
    <n v="-49.689612569963998"/>
    <n v="-3.73599355965501"/>
    <n v="-49.7972154203553"/>
    <n v="-3.0202075300534199"/>
    <s v="422"/>
    <s v="PA"/>
    <s v="Eixo Principal"/>
    <s v="-"/>
    <s v="422BPA0030"/>
    <s v="FIM DA PAVIMENTAÇÃO"/>
    <s v="ACESSO A JOANA PERES"/>
    <n v="79"/>
    <n v="168"/>
    <n v="89"/>
    <x v="5"/>
    <m/>
    <m/>
    <s v="Federal"/>
    <m/>
    <m/>
    <m/>
    <s v="Federal"/>
    <s v="N_PAV"/>
    <s v="Marabá"/>
  </r>
  <r>
    <x v="0"/>
    <s v="422BPA0040"/>
    <n v="0"/>
    <x v="388"/>
    <s v="0040"/>
    <n v="-49.7972154203553"/>
    <n v="-3.0202075300534199"/>
    <n v="-49.507460909593199"/>
    <n v="-2.2519920198158099"/>
    <s v="422"/>
    <s v="PA"/>
    <s v="Eixo Principal"/>
    <s v="-"/>
    <s v="422BPA0040"/>
    <s v="ACESSO A JOANA PERES"/>
    <s v="CAMETÁ"/>
    <n v="168"/>
    <n v="282"/>
    <n v="114"/>
    <x v="5"/>
    <m/>
    <m/>
    <s v="Federal"/>
    <m/>
    <m/>
    <m/>
    <s v="Federal"/>
    <s v="N_PAV"/>
    <s v="Marabá"/>
  </r>
  <r>
    <x v="0"/>
    <s v="422BPA0060"/>
    <n v="0"/>
    <x v="388"/>
    <s v="0060"/>
    <n v="-49.507460909593199"/>
    <n v="-2.2519920198158099"/>
    <n v="-49.387367770106401"/>
    <n v="-1.8975683803764101"/>
    <s v="422"/>
    <s v="PA"/>
    <s v="Eixo Principal"/>
    <s v="-"/>
    <s v="422BPA0060"/>
    <s v="CAMETÁ"/>
    <s v="LIMOEIRO DO AJURÚ"/>
    <n v="282"/>
    <n v="336"/>
    <n v="54"/>
    <x v="3"/>
    <m/>
    <m/>
    <s v="Federal"/>
    <m/>
    <m/>
    <m/>
    <s v="Federal"/>
    <s v="N_PAV"/>
    <s v="Marabá"/>
  </r>
  <r>
    <x v="0"/>
    <s v="423BAL0190"/>
    <n v="0"/>
    <x v="389"/>
    <s v="0190"/>
    <n v="-37.287886880275202"/>
    <n v="-9.1363215603916501"/>
    <n v="-37.363980329828301"/>
    <n v="-9.1443054798140206"/>
    <s v="423"/>
    <s v="AL"/>
    <s v="Eixo Principal"/>
    <s v="-"/>
    <s v="423BAL0190"/>
    <s v="DIV PE/AL"/>
    <s v="ENTR AL-130 (OURO BRANCO)"/>
    <n v="0"/>
    <n v="8.5"/>
    <n v="8.5"/>
    <x v="2"/>
    <m/>
    <m/>
    <s v="Federal"/>
    <m/>
    <m/>
    <m/>
    <s v="Federal"/>
    <s v="PAV"/>
    <s v="Santana do Ipanema"/>
  </r>
  <r>
    <x v="0"/>
    <s v="423BAL0210"/>
    <n v="0"/>
    <x v="389"/>
    <s v="0210"/>
    <n v="-37.363980329828301"/>
    <n v="-9.1443054798140206"/>
    <n v="-37.514824940418599"/>
    <n v="-9.1934625001941797"/>
    <s v="423"/>
    <s v="AL"/>
    <s v="Eixo Principal"/>
    <s v="-"/>
    <s v="423BAL0210"/>
    <s v="ENTR AL-130 (OURO BRANCO)"/>
    <s v="ENTR BR-316"/>
    <n v="8.5"/>
    <n v="26"/>
    <n v="17.5"/>
    <x v="2"/>
    <m/>
    <m/>
    <s v="Federal"/>
    <m/>
    <m/>
    <m/>
    <s v="Federal"/>
    <s v="PAV"/>
    <s v="Santana do Ipanema"/>
  </r>
  <r>
    <x v="0"/>
    <s v="423BAL0230"/>
    <n v="0"/>
    <x v="389"/>
    <s v="0230"/>
    <n v="-37.514824940418599"/>
    <n v="-9.1934625001941797"/>
    <n v="-37.736029360266699"/>
    <n v="-9.2662126004311105"/>
    <s v="423"/>
    <s v="AL"/>
    <s v="Eixo Principal"/>
    <s v="-"/>
    <s v="423BAL0230"/>
    <s v="ENTR BR-316"/>
    <s v="ENTR AL-140 (P/INHAPI)"/>
    <n v="26"/>
    <n v="51.6"/>
    <n v="25.6"/>
    <x v="2"/>
    <m/>
    <m/>
    <s v="Federal"/>
    <m/>
    <m/>
    <m/>
    <s v="Federal"/>
    <s v="PAV"/>
    <s v="Santana do Ipanema"/>
  </r>
  <r>
    <x v="0"/>
    <s v="423BAL0240"/>
    <n v="0"/>
    <x v="389"/>
    <s v="0240"/>
    <n v="-37.736029360266699"/>
    <n v="-9.2662126004311105"/>
    <n v="-37.983141240076101"/>
    <n v="-9.3300239098754698"/>
    <s v="423"/>
    <s v="AL"/>
    <s v="Eixo Principal"/>
    <s v="-"/>
    <s v="423BAL0240"/>
    <s v="ENTR AL-140 (P/INHAPI)"/>
    <s v="ENTR AL-145 (P/DELMIRO GOUVEIA)"/>
    <n v="51.6"/>
    <n v="79.7"/>
    <n v="28.1"/>
    <x v="2"/>
    <m/>
    <m/>
    <s v="Federal"/>
    <m/>
    <m/>
    <m/>
    <s v="Federal"/>
    <s v="PAV"/>
    <s v="Santana do Ipanema"/>
  </r>
  <r>
    <x v="0"/>
    <s v="423BAL0250"/>
    <n v="0"/>
    <x v="389"/>
    <s v="0250"/>
    <n v="-37.983141240076101"/>
    <n v="-9.3300239098754698"/>
    <n v="-38.168773259678098"/>
    <n v="-9.3960905796164909"/>
    <s v="423"/>
    <s v="AL"/>
    <s v="Eixo Principal"/>
    <s v="-"/>
    <s v="423BAL0250"/>
    <s v="ENTR AL-145 (P/DELMIRO GOUVEIA)"/>
    <s v="ENTR BR-110(A)"/>
    <n v="79.7"/>
    <n v="101.4"/>
    <n v="21.7"/>
    <x v="2"/>
    <m/>
    <m/>
    <s v="Federal"/>
    <m/>
    <m/>
    <m/>
    <s v="Federal"/>
    <s v="PAV"/>
    <s v="Santana do Ipanema"/>
  </r>
  <r>
    <x v="0"/>
    <s v="423BAL0255"/>
    <n v="0"/>
    <x v="389"/>
    <s v="0255"/>
    <n v="-38.168773259678098"/>
    <n v="-9.3960905796164909"/>
    <n v="-38.197424759844701"/>
    <n v="-9.4185442598097193"/>
    <s v="423"/>
    <s v="AL"/>
    <s v="Eixo Principal"/>
    <s v="Coinc"/>
    <s v="423BAL0255"/>
    <s v="ENTR BR-110(A)"/>
    <s v="INÍCIO DA PONTE SOBRE O RIO SÃO FRANCISCO"/>
    <n v="101.4"/>
    <n v="105.6"/>
    <n v="4.2"/>
    <x v="2"/>
    <m/>
    <s v="110BAL0540"/>
    <s v="Federal"/>
    <m/>
    <m/>
    <m/>
    <s v="Federal"/>
    <s v="PAV"/>
    <s v="Santana do Ipanema"/>
  </r>
  <r>
    <x v="0"/>
    <s v="423BAL0260"/>
    <n v="0"/>
    <x v="389"/>
    <s v="0260"/>
    <n v="-38.197424759844701"/>
    <n v="-9.4185442598097193"/>
    <n v="-38.198299249810397"/>
    <n v="-9.4212130303570198"/>
    <s v="423"/>
    <s v="AL"/>
    <s v="Eixo Principal"/>
    <s v="-"/>
    <s v="423BAL0260"/>
    <s v="INÍCIO DA PONTE SOBRE O RIO SÃO FRANCISCO"/>
    <s v="ENTR BR-110(B) (DIV AL/BA - FIM PONTE S/RIO S FRANCISCO)"/>
    <n v="105.6"/>
    <n v="105.9"/>
    <n v="0.3"/>
    <x v="2"/>
    <m/>
    <m/>
    <s v="Federal"/>
    <m/>
    <m/>
    <m/>
    <s v="Federal"/>
    <s v="PAV"/>
    <s v="Santana do Ipanema"/>
  </r>
  <r>
    <x v="0"/>
    <s v="423BBA0270"/>
    <n v="0"/>
    <x v="390"/>
    <s v="0270"/>
    <n v="-38.197424759844701"/>
    <n v="-9.4185442598097193"/>
    <n v="-38.198299249810397"/>
    <n v="-9.4212130303570198"/>
    <s v="423"/>
    <s v="BA"/>
    <s v="Eixo Principal"/>
    <s v="Coinc"/>
    <s v="423BBA0270"/>
    <s v="INÍCIO DA PONTE SOBRE O RIO SÃO FRANCISCO (DIV AL/BA)"/>
    <s v="FIM DA PONTE SOBRE O RIO SÃO FRANCISCO"/>
    <n v="0"/>
    <n v="0.3"/>
    <n v="0.3"/>
    <x v="2"/>
    <m/>
    <s v="110BBA0550"/>
    <s v="Federal"/>
    <m/>
    <m/>
    <m/>
    <s v="Federal"/>
    <s v="PAV"/>
    <s v="Euclides da Cunha"/>
  </r>
  <r>
    <x v="0"/>
    <s v="423BBA0280"/>
    <n v="0"/>
    <x v="390"/>
    <s v="0280"/>
    <n v="-38.204088520368799"/>
    <n v="-9.4384202500943903"/>
    <n v="-38.198299249810397"/>
    <n v="-9.4212130303570198"/>
    <s v="423"/>
    <s v="BA"/>
    <s v="Eixo Principal"/>
    <s v="Coinc"/>
    <s v="423BBA0280"/>
    <s v="FIM DA PONTE SOBRE O RIO SÃO FRANCISCO"/>
    <s v="ENTR BR-423(B)/BA-210 (PAULO AFONSO)"/>
    <n v="0.3"/>
    <n v="2.4"/>
    <n v="2.1"/>
    <x v="2"/>
    <m/>
    <s v="110BBA0560"/>
    <s v="Federal"/>
    <m/>
    <m/>
    <m/>
    <s v="Federal"/>
    <s v="PAV"/>
    <s v="Euclides da Cunha"/>
  </r>
  <r>
    <x v="0"/>
    <s v="423BBA0290"/>
    <n v="0"/>
    <x v="390"/>
    <s v="0290"/>
    <n v="-38.204088520368799"/>
    <n v="-9.4384202500943903"/>
    <n v="-38.413799099948399"/>
    <n v="-9.4347419968456094"/>
    <s v="423"/>
    <s v="BA"/>
    <s v="Eixo Principal"/>
    <s v="-"/>
    <s v="423BBA0290"/>
    <s v="ENTR BR-110(B) (PAULO AFONSO)"/>
    <s v="ENTR BA-709 (P/JUÁ)"/>
    <n v="2.4"/>
    <n v="25.4"/>
    <n v="23"/>
    <x v="1"/>
    <m/>
    <m/>
    <s v="Federal"/>
    <m/>
    <m/>
    <m/>
    <s v="Federal"/>
    <s v="PLA"/>
    <s v="Euclides da Cunha"/>
  </r>
  <r>
    <x v="0"/>
    <s v="423BBA0292"/>
    <n v="0"/>
    <x v="390"/>
    <s v="0292"/>
    <n v="-38.413799099948399"/>
    <n v="-9.4347419968456094"/>
    <n v="-38.697203486051897"/>
    <n v="-9.4089583132754893"/>
    <s v="423"/>
    <s v="BA"/>
    <s v="Eixo Principal"/>
    <s v="-"/>
    <s v="423BBA0292"/>
    <s v="ENTR BA-709 (P/JUÁ)"/>
    <s v="SALGADO DO MELÃO"/>
    <n v="25.4"/>
    <n v="55.4"/>
    <n v="30"/>
    <x v="1"/>
    <m/>
    <m/>
    <s v="Federal"/>
    <m/>
    <m/>
    <m/>
    <s v="Federal"/>
    <s v="PLA"/>
    <s v="Euclides da Cunha"/>
  </r>
  <r>
    <x v="0"/>
    <s v="423BBA0300"/>
    <n v="0"/>
    <x v="390"/>
    <s v="0300"/>
    <n v="-38.697203486051897"/>
    <n v="-9.4089583132754893"/>
    <n v="-39.084522879826899"/>
    <n v="-9.3737214698698992"/>
    <s v="423"/>
    <s v="BA"/>
    <s v="Eixo Principal"/>
    <s v="-"/>
    <s v="423BBA0300"/>
    <s v="SALGADO DO MELÃO"/>
    <s v="ENTR BR-116"/>
    <n v="55.4"/>
    <n v="96.4"/>
    <n v="41"/>
    <x v="1"/>
    <m/>
    <m/>
    <s v="Federal"/>
    <m/>
    <m/>
    <m/>
    <s v="Federal"/>
    <s v="PLA"/>
    <s v="Euclides da Cunha"/>
  </r>
  <r>
    <x v="0"/>
    <s v="423BBA0310"/>
    <n v="0"/>
    <x v="390"/>
    <s v="0310"/>
    <n v="-39.084522879826899"/>
    <n v="-9.3737214698698992"/>
    <n v="-39.779367789991397"/>
    <n v="-9.3938252701200895"/>
    <s v="423"/>
    <s v="BA"/>
    <s v="Eixo Principal"/>
    <s v="-"/>
    <s v="423BBA0310"/>
    <s v="ENTR BR-116"/>
    <s v="ENTR BA-313 (P/BARRO VERMELHO)"/>
    <n v="96.4"/>
    <n v="176.4"/>
    <n v="80"/>
    <x v="1"/>
    <m/>
    <m/>
    <s v="Federal"/>
    <m/>
    <m/>
    <m/>
    <s v="Federal"/>
    <s v="PLA"/>
    <s v="Senhor do Bonfim"/>
  </r>
  <r>
    <x v="0"/>
    <s v="423BBA0330"/>
    <n v="0"/>
    <x v="390"/>
    <s v="0330"/>
    <n v="-39.779367789991397"/>
    <n v="-9.3938252701200895"/>
    <n v="-40.492775049828602"/>
    <n v="-9.4433415498725708"/>
    <s v="423"/>
    <s v="BA"/>
    <s v="Eixo Principal"/>
    <s v="-"/>
    <s v="423BBA0330"/>
    <s v="ENTR BA-313 (P/BARRO VERMELHO)"/>
    <s v="ENTR BR-122/235/407 (JUAZEIRO)"/>
    <n v="176.4"/>
    <n v="254.4"/>
    <n v="78"/>
    <x v="1"/>
    <m/>
    <m/>
    <s v="Federal"/>
    <m/>
    <m/>
    <m/>
    <s v="Federal"/>
    <s v="PLA"/>
    <s v="Senhor do Bonfim"/>
  </r>
  <r>
    <x v="0"/>
    <s v="423BPE0010"/>
    <n v="0"/>
    <x v="391"/>
    <s v="0010"/>
    <n v="-35.988773959750397"/>
    <n v="-8.3000104298374104"/>
    <n v="-36.146265650239499"/>
    <n v="-8.3294562903754397"/>
    <s v="423"/>
    <s v="PE"/>
    <s v="Eixo Principal"/>
    <s v="Coinc"/>
    <s v="423BPE0010"/>
    <s v="ENTR BR-104/232(A) (CARUARÚ)"/>
    <s v="ENTR BR-232(B) (SÃO CAETANO)"/>
    <n v="0"/>
    <n v="18.2"/>
    <n v="18.2"/>
    <x v="0"/>
    <m/>
    <s v="232BPE0150"/>
    <s v="Federal"/>
    <m/>
    <m/>
    <m/>
    <s v="Federal"/>
    <s v="PAV"/>
    <s v="Caruaru"/>
  </r>
  <r>
    <x v="0"/>
    <s v="423BPE0030"/>
    <n v="0"/>
    <x v="391"/>
    <s v="0030"/>
    <n v="-36.146265650239499"/>
    <n v="-8.3294562903754397"/>
    <n v="-36.233844790404703"/>
    <n v="-8.4907612196545301"/>
    <s v="423"/>
    <s v="PE"/>
    <s v="Eixo Principal"/>
    <s v="-"/>
    <s v="423BPE0030"/>
    <s v="ENTR BR-232(B) (SÃO CAETANO)"/>
    <s v="CACHOEIRINHA"/>
    <n v="18.2"/>
    <n v="39.200000000000003"/>
    <n v="21"/>
    <x v="2"/>
    <m/>
    <m/>
    <s v="Federal"/>
    <m/>
    <m/>
    <m/>
    <s v="Federal"/>
    <s v="PAV"/>
    <s v="Caruaru"/>
  </r>
  <r>
    <x v="0"/>
    <s v="423BPE0050"/>
    <n v="0"/>
    <x v="391"/>
    <s v="0050"/>
    <n v="-36.233844790404703"/>
    <n v="-8.4907612196545301"/>
    <n v="-36.331316970401801"/>
    <n v="-8.6586865504439103"/>
    <s v="423"/>
    <s v="PE"/>
    <s v="Eixo Principal"/>
    <s v="-"/>
    <s v="423BPE0050"/>
    <s v="CACHOEIRINHA"/>
    <s v="ENTR PE-170/180 (LAJEDO)"/>
    <n v="39.200000000000003"/>
    <n v="61.3"/>
    <n v="22.1"/>
    <x v="2"/>
    <m/>
    <m/>
    <s v="Federal"/>
    <m/>
    <m/>
    <m/>
    <s v="Federal"/>
    <s v="PAV"/>
    <s v="Caruaru"/>
  </r>
  <r>
    <x v="0"/>
    <s v="423BPE0070"/>
    <n v="0"/>
    <x v="391"/>
    <s v="0070"/>
    <n v="-36.331316970401801"/>
    <n v="-8.6586865504439103"/>
    <n v="-36.419605570440602"/>
    <n v="-8.71073106998284"/>
    <s v="423"/>
    <s v="PE"/>
    <s v="Eixo Principal"/>
    <s v="-"/>
    <s v="423BPE0070"/>
    <s v="ENTR PE-170/180 (LAJEDO)"/>
    <s v="ENTR PE-158 (JUPÍ)"/>
    <n v="61.3"/>
    <n v="73.099999999999994"/>
    <n v="11.8"/>
    <x v="2"/>
    <m/>
    <m/>
    <s v="Federal"/>
    <m/>
    <m/>
    <m/>
    <s v="Federal"/>
    <s v="PAV"/>
    <s v="Caruaru"/>
  </r>
  <r>
    <x v="0"/>
    <s v="423BPE0075"/>
    <n v="0"/>
    <x v="391"/>
    <s v="0075"/>
    <n v="-36.419605570440602"/>
    <n v="-8.71073106998284"/>
    <n v="-36.469461189582198"/>
    <n v="-8.8743246803396598"/>
    <s v="423"/>
    <s v="PE"/>
    <s v="Eixo Principal"/>
    <s v="-"/>
    <s v="423BPE0075"/>
    <s v="ENTR PE-158 (JUPÍ)"/>
    <s v="ENTR PE-177 (P/QUIPAPA)"/>
    <n v="73.099999999999994"/>
    <n v="93.9"/>
    <n v="20.8"/>
    <x v="2"/>
    <m/>
    <m/>
    <s v="Federal"/>
    <m/>
    <m/>
    <m/>
    <s v="Federal"/>
    <s v="PAV"/>
    <s v="Caruaru"/>
  </r>
  <r>
    <x v="0"/>
    <s v="423BPE0080"/>
    <n v="0"/>
    <x v="391"/>
    <s v="0080"/>
    <n v="-36.469461189582198"/>
    <n v="-8.8743246803396598"/>
    <n v="-36.507281090050199"/>
    <n v="-8.8768437704236405"/>
    <s v="423"/>
    <s v="PE"/>
    <s v="Eixo Principal"/>
    <s v="-"/>
    <s v="423BPE0080"/>
    <s v="ENTR PE-177 (P/QUIPAPA)"/>
    <s v="ENTR BR-424/PE-218 (GARANHUNS)"/>
    <n v="93.9"/>
    <n v="98.4"/>
    <n v="4.5"/>
    <x v="2"/>
    <m/>
    <m/>
    <s v="Federal"/>
    <m/>
    <m/>
    <m/>
    <s v="Federal"/>
    <s v="PAV"/>
    <s v="Caruaru"/>
  </r>
  <r>
    <x v="0"/>
    <s v="423BPE0090"/>
    <n v="0"/>
    <x v="391"/>
    <s v="0090"/>
    <n v="-36.507281090050199"/>
    <n v="-8.8768437704236405"/>
    <n v="-36.653252230405997"/>
    <n v="-8.90259245957429"/>
    <s v="423"/>
    <s v="PE"/>
    <s v="Eixo Principal"/>
    <s v="-"/>
    <s v="423BPE0090"/>
    <s v="ENTR BR-424/PE-218 (GARANHUNS)"/>
    <s v="PARANATAMA"/>
    <n v="98.4"/>
    <n v="115.2"/>
    <n v="16.8"/>
    <x v="2"/>
    <m/>
    <m/>
    <s v="Federal"/>
    <m/>
    <m/>
    <m/>
    <s v="Federal"/>
    <s v="PAV"/>
    <s v="Caruaru"/>
  </r>
  <r>
    <x v="0"/>
    <s v="423BPE0110"/>
    <n v="0"/>
    <x v="391"/>
    <s v="0110"/>
    <n v="-36.653252230405997"/>
    <n v="-8.90259245957429"/>
    <n v="-36.709706039601897"/>
    <n v="-8.9181991297859895"/>
    <s v="423"/>
    <s v="PE"/>
    <s v="Eixo Principal"/>
    <s v="-"/>
    <s v="423BPE0110"/>
    <s v="PARANATAMA"/>
    <s v="ENTR PE-223 (P/SALOÁ)"/>
    <n v="115.2"/>
    <n v="121.7"/>
    <n v="6.5"/>
    <x v="2"/>
    <m/>
    <m/>
    <s v="Federal"/>
    <m/>
    <m/>
    <m/>
    <s v="Federal"/>
    <s v="PAV"/>
    <s v="Caruaru"/>
  </r>
  <r>
    <x v="0"/>
    <s v="423BPE0130"/>
    <n v="0"/>
    <x v="391"/>
    <s v="0130"/>
    <n v="-36.709706039601897"/>
    <n v="-8.9181991297859895"/>
    <n v="-36.867124879609399"/>
    <n v="-9.0086042096165198"/>
    <s v="423"/>
    <s v="PE"/>
    <s v="Eixo Principal"/>
    <s v="-"/>
    <s v="423BPE0130"/>
    <s v="ENTR PE-223 (P/SALOÁ)"/>
    <s v="ENTR PE-233 (P/IATÍ)"/>
    <n v="121.7"/>
    <n v="144.9"/>
    <n v="23.2"/>
    <x v="2"/>
    <m/>
    <m/>
    <s v="Federal"/>
    <m/>
    <m/>
    <m/>
    <s v="Federal"/>
    <s v="PAV"/>
    <s v="Caruaru"/>
  </r>
  <r>
    <x v="0"/>
    <s v="423BPE0150"/>
    <n v="0"/>
    <x v="391"/>
    <s v="0150"/>
    <n v="-36.867124879609399"/>
    <n v="-9.0086042096165198"/>
    <n v="-37.115512029556399"/>
    <n v="-9.1302220902771793"/>
    <s v="423"/>
    <s v="PE"/>
    <s v="Eixo Principal"/>
    <s v="-"/>
    <s v="423BPE0150"/>
    <s v="ENTR PE-233 (P/IATÍ)"/>
    <s v="ENTR PE-300 (ÁGUAS BELAS)"/>
    <n v="144.9"/>
    <n v="177.1"/>
    <n v="32.200000000000003"/>
    <x v="2"/>
    <m/>
    <m/>
    <s v="Federal"/>
    <m/>
    <m/>
    <m/>
    <s v="Federal"/>
    <s v="PAV"/>
    <s v="Caruaru"/>
  </r>
  <r>
    <x v="0"/>
    <s v="423BPE0170"/>
    <n v="0"/>
    <x v="391"/>
    <s v="0170"/>
    <n v="-37.115512029556399"/>
    <n v="-9.1302220902771793"/>
    <n v="-37.287886880275202"/>
    <n v="-9.1363215603916501"/>
    <s v="423"/>
    <s v="PE"/>
    <s v="Eixo Principal"/>
    <s v="-"/>
    <s v="423BPE0170"/>
    <s v="ENTR PE-300 (ÁGUAS BELAS)"/>
    <s v="DIV PE/AL"/>
    <n v="177.1"/>
    <n v="196.2"/>
    <n v="19.100000000000001"/>
    <x v="2"/>
    <m/>
    <m/>
    <s v="Federal"/>
    <m/>
    <m/>
    <m/>
    <s v="Federal"/>
    <s v="PAV"/>
    <s v="Caruaru"/>
  </r>
  <r>
    <x v="0"/>
    <s v="423CPE1005"/>
    <n v="0"/>
    <x v="392"/>
    <s v="1005"/>
    <n v="-36.430843829678899"/>
    <n v="-8.7537207601049492"/>
    <n v="-36.552103479791597"/>
    <n v="-8.8761034098444593"/>
    <s v="423"/>
    <s v="PE"/>
    <s v="Contorno"/>
    <s v="-"/>
    <s v="423CPE1005"/>
    <s v="ENTR BR-423 (KM 86)"/>
    <s v="ENTR BR-423 (KM 107 - CONTORNO DE GARANHUNS)"/>
    <n v="0"/>
    <n v="21"/>
    <n v="21"/>
    <x v="1"/>
    <m/>
    <m/>
    <s v="Federal"/>
    <m/>
    <m/>
    <m/>
    <s v="Federal"/>
    <s v="PLA"/>
    <s v="Caruaru"/>
  </r>
  <r>
    <x v="0"/>
    <s v="424APE1005"/>
    <n v="0"/>
    <x v="393"/>
    <s v="1005"/>
    <n v="-37.019259049665301"/>
    <n v="-8.4959832203492702"/>
    <n v="-37.018464450074198"/>
    <n v="-8.5140721498098006"/>
    <s v="424"/>
    <s v="PE"/>
    <s v="Acesso"/>
    <s v="-"/>
    <s v="424APE1005"/>
    <s v="ENTR BR-424 (KM 8,8)"/>
    <s v="DISTRITO DE POÇO DO BOI - ACESSO"/>
    <n v="0"/>
    <n v="2.1"/>
    <n v="2.1"/>
    <x v="1"/>
    <m/>
    <m/>
    <s v="Federal"/>
    <m/>
    <m/>
    <m/>
    <s v="Federal"/>
    <s v="PLA"/>
    <s v="Arcoverde"/>
  </r>
  <r>
    <x v="0"/>
    <s v="424BAL0140"/>
    <n v="0"/>
    <x v="394"/>
    <s v="0140"/>
    <n v="-36.30198115001"/>
    <n v="-9.1752166003657791"/>
    <n v="-36.300506279840803"/>
    <n v="-9.2533844998947004"/>
    <s v="424"/>
    <s v="AL"/>
    <s v="Eixo Principal"/>
    <s v="-"/>
    <s v="424BAL0140"/>
    <s v="ENTR AL-470(A) (DIV PE/AL)"/>
    <s v="ENTR AL-110(A) (INÌCIO TRAV URB CHÃ PRETA)"/>
    <n v="0"/>
    <n v="10.6"/>
    <n v="10.6"/>
    <x v="1"/>
    <m/>
    <m/>
    <s v="Estadual"/>
    <m/>
    <s v="AL-470"/>
    <s v="EOP"/>
    <s v="Estadual"/>
    <s v="PLA"/>
    <s v="Maceió"/>
  </r>
  <r>
    <x v="0"/>
    <s v="424BAL0145"/>
    <n v="0"/>
    <x v="394"/>
    <s v="0145"/>
    <n v="-36.300506279840803"/>
    <n v="-9.2533844998947004"/>
    <n v="-36.296800189876798"/>
    <n v="-9.2636945103932895"/>
    <s v="424"/>
    <s v="AL"/>
    <s v="Eixo Principal"/>
    <s v="-"/>
    <s v="424BAL0145"/>
    <s v="ENTR AL-110(A) (INÌCIO TRAV URB CHÃ PRETA)"/>
    <s v="FIM TRAV URB CHÃ PRETA"/>
    <n v="10.6"/>
    <n v="12.3"/>
    <n v="1.7"/>
    <x v="1"/>
    <m/>
    <m/>
    <s v="Estadual"/>
    <m/>
    <s v="AL-110"/>
    <s v="PAV"/>
    <s v="Estadual"/>
    <s v="PLA"/>
    <s v="Maceió"/>
  </r>
  <r>
    <x v="0"/>
    <s v="424BAL0150"/>
    <n v="0"/>
    <x v="394"/>
    <s v="0150"/>
    <n v="-36.296800189876798"/>
    <n v="-9.2636945103932895"/>
    <n v="-36.281691160418603"/>
    <n v="-9.3454965397334604"/>
    <s v="424"/>
    <s v="AL"/>
    <s v="Eixo Principal"/>
    <s v="-"/>
    <s v="424BAL0150"/>
    <s v="FIM TRAV URB CHÃ PRETA"/>
    <s v="ENTR AL-210(A) (P/PAULO JACINTO)"/>
    <n v="12.3"/>
    <n v="23"/>
    <n v="10.7"/>
    <x v="1"/>
    <m/>
    <m/>
    <s v="Estadual"/>
    <m/>
    <s v="AL-110"/>
    <s v="PAV"/>
    <s v="Estadual"/>
    <s v="PLA"/>
    <s v="Maceió"/>
  </r>
  <r>
    <x v="0"/>
    <s v="424BAL0155"/>
    <n v="0"/>
    <x v="394"/>
    <s v="0155"/>
    <n v="-36.281691160418603"/>
    <n v="-9.3454965397334604"/>
    <n v="-36.255918079855398"/>
    <n v="-9.3741624101670595"/>
    <s v="424"/>
    <s v="AL"/>
    <s v="Eixo Principal"/>
    <s v="-"/>
    <s v="424BAL0155"/>
    <s v="ENTR AL-210(A) (P/PAULO JACINTO)"/>
    <s v="INÍCIO TRAV URB VIÇOSA"/>
    <n v="23"/>
    <n v="27.8"/>
    <n v="4.8"/>
    <x v="1"/>
    <m/>
    <m/>
    <s v="Estadual"/>
    <m/>
    <s v="AL-110"/>
    <s v="PAV"/>
    <s v="Estadual"/>
    <s v="PLA"/>
    <s v="Maceió"/>
  </r>
  <r>
    <x v="0"/>
    <s v="424BAL0160"/>
    <n v="0"/>
    <x v="394"/>
    <s v="0160"/>
    <n v="-36.255918079855398"/>
    <n v="-9.3741624101670595"/>
    <n v="-36.243900219919098"/>
    <n v="-9.3706775102588704"/>
    <s v="424"/>
    <s v="AL"/>
    <s v="Eixo Principal"/>
    <s v="-"/>
    <s v="424BAL0160"/>
    <s v="INÍCIO TRAV URB VIÇOSA"/>
    <s v="ENTR AL-110(B) (VIÇOSA)"/>
    <n v="27.8"/>
    <n v="29.2"/>
    <n v="1.4"/>
    <x v="1"/>
    <m/>
    <m/>
    <s v="Estadual"/>
    <m/>
    <s v="AL-110"/>
    <s v="PAV"/>
    <s v="Estadual"/>
    <s v="PLA"/>
    <s v="Maceió"/>
  </r>
  <r>
    <x v="0"/>
    <s v="424BAL0165"/>
    <n v="0"/>
    <x v="394"/>
    <s v="0165"/>
    <n v="-36.243900219919098"/>
    <n v="-9.3706775102588704"/>
    <n v="-36.233035610105198"/>
    <n v="-9.3655266900046801"/>
    <s v="424"/>
    <s v="AL"/>
    <s v="Eixo Principal"/>
    <s v="-"/>
    <s v="424BAL0165"/>
    <s v="ENTR AL-110(B) (VIÇOSA)"/>
    <s v="FIM TRAV URB VIÇOSA"/>
    <n v="29.2"/>
    <n v="30.7"/>
    <n v="1.5"/>
    <x v="1"/>
    <m/>
    <m/>
    <s v="Estadual"/>
    <m/>
    <s v="AL-210"/>
    <s v="PAV"/>
    <s v="Estadual"/>
    <s v="PLA"/>
    <s v="Maceió"/>
  </r>
  <r>
    <x v="0"/>
    <s v="424BAL0170"/>
    <n v="0"/>
    <x v="394"/>
    <s v="0170"/>
    <n v="-36.233035610105198"/>
    <n v="-9.3655266900046801"/>
    <n v="-36.1637520303318"/>
    <n v="-9.3691194402099391"/>
    <s v="424"/>
    <s v="AL"/>
    <s v="Eixo Principal"/>
    <s v="-"/>
    <s v="424BAL0170"/>
    <s v="FIM TRAV URB VIÇOSA"/>
    <s v="ENTR AL-440(A)"/>
    <n v="30.7"/>
    <n v="39.5"/>
    <n v="8.8000000000000007"/>
    <x v="1"/>
    <m/>
    <m/>
    <s v="Estadual"/>
    <m/>
    <s v="AL-210"/>
    <s v="PAV"/>
    <s v="Estadual"/>
    <s v="PLA"/>
    <s v="Maceió"/>
  </r>
  <r>
    <x v="0"/>
    <s v="424BAL0175"/>
    <n v="0"/>
    <x v="394"/>
    <s v="0175"/>
    <n v="-36.1637520303318"/>
    <n v="-9.3691194402099391"/>
    <n v="-36.168827490096497"/>
    <n v="-9.3970621100282798"/>
    <s v="424"/>
    <s v="AL"/>
    <s v="Eixo Principal"/>
    <s v="-"/>
    <s v="424BAL0175"/>
    <s v="ENTR AL-440(A)"/>
    <s v="ENTR AL-440(B)"/>
    <n v="39.5"/>
    <n v="42.7"/>
    <n v="3.2"/>
    <x v="1"/>
    <m/>
    <m/>
    <s v="Estadual"/>
    <m/>
    <s v="AL-210"/>
    <s v="PAV"/>
    <s v="Estadual"/>
    <s v="PLA"/>
    <s v="Maceió"/>
  </r>
  <r>
    <x v="0"/>
    <s v="424BAL0180"/>
    <n v="0"/>
    <x v="394"/>
    <s v="0180"/>
    <n v="-36.168827490096497"/>
    <n v="-9.3970621100282798"/>
    <n v="-36.184083869874598"/>
    <n v="-9.4666176996470792"/>
    <s v="424"/>
    <s v="AL"/>
    <s v="Eixo Principal"/>
    <s v="-"/>
    <s v="424BAL0180"/>
    <s v="ENTR AL-210(B) (P/CAJUEIRO)"/>
    <s v="ENTR BR-316(A) AL/440(B)"/>
    <n v="42.7"/>
    <n v="50.8"/>
    <n v="8.1"/>
    <x v="1"/>
    <m/>
    <m/>
    <s v="Estadual"/>
    <m/>
    <s v="AL-440"/>
    <s v="PAV"/>
    <s v="Estadual"/>
    <s v="PLA"/>
    <s v="Maceió"/>
  </r>
  <r>
    <x v="0"/>
    <s v="424BAL0210"/>
    <n v="0"/>
    <x v="394"/>
    <s v="0210"/>
    <n v="-36.184083869874598"/>
    <n v="-9.4666176996470792"/>
    <n v="-36.001787440238097"/>
    <n v="-9.5148010798059204"/>
    <s v="424"/>
    <s v="AL"/>
    <s v="Eixo Principal"/>
    <s v="Coinc"/>
    <s v="424BAL0210"/>
    <s v="INÍCIO TRAV URB CAJUEIRO"/>
    <s v="ENTR BR-316(A)/AL-410(B) (FIM TRAV URB ATALAIA)"/>
    <n v="50.8"/>
    <n v="73.8"/>
    <n v="23"/>
    <x v="1"/>
    <m/>
    <s v="316BAL1050"/>
    <s v="Estadual"/>
    <m/>
    <s v="AL-210"/>
    <s v="PAV"/>
    <s v="Estadual"/>
    <s v="PLA"/>
    <s v="Maceió"/>
  </r>
  <r>
    <x v="0"/>
    <s v="424BAL0230"/>
    <n v="0"/>
    <x v="394"/>
    <s v="0230"/>
    <n v="-36.001787440238097"/>
    <n v="-9.5148010798059204"/>
    <n v="-35.969397380084899"/>
    <n v="-9.5668628798180109"/>
    <s v="424"/>
    <s v="AL"/>
    <s v="Eixo Principal"/>
    <s v="Coinc"/>
    <s v="424BAL0230"/>
    <s v="ENTR BR-316(A)/AL-410(B) (FIM TRAV URB ATALAIA)"/>
    <s v="ENTR BR-101"/>
    <n v="73.8"/>
    <n v="80.599999999999994"/>
    <n v="6.8"/>
    <x v="2"/>
    <m/>
    <s v="316BAL1070"/>
    <s v="Federal"/>
    <m/>
    <m/>
    <m/>
    <s v="Federal"/>
    <s v="PAV"/>
    <s v="Maceió"/>
  </r>
  <r>
    <x v="0"/>
    <s v="424BAL0250"/>
    <n v="0"/>
    <x v="394"/>
    <s v="0250"/>
    <n v="-35.969397380084899"/>
    <n v="-9.5668628798180109"/>
    <n v="-35.954301969959801"/>
    <n v="-9.5903426298084398"/>
    <s v="424"/>
    <s v="AL"/>
    <s v="Eixo Principal"/>
    <s v="Coinc"/>
    <s v="424BAL0250"/>
    <s v="ENTR BR-101"/>
    <s v="ENTR BR-316 (RODOVIA SECUNDÁRIA)"/>
    <n v="80.599999999999994"/>
    <n v="83.7"/>
    <n v="3.1"/>
    <x v="2"/>
    <m/>
    <s v="316BAL1090"/>
    <s v="Federal"/>
    <m/>
    <m/>
    <m/>
    <s v="Federal"/>
    <s v="PAV"/>
    <s v="Maceió"/>
  </r>
  <r>
    <x v="0"/>
    <s v="424BAL0270"/>
    <n v="0"/>
    <x v="394"/>
    <s v="0270"/>
    <n v="-35.954301969959801"/>
    <n v="-9.5903426298084398"/>
    <n v="-35.939427509771598"/>
    <n v="-9.5909163001471107"/>
    <s v="424"/>
    <s v="AL"/>
    <s v="Eixo Principal"/>
    <s v="Coinc"/>
    <s v="424BAL0270"/>
    <s v="ENTR BR-316 (RODOVIA SECUNDÁRIA)"/>
    <s v="ACESSO A PILAR"/>
    <n v="83.7"/>
    <n v="85.4"/>
    <n v="1.7"/>
    <x v="2"/>
    <m/>
    <s v="316BAL1110"/>
    <s v="Federal"/>
    <m/>
    <m/>
    <m/>
    <s v="Federal"/>
    <s v="PAV"/>
    <s v="Maceió"/>
  </r>
  <r>
    <x v="0"/>
    <s v="424BAL0290"/>
    <n v="0"/>
    <x v="394"/>
    <s v="0290"/>
    <n v="-35.939427509771598"/>
    <n v="-9.5909163001471107"/>
    <n v="-35.879794519801102"/>
    <n v="-9.58782419982691"/>
    <s v="424"/>
    <s v="AL"/>
    <s v="Eixo Principal"/>
    <s v="Coinc"/>
    <s v="424BAL0290"/>
    <s v="ACESSO A PILAR"/>
    <s v="ENTR BR-316(B)"/>
    <n v="85.4"/>
    <n v="92"/>
    <n v="6.6"/>
    <x v="2"/>
    <m/>
    <s v="316BAL1130"/>
    <s v="Federal"/>
    <m/>
    <m/>
    <m/>
    <s v="Federal"/>
    <s v="PAV"/>
    <s v="Maceió"/>
  </r>
  <r>
    <x v="0"/>
    <s v="424BAL0310"/>
    <n v="0"/>
    <x v="394"/>
    <s v="0310"/>
    <n v="-35.879794519801102"/>
    <n v="-9.58782419982691"/>
    <n v="-35.808621659561801"/>
    <n v="-9.7048516502833806"/>
    <s v="424"/>
    <s v="AL"/>
    <s v="Eixo Principal"/>
    <s v="-"/>
    <s v="424BAL0310"/>
    <s v="ENTR BR-316(B)"/>
    <s v="ENTR AL-101(A) (ILHA DE SANTA RITA)"/>
    <n v="92"/>
    <n v="108.2"/>
    <n v="16.2"/>
    <x v="2"/>
    <m/>
    <m/>
    <s v="Federal"/>
    <m/>
    <m/>
    <m/>
    <s v="Federal"/>
    <s v="PAV"/>
    <s v="Maceió"/>
  </r>
  <r>
    <x v="0"/>
    <s v="424BAL0330"/>
    <n v="0"/>
    <x v="394"/>
    <s v="0330"/>
    <n v="-35.808621659561801"/>
    <n v="-9.7048516502833806"/>
    <n v="-35.721698750197099"/>
    <n v="-9.6736925299862193"/>
    <s v="424"/>
    <s v="AL"/>
    <s v="Eixo Principal"/>
    <s v="-"/>
    <s v="424BAL0330"/>
    <s v="ENTR AL-101(A) (ILHA DE SANTA RITA)"/>
    <s v="ENTR BR-316/AL-101(B) (PORTO MACEIÓ)"/>
    <n v="108.2"/>
    <n v="121.5"/>
    <n v="13.3"/>
    <x v="1"/>
    <m/>
    <m/>
    <s v="Estadual"/>
    <m/>
    <s v="AL-101"/>
    <s v="DUP"/>
    <s v="Estadual"/>
    <s v="PLA"/>
    <s v="Maceió"/>
  </r>
  <r>
    <x v="0"/>
    <s v="424BPE0010"/>
    <n v="0"/>
    <x v="395"/>
    <s v="0010"/>
    <n v="-37.062677970012203"/>
    <n v="-8.4303216502239504"/>
    <n v="-36.8748750301584"/>
    <n v="-8.5765626798237804"/>
    <s v="424"/>
    <s v="PE"/>
    <s v="Eixo Principal"/>
    <s v="-"/>
    <s v="424BPE0010"/>
    <s v="ENTR BR-232 (ARCOVERDE)"/>
    <s v="ENTR PE-217 (VENTUROSA)"/>
    <n v="0"/>
    <n v="29.7"/>
    <n v="29.7"/>
    <x v="2"/>
    <m/>
    <m/>
    <s v="Federal"/>
    <m/>
    <m/>
    <m/>
    <s v="Federal"/>
    <s v="PAV"/>
    <s v="Arcoverde"/>
  </r>
  <r>
    <x v="0"/>
    <s v="424BPE0030"/>
    <n v="0"/>
    <x v="395"/>
    <s v="0030"/>
    <n v="-36.8748750301584"/>
    <n v="-8.5765626798237804"/>
    <n v="-36.810446300156499"/>
    <n v="-8.6712292097601509"/>
    <s v="424"/>
    <s v="PE"/>
    <s v="Eixo Principal"/>
    <s v="-"/>
    <s v="424BPE0030"/>
    <s v="ENTR PE-217 (VENTUROSA)"/>
    <s v="ENTR PE-244 (P/ÁGUAS BELAS)"/>
    <n v="29.7"/>
    <n v="42.6"/>
    <n v="12.9"/>
    <x v="2"/>
    <m/>
    <m/>
    <s v="Federal"/>
    <m/>
    <m/>
    <m/>
    <s v="Federal"/>
    <s v="PAV"/>
    <s v="Arcoverde"/>
  </r>
  <r>
    <x v="0"/>
    <s v="424BPE0035"/>
    <n v="0"/>
    <x v="395"/>
    <s v="0035"/>
    <n v="-36.810446300156499"/>
    <n v="-8.6712292097601509"/>
    <n v="-36.643495910008099"/>
    <n v="-8.7632269898336403"/>
    <s v="424"/>
    <s v="PE"/>
    <s v="Eixo Principal"/>
    <s v="-"/>
    <s v="424BPE0035"/>
    <s v="ENTR PE-244 (P/ÁGUAS BELAS)"/>
    <s v="ENTR PE-193 (CAETÉS)"/>
    <n v="42.6"/>
    <n v="66.900000000000006"/>
    <n v="24.3"/>
    <x v="2"/>
    <m/>
    <m/>
    <s v="Federal"/>
    <m/>
    <m/>
    <m/>
    <s v="Federal"/>
    <s v="PAV"/>
    <s v="Arcoverde"/>
  </r>
  <r>
    <x v="0"/>
    <s v="424BPE0050"/>
    <n v="0"/>
    <x v="395"/>
    <s v="0050"/>
    <n v="-36.643495910008099"/>
    <n v="-8.7632269898336403"/>
    <n v="-36.507281090050199"/>
    <n v="-8.8768437704236405"/>
    <s v="424"/>
    <s v="PE"/>
    <s v="Eixo Principal"/>
    <s v="-"/>
    <s v="424BPE0050"/>
    <s v="ENTR PE-193 (CAETÉS)"/>
    <s v="ENTR BR-423 (GARANHUNS)"/>
    <n v="66.900000000000006"/>
    <n v="87.3"/>
    <n v="20.399999999999999"/>
    <x v="2"/>
    <m/>
    <m/>
    <s v="Federal"/>
    <m/>
    <m/>
    <m/>
    <s v="Federal"/>
    <s v="PAV"/>
    <s v="Arcoverde"/>
  </r>
  <r>
    <x v="0"/>
    <s v="424BPE0070"/>
    <n v="0"/>
    <x v="395"/>
    <s v="0070"/>
    <n v="-36.507281090050199"/>
    <n v="-8.8768437704236405"/>
    <n v="-36.521639649649998"/>
    <n v="-8.9722381495708898"/>
    <s v="424"/>
    <s v="PE"/>
    <s v="Eixo Principal"/>
    <s v="-"/>
    <s v="424BPE0070"/>
    <s v="ENTR BR-423 (GARANHUNS)"/>
    <s v="ENTR PE-218 (P/BOM CONSELHO)"/>
    <n v="87.3"/>
    <n v="101.9"/>
    <n v="14.6"/>
    <x v="2"/>
    <m/>
    <m/>
    <s v="Federal"/>
    <m/>
    <m/>
    <m/>
    <s v="Federal"/>
    <s v="PAV"/>
    <s v="Arcoverde"/>
  </r>
  <r>
    <x v="0"/>
    <s v="424BPE0090"/>
    <n v="0"/>
    <x v="395"/>
    <s v="0090"/>
    <n v="-36.521639649649998"/>
    <n v="-8.9722381495708898"/>
    <n v="-36.394450539960403"/>
    <n v="-9.0474380902956"/>
    <s v="424"/>
    <s v="PE"/>
    <s v="Eixo Principal"/>
    <s v="-"/>
    <s v="424BPE0090"/>
    <s v="ENTR PE-218 (P/BOM CONSELHO)"/>
    <s v="ENTR PE-187 (P/PALMEIRINA)"/>
    <n v="101.9"/>
    <n v="120.9"/>
    <n v="19"/>
    <x v="2"/>
    <m/>
    <m/>
    <s v="Federal"/>
    <m/>
    <m/>
    <m/>
    <s v="Federal"/>
    <s v="PAV"/>
    <s v="Arcoverde"/>
  </r>
  <r>
    <x v="0"/>
    <s v="424BPE0115"/>
    <n v="0"/>
    <x v="395"/>
    <s v="0115"/>
    <n v="-36.394450539960403"/>
    <n v="-9.0474380902956"/>
    <n v="-36.340388289787697"/>
    <n v="-9.1235694300850696"/>
    <s v="424"/>
    <s v="PE"/>
    <s v="Eixo Principal"/>
    <s v="-"/>
    <s v="424BPE0115"/>
    <s v="ENTR PE-187 (P/PALMEIRINA)"/>
    <s v="CORRENTES"/>
    <n v="120.9"/>
    <n v="133.5"/>
    <n v="12.6"/>
    <x v="2"/>
    <m/>
    <m/>
    <s v="Federal"/>
    <m/>
    <m/>
    <m/>
    <s v="Federal"/>
    <s v="PAV"/>
    <s v="Arcoverde"/>
  </r>
  <r>
    <x v="0"/>
    <s v="424BPE0130"/>
    <n v="0"/>
    <x v="395"/>
    <s v="0130"/>
    <n v="-36.340388289787697"/>
    <n v="-9.1235694300850696"/>
    <n v="-36.30198115001"/>
    <n v="-9.1752166003657791"/>
    <s v="424"/>
    <s v="PE"/>
    <s v="Eixo Principal"/>
    <s v="-"/>
    <s v="424BPE0130"/>
    <s v="CORRENTES"/>
    <s v="DIV PE/AL"/>
    <n v="133.5"/>
    <n v="142.19999999999999"/>
    <n v="8.6999999999999993"/>
    <x v="1"/>
    <m/>
    <m/>
    <s v="Estadual"/>
    <m/>
    <s v="PET-424"/>
    <s v="PAV"/>
    <s v="Estadual"/>
    <s v="PLA"/>
    <s v="Arcoverde"/>
  </r>
  <r>
    <x v="0"/>
    <s v="425BRO0010"/>
    <n v="0"/>
    <x v="396"/>
    <s v="0010"/>
    <n v="-65.373462999817505"/>
    <n v="-9.6956265603174607"/>
    <n v="-65.2216308598762"/>
    <n v="-9.7241025703772799"/>
    <s v="425"/>
    <s v="RO"/>
    <s v="Eixo Principal"/>
    <s v="Coinc"/>
    <s v="425BRO0010"/>
    <s v="ENTR BR-364(A) (FIM DA PISTA MARGINAL-ABUNÃ)"/>
    <s v="ENTR BR-364(B) (KM 911,3)"/>
    <n v="0"/>
    <n v="18.100000000000001"/>
    <n v="18.100000000000001"/>
    <x v="2"/>
    <m/>
    <s v="364BRO1475"/>
    <s v="Federal"/>
    <m/>
    <m/>
    <m/>
    <s v="Federal"/>
    <s v="PAV"/>
    <s v="Porto Velho"/>
  </r>
  <r>
    <x v="0"/>
    <s v="425BRO0020"/>
    <n v="0"/>
    <x v="396"/>
    <s v="0020"/>
    <n v="-65.2216308598762"/>
    <n v="-9.7241025703772799"/>
    <n v="-65.327084999672905"/>
    <n v="-10.4019138299592"/>
    <s v="425"/>
    <s v="RO"/>
    <s v="Eixo Principal"/>
    <s v="-"/>
    <s v="425BRO0020"/>
    <s v="ENTR BR-364(B) (KM 911,3)"/>
    <s v="ENTR BR-421(A) (NOVA MAMORÉ)"/>
    <n v="18.100000000000001"/>
    <n v="98.6"/>
    <n v="80.5"/>
    <x v="2"/>
    <m/>
    <m/>
    <s v="Federal"/>
    <m/>
    <m/>
    <m/>
    <s v="Federal"/>
    <s v="PAV"/>
    <s v="Porto Velho"/>
  </r>
  <r>
    <x v="0"/>
    <s v="425BRO0030"/>
    <n v="0"/>
    <x v="396"/>
    <s v="0030"/>
    <n v="-65.327084999672905"/>
    <n v="-10.4019138299592"/>
    <n v="-65.274264769903098"/>
    <n v="-10.7155125202865"/>
    <s v="425"/>
    <s v="RO"/>
    <s v="Eixo Principal"/>
    <s v="Coinc"/>
    <s v="425BRO0030"/>
    <s v="ENTR BR-421(A) (NOVA MAMORÉ)"/>
    <s v="ENTR BR-421(B) (ACESSO A MONTE NEGRO)"/>
    <n v="98.6"/>
    <n v="136.30000000000001"/>
    <n v="37.700000000000003"/>
    <x v="2"/>
    <m/>
    <s v="421BRO0110"/>
    <s v="Federal"/>
    <m/>
    <m/>
    <m/>
    <s v="Federal"/>
    <s v="PAV"/>
    <s v="Porto Velho"/>
  </r>
  <r>
    <x v="0"/>
    <s v="425BRO0040"/>
    <n v="0"/>
    <x v="396"/>
    <s v="0040"/>
    <n v="-65.274264769903098"/>
    <n v="-10.7155125202865"/>
    <n v="-65.300650820279003"/>
    <n v="-10.7491690300266"/>
    <s v="425"/>
    <s v="RO"/>
    <s v="Eixo Principal"/>
    <s v="Coinc"/>
    <s v="425BRO0040"/>
    <s v="ENTR BR-421(B) (ACESSO A MONTE NEGRO)"/>
    <s v="INÍCIO PISTA DUPLA (UNIR-CAMPUS GUAJARÁ)"/>
    <n v="136.30000000000001"/>
    <n v="141.19999999999999"/>
    <n v="4.9000000000000004"/>
    <x v="2"/>
    <m/>
    <s v="421BRO0120"/>
    <s v="Federal"/>
    <m/>
    <m/>
    <m/>
    <s v="Federal"/>
    <s v="PAV"/>
    <s v="Porto Velho"/>
  </r>
  <r>
    <x v="0"/>
    <s v="425BRO0050"/>
    <n v="0"/>
    <x v="396"/>
    <s v="0050"/>
    <n v="-65.300650820279003"/>
    <n v="-10.7491690300266"/>
    <n v="-65.326493129754098"/>
    <n v="-10.7739600500162"/>
    <s v="425"/>
    <s v="RO"/>
    <s v="Eixo Principal"/>
    <s v="Coinc"/>
    <s v="425BRO0050"/>
    <s v="INÍCIO PISTA DUPLA (UNIR-CAMPUS GUAJARÁ)"/>
    <s v="ROT. AV 15 NOV(BOIBÓDROMO)ENTR BR-421(C) ACESS.PONTE BR/BOL"/>
    <n v="141.19999999999999"/>
    <n v="145.1"/>
    <n v="3.9"/>
    <x v="2"/>
    <m/>
    <s v="421BRO0130"/>
    <s v="Federal"/>
    <m/>
    <m/>
    <m/>
    <s v="Federal"/>
    <s v="PAV"/>
    <s v="Porto Velho"/>
  </r>
  <r>
    <x v="0"/>
    <s v="425BRO0060"/>
    <n v="0"/>
    <x v="396"/>
    <s v="0060"/>
    <n v="-65.326493129754098"/>
    <n v="-10.7739600500162"/>
    <n v="-65.3483656401621"/>
    <n v="-10.7922252403025"/>
    <s v="425"/>
    <s v="RO"/>
    <s v="Eixo Principal"/>
    <s v="-"/>
    <s v="425BRO0060"/>
    <s v="ROT. AV 15 NOV(BOIBÓDROMO)ENTR BR-421(C) ACESS.PONTE BR/BOL"/>
    <s v="FRONT BRASIL/BOLIVIA (INÍCIO DA TRAVESSIA DO RIO MAMORÉ)"/>
    <n v="145.1"/>
    <n v="148.1"/>
    <n v="3"/>
    <x v="2"/>
    <m/>
    <m/>
    <s v="Federal"/>
    <m/>
    <m/>
    <m/>
    <s v="Federal"/>
    <s v="PAV"/>
    <s v="Porto Velho"/>
  </r>
  <r>
    <x v="0"/>
    <s v="426BPB0010"/>
    <n v="0"/>
    <x v="397"/>
    <s v="0010"/>
    <n v="-37.729118639613397"/>
    <n v="-6.88922322027536"/>
    <n v="-37.799323439924699"/>
    <n v="-6.9627448003322403"/>
    <s v="426"/>
    <s v="PB"/>
    <s v="Eixo Principal"/>
    <s v="-"/>
    <s v="426BPB0010"/>
    <s v="ENTR BR-230 (SÃO BENTINHO)"/>
    <s v="CAJAZEIRINHAS"/>
    <n v="0"/>
    <n v="12.7"/>
    <n v="12.7"/>
    <x v="1"/>
    <m/>
    <m/>
    <s v="Estadual"/>
    <m/>
    <s v="PB-366"/>
    <s v="PAV"/>
    <s v="Estadual"/>
    <s v="PLA"/>
    <s v="Patos"/>
  </r>
  <r>
    <x v="0"/>
    <s v="426BPB0020"/>
    <n v="0"/>
    <x v="397"/>
    <s v="0020"/>
    <n v="-37.799323439924699"/>
    <n v="-6.9627448003322403"/>
    <n v="-37.958679649845898"/>
    <n v="-7.0152754196248504"/>
    <s v="426"/>
    <s v="PB"/>
    <s v="Eixo Principal"/>
    <s v="-"/>
    <s v="426BPB0020"/>
    <s v="CAJAZEIRINHAS"/>
    <s v="ENTR PB-348 (COREMAS)"/>
    <n v="12.7"/>
    <n v="34.799999999999997"/>
    <n v="22.1"/>
    <x v="1"/>
    <m/>
    <m/>
    <s v="Estadual"/>
    <m/>
    <s v="PB-366"/>
    <s v="PAV"/>
    <s v="Estadual"/>
    <s v="PLA"/>
    <s v="Patos"/>
  </r>
  <r>
    <x v="0"/>
    <s v="426BPB0030"/>
    <n v="0"/>
    <x v="397"/>
    <s v="0030"/>
    <n v="-37.958679649845898"/>
    <n v="-7.0152754196248504"/>
    <n v="-37.965528089749498"/>
    <n v="-7.2152108398083703"/>
    <s v="426"/>
    <s v="PB"/>
    <s v="Eixo Principal"/>
    <s v="-"/>
    <s v="426BPB0030"/>
    <s v="ENTR PB-348 (COREMAS)"/>
    <s v="ENTR BR-361(A)"/>
    <n v="34.799999999999997"/>
    <n v="62.4"/>
    <n v="27.6"/>
    <x v="1"/>
    <m/>
    <m/>
    <s v="Estadual"/>
    <m/>
    <s v="PB-342"/>
    <s v="IMP"/>
    <s v="Estadual"/>
    <s v="PLA"/>
    <s v="Patos"/>
  </r>
  <r>
    <x v="0"/>
    <s v="426BPB0040"/>
    <n v="0"/>
    <x v="397"/>
    <s v="0040"/>
    <n v="-37.965528089749498"/>
    <n v="-7.2152108398083703"/>
    <n v="-37.926565370395501"/>
    <n v="-7.2022919796910401"/>
    <s v="426"/>
    <s v="PB"/>
    <s v="Eixo Principal"/>
    <s v="Coinc"/>
    <s v="426BPB0040"/>
    <s v="ENTR BR-361(A)"/>
    <s v="ENTR BR-361(B) (PIANCÓ)"/>
    <n v="62.4"/>
    <n v="67.400000000000006"/>
    <n v="5"/>
    <x v="2"/>
    <m/>
    <s v="361BPB0030"/>
    <s v="Federal"/>
    <m/>
    <m/>
    <m/>
    <s v="Federal"/>
    <s v="PAV"/>
    <s v="Patos"/>
  </r>
  <r>
    <x v="0"/>
    <s v="426BPB0050"/>
    <n v="0"/>
    <x v="397"/>
    <s v="0050"/>
    <n v="-37.926565370395501"/>
    <n v="-7.2022919796910401"/>
    <n v="-37.984595499582603"/>
    <n v="-7.3815583199604404"/>
    <s v="426"/>
    <s v="PB"/>
    <s v="Eixo Principal"/>
    <s v="-"/>
    <s v="426BPB0050"/>
    <s v="ENTR BR-361(B) (PIANCÓ)"/>
    <s v="SANTANA DOS GARROTES"/>
    <n v="67.400000000000006"/>
    <n v="87.6"/>
    <n v="20.2"/>
    <x v="2"/>
    <m/>
    <m/>
    <s v="Federal"/>
    <m/>
    <m/>
    <m/>
    <s v="Federal"/>
    <s v="PAV"/>
    <s v="Patos"/>
  </r>
  <r>
    <x v="0"/>
    <s v="426BPB0055"/>
    <n v="0"/>
    <x v="397"/>
    <s v="0055"/>
    <n v="-37.984595499582603"/>
    <n v="-7.3815583199604404"/>
    <n v="-37.996131339989198"/>
    <n v="-7.4476940603325898"/>
    <s v="426"/>
    <s v="PB"/>
    <s v="Eixo Principal"/>
    <s v="-"/>
    <s v="426BPB0055"/>
    <s v="SANTANA DOS GARROTES"/>
    <s v="ENTR PB-356(A) (P/NOVA OLINDA)"/>
    <n v="87.6"/>
    <n v="95.3"/>
    <n v="7.7"/>
    <x v="5"/>
    <s v="EOP"/>
    <m/>
    <s v="Federal"/>
    <m/>
    <m/>
    <m/>
    <s v="Federal"/>
    <s v="N_PAV"/>
    <s v="Patos"/>
  </r>
  <r>
    <x v="0"/>
    <s v="426BPB0070"/>
    <n v="0"/>
    <x v="397"/>
    <s v="0070"/>
    <n v="-37.996131339989198"/>
    <n v="-7.4476940603325898"/>
    <n v="-37.877824999624004"/>
    <n v="-7.6431759999723496"/>
    <s v="426"/>
    <s v="PB"/>
    <s v="Eixo Principal"/>
    <s v="-"/>
    <s v="426BPB0070"/>
    <s v="ENTR PB-356(A) (P/NOVA OLINDA)"/>
    <s v="ENTR PB-306(A)/356(B) (TAVARES)"/>
    <n v="95.3"/>
    <n v="134.4"/>
    <n v="39.1"/>
    <x v="1"/>
    <m/>
    <m/>
    <s v="Estadual"/>
    <m/>
    <s v="PB-356"/>
    <s v="LEN"/>
    <s v="Estadual"/>
    <s v="PLA"/>
    <s v="Patos"/>
  </r>
  <r>
    <x v="0"/>
    <s v="426BPB0090"/>
    <n v="0"/>
    <x v="397"/>
    <s v="0090"/>
    <n v="-37.877824999624004"/>
    <n v="-7.6431759999723496"/>
    <n v="-37.991403999694697"/>
    <n v="-7.7365419996135598"/>
    <s v="426"/>
    <s v="PB"/>
    <s v="Eixo Principal"/>
    <s v="-"/>
    <s v="426BPB0090"/>
    <s v="ENTR PB-306(A)/356(B) (TAVARES)"/>
    <s v="ENTR PB-374 (PRINCESA ISABEL)"/>
    <n v="134.4"/>
    <n v="153.30000000000001"/>
    <n v="18.899999999999999"/>
    <x v="1"/>
    <m/>
    <m/>
    <s v="Estadual"/>
    <m/>
    <s v="PB-306"/>
    <s v="PAV"/>
    <s v="Estadual"/>
    <s v="PLA"/>
    <s v="Patos"/>
  </r>
  <r>
    <x v="0"/>
    <s v="426BPB0110"/>
    <n v="0"/>
    <x v="397"/>
    <s v="0110"/>
    <n v="-37.991403999694697"/>
    <n v="-7.7365419996135598"/>
    <n v="-38.013047719876297"/>
    <n v="-7.7596264499006704"/>
    <s v="426"/>
    <s v="PB"/>
    <s v="Eixo Principal"/>
    <s v="-"/>
    <s v="426BPB0110"/>
    <s v="ENTR PB-374 (PRINCESA ISABEL)"/>
    <s v="ENTR PB-306(B) (DIV PB/PE)"/>
    <n v="153.30000000000001"/>
    <n v="158.4"/>
    <n v="5.0999999999999996"/>
    <x v="1"/>
    <m/>
    <m/>
    <s v="Estadual"/>
    <m/>
    <s v="PB-306"/>
    <s v="PAV"/>
    <s v="Estadual"/>
    <s v="PLA"/>
    <s v="Patos"/>
  </r>
  <r>
    <x v="0"/>
    <s v="426BPE0130"/>
    <n v="0"/>
    <x v="398"/>
    <s v="0130"/>
    <n v="-38.013047719876297"/>
    <n v="-7.7596264499006704"/>
    <n v="-37.983285039872598"/>
    <n v="-7.8592243996862399"/>
    <s v="426"/>
    <s v="PE"/>
    <s v="Eixo Principal"/>
    <s v="-"/>
    <s v="426BPE0130"/>
    <s v="DIV PB/PE (IRAGUAÇU)"/>
    <s v="ENTR PE-320 (FLÔRES)"/>
    <n v="0"/>
    <n v="13.2"/>
    <n v="13.2"/>
    <x v="1"/>
    <m/>
    <m/>
    <s v="Estadual"/>
    <m/>
    <s v="PE-337"/>
    <s v="PAV"/>
    <s v="Estadual"/>
    <s v="PLA"/>
    <s v="Arcoverde"/>
  </r>
  <r>
    <x v="0"/>
    <s v="426BPE0150"/>
    <n v="0"/>
    <x v="398"/>
    <s v="0150"/>
    <n v="-37.983285039872598"/>
    <n v="-7.8592243996862399"/>
    <n v="-37.843162109843398"/>
    <n v="-8.0470513901095106"/>
    <s v="426"/>
    <s v="PE"/>
    <s v="Eixo Principal"/>
    <s v="-"/>
    <s v="426BPE0150"/>
    <s v="ENTR PE-320 (FLÔRES)"/>
    <s v="ENTR BR-232 (SÍTIO DOS NUNES)"/>
    <n v="13.2"/>
    <n v="41.7"/>
    <n v="28.5"/>
    <x v="1"/>
    <m/>
    <m/>
    <s v="Estadual"/>
    <m/>
    <s v="PE-337"/>
    <s v="PAV"/>
    <s v="Estadual"/>
    <s v="PLA"/>
    <s v="Arcoverde"/>
  </r>
  <r>
    <x v="0"/>
    <s v="427BPB0210"/>
    <n v="0"/>
    <x v="399"/>
    <s v="0210"/>
    <n v="-37.4930807398841"/>
    <n v="-6.6546161302301803"/>
    <n v="-37.556072210264198"/>
    <n v="-6.66178804008592"/>
    <s v="427"/>
    <s v="PB"/>
    <s v="Eixo Principal"/>
    <s v="-"/>
    <s v="427BPB0210"/>
    <s v="DIV RN/PB"/>
    <s v="ENTR PB-293(A)"/>
    <n v="0"/>
    <n v="7.4"/>
    <n v="7.4"/>
    <x v="2"/>
    <m/>
    <m/>
    <s v="Federal"/>
    <m/>
    <m/>
    <m/>
    <s v="Federal"/>
    <s v="PAV"/>
    <s v="Patos"/>
  </r>
  <r>
    <x v="0"/>
    <s v="427BPB0230"/>
    <n v="0"/>
    <x v="399"/>
    <s v="0230"/>
    <n v="-37.556072210264198"/>
    <n v="-6.66178804008592"/>
    <n v="-37.569223850000597"/>
    <n v="-6.6706269503733804"/>
    <s v="427"/>
    <s v="PB"/>
    <s v="Eixo Principal"/>
    <s v="-"/>
    <s v="427BPB0230"/>
    <s v="ENTR PB-293(A)"/>
    <s v="ENTR PB-293(B)"/>
    <n v="7.4"/>
    <n v="9.1999999999999993"/>
    <n v="1.8"/>
    <x v="2"/>
    <m/>
    <m/>
    <s v="Federal"/>
    <m/>
    <m/>
    <m/>
    <s v="Federal"/>
    <s v="PAV"/>
    <s v="Patos"/>
  </r>
  <r>
    <x v="0"/>
    <s v="427BPB0250"/>
    <n v="0"/>
    <x v="399"/>
    <s v="0250"/>
    <n v="-37.569223850000597"/>
    <n v="-6.6706269503733804"/>
    <n v="-37.796031309697099"/>
    <n v="-6.7695506901122204"/>
    <s v="427"/>
    <s v="PB"/>
    <s v="Eixo Principal"/>
    <s v="-"/>
    <s v="427BPB0250"/>
    <s v="ENTR PB-293(B)"/>
    <s v="ENTR BR-230 (POMBAL)"/>
    <n v="9.1999999999999993"/>
    <n v="37.9"/>
    <n v="28.7"/>
    <x v="2"/>
    <m/>
    <m/>
    <s v="Federal"/>
    <m/>
    <m/>
    <m/>
    <s v="Federal"/>
    <s v="PAV"/>
    <s v="Patos"/>
  </r>
  <r>
    <x v="0"/>
    <s v="427BRN0010"/>
    <n v="0"/>
    <x v="400"/>
    <s v="0010"/>
    <n v="-36.521868510023602"/>
    <n v="-6.2664134196435199"/>
    <n v="-36.522661620337402"/>
    <n v="-6.2686827203312401"/>
    <s v="427"/>
    <s v="RN"/>
    <s v="Eixo Principal"/>
    <s v="-"/>
    <s v="427BRN0010"/>
    <s v="ENTR R. WALKER MACEDO (CURRAIS NOVOS)*TRECHO URBANO*"/>
    <s v="ENTR BR-226(A) (CURRAIS NOVOS) *TRECHO URBANO*"/>
    <n v="0"/>
    <n v="0.2"/>
    <n v="0.2"/>
    <x v="2"/>
    <m/>
    <m/>
    <s v="Federal"/>
    <m/>
    <m/>
    <m/>
    <s v="Federal"/>
    <s v="PAV"/>
    <s v="Currais Novos"/>
  </r>
  <r>
    <x v="0"/>
    <s v="427BRN0020"/>
    <n v="0"/>
    <x v="400"/>
    <s v="0020"/>
    <n v="-36.522661620337402"/>
    <n v="-6.2686827203312401"/>
    <n v="-36.522409720232297"/>
    <n v="-6.2775763597611496"/>
    <s v="427"/>
    <s v="RN"/>
    <s v="Eixo Principal"/>
    <s v="Coinc"/>
    <s v="427BRN0020"/>
    <s v="ENTR BR-226(A) (CURRAIS NOVOS) *TRECHO URBANO*"/>
    <s v="ENTR BR-226(B) (P/SÃO VICENTE)*TRECHO URBANO*"/>
    <n v="0.2"/>
    <n v="1.3"/>
    <n v="1.1000000000000001"/>
    <x v="2"/>
    <m/>
    <s v="226BRN0200"/>
    <s v="Federal"/>
    <m/>
    <m/>
    <m/>
    <s v="Federal"/>
    <s v="PAV"/>
    <s v="Currais Novos"/>
  </r>
  <r>
    <x v="0"/>
    <s v="427BRN0030"/>
    <n v="0"/>
    <x v="400"/>
    <s v="0030"/>
    <n v="-36.522409720232297"/>
    <n v="-6.2775763597611496"/>
    <n v="-36.639771400129902"/>
    <n v="-6.4319125198468896"/>
    <s v="427"/>
    <s v="RN"/>
    <s v="Eixo Principal"/>
    <s v="-"/>
    <s v="427BRN0030"/>
    <s v="ENTR BR-226(B) (P/SÃO VICENTE)"/>
    <s v="ENTR RN-288(A)  (ROD. DEP. WILLY SALDANHA) (ACARÍ)"/>
    <n v="1.3"/>
    <n v="27.2"/>
    <n v="25.9"/>
    <x v="2"/>
    <m/>
    <m/>
    <s v="Federal"/>
    <m/>
    <m/>
    <m/>
    <s v="Federal"/>
    <s v="PAV"/>
    <s v="Currais Novos"/>
  </r>
  <r>
    <x v="0"/>
    <s v="427BRN0070"/>
    <n v="0"/>
    <x v="400"/>
    <s v="0070"/>
    <n v="-36.639771400129902"/>
    <n v="-6.4319125198468896"/>
    <n v="-36.651074739707397"/>
    <n v="-6.5390841399211004"/>
    <s v="427"/>
    <s v="RN"/>
    <s v="Eixo Principal"/>
    <s v="-"/>
    <s v="427BRN0070"/>
    <s v="ENTR RN-288(A)  (ROD. DEP. WILLY SALDANHA) (ACARÍ)"/>
    <s v="ENTR RN-288(B) (ROD. DEP. WILLY SALDANHA) (P/CARNAÚBA DOS DANTAS)"/>
    <n v="27.2"/>
    <n v="39.6"/>
    <n v="12.4"/>
    <x v="2"/>
    <m/>
    <m/>
    <s v="Federal"/>
    <m/>
    <m/>
    <m/>
    <s v="Federal"/>
    <s v="PAV"/>
    <s v="Currais Novos"/>
  </r>
  <r>
    <x v="0"/>
    <s v="427BRN0080"/>
    <n v="0"/>
    <x v="400"/>
    <s v="0080"/>
    <n v="-36.651074739707397"/>
    <n v="-6.5390841399211004"/>
    <n v="-36.768893730261397"/>
    <n v="-6.5898252900050798"/>
    <s v="427"/>
    <s v="RN"/>
    <s v="Eixo Principal"/>
    <s v="-"/>
    <s v="427BRN0080"/>
    <s v="ENTR RN-288(B) (ROD. DEP. WILLY SALDANHA) (P/CARNAÚBA DOS DANTAS)"/>
    <s v="ENTR RN-088 (JARDIM DO SERIDÓ) (P/PARELHAS)"/>
    <n v="39.6"/>
    <n v="54.6"/>
    <n v="15"/>
    <x v="2"/>
    <m/>
    <m/>
    <s v="Federal"/>
    <m/>
    <m/>
    <m/>
    <s v="Federal"/>
    <s v="PAV"/>
    <s v="Currais Novos"/>
  </r>
  <r>
    <x v="0"/>
    <s v="427BRN0090"/>
    <n v="0"/>
    <x v="400"/>
    <s v="0090"/>
    <n v="-36.768893730261397"/>
    <n v="-6.5898252900050798"/>
    <n v="-36.793549399584997"/>
    <n v="-6.5952699097784899"/>
    <s v="427"/>
    <s v="RN"/>
    <s v="Eixo Principal"/>
    <s v="-"/>
    <s v="427BRN0090"/>
    <s v="ENTR RN-088 (JARDIM DO SERIDÓ) (P/PARELHAS)"/>
    <s v="ENTR RN-089 (P/ OURO BRANCO)"/>
    <n v="54.6"/>
    <n v="57.5"/>
    <n v="2.9"/>
    <x v="2"/>
    <m/>
    <m/>
    <s v="Federal"/>
    <m/>
    <m/>
    <m/>
    <s v="Federal"/>
    <s v="PAV"/>
    <s v="Currais Novos"/>
  </r>
  <r>
    <x v="0"/>
    <s v="427BRN0110"/>
    <n v="0"/>
    <x v="400"/>
    <s v="0110"/>
    <n v="-36.793549399584997"/>
    <n v="-6.5952699097784899"/>
    <n v="-37.062831559828503"/>
    <n v="-6.4819100196316404"/>
    <s v="427"/>
    <s v="RN"/>
    <s v="Eixo Principal"/>
    <s v="-"/>
    <s v="427BRN0110"/>
    <s v="ENTR RN-089 (P/ OURO BRANCO)"/>
    <s v="ENTR RN-118(A) (CAICÓ)*TRECHO URBANO*"/>
    <n v="57.5"/>
    <n v="93.7"/>
    <n v="36.200000000000003"/>
    <x v="2"/>
    <m/>
    <m/>
    <s v="Federal"/>
    <m/>
    <m/>
    <m/>
    <s v="Federal"/>
    <s v="PAV"/>
    <s v="Currais Novos"/>
  </r>
  <r>
    <x v="0"/>
    <s v="427BRN0120"/>
    <n v="0"/>
    <x v="400"/>
    <s v="0120"/>
    <n v="-37.062831559828503"/>
    <n v="-6.4819100196316404"/>
    <n v="-37.097233819784798"/>
    <n v="-6.4594155398951898"/>
    <s v="427"/>
    <s v="RN"/>
    <s v="Eixo Principal"/>
    <s v="-"/>
    <s v="427BRN0120"/>
    <s v="ENTR RN-118(A) (CAICÓ)*TRECHO URBANO*"/>
    <s v="ENTR RN-118(B)/288(C)(ROD. DEP. WILLY SALDANHA)(CAICÓ)*TRECHO URBANO*"/>
    <n v="93.7"/>
    <n v="98.7"/>
    <n v="5"/>
    <x v="2"/>
    <m/>
    <m/>
    <s v="Federal"/>
    <m/>
    <m/>
    <m/>
    <s v="Federal"/>
    <s v="PAV"/>
    <s v="Currais Novos"/>
  </r>
  <r>
    <x v="0"/>
    <s v="427BRN0140"/>
    <n v="0"/>
    <x v="400"/>
    <s v="0140"/>
    <n v="-37.097233819784798"/>
    <n v="-6.4594155398951898"/>
    <n v="-37.125574970208604"/>
    <n v="-6.4528265499052901"/>
    <s v="427"/>
    <s v="RN"/>
    <s v="Eixo Principal"/>
    <s v="-"/>
    <s v="427BRN0140"/>
    <s v="ENTR RN-118(B)/288(C)(ROD. DEP. WILLY SALDANHA)(CAICÓ)*TRECHO URBANO*"/>
    <s v="FIM CONTORNO DE CAICÓ"/>
    <n v="98.7"/>
    <n v="102.2"/>
    <n v="3.5"/>
    <x v="2"/>
    <m/>
    <m/>
    <s v="Federal"/>
    <m/>
    <m/>
    <m/>
    <s v="Federal"/>
    <s v="PAV"/>
    <s v="Currais Novos"/>
  </r>
  <r>
    <x v="0"/>
    <s v="427BRN0150"/>
    <n v="0"/>
    <x v="400"/>
    <s v="0150"/>
    <n v="-37.125574970208604"/>
    <n v="-6.4528265499052901"/>
    <n v="-37.187782860390598"/>
    <n v="-6.4394383695850399"/>
    <s v="427"/>
    <s v="RN"/>
    <s v="Eixo Principal"/>
    <s v="-"/>
    <s v="427BRN0150"/>
    <s v="FIM CONTORNO DE CAICÓ"/>
    <s v="ENTR RN-288(D)(ROD. DEP. WILLY SALDANHA)(P/ JARDIM DE PIRANHAS)"/>
    <n v="102.2"/>
    <n v="109.3"/>
    <n v="7.1"/>
    <x v="2"/>
    <m/>
    <m/>
    <s v="Federal"/>
    <m/>
    <m/>
    <m/>
    <s v="Federal"/>
    <s v="PAV"/>
    <s v="Currais Novos"/>
  </r>
  <r>
    <x v="0"/>
    <s v="427BRN0170"/>
    <n v="0"/>
    <x v="400"/>
    <s v="0170"/>
    <n v="-37.187782860390598"/>
    <n v="-6.4394383695850399"/>
    <n v="-37.205517510024997"/>
    <n v="-6.4698060100392896"/>
    <s v="427"/>
    <s v="RN"/>
    <s v="Eixo Principal"/>
    <s v="-"/>
    <s v="427BRN0170"/>
    <s v="ENTR RN-288(D)(ROD. DEP. WILLY SALDANHA)(P/ JARDIM DE PIRANHAS)"/>
    <s v="ENTR RN-084 (P/TIMBAÚBA DOS BATISTAS)"/>
    <n v="109.3"/>
    <n v="113.6"/>
    <n v="4.3"/>
    <x v="2"/>
    <m/>
    <m/>
    <s v="Federal"/>
    <m/>
    <m/>
    <m/>
    <s v="Federal"/>
    <s v="PAV"/>
    <s v="Currais Novos"/>
  </r>
  <r>
    <x v="0"/>
    <s v="427BRN0180"/>
    <n v="0"/>
    <x v="400"/>
    <s v="0180"/>
    <n v="-37.205517510024997"/>
    <n v="-6.4698060100392896"/>
    <n v="-37.3856643702144"/>
    <n v="-6.65911850961146"/>
    <s v="427"/>
    <s v="RN"/>
    <s v="Eixo Principal"/>
    <s v="-"/>
    <s v="427BRN0180"/>
    <s v="ENTR RN-084 (P/TIMBAÚBA DOS BATISTAS)"/>
    <s v="ENTR RN-089 (P/ SERRA NEGRA DO NORTE)"/>
    <n v="113.6"/>
    <n v="143.80000000000001"/>
    <n v="30.2"/>
    <x v="2"/>
    <m/>
    <m/>
    <s v="Federal"/>
    <m/>
    <m/>
    <m/>
    <s v="Federal"/>
    <s v="PAV"/>
    <s v="Currais Novos"/>
  </r>
  <r>
    <x v="0"/>
    <s v="427BRN0185"/>
    <n v="0"/>
    <x v="400"/>
    <s v="0185"/>
    <n v="-37.3856643702144"/>
    <n v="-6.65911850961146"/>
    <n v="-37.413460109696203"/>
    <n v="-6.6707946496533097"/>
    <s v="427"/>
    <s v="RN"/>
    <s v="Eixo Principal"/>
    <s v="-"/>
    <s v="427BRN0185"/>
    <s v="ENTR RN-089 (P/ SERRA NEGRA DO NORTE)"/>
    <s v="ENTR BR-110(A)"/>
    <n v="143.80000000000001"/>
    <n v="147.4"/>
    <n v="3.6"/>
    <x v="2"/>
    <m/>
    <m/>
    <s v="Federal"/>
    <m/>
    <m/>
    <m/>
    <s v="Federal"/>
    <s v="PAV"/>
    <s v="Currais Novos"/>
  </r>
  <r>
    <x v="0"/>
    <s v="427BRN0190"/>
    <n v="0"/>
    <x v="400"/>
    <s v="0190"/>
    <n v="-37.413460109696203"/>
    <n v="-6.6707946496533097"/>
    <n v="-37.461262769960697"/>
    <n v="-6.6427080001740197"/>
    <s v="427"/>
    <s v="RN"/>
    <s v="Eixo Principal"/>
    <s v="Coinc"/>
    <s v="427BRN0190"/>
    <s v="ENTR BR-110(A)"/>
    <s v="ENTR BR-110(B)"/>
    <n v="147.4"/>
    <n v="154"/>
    <n v="6.6"/>
    <x v="2"/>
    <m/>
    <s v="110BRN0170"/>
    <s v="Federal"/>
    <m/>
    <m/>
    <m/>
    <s v="Federal"/>
    <s v="PAV"/>
    <s v="Currais Novos"/>
  </r>
  <r>
    <x v="0"/>
    <s v="427BRN0200"/>
    <n v="0"/>
    <x v="400"/>
    <s v="0200"/>
    <n v="-37.461262769960697"/>
    <n v="-6.6427080001740197"/>
    <n v="-37.4930807398841"/>
    <n v="-6.6546161302301803"/>
    <s v="427"/>
    <s v="RN"/>
    <s v="Eixo Principal"/>
    <s v="-"/>
    <s v="427BRN0200"/>
    <s v="ENTR BR-110(B)"/>
    <s v="DIV RN/PB"/>
    <n v="154"/>
    <n v="157.80000000000001"/>
    <n v="3.8"/>
    <x v="2"/>
    <m/>
    <m/>
    <s v="Federal"/>
    <m/>
    <m/>
    <m/>
    <s v="Federal"/>
    <s v="PAV"/>
    <s v="Currais Novos"/>
  </r>
  <r>
    <x v="0"/>
    <s v="427CRN1005"/>
    <n v="0"/>
    <x v="401"/>
    <s v="1005"/>
    <n v="-37.062831559828503"/>
    <n v="-6.4819100196316404"/>
    <n v="-37.054851610013699"/>
    <n v="-6.4563113104185801"/>
    <s v="427"/>
    <s v="RN"/>
    <s v="Contorno"/>
    <s v="-"/>
    <s v="427CRN1005"/>
    <s v="ENTR BR-427(A)/RN-118(A) (P/SÃO JOÃO DO SABUGI)"/>
    <s v="ENTR RN-288 (A) (ROD. DEP. WILLY SALDANHA)"/>
    <n v="0"/>
    <n v="3"/>
    <n v="3"/>
    <x v="2"/>
    <m/>
    <m/>
    <s v="Federal"/>
    <m/>
    <m/>
    <m/>
    <s v="Federal"/>
    <s v="PAV"/>
    <s v="Currais Novos"/>
  </r>
  <r>
    <x v="0"/>
    <s v="427CRN1010"/>
    <n v="0"/>
    <x v="401"/>
    <s v="1010"/>
    <n v="-37.083647769728699"/>
    <n v="-6.4294261399043604"/>
    <n v="-37.054851610013699"/>
    <n v="-6.4563113104185801"/>
    <s v="427"/>
    <s v="RN"/>
    <s v="Contorno"/>
    <s v="-"/>
    <s v="427CRN1010"/>
    <s v="ENTR RN-288 (A) (ROD. DEP. WILLY SALDANHA)"/>
    <s v="ENTR RN-118"/>
    <n v="3"/>
    <n v="9.5"/>
    <n v="6.5"/>
    <x v="2"/>
    <m/>
    <m/>
    <s v="Federal"/>
    <m/>
    <m/>
    <m/>
    <s v="Federal"/>
    <s v="PAV"/>
    <s v="Currais Novos"/>
  </r>
  <r>
    <x v="0"/>
    <s v="427CRN1015"/>
    <n v="0"/>
    <x v="401"/>
    <s v="1015"/>
    <n v="-37.125574970208604"/>
    <n v="-6.4528265499052901"/>
    <n v="-37.083647769728699"/>
    <n v="-6.4294261399043604"/>
    <s v="427"/>
    <s v="RN"/>
    <s v="Contorno"/>
    <s v="-"/>
    <s v="427CRN1015"/>
    <s v="ENTR RN-118"/>
    <s v="ENTR BR-427(KM 102,2)/RN-288(B)"/>
    <n v="9.5"/>
    <n v="15.4"/>
    <n v="5.9"/>
    <x v="2"/>
    <m/>
    <m/>
    <s v="Federal"/>
    <m/>
    <m/>
    <m/>
    <s v="Federal"/>
    <s v="PAV"/>
    <s v="Currais Novos"/>
  </r>
  <r>
    <x v="0"/>
    <s v="427URN1005"/>
    <n v="0"/>
    <x v="402"/>
    <s v="1005"/>
    <n v="-36.636079790150099"/>
    <n v="-6.4460754795996396"/>
    <n v="-36.639032990180198"/>
    <n v="-6.4387227097851598"/>
    <s v="427"/>
    <s v="RN"/>
    <s v="Travessia Urbana"/>
    <s v="-"/>
    <s v="427URN1005"/>
    <s v="ACESSO ACARÍ(KM 28)"/>
    <s v="ENTR BR-427 (KM 28,9)"/>
    <n v="0"/>
    <n v="1"/>
    <n v="1"/>
    <x v="2"/>
    <m/>
    <m/>
    <s v="Federal"/>
    <m/>
    <m/>
    <m/>
    <s v="Federal"/>
    <s v="PAV"/>
    <s v="Currais Novos"/>
  </r>
  <r>
    <x v="0"/>
    <s v="428BPE0010"/>
    <n v="0"/>
    <x v="403"/>
    <s v="0010"/>
    <n v="-39.2261571601247"/>
    <n v="-8.5482523896360405"/>
    <n v="-39.312602210223702"/>
    <n v="-8.5074817101127493"/>
    <s v="428"/>
    <s v="PE"/>
    <s v="Eixo Principal"/>
    <s v="Coinc"/>
    <s v="428BPE0010"/>
    <s v="ENTR BR-116/316(A)"/>
    <s v="ENTR BR-316(B) (CABROBÓ)"/>
    <n v="0"/>
    <n v="10.6"/>
    <n v="10.6"/>
    <x v="2"/>
    <m/>
    <s v="316BPE0690"/>
    <s v="Federal"/>
    <m/>
    <m/>
    <m/>
    <s v="Federal"/>
    <s v="PAV"/>
    <s v="Salgueiro"/>
  </r>
  <r>
    <x v="0"/>
    <s v="428BPE0030"/>
    <n v="0"/>
    <x v="403"/>
    <s v="0030"/>
    <n v="-39.312602210223702"/>
    <n v="-8.5074817101127493"/>
    <n v="-39.877821189696"/>
    <n v="-8.7904607996261408"/>
    <s v="428"/>
    <s v="PE"/>
    <s v="Eixo Principal"/>
    <s v="-"/>
    <s v="428BPE0030"/>
    <s v="ENTR BR-316(B) (CABROBÓ)"/>
    <s v="ENTR PE-570 (P/SANTA MARIA DA BOA VISTA)"/>
    <n v="10.6"/>
    <n v="89.5"/>
    <n v="78.900000000000006"/>
    <x v="2"/>
    <m/>
    <m/>
    <s v="Federal"/>
    <m/>
    <m/>
    <m/>
    <s v="Federal"/>
    <s v="PAV"/>
    <s v="Petrolina"/>
  </r>
  <r>
    <x v="0"/>
    <s v="428BPE0050"/>
    <n v="0"/>
    <x v="403"/>
    <s v="0050"/>
    <n v="-39.877821189696"/>
    <n v="-8.7904607996261408"/>
    <n v="-40.271764409599697"/>
    <n v="-8.9927315199436109"/>
    <s v="428"/>
    <s v="PE"/>
    <s v="Eixo Principal"/>
    <s v="-"/>
    <s v="428BPE0050"/>
    <s v="ENTR PE-570 (P/SANTA MARIA DA BOA VISTA)"/>
    <s v="ENTR BR-122(A) (LAGOA GRANDE)"/>
    <n v="89.5"/>
    <n v="140.19999999999999"/>
    <n v="50.7"/>
    <x v="2"/>
    <m/>
    <m/>
    <s v="Federal"/>
    <m/>
    <m/>
    <m/>
    <s v="Federal"/>
    <s v="PAV"/>
    <s v="Petrolina"/>
  </r>
  <r>
    <x v="0"/>
    <s v="428BPE0060"/>
    <n v="0"/>
    <x v="403"/>
    <s v="0060"/>
    <n v="-40.271764409599697"/>
    <n v="-8.9927315199436109"/>
    <n v="-40.525928649687302"/>
    <n v="-9.3873367496911992"/>
    <s v="428"/>
    <s v="PE"/>
    <s v="Eixo Principal"/>
    <s v="Coinc"/>
    <s v="428BPE0060"/>
    <s v="ENTR BR-122(A) (LAGOA GRANDE)"/>
    <s v="ENTR BR-122(B)/407(B)/428(B) (DIV PE/BA) (FIM PONTE S/RIO S FRANCISCO)"/>
    <n v="140.19999999999999"/>
    <n v="193.8"/>
    <n v="53.6"/>
    <x v="2"/>
    <m/>
    <s v="122BPE0360"/>
    <s v="Federal"/>
    <m/>
    <m/>
    <m/>
    <s v="Federal"/>
    <s v="PAV"/>
    <s v="Petrolina"/>
  </r>
  <r>
    <x v="0"/>
    <s v="428BPE0065"/>
    <n v="0"/>
    <x v="403"/>
    <s v="0065"/>
    <n v="-40.525928649687302"/>
    <n v="-9.3873367496911992"/>
    <n v="-40.503592699743201"/>
    <n v="-9.4021686000008309"/>
    <s v="428"/>
    <s v="PE"/>
    <s v="Eixo Principal"/>
    <s v="Coinc"/>
    <s v="428BPE0065"/>
    <s v="ENTR BR-122(B)/407(B)/428(B) (DIV PE/BA) (FIM PONTE S/RIO S FRANCISCO)"/>
    <s v="INÍCIO PONTE S/RIO SÃO FRANCISCO (PETROLINA)"/>
    <n v="193.8"/>
    <n v="196.8"/>
    <n v="3"/>
    <x v="2"/>
    <m/>
    <s v="235BPE0275;122BPE0365;407BPE0260"/>
    <s v="Federal"/>
    <m/>
    <m/>
    <m/>
    <s v="Federal"/>
    <s v="PAV"/>
    <s v="Petrolina"/>
  </r>
  <r>
    <x v="0"/>
    <s v="428BPE0070"/>
    <n v="0"/>
    <x v="403"/>
    <s v="0070"/>
    <n v="-40.503592699743201"/>
    <n v="-9.4021686000008309"/>
    <n v="-40.505335540003102"/>
    <n v="-9.4095459896556601"/>
    <s v="428"/>
    <s v="PE"/>
    <s v="Eixo Principal"/>
    <s v="Coinc"/>
    <s v="428BPE0070"/>
    <s v="INÍCIO PONTE S/RIO SÃO FRANCISCO (PETROLINA)"/>
    <s v="ENTR BR-122(B)/407(B)/428(B) (DIV PE/BA) (FIM PONTE S/RIO S FRANCISCO)"/>
    <n v="196.8"/>
    <n v="197.6"/>
    <n v="0.8"/>
    <x v="2"/>
    <m/>
    <s v="407BPE0270;235BPE0270;122BPE0370"/>
    <s v="Federal"/>
    <m/>
    <m/>
    <m/>
    <s v="Federal"/>
    <s v="PAV"/>
    <s v="Petrolina"/>
  </r>
  <r>
    <x v="0"/>
    <s v="429BRO0010"/>
    <n v="0"/>
    <x v="404"/>
    <s v="0010"/>
    <n v="-61.969988449806998"/>
    <n v="-10.8649520696822"/>
    <n v="-61.930063370428101"/>
    <n v="-10.91110586974"/>
    <s v="429"/>
    <s v="RO"/>
    <s v="Eixo Principal"/>
    <s v="Coinc"/>
    <s v="429BRO0010"/>
    <s v="ENTR BR-364(A) (JI-PARANÁ)"/>
    <s v="FIM DUPLICAÇÃO (JI-PARANÁ)"/>
    <n v="0"/>
    <n v="7.6"/>
    <n v="7.6"/>
    <x v="0"/>
    <m/>
    <s v="364BRO1185"/>
    <s v="Federal"/>
    <m/>
    <m/>
    <m/>
    <s v="Federal"/>
    <s v="PAV"/>
    <s v="Ji-Paraná"/>
  </r>
  <r>
    <x v="0"/>
    <s v="429BRO0012"/>
    <n v="0"/>
    <x v="404"/>
    <s v="0012"/>
    <n v="-61.930063370428101"/>
    <n v="-10.91110586974"/>
    <n v="-61.9297310295633"/>
    <n v="-10.920678330040801"/>
    <s v="429"/>
    <s v="RO"/>
    <s v="Eixo Principal"/>
    <s v="Coinc"/>
    <s v="429BRO0012"/>
    <s v="FIM DUPLICAÇÃO (JI-PARANÁ)"/>
    <s v="ENTR INÍCIO ANEL DE JI-PARANÁ"/>
    <n v="7.6"/>
    <n v="8.6999999999999993"/>
    <n v="1.1000000000000001"/>
    <x v="2"/>
    <m/>
    <s v="364BRO1170"/>
    <s v="Federal"/>
    <m/>
    <m/>
    <m/>
    <s v="Federal"/>
    <s v="PAV"/>
    <s v="Pimenta Bueno"/>
  </r>
  <r>
    <x v="0"/>
    <s v="429BRO0015"/>
    <n v="0"/>
    <x v="404"/>
    <s v="0015"/>
    <n v="-61.901499379692503"/>
    <n v="-11.1994913497459"/>
    <n v="-61.9297310295633"/>
    <n v="-10.920678330040801"/>
    <s v="429"/>
    <s v="RO"/>
    <s v="Eixo Principal"/>
    <s v="Coinc"/>
    <s v="429BRO0015"/>
    <s v="ENTR INÍCIO ANEL DE JI-PARANÁ"/>
    <s v="ENTR BR-429(B) (PRESIDENTE MÉDICI)"/>
    <n v="8.6999999999999993"/>
    <n v="41"/>
    <n v="32.299999999999997"/>
    <x v="2"/>
    <m/>
    <s v="364BRO1160"/>
    <s v="Federal"/>
    <m/>
    <m/>
    <m/>
    <s v="Federal"/>
    <s v="PAV"/>
    <s v="Pimenta Bueno"/>
  </r>
  <r>
    <x v="0"/>
    <s v="429BRO0020"/>
    <n v="0"/>
    <x v="404"/>
    <s v="0020"/>
    <n v="-61.901499379692503"/>
    <n v="-11.1994913497459"/>
    <n v="-62.009229459871598"/>
    <n v="-11.2024378003641"/>
    <s v="429"/>
    <s v="RO"/>
    <s v="Eixo Principal"/>
    <s v="-"/>
    <s v="429BRO0020"/>
    <s v="ENTR BR-364(B) (PRESIDENTE MÉDICI)"/>
    <s v="ENTR RO-135 (P/NOVA LONDRINA)"/>
    <n v="41"/>
    <n v="53"/>
    <n v="12"/>
    <x v="2"/>
    <m/>
    <m/>
    <s v="Federal"/>
    <m/>
    <m/>
    <m/>
    <s v="Federal"/>
    <s v="PAV"/>
    <s v="Ji-Paraná"/>
  </r>
  <r>
    <x v="0"/>
    <s v="429BRO0031"/>
    <n v="0"/>
    <x v="404"/>
    <s v="0031"/>
    <n v="-62.009229459871598"/>
    <n v="-11.2024378003641"/>
    <n v="-62.2075921699426"/>
    <n v="-11.2443131198545"/>
    <s v="429"/>
    <s v="RO"/>
    <s v="Eixo Principal"/>
    <s v="-"/>
    <s v="429BRO0031"/>
    <s v="ENTR RO-135 (P/NOVA LONDRINA)"/>
    <s v="PONTE SOBRE O RIO SÃO JOSE"/>
    <n v="53"/>
    <n v="77"/>
    <n v="24"/>
    <x v="2"/>
    <m/>
    <m/>
    <s v="Federal"/>
    <m/>
    <m/>
    <m/>
    <s v="Federal"/>
    <s v="PAV"/>
    <s v="Ji-Paraná"/>
  </r>
  <r>
    <x v="0"/>
    <s v="429BRO0033"/>
    <n v="0"/>
    <x v="404"/>
    <s v="0033"/>
    <n v="-62.2075921699426"/>
    <n v="-11.2443131198545"/>
    <n v="-62.234030300058201"/>
    <n v="-11.2829635900975"/>
    <s v="429"/>
    <s v="RO"/>
    <s v="Eixo Principal"/>
    <s v="-"/>
    <s v="429BRO0033"/>
    <s v="PONTE SOBRE O RIO SÃO JOSE"/>
    <s v="ENTR RO-010(A) (P/URUPÁ)"/>
    <n v="77"/>
    <n v="82.4"/>
    <n v="5.4"/>
    <x v="2"/>
    <m/>
    <m/>
    <s v="Federal"/>
    <m/>
    <m/>
    <m/>
    <s v="Federal"/>
    <s v="PAV"/>
    <s v="Ji-Paraná"/>
  </r>
  <r>
    <x v="0"/>
    <s v="429BRO0035"/>
    <n v="0"/>
    <x v="404"/>
    <s v="0035"/>
    <n v="-62.234030300058201"/>
    <n v="-11.2829635900975"/>
    <n v="-62.287789899584098"/>
    <n v="-11.3480684097292"/>
    <s v="429"/>
    <s v="RO"/>
    <s v="Eixo Principal"/>
    <s v="-"/>
    <s v="429BRO0035"/>
    <s v="ENTR RO-010(A) (P/URUPÁ)"/>
    <s v="ENTR RO-473 (ALVORADA DO OESTE)"/>
    <n v="82.4"/>
    <n v="92.2"/>
    <n v="9.8000000000000007"/>
    <x v="2"/>
    <m/>
    <m/>
    <s v="Federal"/>
    <m/>
    <m/>
    <m/>
    <s v="Federal"/>
    <s v="PAV"/>
    <s v="Ji-Paraná"/>
  </r>
  <r>
    <x v="0"/>
    <s v="429BRO0040"/>
    <n v="0"/>
    <x v="404"/>
    <s v="0040"/>
    <n v="-62.287789899584098"/>
    <n v="-11.3480684097292"/>
    <n v="-62.362081380251396"/>
    <n v="-11.4282764096285"/>
    <s v="429"/>
    <s v="RO"/>
    <s v="Eixo Principal"/>
    <s v="-"/>
    <s v="429BRO0040"/>
    <s v="ENTR RO-473 (ALVORADA DO OESTE)"/>
    <s v="ENTR RO-010(B) (P/NOVA BRASILÂNDIA)"/>
    <n v="92.2"/>
    <n v="104.2"/>
    <n v="12"/>
    <x v="2"/>
    <m/>
    <m/>
    <s v="Federal"/>
    <m/>
    <m/>
    <m/>
    <s v="Federal"/>
    <s v="PAV"/>
    <s v="Ji-Paraná"/>
  </r>
  <r>
    <x v="0"/>
    <s v="429BRO0050"/>
    <n v="0"/>
    <x v="404"/>
    <s v="0050"/>
    <n v="-62.362081380251396"/>
    <n v="-11.4282764096285"/>
    <n v="-62.716816349694703"/>
    <n v="-11.7026355099208"/>
    <s v="429"/>
    <s v="RO"/>
    <s v="Eixo Principal"/>
    <s v="-"/>
    <s v="429BRO0050"/>
    <s v="ENTR RO-010(B) (P/NOVA BRASILÂNDIA)"/>
    <s v="ENTR RO-481 (SÃO MIGUEL DO GUAPORÉ)"/>
    <n v="104.2"/>
    <n v="159.30000000000001"/>
    <n v="55.1"/>
    <x v="2"/>
    <m/>
    <m/>
    <s v="Federal"/>
    <m/>
    <m/>
    <m/>
    <s v="Federal"/>
    <s v="PAV"/>
    <s v="Ji-Paraná"/>
  </r>
  <r>
    <x v="0"/>
    <s v="429BRO0070"/>
    <n v="0"/>
    <x v="404"/>
    <s v="0070"/>
    <n v="-62.716816349694703"/>
    <n v="-11.7026355099208"/>
    <n v="-63.039447909793097"/>
    <n v="-11.762999139698399"/>
    <s v="429"/>
    <s v="RO"/>
    <s v="Eixo Principal"/>
    <s v="-"/>
    <s v="429BRO0070"/>
    <s v="ENTR RO-481 (SÃO MIGUEL DO GUAPORÉ)"/>
    <s v="SERINGUEIRAS"/>
    <n v="159.30000000000001"/>
    <n v="198.3"/>
    <n v="39"/>
    <x v="2"/>
    <m/>
    <m/>
    <s v="Federal"/>
    <m/>
    <m/>
    <m/>
    <s v="Federal"/>
    <s v="PAV"/>
    <s v="Ji-Paraná"/>
  </r>
  <r>
    <x v="0"/>
    <s v="429BRO0090"/>
    <n v="0"/>
    <x v="404"/>
    <s v="0090"/>
    <n v="-63.039447909793097"/>
    <n v="-11.762999139698399"/>
    <n v="-63.451124760399303"/>
    <n v="-12.051021780131"/>
    <s v="429"/>
    <s v="RO"/>
    <s v="Eixo Principal"/>
    <s v="-"/>
    <s v="429BRO0090"/>
    <s v="SERINGUEIRAS"/>
    <s v="ENTR RO-377 ACESSO PORTO MURTINHO (SÃO FRANCISCO DO GUAPORÉ)"/>
    <n v="198.3"/>
    <n v="256.10000000000002"/>
    <n v="57.8"/>
    <x v="2"/>
    <m/>
    <m/>
    <s v="Federal"/>
    <m/>
    <m/>
    <m/>
    <s v="Federal"/>
    <s v="PAV"/>
    <s v="Ji-Paraná"/>
  </r>
  <r>
    <x v="0"/>
    <s v="429BRO0095"/>
    <n v="0"/>
    <x v="404"/>
    <s v="0095"/>
    <n v="-63.451124760399303"/>
    <n v="-12.051021780131"/>
    <n v="-63.997424749652403"/>
    <n v="-12.0548342104304"/>
    <s v="429"/>
    <s v="RO"/>
    <s v="Eixo Principal"/>
    <s v="-"/>
    <s v="429BRO0095"/>
    <s v="ENTR RO-377 ACESSO PORTO MURTINHO (SÃO FRANCISCO DO GUAPORÉ)"/>
    <s v="RIO SÃO DOMINGOS"/>
    <n v="256.10000000000002"/>
    <n v="316.3"/>
    <n v="60.2"/>
    <x v="2"/>
    <m/>
    <m/>
    <s v="Federal"/>
    <m/>
    <m/>
    <m/>
    <s v="Federal"/>
    <s v="PAV"/>
    <s v="Ji-Paraná"/>
  </r>
  <r>
    <x v="0"/>
    <s v="429BRO0100"/>
    <n v="0"/>
    <x v="404"/>
    <s v="0100"/>
    <n v="-63.997424749652403"/>
    <n v="-12.0548342104304"/>
    <n v="-64.227547259698198"/>
    <n v="-12.450786379987299"/>
    <s v="429"/>
    <s v="RO"/>
    <s v="Eixo Principal"/>
    <s v="-"/>
    <s v="429BRO0100"/>
    <s v="RIO SÃO DOMINGOS"/>
    <s v="FRONT BRASIL/BOLIVIA (COSTA MARQUES)"/>
    <n v="316.3"/>
    <n v="380.2"/>
    <n v="63.9"/>
    <x v="2"/>
    <m/>
    <m/>
    <s v="Federal"/>
    <m/>
    <m/>
    <m/>
    <s v="Federal"/>
    <s v="PAV"/>
    <s v="Ji-Paraná"/>
  </r>
  <r>
    <x v="0"/>
    <s v="430BBA0010"/>
    <n v="0"/>
    <x v="405"/>
    <s v="0010"/>
    <n v="-45.002045339720603"/>
    <n v="-12.1487293603716"/>
    <n v="-44.947220899724599"/>
    <n v="-12.140811640045101"/>
    <s v="430"/>
    <s v="BA"/>
    <s v="Eixo Principal"/>
    <s v="Coinc"/>
    <s v="430BBA0010"/>
    <s v="ENTR BR-135/242(A)/BA-455 (BARREIRAS)"/>
    <s v="ENTR BA-447"/>
    <n v="0"/>
    <n v="6.2"/>
    <n v="6.2"/>
    <x v="2"/>
    <m/>
    <s v="242BBA0310"/>
    <s v="Federal"/>
    <m/>
    <m/>
    <m/>
    <s v="Federal"/>
    <s v="PAV"/>
    <s v="Barreiras"/>
  </r>
  <r>
    <x v="0"/>
    <s v="430BBA0020"/>
    <n v="0"/>
    <x v="405"/>
    <s v="0020"/>
    <n v="-44.947220899724599"/>
    <n v="-12.140811640045101"/>
    <n v="-44.633483050102598"/>
    <n v="-12.1598678398289"/>
    <s v="430"/>
    <s v="BA"/>
    <s v="Eixo Principal"/>
    <s v="Coinc"/>
    <s v="430BBA0020"/>
    <s v="ENTR BA-447"/>
    <s v="ENTR BA-464 (P/BAIANÓPOLIS)"/>
    <n v="6.2"/>
    <n v="43.8"/>
    <n v="37.6"/>
    <x v="2"/>
    <m/>
    <s v="242BBA0300"/>
    <s v="Federal"/>
    <m/>
    <m/>
    <m/>
    <s v="Federal"/>
    <s v="PAV"/>
    <s v="Barreiras"/>
  </r>
  <r>
    <x v="0"/>
    <s v="430BBA0030"/>
    <n v="0"/>
    <x v="405"/>
    <s v="0030"/>
    <n v="-44.633483050102598"/>
    <n v="-12.1598678398289"/>
    <n v="-44.419536730235798"/>
    <n v="-12.2333268297693"/>
    <s v="430"/>
    <s v="BA"/>
    <s v="Eixo Principal"/>
    <s v="Coinc"/>
    <s v="430BBA0030"/>
    <s v="ENTR BA-464 (P/BAIANÓPOLIS)"/>
    <s v="ENTR BR-242(B)"/>
    <n v="43.8"/>
    <n v="68.900000000000006"/>
    <n v="25.1"/>
    <x v="2"/>
    <m/>
    <s v="242BBA0290"/>
    <s v="Federal"/>
    <m/>
    <m/>
    <m/>
    <s v="Federal"/>
    <s v="PAV"/>
    <s v="Barreiras"/>
  </r>
  <r>
    <x v="0"/>
    <s v="430BBA0032"/>
    <n v="0"/>
    <x v="405"/>
    <s v="0032"/>
    <n v="-44.419536730235798"/>
    <n v="-12.2333268297693"/>
    <n v="-44.535269649774399"/>
    <n v="-12.3065202004468"/>
    <s v="430"/>
    <s v="BA"/>
    <s v="Eixo Principal"/>
    <s v="-"/>
    <s v="430BBA0032"/>
    <s v="ENTR BR-242(B)"/>
    <s v="BAIANÓPOLIS"/>
    <n v="68.900000000000006"/>
    <n v="86.9"/>
    <n v="18"/>
    <x v="1"/>
    <m/>
    <m/>
    <s v="Estadual"/>
    <m/>
    <s v="BA-462"/>
    <s v="LEN"/>
    <s v="Estadual"/>
    <s v="PLA"/>
    <s v="Barreiras"/>
  </r>
  <r>
    <x v="0"/>
    <s v="430BBA0034"/>
    <n v="0"/>
    <x v="405"/>
    <s v="0034"/>
    <n v="-44.535269649774399"/>
    <n v="-12.3065202004468"/>
    <n v="-44.536210689571597"/>
    <n v="-12.328614159915499"/>
    <s v="430"/>
    <s v="BA"/>
    <s v="Eixo Principal"/>
    <s v="-"/>
    <s v="430BBA0034"/>
    <s v="BAIANÓPOLIS"/>
    <s v="ENTR BA-464(A)"/>
    <n v="86.9"/>
    <n v="91.5"/>
    <n v="4.5999999999999996"/>
    <x v="1"/>
    <m/>
    <m/>
    <s v="Estadual"/>
    <m/>
    <s v="BA-462"/>
    <s v="LEN"/>
    <s v="Estadual"/>
    <s v="PLA"/>
    <s v="Barreiras"/>
  </r>
  <r>
    <x v="0"/>
    <s v="430BBA0050"/>
    <n v="0"/>
    <x v="405"/>
    <s v="0050"/>
    <n v="-44.536210689571597"/>
    <n v="-12.328614159915499"/>
    <n v="-44.396455979759502"/>
    <n v="-12.659111449633601"/>
    <s v="430"/>
    <s v="BA"/>
    <s v="Eixo Principal"/>
    <s v="-"/>
    <s v="430BBA0050"/>
    <s v="ENTR BA-464(A)"/>
    <s v="LAGOA CLARA"/>
    <n v="91.5"/>
    <n v="138.5"/>
    <n v="47"/>
    <x v="1"/>
    <m/>
    <m/>
    <s v="Estadual"/>
    <m/>
    <s v="BA-464"/>
    <s v="LEN"/>
    <s v="Estadual"/>
    <s v="PLA"/>
    <s v="Barreiras"/>
  </r>
  <r>
    <x v="0"/>
    <s v="430BBA0060"/>
    <n v="0"/>
    <x v="405"/>
    <s v="0060"/>
    <n v="-44.396455979759502"/>
    <n v="-12.659111449633601"/>
    <n v="-44.031970010307703"/>
    <n v="-12.9918300000543"/>
    <s v="430"/>
    <s v="BA"/>
    <s v="Eixo Principal"/>
    <s v="-"/>
    <s v="430BBA0060"/>
    <s v="LAGOA CLARA"/>
    <s v="ENTR BA-172(A)/464(B) (SANTANA)"/>
    <n v="138.5"/>
    <n v="200.6"/>
    <n v="62.1"/>
    <x v="1"/>
    <m/>
    <m/>
    <s v="Estadual"/>
    <m/>
    <s v="BA-464"/>
    <s v="LEN"/>
    <s v="Estadual"/>
    <s v="PLA"/>
    <s v="Barreiras"/>
  </r>
  <r>
    <x v="0"/>
    <s v="430BBA0065"/>
    <n v="0"/>
    <x v="405"/>
    <s v="0065"/>
    <n v="-44.031970010307703"/>
    <n v="-12.9918300000543"/>
    <n v="-43.986380040206598"/>
    <n v="-12.9627100601211"/>
    <s v="430"/>
    <s v="BA"/>
    <s v="Eixo Principal"/>
    <s v="-"/>
    <s v="430BBA0065"/>
    <s v="ENTR BA-172(A)/464(B) (SANTANA)"/>
    <s v="ENTR BA-172(B)/576(A)"/>
    <n v="200.6"/>
    <n v="206.6"/>
    <n v="6"/>
    <x v="1"/>
    <m/>
    <m/>
    <s v="Estadual"/>
    <m/>
    <s v="BA-172"/>
    <s v="PAV"/>
    <s v="Estadual"/>
    <s v="PLA"/>
    <s v="Barreiras"/>
  </r>
  <r>
    <x v="0"/>
    <s v="430BBA0070"/>
    <n v="0"/>
    <x v="405"/>
    <s v="0070"/>
    <n v="-43.986380040206598"/>
    <n v="-12.9627100601211"/>
    <n v="-43.566955069720599"/>
    <n v="-13.0780000401696"/>
    <s v="430"/>
    <s v="BA"/>
    <s v="Eixo Principal"/>
    <s v="-"/>
    <s v="430BBA0070"/>
    <s v="ENTR BA-172(B)/576(A)"/>
    <s v="ENTR BA-576(B)/161(A) (P/SÍTIO DO MATO)"/>
    <n v="206.6"/>
    <n v="257.10000000000002"/>
    <n v="50.5"/>
    <x v="1"/>
    <m/>
    <m/>
    <s v="Estadual"/>
    <m/>
    <s v="BA-576"/>
    <s v="LEN"/>
    <s v="Estadual"/>
    <s v="PLA"/>
    <s v="Barreiras"/>
  </r>
  <r>
    <x v="0"/>
    <s v="430BBA0075"/>
    <n v="0"/>
    <x v="405"/>
    <s v="0075"/>
    <n v="-43.566955069720599"/>
    <n v="-13.0780000401696"/>
    <n v="-43.5183097204172"/>
    <n v="-13.261215419555899"/>
    <s v="430"/>
    <s v="BA"/>
    <s v="Eixo Principal"/>
    <s v="-"/>
    <s v="430BBA0075"/>
    <s v="ENTR BA-576(B)/161(A) (P/SÍTIO DO MATO)"/>
    <s v="ENTR BR-349(A)/BA-161(B)"/>
    <n v="257.10000000000002"/>
    <n v="279.10000000000002"/>
    <n v="22"/>
    <x v="1"/>
    <m/>
    <m/>
    <s v="Estadual"/>
    <m/>
    <s v="BA-161"/>
    <s v="PAV"/>
    <s v="Estadual"/>
    <s v="PLA"/>
    <s v="Barreiras"/>
  </r>
  <r>
    <x v="0"/>
    <s v="430BBA0090"/>
    <n v="0"/>
    <x v="405"/>
    <s v="0090"/>
    <n v="-43.5183097204172"/>
    <n v="-13.261215419555899"/>
    <n v="-43.409634819691099"/>
    <n v="-13.2668680300355"/>
    <s v="430"/>
    <s v="BA"/>
    <s v="Eixo Principal"/>
    <s v="Coinc"/>
    <s v="430BBA0090"/>
    <s v="ENTR BR-349(A)/BA-161(B)"/>
    <s v="ENTR BA-160(A) (BOM JESUS DA LAPA)"/>
    <n v="279.10000000000002"/>
    <n v="291.2"/>
    <n v="12.1"/>
    <x v="2"/>
    <m/>
    <s v="349BBA0431"/>
    <s v="Federal"/>
    <m/>
    <m/>
    <m/>
    <s v="Federal"/>
    <s v="PAV"/>
    <s v="Vitória da Conquista"/>
  </r>
  <r>
    <x v="0"/>
    <s v="430BBA0110"/>
    <n v="0"/>
    <x v="405"/>
    <s v="0110"/>
    <n v="-43.409634819691099"/>
    <n v="-13.2668680300355"/>
    <n v="-43.388300010337097"/>
    <n v="-13.281909999746601"/>
    <s v="430"/>
    <s v="BA"/>
    <s v="Eixo Principal"/>
    <s v="Coinc"/>
    <s v="430BBA0110"/>
    <s v="ENTR BA-160(A) (BOM JESUS DA LAPA)"/>
    <s v="ENTR BR-349(B)/BA-160(B)"/>
    <n v="291.2"/>
    <n v="294"/>
    <n v="2.8"/>
    <x v="2"/>
    <m/>
    <s v="349BBA0430"/>
    <s v="Federal"/>
    <m/>
    <m/>
    <m/>
    <s v="Federal"/>
    <s v="PAV"/>
    <s v="Vitória da Conquista"/>
  </r>
  <r>
    <x v="0"/>
    <s v="430BBA0120"/>
    <n v="0"/>
    <x v="405"/>
    <s v="0120"/>
    <n v="-43.388300010337097"/>
    <n v="-13.281909999746601"/>
    <n v="-42.938106149778903"/>
    <n v="-13.604670320279"/>
    <s v="430"/>
    <s v="BA"/>
    <s v="Eixo Principal"/>
    <s v="-"/>
    <s v="430BBA0120"/>
    <s v="ENTR BR-349(B)/BA-160(B)"/>
    <s v="PONTE S/ RIACHO SANTANA (RIACHO DE SANTANA)"/>
    <n v="294"/>
    <n v="355"/>
    <n v="61"/>
    <x v="2"/>
    <m/>
    <m/>
    <s v="Federal"/>
    <m/>
    <m/>
    <m/>
    <s v="Federal"/>
    <s v="PAV"/>
    <s v="Vitória da Conquista"/>
  </r>
  <r>
    <x v="0"/>
    <s v="430BBA0130"/>
    <n v="0"/>
    <x v="405"/>
    <s v="0130"/>
    <n v="-42.938106149778903"/>
    <n v="-13.604670320279"/>
    <n v="-42.708790020442997"/>
    <n v="-13.7725299996596"/>
    <s v="430"/>
    <s v="BA"/>
    <s v="Eixo Principal"/>
    <s v="-"/>
    <s v="430BBA0130"/>
    <s v="PONTE S/ RIACHO SANTANA (RIACHO DE SANTANA)"/>
    <s v="IGAPORÁ"/>
    <n v="355"/>
    <n v="386.5"/>
    <n v="31.5"/>
    <x v="2"/>
    <m/>
    <m/>
    <s v="Federal"/>
    <m/>
    <m/>
    <m/>
    <s v="Federal"/>
    <s v="PAV"/>
    <s v="Vitória da Conquista"/>
  </r>
  <r>
    <x v="0"/>
    <s v="430BBA0132"/>
    <n v="0"/>
    <x v="405"/>
    <s v="0132"/>
    <n v="-42.708790020442997"/>
    <n v="-13.7725299996596"/>
    <n v="-42.6588444196341"/>
    <n v="-13.7971258802551"/>
    <s v="430"/>
    <s v="BA"/>
    <s v="Eixo Principal"/>
    <s v="-"/>
    <s v="430BBA0132"/>
    <s v="IGAPORÁ"/>
    <s v="ENTR BA-156 (P/TANQUE NOVO)"/>
    <n v="386.5"/>
    <n v="393.7"/>
    <n v="7.2"/>
    <x v="2"/>
    <m/>
    <m/>
    <s v="Federal"/>
    <m/>
    <m/>
    <m/>
    <s v="Federal"/>
    <s v="PAV"/>
    <s v="Vitória da Conquista"/>
  </r>
  <r>
    <x v="0"/>
    <s v="430BBA0140"/>
    <n v="0"/>
    <x v="405"/>
    <s v="0140"/>
    <n v="-42.6588444196341"/>
    <n v="-13.7971258802551"/>
    <n v="-42.485862139825798"/>
    <n v="-14.0648607200461"/>
    <s v="430"/>
    <s v="BA"/>
    <s v="Eixo Principal"/>
    <s v="-"/>
    <s v="430BBA0140"/>
    <s v="ENTR BA-156 (P/TANQUE NOVO)"/>
    <s v="ENTR BR-030/122 (CAETITÉ)"/>
    <n v="393.7"/>
    <n v="432"/>
    <n v="38.299999999999997"/>
    <x v="2"/>
    <m/>
    <m/>
    <s v="Federal"/>
    <m/>
    <m/>
    <m/>
    <s v="Federal"/>
    <s v="PAV"/>
    <s v="Vitória da Conquista"/>
  </r>
  <r>
    <x v="0"/>
    <s v="431BRR0005"/>
    <n v="0"/>
    <x v="406"/>
    <s v="0005"/>
    <n v="-60.693010499634703"/>
    <n v="-0.207167490087556"/>
    <n v="-61.062512569999001"/>
    <n v="-0.23049951024415799"/>
    <s v="431"/>
    <s v="RR"/>
    <s v="Eixo Principal"/>
    <s v="-"/>
    <s v="431BRR0005"/>
    <s v="ENTR BR-174 (JUNDIÁ)"/>
    <s v="RIO JAUAPERI"/>
    <n v="0"/>
    <n v="45.6"/>
    <n v="45.6"/>
    <x v="5"/>
    <m/>
    <m/>
    <s v="Federal"/>
    <m/>
    <m/>
    <m/>
    <s v="Federal"/>
    <s v="N_PAV"/>
    <s v="Boa Vista"/>
  </r>
  <r>
    <x v="0"/>
    <s v="431BRR0050"/>
    <n v="0"/>
    <x v="406"/>
    <s v="0050"/>
    <n v="-61.062512569999001"/>
    <n v="-0.23049951024415799"/>
    <n v="-61.772218800357301"/>
    <n v="-0.51728565031248797"/>
    <s v="431"/>
    <s v="RR"/>
    <s v="Eixo Principal"/>
    <s v="-"/>
    <s v="431BRR0050"/>
    <s v="RIO JAUAPERI"/>
    <s v="SANTA MARIA DO BOIAÇÚ"/>
    <n v="45.6"/>
    <n v="125"/>
    <n v="79.400000000000006"/>
    <x v="1"/>
    <m/>
    <m/>
    <s v="Federal"/>
    <m/>
    <m/>
    <m/>
    <s v="Federal"/>
    <s v="PLA"/>
    <s v="Boa Vista"/>
  </r>
  <r>
    <x v="0"/>
    <s v="432BRR0005"/>
    <n v="0"/>
    <x v="407"/>
    <s v="0005"/>
    <n v="-60.385000040019797"/>
    <n v="1.2235136503347199"/>
    <n v="-60.330397809910899"/>
    <n v="1.47835759982342"/>
    <s v="432"/>
    <s v="RR"/>
    <s v="Eixo Principal"/>
    <s v="-"/>
    <s v="432BRR0005"/>
    <s v="ENTR BR-174/210 (NOVO PARAISO)"/>
    <s v="VILA ITÃ"/>
    <n v="0"/>
    <n v="30.4"/>
    <n v="30.4"/>
    <x v="5"/>
    <m/>
    <m/>
    <s v="Federal"/>
    <m/>
    <m/>
    <m/>
    <s v="Federal"/>
    <s v="N_PAV"/>
    <s v="Boa Vista"/>
  </r>
  <r>
    <x v="0"/>
    <s v="432BRR0010"/>
    <n v="0"/>
    <x v="407"/>
    <s v="0010"/>
    <n v="-60.330397809910899"/>
    <n v="1.47835759982342"/>
    <n v="-60.3436216202415"/>
    <n v="1.57801107015478"/>
    <s v="432"/>
    <s v="RR"/>
    <s v="Eixo Principal"/>
    <s v="-"/>
    <s v="432BRR0010"/>
    <s v="VILA ITÃ"/>
    <s v="RIO ITÃ"/>
    <n v="30.4"/>
    <n v="42"/>
    <n v="11.6"/>
    <x v="5"/>
    <m/>
    <m/>
    <s v="Federal"/>
    <m/>
    <m/>
    <m/>
    <s v="Federal"/>
    <s v="N_PAV"/>
    <s v="Boa Vista"/>
  </r>
  <r>
    <x v="0"/>
    <s v="432BRR0015"/>
    <n v="0"/>
    <x v="407"/>
    <s v="0015"/>
    <n v="-60.3436216202415"/>
    <n v="1.57801107015478"/>
    <n v="-60.483491400107901"/>
    <n v="1.7291832102370099"/>
    <s v="432"/>
    <s v="RR"/>
    <s v="Eixo Principal"/>
    <s v="-"/>
    <s v="432BRR0015"/>
    <s v="RIO ITÃ"/>
    <s v="RIO BARAUNA"/>
    <n v="42"/>
    <n v="67.2"/>
    <n v="25.2"/>
    <x v="5"/>
    <m/>
    <m/>
    <s v="Federal"/>
    <m/>
    <m/>
    <m/>
    <s v="Federal"/>
    <s v="N_PAV"/>
    <s v="Boa Vista"/>
  </r>
  <r>
    <x v="0"/>
    <s v="432BRR0020"/>
    <n v="0"/>
    <x v="407"/>
    <s v="0020"/>
    <n v="-60.483491400107901"/>
    <n v="1.7291832102370099"/>
    <n v="-60.645466809945198"/>
    <n v="2.0633644603016701"/>
    <s v="432"/>
    <s v="RR"/>
    <s v="Eixo Principal"/>
    <s v="-"/>
    <s v="432BRR0020"/>
    <s v="RIO BARAUNA"/>
    <s v="VILA UNIÃO"/>
    <n v="67.2"/>
    <n v="112.5"/>
    <n v="45.3"/>
    <x v="5"/>
    <m/>
    <m/>
    <s v="Federal"/>
    <m/>
    <m/>
    <m/>
    <s v="Federal"/>
    <s v="N_PAV"/>
    <s v="Boa Vista"/>
  </r>
  <r>
    <x v="0"/>
    <s v="432BRR0025"/>
    <n v="0"/>
    <x v="407"/>
    <s v="0025"/>
    <n v="-60.645466809945198"/>
    <n v="2.0633644603016701"/>
    <n v="-60.6157833098518"/>
    <n v="2.1117675898024602"/>
    <s v="432"/>
    <s v="RR"/>
    <s v="Eixo Principal"/>
    <s v="-"/>
    <s v="432BRR0025"/>
    <s v="VILA UNIÃO"/>
    <s v="VILA FELIX PINTO"/>
    <n v="112.5"/>
    <n v="119.2"/>
    <n v="6.7"/>
    <x v="5"/>
    <m/>
    <m/>
    <s v="Federal"/>
    <m/>
    <m/>
    <m/>
    <s v="Federal"/>
    <s v="N_PAV"/>
    <s v="Boa Vista"/>
  </r>
  <r>
    <x v="0"/>
    <s v="432BRR0040"/>
    <n v="0"/>
    <x v="407"/>
    <s v="0040"/>
    <n v="-60.6157833098518"/>
    <n v="2.1117675898024602"/>
    <n v="-60.674542520320998"/>
    <n v="2.2335073897542599"/>
    <s v="432"/>
    <s v="RR"/>
    <s v="Eixo Principal"/>
    <s v="-"/>
    <s v="432BRR0040"/>
    <s v="VILA FELIX PINTO"/>
    <s v="VILA SANTA RITA"/>
    <n v="119.2"/>
    <n v="140"/>
    <n v="20.8"/>
    <x v="2"/>
    <m/>
    <m/>
    <s v="Federal"/>
    <m/>
    <m/>
    <m/>
    <s v="Federal"/>
    <s v="PAV"/>
    <s v="Boa Vista"/>
  </r>
  <r>
    <x v="0"/>
    <s v="432BRR0050"/>
    <n v="0"/>
    <x v="407"/>
    <s v="0050"/>
    <n v="-60.674542520320998"/>
    <n v="2.2335073897542599"/>
    <n v="-60.670518219640002"/>
    <n v="2.4194095998731702"/>
    <s v="432"/>
    <s v="RR"/>
    <s v="Eixo Principal"/>
    <s v="-"/>
    <s v="432BRR0050"/>
    <s v="VILA SANTA RITA"/>
    <s v="VILA CENTRAL"/>
    <n v="140"/>
    <n v="165.2"/>
    <n v="25.2"/>
    <x v="2"/>
    <m/>
    <m/>
    <s v="Federal"/>
    <m/>
    <m/>
    <m/>
    <s v="Federal"/>
    <s v="PAV"/>
    <s v="Boa Vista"/>
  </r>
  <r>
    <x v="0"/>
    <s v="432BRR0055"/>
    <n v="0"/>
    <x v="407"/>
    <s v="0055"/>
    <n v="-60.670518219640002"/>
    <n v="2.4194095998731702"/>
    <n v="-60.667466440423802"/>
    <n v="2.4219136200176199"/>
    <s v="432"/>
    <s v="RR"/>
    <s v="Eixo Principal"/>
    <s v="-"/>
    <s v="432BRR0055"/>
    <s v="VILA CENTRAL"/>
    <s v="RIO CACHORRO"/>
    <n v="165.2"/>
    <n v="165.6"/>
    <n v="0.4"/>
    <x v="5"/>
    <s v="EOP"/>
    <m/>
    <s v="Federal"/>
    <m/>
    <m/>
    <m/>
    <s v="Federal"/>
    <s v="N_PAV"/>
    <s v="Boa Vista"/>
  </r>
  <r>
    <x v="0"/>
    <s v="432BRR0060"/>
    <n v="0"/>
    <x v="407"/>
    <s v="0060"/>
    <n v="-60.667466440423802"/>
    <n v="2.4219136200176199"/>
    <n v="-60.637306590126897"/>
    <n v="2.5445688497726402"/>
    <s v="432"/>
    <s v="RR"/>
    <s v="Eixo Principal"/>
    <s v="-"/>
    <s v="432BRR0060"/>
    <s v="RIO CACHORRO"/>
    <s v="ENTR RR-444 (P/COLÔNIA CONFIANÇA)"/>
    <n v="165.6"/>
    <n v="180.7"/>
    <n v="15.1"/>
    <x v="5"/>
    <s v="EOP"/>
    <m/>
    <s v="Federal"/>
    <m/>
    <m/>
    <m/>
    <s v="Federal"/>
    <s v="N_PAV"/>
    <s v="Boa Vista"/>
  </r>
  <r>
    <x v="0"/>
    <s v="432BRR0065"/>
    <n v="0"/>
    <x v="407"/>
    <s v="0065"/>
    <n v="-60.637306590126897"/>
    <n v="2.5445688497726402"/>
    <n v="-60.6354854602857"/>
    <n v="2.5678184596542302"/>
    <s v="432"/>
    <s v="RR"/>
    <s v="Eixo Principal"/>
    <s v="-"/>
    <s v="432BRR0065"/>
    <s v="ENTR RR-444 (P/COLÔNIA CONFIANÇA)"/>
    <s v="RIO QUITAUAU"/>
    <n v="180.7"/>
    <n v="183.3"/>
    <n v="2.6"/>
    <x v="2"/>
    <m/>
    <m/>
    <m/>
    <s v="MP082/2006"/>
    <m/>
    <m/>
    <m/>
    <s v="PAV"/>
    <s v="Boa Vista"/>
  </r>
  <r>
    <x v="0"/>
    <s v="432BRR0070"/>
    <n v="0"/>
    <x v="407"/>
    <s v="0070"/>
    <n v="-60.6354854602857"/>
    <n v="2.5678184596542302"/>
    <n v="-60.597166259814998"/>
    <n v="2.6098886199638902"/>
    <s v="432"/>
    <s v="RR"/>
    <s v="Eixo Principal"/>
    <s v="-"/>
    <s v="432BRR0070"/>
    <s v="RIO QUITAUAU"/>
    <s v="CANTÁ"/>
    <n v="183.3"/>
    <n v="191"/>
    <n v="7.7"/>
    <x v="2"/>
    <m/>
    <m/>
    <m/>
    <s v="MP082/2006"/>
    <m/>
    <m/>
    <m/>
    <s v="PAV"/>
    <s v="Boa Vista"/>
  </r>
  <r>
    <x v="0"/>
    <s v="432BRR0075"/>
    <n v="0"/>
    <x v="407"/>
    <s v="0075"/>
    <n v="-60.597166259814998"/>
    <n v="2.6098886199638902"/>
    <n v="-60.609386590418701"/>
    <n v="2.7892298602698702"/>
    <s v="432"/>
    <s v="RR"/>
    <s v="Eixo Principal"/>
    <s v="-"/>
    <s v="432BRR0075"/>
    <s v="CANTÁ"/>
    <s v="ENTR RR-207"/>
    <n v="191"/>
    <n v="212"/>
    <n v="21"/>
    <x v="2"/>
    <m/>
    <m/>
    <m/>
    <s v="MP082/2006"/>
    <m/>
    <m/>
    <m/>
    <s v="PAV"/>
    <s v="Boa Vista"/>
  </r>
  <r>
    <x v="0"/>
    <s v="432BRR0080"/>
    <n v="0"/>
    <x v="407"/>
    <s v="0080"/>
    <n v="-60.609386590418701"/>
    <n v="2.7892298602698702"/>
    <n v="-60.6099099499841"/>
    <n v="2.8118132397892102"/>
    <s v="432"/>
    <s v="RR"/>
    <s v="Eixo Principal"/>
    <s v="-"/>
    <s v="432BRR0080"/>
    <s v="ENTR RR-207"/>
    <s v="ENTR BR-401"/>
    <n v="212"/>
    <n v="214.6"/>
    <n v="2.6"/>
    <x v="2"/>
    <m/>
    <m/>
    <m/>
    <s v="MP082/2006"/>
    <m/>
    <m/>
    <m/>
    <s v="PAV"/>
    <s v="Boa Vista"/>
  </r>
  <r>
    <x v="0"/>
    <s v="433BRR0010"/>
    <n v="0"/>
    <x v="408"/>
    <s v="0010"/>
    <n v="-59.737285719560198"/>
    <n v="3.80136157957326"/>
    <n v="-60.090257399959"/>
    <n v="3.81495612012889"/>
    <s v="433"/>
    <s v="RR"/>
    <s v="Eixo Principal"/>
    <s v="-"/>
    <s v="433BRR0010"/>
    <s v="ENTR BR-401"/>
    <s v="COMUNIDADE RAPOSA"/>
    <n v="0"/>
    <n v="45.1"/>
    <n v="45.1"/>
    <x v="5"/>
    <m/>
    <m/>
    <s v="Federal"/>
    <m/>
    <m/>
    <m/>
    <s v="Federal"/>
    <s v="N_PAV"/>
    <s v="Boa Vista"/>
  </r>
  <r>
    <x v="0"/>
    <s v="433BRR0030"/>
    <n v="0"/>
    <x v="408"/>
    <s v="0030"/>
    <n v="-60.090257399959"/>
    <n v="3.81495612012889"/>
    <n v="-60.441922199949502"/>
    <n v="3.9587192099236201"/>
    <s v="433"/>
    <s v="RR"/>
    <s v="Eixo Principal"/>
    <s v="-"/>
    <s v="433BRR0030"/>
    <s v="COMUNIDADE RAPOSA"/>
    <s v="ENTR RR-319"/>
    <n v="45.1"/>
    <n v="90.5"/>
    <n v="45.4"/>
    <x v="5"/>
    <m/>
    <m/>
    <s v="Federal"/>
    <m/>
    <m/>
    <m/>
    <s v="Federal"/>
    <s v="N_PAV"/>
    <s v="Boa Vista"/>
  </r>
  <r>
    <x v="0"/>
    <s v="433BRR0050"/>
    <n v="0"/>
    <x v="408"/>
    <s v="0050"/>
    <n v="-60.441922199949502"/>
    <n v="3.9587192099236201"/>
    <n v="-60.527104209791297"/>
    <n v="4.1782539196826702"/>
    <s v="433"/>
    <s v="RR"/>
    <s v="Eixo Principal"/>
    <s v="-"/>
    <s v="433BRR0050"/>
    <s v="ENTR RR-319"/>
    <s v="ENTR RR-171 (PLACAS)"/>
    <n v="90.5"/>
    <n v="122.8"/>
    <n v="32.299999999999997"/>
    <x v="5"/>
    <m/>
    <m/>
    <s v="Federal"/>
    <m/>
    <m/>
    <m/>
    <s v="Federal"/>
    <s v="N_PAV"/>
    <s v="Boa Vista"/>
  </r>
  <r>
    <x v="0"/>
    <s v="433BRR0060"/>
    <n v="0"/>
    <x v="408"/>
    <s v="0060"/>
    <n v="-60.527104209791297"/>
    <n v="4.1782539196826702"/>
    <n v="-60.539761430145802"/>
    <n v="4.1723564903597801"/>
    <s v="433"/>
    <s v="RR"/>
    <s v="Eixo Principal"/>
    <s v="-"/>
    <s v="433BRR0060"/>
    <s v="ENTR RR-171 (PLACAS)"/>
    <s v="RIO CONTIGO (CONTÃO)"/>
    <n v="122.8"/>
    <n v="123.7"/>
    <n v="0.9"/>
    <x v="5"/>
    <m/>
    <m/>
    <s v="Federal"/>
    <m/>
    <m/>
    <m/>
    <s v="Federal"/>
    <s v="N_PAV"/>
    <s v="Boa Vista"/>
  </r>
  <r>
    <x v="0"/>
    <s v="433BRR0080"/>
    <n v="0"/>
    <x v="408"/>
    <s v="0080"/>
    <n v="-60.539761430145802"/>
    <n v="4.1723564903597801"/>
    <n v="-60.791348820291702"/>
    <n v="4.1936370598025396"/>
    <s v="433"/>
    <s v="RR"/>
    <s v="Eixo Principal"/>
    <s v="-"/>
    <s v="433BRR0080"/>
    <s v="RIO CONTIGO (CONTÃO)"/>
    <s v="RIO SURUMU (VILA SURUMU)"/>
    <n v="123.7"/>
    <n v="155"/>
    <n v="31.3"/>
    <x v="5"/>
    <m/>
    <m/>
    <s v="Federal"/>
    <m/>
    <m/>
    <m/>
    <s v="Federal"/>
    <s v="N_PAV"/>
    <s v="Boa Vista"/>
  </r>
  <r>
    <x v="0"/>
    <s v="433BRR0100"/>
    <n v="0"/>
    <x v="408"/>
    <s v="0100"/>
    <n v="-60.791348820291702"/>
    <n v="4.1936370598025396"/>
    <n v="-61.015544719812901"/>
    <n v="4.2305007902792804"/>
    <s v="433"/>
    <s v="RR"/>
    <s v="Eixo Principal"/>
    <s v="-"/>
    <s v="433BRR0100"/>
    <s v="RIO SURUMU (VILA SURUMU)"/>
    <s v="ENTR BR-174"/>
    <n v="155"/>
    <n v="180.5"/>
    <n v="25.5"/>
    <x v="5"/>
    <m/>
    <m/>
    <s v="Federal"/>
    <m/>
    <m/>
    <m/>
    <s v="Federal"/>
    <s v="N_PAV"/>
    <s v="Boa Vista"/>
  </r>
  <r>
    <x v="0"/>
    <s v="434APB1005"/>
    <n v="0"/>
    <x v="409"/>
    <s v="1005"/>
    <n v="-38.462681729977803"/>
    <n v="-6.4592296698133396"/>
    <n v="-38.478888140075497"/>
    <n v="-6.48196279005065"/>
    <s v="434"/>
    <s v="PB"/>
    <s v="Acesso"/>
    <s v="-"/>
    <s v="434APB1005"/>
    <s v="ENTR BR-434"/>
    <s v="JOCA CLAUDINO - ACESSO"/>
    <n v="0"/>
    <n v="3.3"/>
    <n v="3.3"/>
    <x v="2"/>
    <m/>
    <m/>
    <s v="Federal"/>
    <m/>
    <m/>
    <m/>
    <s v="Federal"/>
    <s v="PAV"/>
    <s v="Patos"/>
  </r>
  <r>
    <x v="0"/>
    <s v="434BCE0100"/>
    <n v="0"/>
    <x v="410"/>
    <s v="0100"/>
    <n v="-38.5901293003269"/>
    <n v="-6.3950382798926704"/>
    <n v="-38.845731339629502"/>
    <n v="-6.4053861401582104"/>
    <s v="434"/>
    <s v="CE"/>
    <s v="Eixo Principal"/>
    <s v="-"/>
    <s v="434BCE0100"/>
    <s v="DIV PB/CE"/>
    <s v="ENTR BR-116 (ICÓ)"/>
    <n v="0"/>
    <n v="38"/>
    <n v="38"/>
    <x v="1"/>
    <m/>
    <m/>
    <s v="Federal"/>
    <m/>
    <m/>
    <m/>
    <s v="Federal"/>
    <s v="PLA"/>
    <s v="Icó"/>
  </r>
  <r>
    <x v="0"/>
    <s v="434BPB0010"/>
    <n v="0"/>
    <x v="411"/>
    <s v="0010"/>
    <n v="-38.415526620257197"/>
    <n v="-6.5149487895549196"/>
    <n v="-38.4170733804321"/>
    <n v="-6.5097371598420102"/>
    <s v="434"/>
    <s v="PB"/>
    <s v="Eixo Principal"/>
    <s v="-"/>
    <s v="434BPB0010"/>
    <s v="ENTR BR-405 ( UIRAÚNA)"/>
    <s v="FIM DA TRAVESSIA URBANA DE UIRAÚNA*TRECHO MUNICIPAL*"/>
    <n v="0"/>
    <n v="0.5"/>
    <n v="0.5"/>
    <x v="2"/>
    <m/>
    <m/>
    <s v="Federal"/>
    <m/>
    <m/>
    <m/>
    <s v="Federal"/>
    <s v="PAV"/>
    <s v="Patos"/>
  </r>
  <r>
    <x v="0"/>
    <s v="434BPB0015"/>
    <n v="0"/>
    <x v="411"/>
    <s v="0015"/>
    <n v="-38.4170733804321"/>
    <n v="-6.5097371598420102"/>
    <n v="-38.462681729977803"/>
    <n v="-6.4592296698133396"/>
    <s v="434"/>
    <s v="PB"/>
    <s v="Eixo Principal"/>
    <s v="-"/>
    <s v="434BPB0015"/>
    <s v="FIM DA TRAVESSIA URBANA DE UIRAÚNA"/>
    <s v="ACESSO A JOCA CLAUDINO"/>
    <n v="0.5"/>
    <n v="10.199999999999999"/>
    <n v="9.6999999999999993"/>
    <x v="2"/>
    <m/>
    <m/>
    <s v="Federal"/>
    <m/>
    <m/>
    <m/>
    <s v="Federal"/>
    <s v="PAV"/>
    <s v="Patos"/>
  </r>
  <r>
    <x v="0"/>
    <s v="434BPB0020"/>
    <n v="0"/>
    <x v="411"/>
    <s v="0020"/>
    <n v="-38.462681729977803"/>
    <n v="-6.4592296698133396"/>
    <n v="-38.4976329001381"/>
    <n v="-6.4087823201478997"/>
    <s v="434"/>
    <s v="PB"/>
    <s v="Eixo Principal"/>
    <s v="-"/>
    <s v="434BPB0020"/>
    <s v="ACESSO A JOCA CLAUDINO"/>
    <s v="POÇO DANTAS"/>
    <n v="10.199999999999999"/>
    <n v="19.399999999999999"/>
    <n v="9.1999999999999993"/>
    <x v="2"/>
    <m/>
    <m/>
    <s v="Federal"/>
    <m/>
    <m/>
    <m/>
    <s v="Federal"/>
    <s v="PAV"/>
    <s v="Patos"/>
  </r>
  <r>
    <x v="0"/>
    <s v="434BPB0030"/>
    <n v="0"/>
    <x v="411"/>
    <s v="0030"/>
    <n v="-38.4976329001381"/>
    <n v="-6.4087823201478997"/>
    <n v="-38.5901293003269"/>
    <n v="-6.3950382798926704"/>
    <s v="434"/>
    <s v="PB"/>
    <s v="Eixo Principal"/>
    <s v="-"/>
    <s v="434BPB0030"/>
    <s v="POÇO DANTAS"/>
    <s v="DIV PB/CE"/>
    <n v="19.399999999999999"/>
    <n v="34.4"/>
    <n v="15"/>
    <x v="3"/>
    <m/>
    <m/>
    <s v="Federal"/>
    <m/>
    <m/>
    <m/>
    <s v="Federal"/>
    <s v="N_PAV"/>
    <s v="Patos"/>
  </r>
  <r>
    <x v="0"/>
    <s v="435BRO0010"/>
    <n v="0"/>
    <x v="412"/>
    <s v="0010"/>
    <n v="-60.131973749888601"/>
    <n v="-12.740795950172901"/>
    <n v="-60.158765360333"/>
    <n v="-12.733940869675299"/>
    <s v="435"/>
    <s v="RO"/>
    <s v="Eixo Principal"/>
    <s v="Coinc"/>
    <s v="435BRO0010"/>
    <s v="ENTR BR-364(A)/174 (VILHENA)"/>
    <s v="FIM PISTA DUPLA"/>
    <n v="0"/>
    <n v="3"/>
    <n v="3"/>
    <x v="0"/>
    <m/>
    <s v="364BRO1050"/>
    <s v="Federal"/>
    <m/>
    <m/>
    <m/>
    <s v="Federal"/>
    <s v="PAV"/>
    <s v="Pimenta Bueno"/>
  </r>
  <r>
    <x v="0"/>
    <s v="435BRO0020"/>
    <n v="0"/>
    <x v="412"/>
    <s v="0020"/>
    <n v="-60.158765360333"/>
    <n v="-12.733940869675299"/>
    <n v="-60.262601160215297"/>
    <n v="-12.7225278298953"/>
    <s v="435"/>
    <s v="RO"/>
    <s v="Eixo Principal"/>
    <s v="Coinc"/>
    <s v="435BRO0020"/>
    <s v="FIM PISTA DUPLA"/>
    <s v="ENTR BR-364(B)"/>
    <n v="3"/>
    <n v="14.4"/>
    <n v="11.4"/>
    <x v="2"/>
    <m/>
    <s v="364BRO1060"/>
    <s v="Federal"/>
    <m/>
    <m/>
    <m/>
    <s v="Federal"/>
    <s v="PAV"/>
    <s v="Pimenta Bueno"/>
  </r>
  <r>
    <x v="0"/>
    <s v="435BRO0030"/>
    <n v="0"/>
    <x v="412"/>
    <s v="0030"/>
    <n v="-60.262601160215297"/>
    <n v="-12.7225278298953"/>
    <n v="-60.544976270438397"/>
    <n v="-13.120891519827699"/>
    <s v="435"/>
    <s v="RO"/>
    <s v="Eixo Principal"/>
    <s v="-"/>
    <s v="435BRO0030"/>
    <s v="ENTR BR-364(B)"/>
    <s v="ENTR RO-485 (COLORADO DO OESTE)"/>
    <n v="14.4"/>
    <n v="86.5"/>
    <n v="72.099999999999994"/>
    <x v="2"/>
    <m/>
    <m/>
    <s v="Federal"/>
    <m/>
    <m/>
    <m/>
    <s v="Federal"/>
    <s v="PAV"/>
    <s v="Pimenta Bueno"/>
  </r>
  <r>
    <x v="0"/>
    <s v="435BRO0040"/>
    <n v="0"/>
    <x v="412"/>
    <s v="0040"/>
    <n v="-60.544976270438397"/>
    <n v="-13.120891519827699"/>
    <n v="-60.545005230407"/>
    <n v="-13.191812169695799"/>
    <s v="435"/>
    <s v="RO"/>
    <s v="Eixo Principal"/>
    <s v="-"/>
    <s v="435BRO0040"/>
    <s v="ENTR RO-485 (COLORADO DO OESTE)"/>
    <s v="ENTR RO-370(A) (P/CABIXI)"/>
    <n v="86.5"/>
    <n v="92.3"/>
    <n v="5.8"/>
    <x v="2"/>
    <m/>
    <m/>
    <s v="Federal"/>
    <m/>
    <m/>
    <m/>
    <s v="Federal"/>
    <s v="PAV"/>
    <s v="Pimenta Bueno"/>
  </r>
  <r>
    <x v="0"/>
    <s v="435BRO0050"/>
    <n v="0"/>
    <x v="412"/>
    <s v="0050"/>
    <n v="-60.545005230407"/>
    <n v="-13.191812169695799"/>
    <n v="-60.820753910064802"/>
    <n v="-13.1888932500233"/>
    <s v="435"/>
    <s v="RO"/>
    <s v="Eixo Principal"/>
    <s v="-"/>
    <s v="435BRO0050"/>
    <s v="ENTR RO-370(A) (P/CABIXI)"/>
    <s v="ENTR RO-487 (CEREJEIRAS)"/>
    <n v="92.3"/>
    <n v="124.4"/>
    <n v="32.1"/>
    <x v="2"/>
    <m/>
    <m/>
    <s v="Federal"/>
    <m/>
    <m/>
    <m/>
    <s v="Federal"/>
    <s v="PAV"/>
    <s v="Pimenta Bueno"/>
  </r>
  <r>
    <x v="0"/>
    <s v="435BRO0060"/>
    <n v="0"/>
    <x v="412"/>
    <s v="0060"/>
    <n v="-60.820753910064802"/>
    <n v="-13.1888932500233"/>
    <n v="-60.950310389712598"/>
    <n v="-13.1888582304229"/>
    <s v="435"/>
    <s v="RO"/>
    <s v="Eixo Principal"/>
    <s v="-"/>
    <s v="435BRO0060"/>
    <s v="ENTR RO-487 (CEREJEIRAS)"/>
    <s v="ENTR RO-370(B) (P/CORUMBIARA)"/>
    <n v="124.4"/>
    <n v="137.1"/>
    <n v="12.7"/>
    <x v="2"/>
    <m/>
    <m/>
    <s v="Federal"/>
    <m/>
    <m/>
    <m/>
    <s v="Federal"/>
    <s v="PAV"/>
    <s v="Pimenta Bueno"/>
  </r>
  <r>
    <x v="0"/>
    <s v="435BRO0070"/>
    <n v="0"/>
    <x v="412"/>
    <s v="0070"/>
    <n v="-60.950310389712598"/>
    <n v="-13.1888582304229"/>
    <n v="-60.9504892495791"/>
    <n v="-13.4134751196809"/>
    <s v="435"/>
    <s v="RO"/>
    <s v="Eixo Principal"/>
    <s v="-"/>
    <s v="435BRO0070"/>
    <s v="ENTR RO-370(B) (P/CORUMBIARA)"/>
    <s v="ENTR RO-497 (P/CORUMBIARA)"/>
    <n v="137.1"/>
    <n v="162.1"/>
    <n v="25"/>
    <x v="5"/>
    <s v="EOP"/>
    <m/>
    <s v="Federal"/>
    <m/>
    <m/>
    <m/>
    <s v="Federal"/>
    <s v="N_PAV"/>
    <s v="Pimenta Bueno"/>
  </r>
  <r>
    <x v="0"/>
    <s v="435BRO0085"/>
    <n v="0"/>
    <x v="412"/>
    <s v="0085"/>
    <n v="-60.9504892495791"/>
    <n v="-13.4134751196809"/>
    <n v="-61.036355809872703"/>
    <n v="-13.476998209899399"/>
    <s v="435"/>
    <s v="RO"/>
    <s v="Eixo Principal"/>
    <s v="-"/>
    <s v="435BRO0085"/>
    <s v="ENTR RO-497 (P/CORUMBIARA)"/>
    <s v="PIMENTEIRAS DO OESTE - INÌCIO PAVIMENTAÇÃO (INÍCIO TR URBANA)"/>
    <n v="162.1"/>
    <n v="174.2"/>
    <n v="12.1"/>
    <x v="5"/>
    <s v="EOP"/>
    <m/>
    <s v="Federal"/>
    <m/>
    <m/>
    <m/>
    <s v="Federal"/>
    <s v="N_PAV"/>
    <s v="Pimenta Bueno"/>
  </r>
  <r>
    <x v="0"/>
    <s v="435BRO0100"/>
    <n v="0"/>
    <x v="412"/>
    <s v="0100"/>
    <n v="-61.036355809872703"/>
    <n v="-13.476998209899399"/>
    <n v="-61.0463003700659"/>
    <n v="-13.4835612400591"/>
    <s v="435"/>
    <s v="RO"/>
    <s v="Eixo Principal"/>
    <s v="-"/>
    <s v="435BRO0100"/>
    <s v="PIMENTEIRAS DO OESTE - INÌCIO PAVIMENTAÇÃO (INÍCIO TR URBANA)"/>
    <s v="FRONT BRASIL/BOLIVIA (PIMENTEIRAS D´OESTE)"/>
    <n v="174.2"/>
    <n v="175.3"/>
    <n v="1.1000000000000001"/>
    <x v="2"/>
    <m/>
    <m/>
    <s v="Federal"/>
    <m/>
    <m/>
    <m/>
    <s v="Federal"/>
    <s v="PAV"/>
    <s v="Pimenta Bueno"/>
  </r>
  <r>
    <x v="0"/>
    <s v="436BMS0010"/>
    <n v="0"/>
    <x v="413"/>
    <s v="0010"/>
    <n v="-51.137584520309296"/>
    <n v="-20.0823521099618"/>
    <n v="-51.0237407904051"/>
    <n v="-20.097663750381699"/>
    <s v="436"/>
    <s v="MS"/>
    <s v="Eixo Principal"/>
    <s v="-"/>
    <s v="436BMS0010"/>
    <s v="ENTR BR-158 (APARECIDA DO TABOADO)"/>
    <s v="INÍCIO PONTE RODOFERROVIÁRIA S/ R PARANÁ"/>
    <n v="0"/>
    <n v="14.4"/>
    <n v="14.4"/>
    <x v="2"/>
    <m/>
    <m/>
    <s v="Convênio de Administração"/>
    <m/>
    <m/>
    <m/>
    <s v="Federal"/>
    <s v="PAV"/>
    <s v="Três Lagoas"/>
  </r>
  <r>
    <x v="0"/>
    <s v="436BMS0020"/>
    <n v="0"/>
    <x v="413"/>
    <s v="0020"/>
    <n v="-51.0237407904051"/>
    <n v="-20.097663750381699"/>
    <n v="-50.992300710209499"/>
    <n v="-20.113790850167501"/>
    <s v="436"/>
    <s v="MS"/>
    <s v="Eixo Principal"/>
    <s v="-"/>
    <s v="436BMS0020"/>
    <s v="INÍCIO PONTE RODOFERROVIÁRIA S/ R PARANÁ"/>
    <s v="DIV MS/SP (FIM DA PONTE RODOFERROVIÁRIA S/ R PARANÁ)"/>
    <n v="14.4"/>
    <n v="18.100000000000001"/>
    <n v="3.7"/>
    <x v="0"/>
    <m/>
    <m/>
    <s v="Convênio de Administração"/>
    <m/>
    <m/>
    <m/>
    <s v="Federal"/>
    <s v="PAV"/>
    <s v="Três Lagoas"/>
  </r>
  <r>
    <x v="0"/>
    <s v="437BCE0020"/>
    <n v="0"/>
    <x v="414"/>
    <s v="0020"/>
    <n v="-37.772661220338897"/>
    <n v="-5.2238770204081098"/>
    <n v="-38.173957739757803"/>
    <n v="-5.2995183996543398"/>
    <s v="437"/>
    <s v="CE"/>
    <s v="Eixo Principal"/>
    <s v="-"/>
    <s v="437BCE0020"/>
    <s v="DIV RN/CE"/>
    <s v="ENTR BR-116/CE-266"/>
    <n v="0"/>
    <n v="48.5"/>
    <n v="48.5"/>
    <x v="5"/>
    <m/>
    <m/>
    <s v="Federal"/>
    <m/>
    <m/>
    <m/>
    <s v="Federal"/>
    <s v="N_PAV"/>
    <s v="Russas"/>
  </r>
  <r>
    <x v="0"/>
    <s v="437BRN0010"/>
    <n v="0"/>
    <x v="415"/>
    <s v="0010"/>
    <n v="-37.497469509710001"/>
    <n v="-5.2150944103786898"/>
    <n v="-37.772661220338897"/>
    <n v="-5.2238770204081098"/>
    <s v="437"/>
    <s v="RN"/>
    <s v="Eixo Principal"/>
    <s v="-"/>
    <s v="437BRN0010"/>
    <s v="ENTR BR-405/RN-116 (JUCURÍ)"/>
    <s v="DIV RN/CE"/>
    <n v="0"/>
    <n v="32"/>
    <n v="32"/>
    <x v="5"/>
    <m/>
    <m/>
    <s v="Federal"/>
    <m/>
    <m/>
    <m/>
    <s v="Federal"/>
    <s v="N_PAV"/>
    <s v="Mossoró"/>
  </r>
  <r>
    <x v="0"/>
    <s v="438BRS0010"/>
    <n v="0"/>
    <x v="416"/>
    <s v="0010"/>
    <n v="-50.434563850041599"/>
    <n v="-28.653706490362101"/>
    <n v="-50.228200729679799"/>
    <n v="-28.4608450303738"/>
    <s v="438"/>
    <s v="RS"/>
    <s v="Eixo Principal"/>
    <s v="-"/>
    <s v="438BRS0010"/>
    <s v="ENTR BR-285 (BOM JESUS)"/>
    <s v="DIV RS/SC"/>
    <n v="0"/>
    <n v="36"/>
    <n v="36"/>
    <x v="1"/>
    <m/>
    <m/>
    <s v="Federal"/>
    <m/>
    <m/>
    <m/>
    <s v="Federal"/>
    <s v="PLA"/>
    <s v="Vacaria"/>
  </r>
  <r>
    <x v="0"/>
    <s v="438BSC0030"/>
    <n v="0"/>
    <x v="417"/>
    <s v="0030"/>
    <n v="-50.228200729679799"/>
    <n v="-28.4608450303738"/>
    <n v="-49.854678496415403"/>
    <n v="-28.220291327083"/>
    <s v="438"/>
    <s v="SC"/>
    <s v="Eixo Principal"/>
    <s v="-"/>
    <s v="438BSC0030"/>
    <s v="DIV RS/SC"/>
    <s v="SÃO JOAQUIM"/>
    <n v="0"/>
    <n v="71"/>
    <n v="71"/>
    <x v="1"/>
    <m/>
    <m/>
    <s v="Federal"/>
    <m/>
    <m/>
    <m/>
    <s v="Federal"/>
    <s v="PLA"/>
    <m/>
  </r>
  <r>
    <x v="0"/>
    <s v="438BSC0050"/>
    <n v="0"/>
    <x v="417"/>
    <s v="0050"/>
    <n v="-49.854678496415403"/>
    <n v="-28.220291327083"/>
    <n v="-49.573650281035597"/>
    <n v="-27.972064358982902"/>
    <s v="438"/>
    <s v="SC"/>
    <s v="Eixo Principal"/>
    <s v="-"/>
    <s v="438BSC0050"/>
    <s v="SÃO JOAQUIM"/>
    <s v="URUBICI"/>
    <n v="71"/>
    <n v="131"/>
    <n v="60"/>
    <x v="1"/>
    <m/>
    <m/>
    <s v="Federal"/>
    <m/>
    <m/>
    <m/>
    <s v="Federal"/>
    <s v="PLA"/>
    <m/>
  </r>
  <r>
    <x v="0"/>
    <s v="438BSC0070"/>
    <n v="0"/>
    <x v="417"/>
    <s v="0070"/>
    <n v="-49.573650281035597"/>
    <n v="-27.972064358982902"/>
    <n v="-49.4887957898937"/>
    <n v="-27.804022119924799"/>
    <s v="438"/>
    <s v="SC"/>
    <s v="Eixo Principal"/>
    <s v="-"/>
    <s v="438BSC0070"/>
    <s v="URUBICI"/>
    <s v="ENTR BR-282 (BOM RETIRO)"/>
    <n v="131"/>
    <n v="161"/>
    <n v="30"/>
    <x v="1"/>
    <m/>
    <m/>
    <s v="Federal"/>
    <m/>
    <m/>
    <m/>
    <s v="Federal"/>
    <s v="PLA"/>
    <m/>
  </r>
  <r>
    <x v="0"/>
    <s v="439BBA0050"/>
    <n v="0"/>
    <x v="418"/>
    <s v="0050"/>
    <n v="-40.154811569598202"/>
    <n v="-18.023366279729899"/>
    <n v="-40.237014610236002"/>
    <n v="-17.943531279944501"/>
    <s v="439"/>
    <s v="BA"/>
    <s v="Eixo Principal"/>
    <s v="-"/>
    <s v="439BBA0050"/>
    <s v="DIV ES/BA"/>
    <s v="TRÊS CORAÇÕES (TAQUARINHA)"/>
    <n v="0"/>
    <n v="16.7"/>
    <n v="16.7"/>
    <x v="1"/>
    <m/>
    <m/>
    <s v="Federal"/>
    <m/>
    <m/>
    <m/>
    <s v="Federal"/>
    <s v="PLA"/>
    <s v="Eunápolis"/>
  </r>
  <r>
    <x v="0"/>
    <s v="439BBA0080"/>
    <n v="0"/>
    <x v="418"/>
    <s v="0080"/>
    <n v="-40.237014610236002"/>
    <n v="-17.943531279944501"/>
    <n v="-40.2652049803255"/>
    <n v="-17.9328952400232"/>
    <s v="439"/>
    <s v="BA"/>
    <s v="Eixo Principal"/>
    <s v="-"/>
    <s v="439BBA0080"/>
    <s v="TRÊS CORAÇÕES (TAQUARINHA)"/>
    <s v="DIV BA/MG"/>
    <n v="16.7"/>
    <n v="20"/>
    <n v="3.3"/>
    <x v="1"/>
    <m/>
    <m/>
    <s v="Federal"/>
    <m/>
    <m/>
    <m/>
    <s v="Federal"/>
    <s v="PLA"/>
    <s v="Eunápolis"/>
  </r>
  <r>
    <x v="0"/>
    <s v="439BES0010"/>
    <n v="0"/>
    <x v="419"/>
    <s v="0010"/>
    <n v="-39.957426999955999"/>
    <n v="-18.300573370164798"/>
    <n v="-40.115102850016399"/>
    <n v="-18.080563019767499"/>
    <s v="439"/>
    <s v="ES"/>
    <s v="Eixo Principal"/>
    <s v="-"/>
    <s v="439BES0010"/>
    <s v="ENTR BR-101/ES-209(A) (PEDRO CANÁRIO)"/>
    <s v="ENTR ES-209(B) (CRISTAL DO NORTE)"/>
    <n v="0"/>
    <n v="33.9"/>
    <n v="33.9"/>
    <x v="1"/>
    <m/>
    <m/>
    <s v="Estadual"/>
    <m/>
    <s v="ES-209"/>
    <s v="LEN"/>
    <s v="Estadual"/>
    <s v="PLA"/>
    <s v="Colatina"/>
  </r>
  <r>
    <x v="0"/>
    <s v="439BES0020"/>
    <n v="0"/>
    <x v="419"/>
    <s v="0020"/>
    <n v="-40.115102850016399"/>
    <n v="-18.080563019767499"/>
    <n v="-40.151321299838003"/>
    <n v="-18.031705569856101"/>
    <s v="439"/>
    <s v="ES"/>
    <s v="Eixo Principal"/>
    <s v="-"/>
    <s v="439BES0020"/>
    <s v="ENTR ES-209(B) (CRISTAL DO NORTE)"/>
    <s v="TAQUARAS"/>
    <n v="33.9"/>
    <n v="41.6"/>
    <n v="7.7"/>
    <x v="1"/>
    <m/>
    <m/>
    <s v="Estadual"/>
    <m/>
    <s v="ES-410"/>
    <s v="LEN"/>
    <s v="Estadual"/>
    <s v="PLA"/>
    <s v="Colatina"/>
  </r>
  <r>
    <x v="0"/>
    <s v="439BES0030"/>
    <n v="0"/>
    <x v="419"/>
    <s v="0030"/>
    <n v="-40.151321299838003"/>
    <n v="-18.031705569856101"/>
    <n v="-40.154811569598202"/>
    <n v="-18.023366279729899"/>
    <s v="439"/>
    <s v="ES"/>
    <s v="Eixo Principal"/>
    <s v="-"/>
    <s v="439BES0030"/>
    <s v="TAQUARAS"/>
    <s v="ENTR ES-410(B) (DIV ES/BA)"/>
    <n v="41.6"/>
    <n v="42.6"/>
    <n v="1"/>
    <x v="1"/>
    <m/>
    <m/>
    <s v="Estadual"/>
    <m/>
    <s v="ES-410"/>
    <s v="LEN"/>
    <s v="Estadual"/>
    <s v="PLA"/>
    <s v="Colatina"/>
  </r>
  <r>
    <x v="0"/>
    <s v="439BMG0100"/>
    <n v="0"/>
    <x v="420"/>
    <s v="0100"/>
    <n v="-40.315326189951598"/>
    <n v="-17.819580920323101"/>
    <n v="-40.2652049803255"/>
    <n v="-17.9328952400232"/>
    <s v="439"/>
    <s v="MG"/>
    <s v="Eixo Principal"/>
    <s v="-"/>
    <s v="439BMG0100"/>
    <s v="DIV BA/MG"/>
    <s v="ENTR BR-418 (NANUQUE)"/>
    <n v="0"/>
    <n v="16"/>
    <n v="16"/>
    <x v="1"/>
    <m/>
    <m/>
    <s v="Federal"/>
    <m/>
    <m/>
    <m/>
    <s v="Federal"/>
    <s v="PLA"/>
    <s v="Teófilo Otoni"/>
  </r>
  <r>
    <x v="0"/>
    <s v="440BMG0010"/>
    <n v="0"/>
    <x v="421"/>
    <s v="0010"/>
    <n v="-43.415288670335798"/>
    <n v="-21.784173620416102"/>
    <n v="-43.3683682602869"/>
    <n v="-21.767204159843999"/>
    <s v="440"/>
    <s v="MG"/>
    <s v="Eixo Principal"/>
    <s v="-"/>
    <s v="440BMG0010"/>
    <s v="ENTR BR-040 (JUIZ DE FORA)"/>
    <s v="FIM DA PAVIMENTAÇÃO"/>
    <n v="0"/>
    <n v="5.8"/>
    <n v="5.8"/>
    <x v="2"/>
    <m/>
    <m/>
    <s v="Federal"/>
    <m/>
    <m/>
    <m/>
    <s v="Federal"/>
    <s v="PAV"/>
    <s v="Juiz de Fora"/>
  </r>
  <r>
    <x v="0"/>
    <s v="440BMG0020"/>
    <n v="0"/>
    <x v="421"/>
    <s v="0020"/>
    <n v="-43.3683682602869"/>
    <n v="-21.767204159843999"/>
    <n v="-43.353860180303002"/>
    <n v="-21.7454483202836"/>
    <s v="440"/>
    <s v="MG"/>
    <s v="Eixo Principal"/>
    <s v="-"/>
    <s v="440BMG0020"/>
    <s v="FIM DA PAVIMENTAÇÃO"/>
    <s v="ENTR BR-267/MG-353 (JUIZ DE FORA)"/>
    <n v="5.8"/>
    <n v="9"/>
    <n v="3.2"/>
    <x v="1"/>
    <m/>
    <m/>
    <s v="Federal"/>
    <m/>
    <m/>
    <m/>
    <s v="Federal"/>
    <s v="PLA"/>
    <s v="Juiz de Fora"/>
  </r>
  <r>
    <x v="0"/>
    <s v="447BES0010"/>
    <n v="0"/>
    <x v="422"/>
    <s v="0010"/>
    <n v="-40.398772660230001"/>
    <n v="-20.342166080000499"/>
    <n v="-40.332099580331302"/>
    <n v="-20.3787647398008"/>
    <s v="447"/>
    <s v="ES"/>
    <s v="Eixo Principal"/>
    <s v="-"/>
    <s v="447BES0010"/>
    <s v="ENTR BR-262"/>
    <s v="ENTR ES-060 (ROD DARLY SANTOS)"/>
    <n v="0"/>
    <n v="10"/>
    <n v="10"/>
    <x v="1"/>
    <m/>
    <m/>
    <s v="Federal"/>
    <m/>
    <m/>
    <m/>
    <s v="Federal"/>
    <s v="PLA"/>
    <s v="Santa Isabel"/>
  </r>
  <r>
    <x v="0"/>
    <s v="447BES0020"/>
    <n v="0"/>
    <x v="422"/>
    <s v="0020"/>
    <n v="-40.332099580331302"/>
    <n v="-20.3787647398008"/>
    <n v="-40.334122390335999"/>
    <n v="-20.354437240286298"/>
    <s v="447"/>
    <s v="ES"/>
    <s v="Eixo Principal"/>
    <s v="-"/>
    <s v="447BES0020"/>
    <s v="ENTR ES-060 (ROD DARLY SANTOS)"/>
    <s v="ENTR ROD CARLOS LINDEMBERG"/>
    <n v="10"/>
    <n v="12"/>
    <n v="2"/>
    <x v="2"/>
    <m/>
    <m/>
    <s v="Federal"/>
    <m/>
    <m/>
    <m/>
    <s v="Federal"/>
    <s v="PAV"/>
    <s v="Santa Isabel"/>
  </r>
  <r>
    <x v="0"/>
    <s v="447BES0030"/>
    <n v="0"/>
    <x v="422"/>
    <s v="0030"/>
    <n v="-40.334122390335999"/>
    <n v="-20.354437240286298"/>
    <n v="-40.327518119965198"/>
    <n v="-20.338946540350399"/>
    <s v="447"/>
    <s v="ES"/>
    <s v="Eixo Principal"/>
    <s v="-"/>
    <s v="447BES0030"/>
    <s v="ENTR ROD CARLOS LINDEMBERG"/>
    <s v="PONTE S/ RIO ARIBIRI"/>
    <n v="12"/>
    <n v="13.9"/>
    <n v="1.9"/>
    <x v="2"/>
    <m/>
    <m/>
    <s v="Federal"/>
    <m/>
    <m/>
    <m/>
    <s v="Federal"/>
    <s v="PAV"/>
    <s v="Santa Isabel"/>
  </r>
  <r>
    <x v="0"/>
    <s v="447BES0040"/>
    <n v="0"/>
    <x v="422"/>
    <s v="0040"/>
    <n v="-40.327518119965198"/>
    <n v="-20.338946540350399"/>
    <n v="-40.327369610419098"/>
    <n v="-20.327201399824599"/>
    <s v="447"/>
    <s v="ES"/>
    <s v="Eixo Principal"/>
    <s v="-"/>
    <s v="447BES0040"/>
    <s v="PONTE S/ RIO ARIBIRI"/>
    <s v="TERMINAL DE CAPUABA"/>
    <n v="13.9"/>
    <n v="15.3"/>
    <n v="1.4"/>
    <x v="1"/>
    <m/>
    <m/>
    <s v="Estadual"/>
    <m/>
    <s v="EST-447"/>
    <s v="PAV"/>
    <s v="Estadual"/>
    <s v="PLA"/>
    <s v="Santa Isabel"/>
  </r>
  <r>
    <x v="0"/>
    <s v="448BRS0010"/>
    <n v="0"/>
    <x v="423"/>
    <s v="0010"/>
    <n v="-51.172653060090603"/>
    <n v="-29.827416979809701"/>
    <n v="-51.176218860312098"/>
    <n v="-29.829861679772598"/>
    <s v="448"/>
    <s v="RS"/>
    <s v="Eixo Principal"/>
    <s v="-"/>
    <s v="448BRS0010"/>
    <s v="ENTR BR-116/RS-118"/>
    <s v="INÍCIO DA CONCESSÃO"/>
    <n v="0"/>
    <n v="0.6"/>
    <n v="0.6"/>
    <x v="0"/>
    <m/>
    <m/>
    <s v="Federal"/>
    <m/>
    <m/>
    <m/>
    <s v="Federal"/>
    <s v="PAV"/>
    <s v="São Leopoldo"/>
  </r>
  <r>
    <x v="0"/>
    <s v="448BRS0012"/>
    <n v="0"/>
    <x v="423"/>
    <s v="0012"/>
    <n v="-51.176218860312098"/>
    <n v="-29.829861679772598"/>
    <n v="-51.2251582996157"/>
    <n v="-29.857902200326201"/>
    <s v="448"/>
    <s v="RS"/>
    <s v="Eixo Principal"/>
    <s v="-"/>
    <s v="448BRS0012"/>
    <s v="INÍCIO DA CONCESSÃO"/>
    <s v="ENTR BR-116(CONTORNO) (CANOAS)"/>
    <n v="0.6"/>
    <n v="6.8"/>
    <n v="6.2"/>
    <x v="0"/>
    <m/>
    <m/>
    <s v="Concessão Federal"/>
    <m/>
    <m/>
    <m/>
    <s v="Federal"/>
    <s v="PAV"/>
    <s v="São Leopoldo"/>
  </r>
  <r>
    <x v="0"/>
    <s v="448BRS0015"/>
    <n v="0"/>
    <x v="423"/>
    <s v="0015"/>
    <n v="-51.2251582996157"/>
    <n v="-29.857902200326201"/>
    <n v="-51.236101299735097"/>
    <n v="-29.881733089710199"/>
    <s v="448"/>
    <s v="RS"/>
    <s v="Eixo Principal"/>
    <s v="Coinc"/>
    <s v="448BRS0015"/>
    <s v="ENTR BR-116(CONTORNO) (CANOAS)"/>
    <s v="ENTR BR-386 (CANOAS)"/>
    <n v="6.8"/>
    <n v="9.6999999999999993"/>
    <n v="2.9"/>
    <x v="0"/>
    <m/>
    <s v="116CRS1012"/>
    <s v="Concessão Federal"/>
    <m/>
    <m/>
    <m/>
    <s v="Federal"/>
    <s v="PAV"/>
    <s v="São Leopoldo"/>
  </r>
  <r>
    <x v="0"/>
    <s v="448BRS0020"/>
    <n v="0"/>
    <x v="423"/>
    <s v="0020"/>
    <n v="-51.236101299735097"/>
    <n v="-29.881733089710199"/>
    <n v="-51.198140939552601"/>
    <n v="-29.974160219618302"/>
    <s v="448"/>
    <s v="RS"/>
    <s v="Eixo Principal"/>
    <s v="Coinc"/>
    <s v="448BRS0020"/>
    <s v="ENTR BR-386 (CANOAS)"/>
    <s v="ENTR BR-116(B)/290 (PORTO ALEGRE)(CONT NORTE RMA P ALEGRE)"/>
    <n v="9.6999999999999993"/>
    <n v="22.3"/>
    <n v="12.6"/>
    <x v="0"/>
    <m/>
    <s v="116CRS1015"/>
    <s v="Concessão Federal"/>
    <m/>
    <m/>
    <m/>
    <s v="Federal"/>
    <s v="PAV"/>
    <s v="São Leopoldo"/>
  </r>
  <r>
    <x v="0"/>
    <s v="450BDF0010"/>
    <n v="0"/>
    <x v="424"/>
    <s v="0010"/>
    <n v="-47.858851780085502"/>
    <n v="-15.6881578900745"/>
    <n v="-47.899275320399603"/>
    <n v="-15.7126848304405"/>
    <s v="450"/>
    <s v="DF"/>
    <s v="Eixo Principal"/>
    <s v="-"/>
    <s v="450BDF0010"/>
    <s v="ENTR BR-010/020/030/DF-003(A) (PARQUE RODOVIÁRIO DER-DF)"/>
    <s v="ENTR DF-007 (GRANJA DO TORTO)"/>
    <n v="0"/>
    <n v="5.2"/>
    <n v="5.2"/>
    <x v="1"/>
    <m/>
    <m/>
    <s v="Distrital"/>
    <m/>
    <s v="DF-003"/>
    <s v="DUP"/>
    <s v="Distrital"/>
    <s v="PLA"/>
    <s v="Brasília"/>
  </r>
  <r>
    <x v="0"/>
    <s v="450BDF0030"/>
    <n v="0"/>
    <x v="424"/>
    <s v="0030"/>
    <n v="-47.899275320399603"/>
    <n v="-15.7126848304405"/>
    <n v="-47.906876709592403"/>
    <n v="-15.724475269817701"/>
    <s v="450"/>
    <s v="DF"/>
    <s v="Eixo Principal"/>
    <s v="-"/>
    <s v="450BDF0030"/>
    <s v="ENTR DF-007 (GRANJA DO TORTO)"/>
    <s v="ENTR DF-009 (ACESSO AO PARQUE DE EXPOSIÇÕES)"/>
    <n v="5.2"/>
    <n v="6.7"/>
    <n v="1.5"/>
    <x v="1"/>
    <m/>
    <m/>
    <s v="Distrital"/>
    <m/>
    <s v="DF-003"/>
    <s v="DUP"/>
    <s v="Distrital"/>
    <s v="PLA"/>
    <s v="Brasília"/>
  </r>
  <r>
    <x v="0"/>
    <s v="450BDF0050"/>
    <n v="0"/>
    <x v="424"/>
    <s v="0050"/>
    <n v="-47.906876709592403"/>
    <n v="-15.724475269817701"/>
    <n v="-47.9161721903942"/>
    <n v="-15.7393563697006"/>
    <s v="450"/>
    <s v="DF"/>
    <s v="Eixo Principal"/>
    <s v="-"/>
    <s v="450BDF0050"/>
    <s v="ENTR DF-009 (ACESSO AO PARQUE DE EXPOSIÇÕES)"/>
    <s v="ACESSO À ASA NORTE"/>
    <n v="6.7"/>
    <n v="8.6"/>
    <n v="1.9"/>
    <x v="1"/>
    <m/>
    <m/>
    <s v="Distrital"/>
    <m/>
    <s v="DF-003"/>
    <s v="DUP"/>
    <s v="Distrital"/>
    <s v="PLA"/>
    <s v="Brasília"/>
  </r>
  <r>
    <x v="0"/>
    <s v="450BDF0070"/>
    <n v="0"/>
    <x v="424"/>
    <s v="0070"/>
    <n v="-47.9161721903942"/>
    <n v="-15.7393563697006"/>
    <n v="-47.927536250397601"/>
    <n v="-15.7575736099341"/>
    <s v="450"/>
    <s v="DF"/>
    <s v="Eixo Principal"/>
    <s v="-"/>
    <s v="450BDF0070"/>
    <s v="ACESSO À ASA NORTE"/>
    <s v="ACESSO AO SETOR DE ARMAZENAMENTO"/>
    <n v="8.6"/>
    <n v="11.6"/>
    <n v="3"/>
    <x v="1"/>
    <m/>
    <m/>
    <s v="Distrital"/>
    <m/>
    <s v="DF-003"/>
    <s v="DUP"/>
    <s v="Distrital"/>
    <s v="PLA"/>
    <s v="Brasília"/>
  </r>
  <r>
    <x v="0"/>
    <s v="450BDF0090"/>
    <n v="0"/>
    <x v="424"/>
    <s v="0090"/>
    <n v="-47.927536250397601"/>
    <n v="-15.7575736099341"/>
    <n v="-47.937668089910403"/>
    <n v="-15.775607619595901"/>
    <s v="450"/>
    <s v="DF"/>
    <s v="Eixo Principal"/>
    <s v="-"/>
    <s v="450BDF0090"/>
    <s v="ACESSO AO SETOR DE ARMAZENAMENTO"/>
    <s v="EIXO MONUMENTAL"/>
    <n v="11.6"/>
    <n v="13.3"/>
    <n v="1.7"/>
    <x v="1"/>
    <m/>
    <m/>
    <s v="Distrital"/>
    <m/>
    <s v="DF-003"/>
    <s v="DUP"/>
    <s v="Distrital"/>
    <s v="PLA"/>
    <s v="Brasília"/>
  </r>
  <r>
    <x v="0"/>
    <s v="450BDF0110"/>
    <n v="0"/>
    <x v="424"/>
    <s v="0110"/>
    <n v="-47.937668089910403"/>
    <n v="-15.775607619595901"/>
    <n v="-47.940860020373499"/>
    <n v="-15.7851672600609"/>
    <s v="450"/>
    <s v="DF"/>
    <s v="Eixo Principal"/>
    <s v="-"/>
    <s v="450BDF0110"/>
    <s v="EIXO MONUMENTAL"/>
    <s v="ENTR DF-095 (EPCL)"/>
    <n v="13.3"/>
    <n v="14.4"/>
    <n v="1.1000000000000001"/>
    <x v="1"/>
    <m/>
    <m/>
    <s v="Distrital"/>
    <m/>
    <s v="DF-003"/>
    <s v="DUP"/>
    <s v="Distrital"/>
    <s v="PLA"/>
    <s v="Brasília"/>
  </r>
  <r>
    <x v="0"/>
    <s v="450BDF0130"/>
    <n v="0"/>
    <x v="424"/>
    <s v="0130"/>
    <n v="-47.940860020373499"/>
    <n v="-15.7851672600609"/>
    <n v="-47.948171649801701"/>
    <n v="-15.8102283797359"/>
    <s v="450"/>
    <s v="DF"/>
    <s v="Eixo Principal"/>
    <s v="-"/>
    <s v="450BDF0130"/>
    <s v="ENTR DF-095 (EPCL)"/>
    <s v="ENTR DF-085 (EPTG)"/>
    <n v="14.4"/>
    <n v="17.2"/>
    <n v="2.8"/>
    <x v="1"/>
    <m/>
    <m/>
    <s v="Distrital"/>
    <m/>
    <s v="DF-003"/>
    <s v="DUP"/>
    <s v="Distrital"/>
    <s v="PLA"/>
    <s v="Brasília"/>
  </r>
  <r>
    <x v="0"/>
    <s v="450BDF0150"/>
    <n v="0"/>
    <x v="424"/>
    <s v="0150"/>
    <n v="-47.948171649801701"/>
    <n v="-15.8102283797359"/>
    <n v="-47.953174039650101"/>
    <n v="-15.840581079752999"/>
    <s v="450"/>
    <s v="DF"/>
    <s v="Eixo Principal"/>
    <s v="-"/>
    <s v="450BDF0150"/>
    <s v="ENTR DF-085 (EPTG)"/>
    <s v="ENTR DF-051 (EPGU)"/>
    <n v="17.2"/>
    <n v="20.6"/>
    <n v="3.4"/>
    <x v="1"/>
    <m/>
    <m/>
    <s v="Distrital"/>
    <m/>
    <s v="DF-003"/>
    <s v="DUP"/>
    <s v="Distrital"/>
    <s v="PLA"/>
    <s v="Brasília"/>
  </r>
  <r>
    <x v="0"/>
    <s v="450BDF0170"/>
    <n v="0"/>
    <x v="424"/>
    <s v="0170"/>
    <n v="-47.953174039650101"/>
    <n v="-15.840581079752999"/>
    <n v="-47.9566222598094"/>
    <n v="-15.862061930014001"/>
    <s v="450"/>
    <s v="DF"/>
    <s v="Eixo Principal"/>
    <s v="-"/>
    <s v="450BDF0170"/>
    <s v="ENTR DF-051 (EPGU)"/>
    <s v="ENTR DF-075 (EPNB)"/>
    <n v="20.6"/>
    <n v="23"/>
    <n v="2.4"/>
    <x v="1"/>
    <m/>
    <m/>
    <s v="Distrital"/>
    <m/>
    <s v="DF-003"/>
    <s v="DUP"/>
    <s v="Distrital"/>
    <s v="PLA"/>
    <s v="Brasília"/>
  </r>
  <r>
    <x v="0"/>
    <s v="450BDF0190"/>
    <n v="0"/>
    <x v="424"/>
    <s v="0190"/>
    <n v="-47.9566222598094"/>
    <n v="-15.862061930014001"/>
    <n v="-47.958614459589498"/>
    <n v="-15.874465959736099"/>
    <s v="450"/>
    <s v="DF"/>
    <s v="Eixo Principal"/>
    <s v="-"/>
    <s v="450BDF0190"/>
    <s v="ENTR DF-075 (EPNB)"/>
    <s v="ENTR DF-025 (EPDB)"/>
    <n v="23"/>
    <n v="24.4"/>
    <n v="1.4"/>
    <x v="1"/>
    <m/>
    <m/>
    <s v="Distrital"/>
    <m/>
    <s v="DF-003"/>
    <s v="DUP"/>
    <s v="Distrital"/>
    <s v="PLA"/>
    <s v="Brasília"/>
  </r>
  <r>
    <x v="0"/>
    <s v="450BDF0210"/>
    <n v="0"/>
    <x v="424"/>
    <s v="0210"/>
    <n v="-47.958614459589498"/>
    <n v="-15.874465959736099"/>
    <n v="-47.959334949648103"/>
    <n v="-15.878943310085599"/>
    <s v="450"/>
    <s v="DF"/>
    <s v="Eixo Principal"/>
    <s v="-"/>
    <s v="450BDF0210"/>
    <s v="ENTR DF-025 (EPDB)"/>
    <s v="ENTR DF-055"/>
    <n v="24.4"/>
    <n v="24.8"/>
    <n v="0.4"/>
    <x v="1"/>
    <m/>
    <m/>
    <s v="Distrital"/>
    <m/>
    <s v="DF-003"/>
    <s v="DUP"/>
    <s v="Distrital"/>
    <s v="PLA"/>
    <s v="Brasília"/>
  </r>
  <r>
    <x v="0"/>
    <s v="450BDF0230"/>
    <n v="0"/>
    <x v="424"/>
    <s v="0230"/>
    <n v="-47.959334949648103"/>
    <n v="-15.878943310085599"/>
    <n v="-47.990276040107098"/>
    <n v="-15.945382729928999"/>
    <s v="450"/>
    <s v="DF"/>
    <s v="Eixo Principal"/>
    <s v="-"/>
    <s v="450BDF0230"/>
    <s v="ENTR DF-055"/>
    <s v="ENTR DF-065 (EPIP)"/>
    <n v="24.8"/>
    <n v="33.5"/>
    <n v="8.6999999999999993"/>
    <x v="1"/>
    <m/>
    <m/>
    <s v="Distrital"/>
    <m/>
    <s v="DF-003"/>
    <s v="DUP"/>
    <s v="Distrital"/>
    <s v="PLA"/>
    <s v="Brasília"/>
  </r>
  <r>
    <x v="0"/>
    <s v="450BDF0250"/>
    <n v="0"/>
    <x v="424"/>
    <s v="0250"/>
    <n v="-47.990276040107098"/>
    <n v="-15.945382729928999"/>
    <n v="-47.990321370434799"/>
    <n v="-15.9768665999135"/>
    <s v="450"/>
    <s v="DF"/>
    <s v="Eixo Principal"/>
    <s v="-"/>
    <s v="450BDF0250"/>
    <s v="ENTR DF-065 (EPIP)"/>
    <s v="ENTR BR-040/050/251/DF-003(B)"/>
    <n v="33.5"/>
    <n v="36.799999999999997"/>
    <n v="3.3"/>
    <x v="1"/>
    <m/>
    <m/>
    <s v="Distrital"/>
    <m/>
    <s v="DF-003"/>
    <s v="DUP"/>
    <s v="Distrital"/>
    <s v="PLA"/>
    <s v="Brasília"/>
  </r>
  <r>
    <x v="0"/>
    <s v="451BMG0010"/>
    <n v="0"/>
    <x v="425"/>
    <s v="0010"/>
    <n v="-43.820689500420002"/>
    <n v="-17.136663900118801"/>
    <n v="-43.5811329995881"/>
    <n v="-17.411264450394"/>
    <s v="451"/>
    <s v="MG"/>
    <s v="Eixo Principal"/>
    <s v="-"/>
    <s v="451BMG0010"/>
    <s v="ENTR BR-135 (BOCAIÚVA)"/>
    <s v="ACESSO OLHOS D'ÁGUA"/>
    <n v="0"/>
    <n v="44.1"/>
    <n v="44.1"/>
    <x v="1"/>
    <m/>
    <m/>
    <s v="Estadual"/>
    <m/>
    <s v="MGT-451"/>
    <s v="PAV"/>
    <s v="Estadual"/>
    <s v="PLA"/>
    <s v="Montes Claros"/>
  </r>
  <r>
    <x v="0"/>
    <s v="451BMG0020"/>
    <n v="0"/>
    <x v="425"/>
    <s v="0020"/>
    <n v="-43.5811329995881"/>
    <n v="-17.411264450394"/>
    <n v="-43.543578800221297"/>
    <n v="-17.5053196104116"/>
    <s v="451"/>
    <s v="MG"/>
    <s v="Eixo Principal"/>
    <s v="-"/>
    <s v="451BMG0020"/>
    <s v="ACESSO OLHOS D'ÁGUA"/>
    <s v="SERRA"/>
    <n v="44.1"/>
    <n v="57.1"/>
    <n v="13"/>
    <x v="1"/>
    <m/>
    <m/>
    <s v="Estadual"/>
    <m/>
    <s v="MGT-451"/>
    <s v="PAV"/>
    <s v="Estadual"/>
    <s v="PLA"/>
    <s v="Montes Claros"/>
  </r>
  <r>
    <x v="0"/>
    <s v="451BMG0022"/>
    <n v="0"/>
    <x v="425"/>
    <s v="0022"/>
    <n v="-43.543578800221297"/>
    <n v="-17.5053196104116"/>
    <n v="-43.515086950402399"/>
    <n v="-17.5559010795711"/>
    <s v="451"/>
    <s v="MG"/>
    <s v="Eixo Principal"/>
    <s v="-"/>
    <s v="451BMG0022"/>
    <s v="SERRA"/>
    <s v="RIO JEQUITINHONHA"/>
    <n v="57.1"/>
    <n v="63.1"/>
    <n v="6"/>
    <x v="1"/>
    <m/>
    <m/>
    <s v="Estadual"/>
    <m/>
    <s v="MGT-451"/>
    <s v="PAV"/>
    <s v="Estadual"/>
    <s v="PLA"/>
    <s v="Montes Claros"/>
  </r>
  <r>
    <x v="0"/>
    <s v="451BMG0024"/>
    <n v="0"/>
    <x v="425"/>
    <s v="0024"/>
    <n v="-43.515086950402399"/>
    <n v="-17.5559010795711"/>
    <n v="-43.4856650100321"/>
    <n v="-17.7127632599164"/>
    <s v="451"/>
    <s v="MG"/>
    <s v="Eixo Principal"/>
    <s v="-"/>
    <s v="451BMG0024"/>
    <s v="RIO JEQUITINHONHA"/>
    <s v="ALTO DA SERRA"/>
    <n v="63.1"/>
    <n v="81.099999999999994"/>
    <n v="18"/>
    <x v="1"/>
    <m/>
    <m/>
    <s v="Estadual"/>
    <m/>
    <s v="MGT-451"/>
    <s v="PAV"/>
    <s v="Estadual"/>
    <s v="PLA"/>
    <s v="Montes Claros"/>
  </r>
  <r>
    <x v="0"/>
    <s v="451BMG0025"/>
    <n v="0"/>
    <x v="425"/>
    <s v="0025"/>
    <n v="-43.4856650100321"/>
    <n v="-17.7127632599164"/>
    <n v="-43.381054650151903"/>
    <n v="-17.798682519582499"/>
    <s v="451"/>
    <s v="MG"/>
    <s v="Eixo Principal"/>
    <s v="-"/>
    <s v="451BMG0025"/>
    <s v="ALTO DA SERRA"/>
    <s v="ENTR BR-367(A)"/>
    <n v="81.099999999999994"/>
    <n v="97.3"/>
    <n v="16.2"/>
    <x v="1"/>
    <m/>
    <m/>
    <s v="Estadual"/>
    <m/>
    <s v="MGT-451"/>
    <s v="PAV"/>
    <s v="Estadual"/>
    <s v="PLA"/>
    <s v="Montes Claros"/>
  </r>
  <r>
    <x v="0"/>
    <s v="451BMG0028"/>
    <n v="0"/>
    <x v="425"/>
    <s v="0028"/>
    <n v="-43.381054650151903"/>
    <n v="-17.798682519582499"/>
    <n v="-43.246276820019197"/>
    <n v="-17.6321274696069"/>
    <s v="451"/>
    <s v="MG"/>
    <s v="Eixo Principal"/>
    <s v="Coinc"/>
    <s v="451BMG0028"/>
    <s v="ENTR BR-367(A)"/>
    <s v="ENTR BR-367(B)"/>
    <n v="97.3"/>
    <n v="122.5"/>
    <n v="25.2"/>
    <x v="1"/>
    <m/>
    <s v="367BMG0260"/>
    <s v="Estadual"/>
    <m/>
    <s v="MGT-367"/>
    <s v="PAV"/>
    <s v="Estadual"/>
    <s v="PLA"/>
    <s v="Montes Claros"/>
  </r>
  <r>
    <x v="0"/>
    <s v="451BMG0030"/>
    <n v="0"/>
    <x v="425"/>
    <s v="0030"/>
    <n v="-43.246276820019197"/>
    <n v="-17.6321274696069"/>
    <n v="-43.030756090321198"/>
    <n v="-17.532611070344501"/>
    <s v="451"/>
    <s v="MG"/>
    <s v="Eixo Principal"/>
    <s v="-"/>
    <s v="451BMG0030"/>
    <s v="ENTR BR-367(B)"/>
    <s v="CARBONITA"/>
    <n v="122.5"/>
    <n v="149.19999999999999"/>
    <n v="26.7"/>
    <x v="1"/>
    <m/>
    <m/>
    <s v="Estadual"/>
    <m/>
    <s v="MGT-451"/>
    <s v="PAV"/>
    <s v="Estadual"/>
    <s v="PLA"/>
    <s v="Montes Claros"/>
  </r>
  <r>
    <x v="0"/>
    <s v="451BMG0037"/>
    <n v="0"/>
    <x v="425"/>
    <s v="0037"/>
    <n v="-43.030756090321198"/>
    <n v="-17.532611070344501"/>
    <n v="-42.872552019859697"/>
    <n v="-17.8730712403454"/>
    <s v="451"/>
    <s v="MG"/>
    <s v="Eixo Principal"/>
    <s v="-"/>
    <s v="451BMG0037"/>
    <s v="CARBONITA"/>
    <s v="ENTR MG-117/214 (ITAMARANDIBA)"/>
    <n v="149.19999999999999"/>
    <n v="191.7"/>
    <n v="42.5"/>
    <x v="1"/>
    <m/>
    <m/>
    <s v="Estadual"/>
    <m/>
    <s v="MGT-451"/>
    <s v="PAV"/>
    <s v="Estadual"/>
    <s v="PLA"/>
    <s v="Montes Claros"/>
  </r>
  <r>
    <x v="0"/>
    <s v="451BMG0050"/>
    <n v="0"/>
    <x v="425"/>
    <s v="0050"/>
    <n v="-42.872552019859697"/>
    <n v="-17.8730712403454"/>
    <n v="-42.423355969702101"/>
    <n v="-18.153161339623999"/>
    <s v="451"/>
    <s v="MG"/>
    <s v="Eixo Principal"/>
    <s v="-"/>
    <s v="451BMG0050"/>
    <s v="ENTR MG-117/214 (ITAMARANDIBA)"/>
    <s v="ENTR BR-120(A) (SANTA MARIA DO SUAÇUÍ)"/>
    <n v="191.7"/>
    <n v="270.89999999999998"/>
    <n v="79.2"/>
    <x v="1"/>
    <m/>
    <m/>
    <s v="Federal"/>
    <m/>
    <m/>
    <m/>
    <s v="Federal"/>
    <s v="PLA"/>
    <s v="Contagem"/>
  </r>
  <r>
    <x v="0"/>
    <s v="451BMG0055"/>
    <n v="0"/>
    <x v="425"/>
    <s v="0055"/>
    <n v="-42.423355969702101"/>
    <n v="-18.153161339623999"/>
    <n v="-42.613548550325199"/>
    <n v="-18.3467305399823"/>
    <s v="451"/>
    <s v="MG"/>
    <s v="Eixo Principal"/>
    <s v="Coinc"/>
    <s v="451BMG0055"/>
    <s v="ENTR BR-120(A) (SANTA MARIA DO SUAÇUÍ)"/>
    <s v="ACESSO SÃO JOSÉ DO JACURÍ"/>
    <n v="270.89999999999998"/>
    <n v="313.3"/>
    <n v="42.4"/>
    <x v="1"/>
    <m/>
    <s v="120BMG0090"/>
    <s v="Estadual"/>
    <m/>
    <s v="MGT-120"/>
    <s v="PAV"/>
    <s v="Estadual"/>
    <s v="PLA"/>
    <s v="Contagem"/>
  </r>
  <r>
    <x v="0"/>
    <s v="451BMG0060"/>
    <n v="0"/>
    <x v="425"/>
    <s v="0060"/>
    <n v="-42.613548550325199"/>
    <n v="-18.3467305399823"/>
    <n v="-42.625617329875801"/>
    <n v="-18.357928729926901"/>
    <s v="451"/>
    <s v="MG"/>
    <s v="Eixo Principal"/>
    <s v="Coinc"/>
    <s v="451BMG0060"/>
    <s v="ACESSO SÃO JOSÉ DO JACURÍ"/>
    <s v="ENTR BR-120(B)/MG-416"/>
    <n v="313.3"/>
    <n v="315.60000000000002"/>
    <n v="2.2999999999999998"/>
    <x v="1"/>
    <m/>
    <s v="120BMG0105"/>
    <s v="Estadual"/>
    <m/>
    <s v="MGT-120"/>
    <s v="PAV"/>
    <s v="Estadual"/>
    <s v="PLA"/>
    <s v="Contagem"/>
  </r>
  <r>
    <x v="0"/>
    <s v="451BMG0065"/>
    <n v="0"/>
    <x v="425"/>
    <s v="0065"/>
    <n v="-42.625617329875801"/>
    <n v="-18.357928729926901"/>
    <n v="-42.606810680268602"/>
    <n v="-18.363656410414901"/>
    <s v="451"/>
    <s v="MG"/>
    <s v="Eixo Principal"/>
    <s v="-"/>
    <s v="451BMG0065"/>
    <s v="ENTR BR-120(B)/MG-416"/>
    <s v="SÃO PEDRO DO SUAÇUÍ"/>
    <n v="315.60000000000002"/>
    <n v="318.60000000000002"/>
    <n v="3"/>
    <x v="1"/>
    <m/>
    <m/>
    <s v="Estadual"/>
    <m/>
    <s v="MG-416"/>
    <s v="PAV"/>
    <s v="Estadual"/>
    <s v="PLA"/>
    <s v="Governador Valadares"/>
  </r>
  <r>
    <x v="0"/>
    <s v="451BMG0070"/>
    <n v="0"/>
    <x v="425"/>
    <s v="0070"/>
    <n v="-42.606810680268602"/>
    <n v="-18.363656410414901"/>
    <n v="-42.090060919675601"/>
    <n v="-18.509553169642999"/>
    <s v="451"/>
    <s v="MG"/>
    <s v="Eixo Principal"/>
    <s v="-"/>
    <s v="451BMG0070"/>
    <s v="SÃO PEDRO DO SUAÇUÍ"/>
    <s v="MARILAC"/>
    <n v="318.60000000000002"/>
    <n v="376.4"/>
    <n v="57.8"/>
    <x v="1"/>
    <m/>
    <m/>
    <s v="Federal"/>
    <m/>
    <m/>
    <m/>
    <s v="Federal"/>
    <s v="PLA"/>
    <s v="Governador Valadares"/>
  </r>
  <r>
    <x v="0"/>
    <s v="451BMG0080"/>
    <n v="0"/>
    <x v="425"/>
    <s v="0080"/>
    <n v="-42.090060919675601"/>
    <n v="-18.509553169642999"/>
    <n v="-41.9753595800805"/>
    <n v="-18.6616500304245"/>
    <s v="451"/>
    <s v="MG"/>
    <s v="Eixo Principal"/>
    <s v="-"/>
    <s v="451BMG0080"/>
    <s v="MARILAC"/>
    <s v="ENTR BR-116(A)"/>
    <n v="376.4"/>
    <n v="406.8"/>
    <n v="30.4"/>
    <x v="1"/>
    <m/>
    <m/>
    <s v="Estadual"/>
    <m/>
    <s v="MGT-451"/>
    <s v="PAV"/>
    <s v="Estadual"/>
    <s v="PLA"/>
    <s v="Governador Valadares"/>
  </r>
  <r>
    <x v="0"/>
    <s v="451BMG0085"/>
    <n v="0"/>
    <x v="425"/>
    <s v="0085"/>
    <n v="-41.9753595800805"/>
    <n v="-18.6616500304245"/>
    <n v="-41.9859542700734"/>
    <n v="-18.822432039906602"/>
    <s v="451"/>
    <s v="MG"/>
    <s v="Eixo Principal"/>
    <s v="Coinc"/>
    <s v="451BMG0085"/>
    <s v="ENTR BR-116(A)"/>
    <s v="ENTR BR-259"/>
    <n v="406.8"/>
    <n v="426.1"/>
    <n v="19.3"/>
    <x v="2"/>
    <m/>
    <s v="116BMG1175"/>
    <s v="Federal"/>
    <m/>
    <m/>
    <m/>
    <s v="Federal"/>
    <s v="PAV"/>
    <s v="Governador Valadares"/>
  </r>
  <r>
    <x v="0"/>
    <s v="451BMG0090"/>
    <n v="0"/>
    <x v="425"/>
    <s v="0090"/>
    <n v="-41.9859542700734"/>
    <n v="-18.822432039906602"/>
    <n v="-41.980517770278801"/>
    <n v="-18.8462106202238"/>
    <s v="451"/>
    <s v="MG"/>
    <s v="Eixo Principal"/>
    <s v="Coinc"/>
    <s v="451BMG0090"/>
    <s v="ENTR BR-259"/>
    <s v="ENTR BR-116(B)/381 (VIADUTO CONTORNO GOV VALADARES)"/>
    <n v="426.1"/>
    <n v="429.1"/>
    <n v="3"/>
    <x v="2"/>
    <m/>
    <s v="116BMG1180"/>
    <s v="Federal"/>
    <m/>
    <m/>
    <m/>
    <s v="Federal"/>
    <s v="PAV"/>
    <s v="Governador Valadares"/>
  </r>
  <r>
    <x v="0"/>
    <s v="452BGO0010"/>
    <n v="0"/>
    <x v="426"/>
    <s v="0010"/>
    <n v="-50.901512149566003"/>
    <n v="-17.7863304796678"/>
    <n v="-50.5657175301398"/>
    <n v="-17.924691830263701"/>
    <s v="452"/>
    <s v="GO"/>
    <s v="Eixo Principal"/>
    <s v="-"/>
    <s v="452BGO0010"/>
    <s v="ENTR BR-060/GO-174 (RIO VERDE)"/>
    <s v="ENTR GO-501 (P/OUROANA)"/>
    <n v="0"/>
    <n v="39"/>
    <n v="39"/>
    <x v="2"/>
    <m/>
    <m/>
    <m/>
    <s v="MP082/2006"/>
    <m/>
    <m/>
    <m/>
    <s v="PAV"/>
    <s v="Rio Verde"/>
  </r>
  <r>
    <x v="0"/>
    <s v="452BGO0011"/>
    <n v="0"/>
    <x v="426"/>
    <s v="0011"/>
    <n v="-50.5657175301398"/>
    <n v="-17.924691830263701"/>
    <n v="-50.552506539645002"/>
    <n v="-17.9301483201887"/>
    <s v="452"/>
    <s v="GO"/>
    <s v="Eixo Principal"/>
    <s v="-"/>
    <s v="452BGO0011"/>
    <s v="ENTR GO-501 (P/OUROANA)"/>
    <s v="ENTR GO-164(A) (P/SANTA HELENA)"/>
    <n v="39"/>
    <n v="40.9"/>
    <n v="1.9"/>
    <x v="2"/>
    <m/>
    <m/>
    <m/>
    <s v="MP082/2006"/>
    <m/>
    <m/>
    <m/>
    <s v="PAV"/>
    <s v="Rio Verde"/>
  </r>
  <r>
    <x v="0"/>
    <s v="452BGO0012"/>
    <n v="0"/>
    <x v="426"/>
    <s v="0012"/>
    <n v="-50.552506539645002"/>
    <n v="-17.9301483201887"/>
    <n v="-50.496579709785699"/>
    <n v="-17.9590580301039"/>
    <s v="452"/>
    <s v="GO"/>
    <s v="Eixo Principal"/>
    <s v="-"/>
    <s v="452BGO0012"/>
    <s v="ENTR GO-164(A) (P/SANTA HELENA)"/>
    <s v="ENTR GO-164(B) (P/QUIRINÓPOLIS)"/>
    <n v="40.9"/>
    <n v="47.8"/>
    <n v="6.9"/>
    <x v="2"/>
    <m/>
    <m/>
    <m/>
    <s v="MP082/2006"/>
    <m/>
    <m/>
    <m/>
    <s v="PAV"/>
    <s v="Rio Verde"/>
  </r>
  <r>
    <x v="0"/>
    <s v="452BGO0030"/>
    <n v="0"/>
    <x v="426"/>
    <s v="0030"/>
    <n v="-50.496579709785699"/>
    <n v="-17.9590580301039"/>
    <n v="-50.345944599863302"/>
    <n v="-18.016370969744401"/>
    <s v="452"/>
    <s v="GO"/>
    <s v="Eixo Principal"/>
    <s v="-"/>
    <s v="452BGO0030"/>
    <s v="ENTR GO-164(B) (P/QUIRINÓPOLIS)"/>
    <s v="ENTR GO-409 (P/MAURILÂNDIA)"/>
    <n v="47.8"/>
    <n v="65.099999999999994"/>
    <n v="17.3"/>
    <x v="2"/>
    <m/>
    <m/>
    <m/>
    <s v="MP082/2006"/>
    <m/>
    <m/>
    <m/>
    <s v="PAV"/>
    <s v="Rio Verde"/>
  </r>
  <r>
    <x v="0"/>
    <s v="452BGO0032"/>
    <n v="0"/>
    <x v="426"/>
    <s v="0032"/>
    <n v="-50.345944599863302"/>
    <n v="-18.016370969744401"/>
    <n v="-50.218986790407897"/>
    <n v="-18.052407230409301"/>
    <s v="452"/>
    <s v="GO"/>
    <s v="Eixo Principal"/>
    <s v="-"/>
    <s v="452BGO0032"/>
    <s v="ENTR GO-409 (P/MAURILÂNDIA)"/>
    <s v="ENTR GO-319(A) (P/CASTELÂNDIA)"/>
    <n v="65.099999999999994"/>
    <n v="79.2"/>
    <n v="14.1"/>
    <x v="2"/>
    <m/>
    <m/>
    <m/>
    <s v="MP082/2006"/>
    <m/>
    <m/>
    <m/>
    <s v="PAV"/>
    <s v="Rio Verde"/>
  </r>
  <r>
    <x v="0"/>
    <s v="452BGO0033"/>
    <n v="0"/>
    <x v="426"/>
    <s v="0033"/>
    <n v="-50.218986790407897"/>
    <n v="-18.052407230409301"/>
    <n v="-50.181453639673599"/>
    <n v="-18.052776869756698"/>
    <s v="452"/>
    <s v="GO"/>
    <s v="Eixo Principal"/>
    <s v="-"/>
    <s v="452BGO0033"/>
    <s v="ENTR GO-319(A) (P/CASTELÂNDIA)"/>
    <s v="ENTR GO-410 (P/PORTEIRÃO)"/>
    <n v="79.2"/>
    <n v="83.3"/>
    <n v="4.0999999999999996"/>
    <x v="2"/>
    <m/>
    <m/>
    <m/>
    <s v="MP082/2006"/>
    <m/>
    <m/>
    <m/>
    <s v="PAV"/>
    <s v="Rio Verde"/>
  </r>
  <r>
    <x v="0"/>
    <s v="452BGO0034"/>
    <n v="0"/>
    <x v="426"/>
    <s v="0034"/>
    <n v="-50.181453639673599"/>
    <n v="-18.052776869756698"/>
    <n v="-50.144658460019798"/>
    <n v="-18.071576590087499"/>
    <s v="452"/>
    <s v="GO"/>
    <s v="Eixo Principal"/>
    <s v="-"/>
    <s v="452BGO0034"/>
    <s v="ENTR GO-410 (P/PORTEIRÃO)"/>
    <s v="ENTR GO-319(B)"/>
    <n v="83.3"/>
    <n v="87.7"/>
    <n v="4.4000000000000004"/>
    <x v="2"/>
    <m/>
    <m/>
    <m/>
    <s v="MP082/2005"/>
    <m/>
    <m/>
    <m/>
    <s v="PAV"/>
    <s v="Rio Verde"/>
  </r>
  <r>
    <x v="0"/>
    <s v="452BGO0036"/>
    <n v="0"/>
    <x v="426"/>
    <s v="0036"/>
    <n v="-50.144658460019798"/>
    <n v="-18.071576590087499"/>
    <n v="-49.7388795297664"/>
    <n v="-18.223982660271499"/>
    <s v="452"/>
    <s v="GO"/>
    <s v="Eixo Principal"/>
    <s v="-"/>
    <s v="452BGO0036"/>
    <s v="ENTR GO-319(B)"/>
    <s v="BOM JESUS DE GOIÁS"/>
    <n v="87.7"/>
    <n v="134.69999999999999"/>
    <n v="47"/>
    <x v="2"/>
    <m/>
    <m/>
    <m/>
    <s v="MP082/2005"/>
    <m/>
    <m/>
    <m/>
    <s v="PAV"/>
    <s v="Rio Verde"/>
  </r>
  <r>
    <x v="0"/>
    <s v="452BGO0040"/>
    <n v="0"/>
    <x v="426"/>
    <s v="0040"/>
    <n v="-49.7388795297664"/>
    <n v="-18.223982660271499"/>
    <n v="-49.704001870189998"/>
    <n v="-18.243182599597201"/>
    <s v="452"/>
    <s v="GO"/>
    <s v="Eixo Principal"/>
    <s v="-"/>
    <s v="452BGO0040"/>
    <s v="BOM JESUS DE GOIÁS"/>
    <s v="ENTR GO-040"/>
    <n v="134.69999999999999"/>
    <n v="139.1"/>
    <n v="4.4000000000000004"/>
    <x v="2"/>
    <m/>
    <m/>
    <m/>
    <s v="MP082/2005"/>
    <m/>
    <m/>
    <m/>
    <s v="PAV"/>
    <s v="Rio Verde"/>
  </r>
  <r>
    <x v="0"/>
    <s v="452BGO0050"/>
    <n v="0"/>
    <x v="426"/>
    <s v="0050"/>
    <n v="-49.704001870189998"/>
    <n v="-18.243182599597201"/>
    <n v="-49.345498170304197"/>
    <n v="-18.382338510214002"/>
    <s v="452"/>
    <s v="GO"/>
    <s v="Eixo Principal"/>
    <s v="-"/>
    <s v="452BGO0050"/>
    <s v="ENTR GO-040"/>
    <s v="ENTR BR-154(A)/483(A)/GO-206(A) (P/CACHOEIRA DOURADA)"/>
    <n v="139.1"/>
    <n v="181.1"/>
    <n v="42"/>
    <x v="2"/>
    <m/>
    <m/>
    <m/>
    <s v="MP082/2005"/>
    <m/>
    <m/>
    <m/>
    <s v="PAV"/>
    <s v="Rio Verde"/>
  </r>
  <r>
    <x v="0"/>
    <s v="452BGO0060"/>
    <n v="0"/>
    <x v="426"/>
    <s v="0060"/>
    <n v="-49.345498170304197"/>
    <n v="-18.382338510214002"/>
    <n v="-49.294341230363401"/>
    <n v="-18.3947463503637"/>
    <s v="452"/>
    <s v="GO"/>
    <s v="Eixo Principal"/>
    <s v="Coinc"/>
    <s v="452BGO0060"/>
    <s v="ENTR BR-154(A)/483(A)/GO-206(A) (P/CACHOEIRA DOURADA)"/>
    <s v="ENTR GO-206(B)"/>
    <n v="181.1"/>
    <n v="187.6"/>
    <n v="6.5"/>
    <x v="2"/>
    <m/>
    <s v="154BGO0025;483BGO0035"/>
    <m/>
    <s v="MP082/2005"/>
    <m/>
    <m/>
    <m/>
    <s v="PAV"/>
    <s v="Rio Verde"/>
  </r>
  <r>
    <x v="0"/>
    <s v="452BGO0070"/>
    <n v="0"/>
    <x v="426"/>
    <s v="0070"/>
    <n v="-49.294341230363401"/>
    <n v="-18.3947463503637"/>
    <n v="-49.216545480189701"/>
    <n v="-18.358221179563699"/>
    <s v="452"/>
    <s v="GO"/>
    <s v="Eixo Principal"/>
    <s v="Coinc"/>
    <s v="452BGO0070"/>
    <s v="ENTR GO-206(B)"/>
    <s v="ENTR BR-153(A)/154(B)/483(B)"/>
    <n v="187.6"/>
    <n v="196.6"/>
    <n v="9"/>
    <x v="2"/>
    <m/>
    <s v="154BGO0020;483BGO0030"/>
    <m/>
    <s v="MP082/2003"/>
    <m/>
    <m/>
    <m/>
    <s v="PAV"/>
    <s v="Rio Verde"/>
  </r>
  <r>
    <x v="0"/>
    <s v="452BGO0090"/>
    <n v="0"/>
    <x v="426"/>
    <s v="0090"/>
    <n v="-49.216545480189701"/>
    <n v="-18.358221179563699"/>
    <n v="-49.194560229870604"/>
    <n v="-18.419153849970101"/>
    <s v="452"/>
    <s v="GO"/>
    <s v="Eixo Principal"/>
    <s v="Coinc"/>
    <s v="452BGO0090"/>
    <s v="ENTR BR-153(A)/154(B)/483(B)"/>
    <s v="ENTR BR-153(B) (INÍCIO PONTE S/RIO PARANAÍBA) (DIV GO/MG) (ITUMBIARA)"/>
    <n v="196.6"/>
    <n v="203.5"/>
    <n v="6.9"/>
    <x v="0"/>
    <m/>
    <s v="153BGO0770"/>
    <s v="Concessão Federal"/>
    <m/>
    <m/>
    <m/>
    <s v="Federal"/>
    <s v="PAV"/>
    <s v="Rio Verde"/>
  </r>
  <r>
    <x v="0"/>
    <s v="452BMG0110"/>
    <n v="0"/>
    <x v="427"/>
    <s v="0110"/>
    <n v="-49.194560229870604"/>
    <n v="-18.419153849970101"/>
    <n v="-49.1878993103048"/>
    <n v="-18.4521984196213"/>
    <s v="452"/>
    <s v="MG"/>
    <s v="Eixo Principal"/>
    <s v="Coinc"/>
    <s v="452BMG0110"/>
    <s v="ENTR BR-153(A) (FIM PONTE S/RIO PARANAÍBA) (DIV GO/MG)"/>
    <s v="ENTR BR-153(B)"/>
    <n v="0"/>
    <n v="4.0999999999999996"/>
    <n v="4.0999999999999996"/>
    <x v="0"/>
    <m/>
    <s v="153BMG0790"/>
    <s v="Concessão Federal"/>
    <m/>
    <m/>
    <m/>
    <s v="Federal"/>
    <s v="PAV"/>
    <s v="Prata"/>
  </r>
  <r>
    <x v="0"/>
    <s v="452BMG0115"/>
    <n v="0"/>
    <x v="427"/>
    <s v="0115"/>
    <n v="-49.1878993103048"/>
    <n v="-18.4521984196213"/>
    <n v="-49.174462750055802"/>
    <n v="-18.4441290304303"/>
    <s v="452"/>
    <s v="MG"/>
    <s v="Eixo Principal"/>
    <s v="-"/>
    <s v="452BMG0115"/>
    <s v="ENTR BR-153(B)"/>
    <s v="ENTR MG-452(A)"/>
    <n v="4.0999999999999996"/>
    <n v="5.8"/>
    <n v="1.7"/>
    <x v="1"/>
    <m/>
    <m/>
    <s v="Federal"/>
    <m/>
    <m/>
    <m/>
    <s v="Federal"/>
    <s v="PLA"/>
    <s v="Uberlândia"/>
  </r>
  <r>
    <x v="0"/>
    <s v="452BMG0120"/>
    <n v="0"/>
    <x v="427"/>
    <s v="0120"/>
    <n v="-49.174462750055802"/>
    <n v="-18.4441290304303"/>
    <n v="-48.687384610411399"/>
    <n v="-18.606627350172001"/>
    <s v="452"/>
    <s v="MG"/>
    <s v="Eixo Principal"/>
    <s v="-"/>
    <s v="452BMG0120"/>
    <s v="ENTR MG-452(A)"/>
    <s v="ENTR MG-223/452(B) (TUPACIGUARA)"/>
    <n v="5.8"/>
    <n v="57.3"/>
    <n v="51.5"/>
    <x v="1"/>
    <m/>
    <m/>
    <s v="Estadual"/>
    <m/>
    <s v="MGT-452"/>
    <s v="PAV"/>
    <s v="Estadual"/>
    <s v="PLA"/>
    <s v="Uberlândia"/>
  </r>
  <r>
    <x v="0"/>
    <s v="452BMG0130"/>
    <n v="0"/>
    <x v="427"/>
    <s v="0130"/>
    <n v="-48.687384610411399"/>
    <n v="-18.606627350172001"/>
    <n v="-48.587802479700599"/>
    <n v="-18.864561200239098"/>
    <s v="452"/>
    <s v="MG"/>
    <s v="Eixo Principal"/>
    <s v="-"/>
    <s v="452BMG0130"/>
    <s v="ENTR MG-223/452(B) (TUPACIGUARA)"/>
    <s v="ENTR BR-365(A) (XAPETUBA)"/>
    <n v="57.3"/>
    <n v="93.3"/>
    <n v="36"/>
    <x v="1"/>
    <m/>
    <m/>
    <s v="Estadual"/>
    <m/>
    <s v="MG-452"/>
    <s v="PAV"/>
    <s v="Estadual"/>
    <s v="PLA"/>
    <s v="Uberlândia"/>
  </r>
  <r>
    <x v="0"/>
    <s v="452BMG0150"/>
    <n v="0"/>
    <x v="427"/>
    <s v="0150"/>
    <n v="-48.587802479700599"/>
    <n v="-18.864561200239098"/>
    <n v="-48.330909590405199"/>
    <n v="-18.906439629585101"/>
    <s v="452"/>
    <s v="MG"/>
    <s v="Eixo Principal"/>
    <s v="Coinc"/>
    <s v="452BMG0150"/>
    <s v="ENTR BR-365(A) (XAPETUBA)"/>
    <s v="ENTR CONTORNO NORTE DE UBERLÂNDIA"/>
    <n v="93.3"/>
    <n v="120.8"/>
    <n v="27.5"/>
    <x v="0"/>
    <m/>
    <s v="365BMG0315"/>
    <s v="Federal"/>
    <m/>
    <m/>
    <m/>
    <s v="Federal"/>
    <s v="PAV"/>
    <s v="Uberlândia"/>
  </r>
  <r>
    <x v="0"/>
    <s v="452BMG0155"/>
    <n v="0"/>
    <x v="427"/>
    <s v="0155"/>
    <n v="-48.330909590405199"/>
    <n v="-18.906439629585101"/>
    <n v="-48.265762470261699"/>
    <n v="-18.884343759956401"/>
    <s v="452"/>
    <s v="MG"/>
    <s v="Eixo Principal"/>
    <s v="Coinc"/>
    <s v="452BMG0155"/>
    <s v="ENTR CONTORNO NORTE DE UBERLÂNDIA"/>
    <s v="ENTR BR-050(A) (UBERLÂNDIA)"/>
    <n v="120.8"/>
    <n v="129.30000000000001"/>
    <n v="8.5"/>
    <x v="0"/>
    <m/>
    <s v="497BMG0012;365BMG0310"/>
    <s v="Federal"/>
    <m/>
    <m/>
    <m/>
    <s v="Federal"/>
    <s v="PAV"/>
    <s v="Uberlândia"/>
  </r>
  <r>
    <x v="0"/>
    <s v="452BMG0180"/>
    <n v="0"/>
    <x v="427"/>
    <s v="0180"/>
    <n v="-48.265762470261699"/>
    <n v="-18.884343759956401"/>
    <n v="-48.22402913034"/>
    <n v="-18.909865769589501"/>
    <s v="452"/>
    <s v="MG"/>
    <s v="Eixo Principal"/>
    <s v="Coinc"/>
    <s v="452BMG0180"/>
    <s v="ENTR BR-050(A) (UBERLÂNDIA)"/>
    <s v="ENTR BR-050(B)/455/497 (UBERLÂNDIA)"/>
    <n v="129.30000000000001"/>
    <n v="134.4"/>
    <n v="5.0999999999999996"/>
    <x v="0"/>
    <m/>
    <s v="365BMG0290;050BMG0240;497BMG0010"/>
    <s v="Federal"/>
    <m/>
    <m/>
    <m/>
    <s v="Federal"/>
    <s v="PAV"/>
    <s v="Uberlândia"/>
  </r>
  <r>
    <x v="0"/>
    <s v="452BMG0190"/>
    <n v="0"/>
    <x v="427"/>
    <s v="0190"/>
    <n v="-48.22402913034"/>
    <n v="-18.909865769589501"/>
    <n v="-48.192451759640903"/>
    <n v="-18.9287047696093"/>
    <s v="452"/>
    <s v="MG"/>
    <s v="Eixo Principal"/>
    <s v="Coinc"/>
    <s v="452BMG0190"/>
    <s v="ENTR BR-050(B)/455/497 (UBERLÂNDIA)"/>
    <s v="ENTR BR-365(B)"/>
    <n v="134.4"/>
    <n v="138.30000000000001"/>
    <n v="3.9"/>
    <x v="2"/>
    <m/>
    <s v="365BMG0270"/>
    <s v="Federal"/>
    <m/>
    <m/>
    <m/>
    <s v="Federal"/>
    <s v="PAV"/>
    <s v="Uberlândia"/>
  </r>
  <r>
    <x v="0"/>
    <s v="452BMG0210"/>
    <n v="0"/>
    <x v="427"/>
    <s v="0210"/>
    <n v="-48.192451759640903"/>
    <n v="-18.9287047696093"/>
    <n v="-47.934570220439198"/>
    <n v="-19.135092220229701"/>
    <s v="452"/>
    <s v="MG"/>
    <s v="Eixo Principal"/>
    <s v="-"/>
    <s v="452BMG0210"/>
    <s v="ENTR BR-365(B)"/>
    <s v="ACESSO TAPUIRAMA"/>
    <n v="138.30000000000001"/>
    <n v="174.9"/>
    <n v="36.6"/>
    <x v="1"/>
    <m/>
    <m/>
    <s v="Estadual"/>
    <m/>
    <s v="MGT-452"/>
    <s v="PAV"/>
    <s v="Estadual"/>
    <s v="PLA"/>
    <s v="Uberlândia"/>
  </r>
  <r>
    <x v="0"/>
    <s v="452BMG0220"/>
    <n v="0"/>
    <x v="427"/>
    <s v="0220"/>
    <n v="-47.934570220439198"/>
    <n v="-19.135092220229701"/>
    <n v="-47.708900350070998"/>
    <n v="-19.271346429594001"/>
    <s v="452"/>
    <s v="MG"/>
    <s v="Eixo Principal"/>
    <s v="-"/>
    <s v="452BMG0220"/>
    <s v="ACESSO TAPUIRAMA"/>
    <s v="ENTR MG-190 (P/NOVA PONTE)"/>
    <n v="174.9"/>
    <n v="203.8"/>
    <n v="28.9"/>
    <x v="1"/>
    <m/>
    <m/>
    <s v="Estadual"/>
    <m/>
    <s v="MGT-452"/>
    <s v="PAV"/>
    <s v="Estadual"/>
    <s v="PLA"/>
    <s v="Uberlândia"/>
  </r>
  <r>
    <x v="0"/>
    <s v="452BMG0230"/>
    <n v="0"/>
    <x v="427"/>
    <s v="0230"/>
    <n v="-47.708900350070998"/>
    <n v="-19.271346429594001"/>
    <n v="-47.537224379601398"/>
    <n v="-19.309182370369999"/>
    <s v="452"/>
    <s v="MG"/>
    <s v="Eixo Principal"/>
    <s v="-"/>
    <s v="452BMG0230"/>
    <s v="ENTR MG-190 (P/NOVA PONTE)"/>
    <s v="ACESSO SANTA JULIANA"/>
    <n v="203.8"/>
    <n v="225.9"/>
    <n v="22.1"/>
    <x v="2"/>
    <m/>
    <m/>
    <s v="Federal"/>
    <m/>
    <m/>
    <m/>
    <s v="Federal"/>
    <s v="PAV"/>
    <s v="Uberlândia"/>
  </r>
  <r>
    <x v="0"/>
    <s v="452BMG0235"/>
    <n v="0"/>
    <x v="427"/>
    <s v="0235"/>
    <n v="-47.537224379601398"/>
    <n v="-19.309182370369999"/>
    <n v="-47.460766790055203"/>
    <n v="-19.2889845001345"/>
    <s v="452"/>
    <s v="MG"/>
    <s v="Eixo Principal"/>
    <s v="-"/>
    <s v="452BMG0235"/>
    <s v="ACESSO SANTA JULIANA"/>
    <s v="ACESSO PEDRINÓPOLIS"/>
    <n v="225.9"/>
    <n v="234.6"/>
    <n v="8.6999999999999993"/>
    <x v="2"/>
    <m/>
    <m/>
    <s v="Federal"/>
    <m/>
    <m/>
    <m/>
    <s v="Federal"/>
    <s v="PAV"/>
    <s v="Uberlândia"/>
  </r>
  <r>
    <x v="0"/>
    <s v="452BMG0237"/>
    <n v="0"/>
    <x v="427"/>
    <s v="0237"/>
    <n v="-47.460766790055203"/>
    <n v="-19.2889845001345"/>
    <n v="-47.321576709697297"/>
    <n v="-19.400285010245"/>
    <s v="452"/>
    <s v="MG"/>
    <s v="Eixo Principal"/>
    <s v="-"/>
    <s v="452BMG0237"/>
    <s v="ACESSO PEDRINÓPOLIS"/>
    <s v="ENTR BR-462(A) (P/PERDIZES)"/>
    <n v="234.6"/>
    <n v="256.3"/>
    <n v="21.7"/>
    <x v="2"/>
    <m/>
    <m/>
    <s v="Federal"/>
    <m/>
    <m/>
    <m/>
    <s v="Federal"/>
    <s v="PAV"/>
    <s v="Uberlândia"/>
  </r>
  <r>
    <x v="0"/>
    <s v="452BMG0240"/>
    <n v="0"/>
    <x v="427"/>
    <s v="0240"/>
    <n v="-47.321576709697297"/>
    <n v="-19.400285010245"/>
    <n v="-47.288483199839703"/>
    <n v="-19.418068719695601"/>
    <s v="452"/>
    <s v="MG"/>
    <s v="Eixo Principal"/>
    <s v="-"/>
    <s v="452BMG0240"/>
    <s v="ENTR BR-462(A) (P/PERDIZES)"/>
    <s v="ENTR BR-462(B)"/>
    <n v="256.3"/>
    <n v="260.3"/>
    <n v="4"/>
    <x v="2"/>
    <m/>
    <s v="462BMG0012"/>
    <s v="Federal"/>
    <m/>
    <m/>
    <m/>
    <s v="Federal"/>
    <s v="PAV"/>
    <s v="Uberlândia"/>
  </r>
  <r>
    <x v="0"/>
    <s v="452BMG0250"/>
    <n v="0"/>
    <x v="427"/>
    <s v="0250"/>
    <n v="-47.288483199839703"/>
    <n v="-19.418068719695601"/>
    <n v="-46.974904559897404"/>
    <n v="-19.562150370043501"/>
    <s v="452"/>
    <s v="MG"/>
    <s v="Eixo Principal"/>
    <s v="-"/>
    <s v="452BMG0250"/>
    <s v="ENTR BR-462(B)"/>
    <s v="ENTR BR-262"/>
    <n v="260.3"/>
    <n v="299.89999999999998"/>
    <n v="39.6"/>
    <x v="2"/>
    <m/>
    <m/>
    <s v="Federal"/>
    <m/>
    <m/>
    <m/>
    <s v="Federal"/>
    <s v="PAV"/>
    <s v="Uberlândia"/>
  </r>
  <r>
    <x v="0"/>
    <s v="452BMG0270"/>
    <n v="0"/>
    <x v="427"/>
    <s v="0270"/>
    <n v="-46.974904559897404"/>
    <n v="-19.562150370043501"/>
    <n v="-46.932724960188601"/>
    <n v="-19.5921846399091"/>
    <s v="452"/>
    <s v="MG"/>
    <s v="Eixo Principal"/>
    <s v="-"/>
    <s v="452BMG0270"/>
    <s v="ENTR BR-262"/>
    <s v="ENTR BR-146 (ARAXÁ)"/>
    <n v="299.89999999999998"/>
    <n v="306.2"/>
    <n v="6.3"/>
    <x v="2"/>
    <m/>
    <m/>
    <s v="Federal"/>
    <m/>
    <m/>
    <m/>
    <s v="Federal"/>
    <s v="PAV"/>
    <s v="Uberlândia"/>
  </r>
  <r>
    <x v="0"/>
    <s v="453BRS0010"/>
    <n v="0"/>
    <x v="428"/>
    <s v="0010"/>
    <n v="-52.197059840039501"/>
    <n v="-29.648110670071301"/>
    <n v="-51.994521030021403"/>
    <n v="-29.4652586302815"/>
    <s v="453"/>
    <s v="RS"/>
    <s v="Eixo Principal"/>
    <s v="-"/>
    <s v="453BRS0010"/>
    <s v="ENTR BR-287/RS-244 (P/SANTA CRUZ DO SUL)"/>
    <s v="ENTR RS-130(A) (P/CRUZEIRO DO SUL)"/>
    <n v="0"/>
    <n v="29.8"/>
    <n v="29.8"/>
    <x v="1"/>
    <m/>
    <m/>
    <s v="Estadual"/>
    <m/>
    <s v="RST-453"/>
    <s v="PAV"/>
    <s v="Estadual"/>
    <s v="PLA"/>
    <s v="Passo Fundo"/>
  </r>
  <r>
    <x v="0"/>
    <s v="453BRS0050"/>
    <n v="0"/>
    <x v="428"/>
    <s v="0050"/>
    <n v="-51.994521030021403"/>
    <n v="-29.4652586302815"/>
    <n v="-51.991685310228803"/>
    <n v="-29.461850709642398"/>
    <s v="453"/>
    <s v="RS"/>
    <s v="Eixo Principal"/>
    <s v="-"/>
    <s v="453BRS0050"/>
    <s v="ENTR RS-130(A) (P/CRUZEIRO DO SUL)"/>
    <s v="ENTR RS-413 (P/SANTA CLARA)"/>
    <n v="29.8"/>
    <n v="30.4"/>
    <n v="0.6"/>
    <x v="1"/>
    <m/>
    <m/>
    <s v="Estadual"/>
    <m/>
    <s v="RST-453"/>
    <s v="PAV"/>
    <s v="Estadual"/>
    <s v="PLA"/>
    <s v="Passo Fundo"/>
  </r>
  <r>
    <x v="0"/>
    <s v="453BRS0060"/>
    <n v="0"/>
    <x v="428"/>
    <s v="0060"/>
    <n v="-51.991685310228803"/>
    <n v="-29.461850709642398"/>
    <n v="-51.9736608702529"/>
    <n v="-29.447253299999701"/>
    <s v="453"/>
    <s v="RS"/>
    <s v="Eixo Principal"/>
    <s v="-"/>
    <s v="453BRS0060"/>
    <s v="ENTR RS-413 (P/SANTA CLARA)"/>
    <s v="ENTR BR-386(A)/RS-130(B) (P/LAJEADO)"/>
    <n v="30.4"/>
    <n v="32.700000000000003"/>
    <n v="2.2999999999999998"/>
    <x v="1"/>
    <m/>
    <m/>
    <s v="Estadual"/>
    <m/>
    <s v="RST-453"/>
    <s v="PAV"/>
    <s v="Estadual"/>
    <s v="PLA"/>
    <s v="Passo Fundo"/>
  </r>
  <r>
    <x v="0"/>
    <s v="453BRS0070"/>
    <n v="0"/>
    <x v="428"/>
    <s v="0070"/>
    <n v="-51.9736608702529"/>
    <n v="-29.447253299999701"/>
    <n v="-51.954721999620503"/>
    <n v="-29.4849159701958"/>
    <s v="453"/>
    <s v="RS"/>
    <s v="Eixo Principal"/>
    <s v="Coinc"/>
    <s v="453BRS0070"/>
    <s v="ENTR BR-386(A)/RS-130(B) (P/LAJEADO)"/>
    <s v="ENTR BR-386(B)/RS-129 (ESTRELA)"/>
    <n v="32.700000000000003"/>
    <n v="37.799999999999997"/>
    <n v="5.0999999999999996"/>
    <x v="1"/>
    <m/>
    <s v="386BRS0250"/>
    <s v="Estadual; Convênio de Administração"/>
    <m/>
    <s v="ERS-129"/>
    <s v="DUP"/>
    <s v="Estadual"/>
    <s v="PLA"/>
    <s v="Passo Fundo"/>
  </r>
  <r>
    <x v="0"/>
    <s v="453BRS0090"/>
    <n v="0"/>
    <x v="428"/>
    <s v="0090"/>
    <n v="-51.954721999620503"/>
    <n v="-29.4849159701958"/>
    <n v="-51.814764300232198"/>
    <n v="-29.4410514402717"/>
    <s v="453"/>
    <s v="RS"/>
    <s v="Eixo Principal"/>
    <s v="-"/>
    <s v="453BRS0090"/>
    <s v="ENTR BR-386(B)/RS-129 (ESTRELA)"/>
    <s v="ENTR RS-128 (TEUTÔNIA)"/>
    <n v="37.799999999999997"/>
    <n v="53.8"/>
    <n v="16"/>
    <x v="1"/>
    <m/>
    <m/>
    <s v="Estadual"/>
    <m/>
    <s v="RST-453"/>
    <s v="PAV"/>
    <s v="Estadual"/>
    <s v="PLA"/>
    <s v="Passo Fundo"/>
  </r>
  <r>
    <x v="0"/>
    <s v="453BRS0110"/>
    <n v="0"/>
    <x v="428"/>
    <s v="0110"/>
    <n v="-51.814764300232198"/>
    <n v="-29.4410514402717"/>
    <n v="-51.7464580496991"/>
    <n v="-29.379180119566701"/>
    <s v="453"/>
    <s v="RS"/>
    <s v="Eixo Principal"/>
    <s v="-"/>
    <s v="453BRS0110"/>
    <s v="ENTR RS-128 (TEUTÔNIA)"/>
    <s v="ACESSO IMIGRANTE"/>
    <n v="53.8"/>
    <n v="65.2"/>
    <n v="11.4"/>
    <x v="1"/>
    <m/>
    <m/>
    <s v="Estadual"/>
    <m/>
    <s v="RST-453"/>
    <s v="PAV"/>
    <s v="Estadual"/>
    <s v="PLA"/>
    <s v="Passo Fundo"/>
  </r>
  <r>
    <x v="0"/>
    <s v="453BRS0115"/>
    <n v="0"/>
    <x v="428"/>
    <s v="0115"/>
    <n v="-51.7464580496991"/>
    <n v="-29.379180119566701"/>
    <n v="-51.505755239712499"/>
    <n v="-29.262130540392"/>
    <s v="453"/>
    <s v="RS"/>
    <s v="Eixo Principal"/>
    <s v="-"/>
    <s v="453BRS0115"/>
    <s v="ACESSO IMIGRANTE"/>
    <s v="ENTR BR-470(A) (GARIBALDI)"/>
    <n v="65.2"/>
    <n v="95.9"/>
    <n v="30.7"/>
    <x v="1"/>
    <m/>
    <m/>
    <s v="Estadual"/>
    <m/>
    <s v="RST-453"/>
    <s v="PAV"/>
    <s v="Estadual"/>
    <s v="PLA"/>
    <s v="Passo Fundo"/>
  </r>
  <r>
    <x v="0"/>
    <s v="453BRS0130"/>
    <n v="0"/>
    <x v="428"/>
    <s v="0130"/>
    <n v="-51.505755239712499"/>
    <n v="-29.262130540392"/>
    <n v="-51.516770250346703"/>
    <n v="-29.218603609668801"/>
    <s v="453"/>
    <s v="RS"/>
    <s v="Eixo Principal"/>
    <s v="-"/>
    <s v="453BRS0130"/>
    <s v="ENTR BR-470(A) (GARIBALDI)"/>
    <s v="ENTR BR-470(B) (P/BENTO GONÇALVES)"/>
    <n v="95.9"/>
    <n v="101.2"/>
    <n v="5.3"/>
    <x v="2"/>
    <m/>
    <s v="470BRS0430"/>
    <s v="Federal"/>
    <m/>
    <m/>
    <m/>
    <s v="Federal"/>
    <s v="PAV"/>
    <s v="Passo Fundo"/>
  </r>
  <r>
    <x v="0"/>
    <s v="453BRS0150"/>
    <n v="0"/>
    <x v="428"/>
    <s v="0150"/>
    <n v="-51.516770250346703"/>
    <n v="-29.218603609668801"/>
    <n v="-51.464627940327098"/>
    <n v="-29.200361469905801"/>
    <s v="453"/>
    <s v="RS"/>
    <s v="Eixo Principal"/>
    <s v="-"/>
    <s v="453BRS0150"/>
    <s v="ENTR BR-470(B) (P/BENTO GONÇALVES)"/>
    <s v="ENTR RS-444 (P/BENTO GONÇALVES)"/>
    <n v="101.2"/>
    <n v="107"/>
    <n v="5.8"/>
    <x v="1"/>
    <m/>
    <m/>
    <s v="Estadual"/>
    <m/>
    <s v="RST-453"/>
    <s v="PAV"/>
    <s v="Estadual"/>
    <s v="PLA"/>
    <s v="Vacaria"/>
  </r>
  <r>
    <x v="0"/>
    <s v="453BRS0160"/>
    <n v="0"/>
    <x v="428"/>
    <s v="0160"/>
    <n v="-51.464627940327098"/>
    <n v="-29.200361469905801"/>
    <n v="-51.401475440039398"/>
    <n v="-29.2005556901929"/>
    <s v="453"/>
    <s v="RS"/>
    <s v="Eixo Principal"/>
    <s v="-"/>
    <s v="453BRS0160"/>
    <s v="ENTR RS-444 (P/BENTO GONÇALVES)"/>
    <s v="ENTR RS-448 (P/VILA SÃO MARCOS)"/>
    <n v="107"/>
    <n v="113.6"/>
    <n v="6.6"/>
    <x v="1"/>
    <m/>
    <m/>
    <s v="Estadual"/>
    <m/>
    <s v="RST-453"/>
    <s v="PAV"/>
    <s v="Estadual"/>
    <s v="PLA"/>
    <s v="Vacaria"/>
  </r>
  <r>
    <x v="0"/>
    <s v="453BRS0170"/>
    <n v="0"/>
    <x v="428"/>
    <s v="0170"/>
    <n v="-51.401475440039398"/>
    <n v="-29.2005556901929"/>
    <n v="-51.351370279714601"/>
    <n v="-29.215594270359201"/>
    <s v="453"/>
    <s v="RS"/>
    <s v="Eixo Principal"/>
    <s v="-"/>
    <s v="453BRS0170"/>
    <s v="ENTR RS-448 (P/VILA SÃO MARCOS)"/>
    <s v="ACESSO CARAVAGGIO"/>
    <n v="113.6"/>
    <n v="119.1"/>
    <n v="5.5"/>
    <x v="1"/>
    <m/>
    <m/>
    <s v="Estadual"/>
    <m/>
    <s v="RST-453"/>
    <s v="PAV"/>
    <s v="Estadual"/>
    <s v="PLA"/>
    <s v="Vacaria"/>
  </r>
  <r>
    <x v="0"/>
    <s v="453BRS0180"/>
    <n v="0"/>
    <x v="428"/>
    <s v="0180"/>
    <n v="-51.351370279714601"/>
    <n v="-29.215594270359201"/>
    <n v="-51.3328498195634"/>
    <n v="-29.2212401503126"/>
    <s v="453"/>
    <s v="RS"/>
    <s v="Eixo Principal"/>
    <s v="-"/>
    <s v="453BRS0180"/>
    <s v="ACESSO CARAVAGGIO"/>
    <s v="ENTR RS-122(A) (FARROUPILHA)"/>
    <n v="119.1"/>
    <n v="121.1"/>
    <n v="2"/>
    <x v="1"/>
    <m/>
    <m/>
    <s v="Estadual"/>
    <m/>
    <s v="RST-453"/>
    <s v="DUP"/>
    <s v="Estadual"/>
    <s v="PLA"/>
    <s v="Vacaria"/>
  </r>
  <r>
    <x v="0"/>
    <s v="453BRS0190"/>
    <n v="0"/>
    <x v="428"/>
    <s v="0190"/>
    <n v="-51.3328498195634"/>
    <n v="-29.2212401503126"/>
    <n v="-51.247282440332199"/>
    <n v="-29.189437090249399"/>
    <s v="453"/>
    <s v="RS"/>
    <s v="Eixo Principal"/>
    <s v="-"/>
    <s v="453BRS0190"/>
    <s v="ENTR RS-122(A) (FARROUPILHA)"/>
    <s v="ACESSO CAXIAS DO SUL"/>
    <n v="121.1"/>
    <n v="130.30000000000001"/>
    <n v="9.1999999999999993"/>
    <x v="1"/>
    <m/>
    <m/>
    <s v="Estadual"/>
    <m/>
    <s v="RST-453"/>
    <s v="DUP"/>
    <s v="Estadual"/>
    <s v="PLA"/>
    <s v="Vacaria"/>
  </r>
  <r>
    <x v="0"/>
    <s v="453BRS0210"/>
    <n v="0"/>
    <x v="428"/>
    <s v="0210"/>
    <n v="-51.247282440332199"/>
    <n v="-29.189437090249399"/>
    <n v="-51.187554740059099"/>
    <n v="-29.131082439802601"/>
    <s v="453"/>
    <s v="RS"/>
    <s v="Eixo Principal"/>
    <s v="-"/>
    <s v="453BRS0210"/>
    <s v="ACESSO CAXIAS DO SUL"/>
    <s v="ENTR RS-122(B) (CAXIAS DO SUL)"/>
    <n v="130.30000000000001"/>
    <n v="141.19999999999999"/>
    <n v="10.9"/>
    <x v="1"/>
    <m/>
    <m/>
    <s v="Estadual"/>
    <m/>
    <s v="RST-453"/>
    <s v="PAV"/>
    <s v="Estadual"/>
    <s v="PLA"/>
    <s v="Vacaria"/>
  </r>
  <r>
    <x v="0"/>
    <s v="453BRS0230"/>
    <n v="0"/>
    <x v="428"/>
    <s v="0230"/>
    <n v="-51.187554740059099"/>
    <n v="-29.131082439802601"/>
    <n v="-51.129078930248298"/>
    <n v="-29.132523509852"/>
    <s v="453"/>
    <s v="RS"/>
    <s v="Eixo Principal"/>
    <s v="-"/>
    <s v="453BRS0230"/>
    <s v="ENTR RS-122(B) (CAXIAS DO SUL)"/>
    <s v="ENTR BR-116 (P/SÃO CIRO)"/>
    <n v="141.19999999999999"/>
    <n v="147.5"/>
    <n v="6.3"/>
    <x v="1"/>
    <m/>
    <m/>
    <s v="Estadual"/>
    <m/>
    <s v="RST-453"/>
    <s v="PAV"/>
    <s v="Estadual"/>
    <s v="PLA"/>
    <s v="Vacaria"/>
  </r>
  <r>
    <x v="0"/>
    <s v="453BRS0250"/>
    <n v="0"/>
    <x v="428"/>
    <s v="0250"/>
    <n v="-51.129078930248298"/>
    <n v="-29.132523509852"/>
    <n v="-51.124517860211"/>
    <n v="-29.133217350300399"/>
    <s v="453"/>
    <s v="RS"/>
    <s v="Eixo Principal"/>
    <s v="-"/>
    <s v="453BRS0250"/>
    <s v="ENTR BR-116 (P/SÃO CIRO)"/>
    <s v="EBERLE"/>
    <n v="147.5"/>
    <n v="148"/>
    <n v="0.5"/>
    <x v="1"/>
    <m/>
    <m/>
    <s v="Estadual"/>
    <m/>
    <s v="RSC-453"/>
    <s v="PAV"/>
    <s v="Estadual"/>
    <s v="PLA"/>
    <s v="Vacaria"/>
  </r>
  <r>
    <x v="0"/>
    <s v="453BRS0290"/>
    <n v="0"/>
    <x v="428"/>
    <s v="0290"/>
    <n v="-51.124517860211"/>
    <n v="-29.133217350300399"/>
    <n v="-50.6329809699957"/>
    <n v="-29.101019899748501"/>
    <s v="453"/>
    <s v="RS"/>
    <s v="Eixo Principal"/>
    <s v="-"/>
    <s v="453BRS0290"/>
    <s v="EBERLE"/>
    <s v="ENTR RS-476 (LAJEADO GRANDE)"/>
    <n v="148"/>
    <n v="200.4"/>
    <n v="52.4"/>
    <x v="1"/>
    <m/>
    <m/>
    <s v="Estadual"/>
    <m/>
    <s v="RSC-453"/>
    <s v="PAV"/>
    <s v="Estadual"/>
    <s v="PLA"/>
    <s v="Vacaria"/>
  </r>
  <r>
    <x v="0"/>
    <s v="453BRS0310"/>
    <n v="0"/>
    <x v="428"/>
    <s v="0310"/>
    <n v="-50.6329809699957"/>
    <n v="-29.101019899748501"/>
    <n v="-50.4705823104252"/>
    <n v="-29.2121720298152"/>
    <s v="453"/>
    <s v="RS"/>
    <s v="Eixo Principal"/>
    <s v="-"/>
    <s v="453BRS0310"/>
    <s v="ENTR RS-476 (LAJEADO GRANDE)"/>
    <s v="ENTR RS-110 (VÁRZEA DO CEDRO)"/>
    <n v="200.4"/>
    <n v="222.9"/>
    <n v="22.5"/>
    <x v="1"/>
    <m/>
    <m/>
    <s v="Estadual"/>
    <m/>
    <s v="RST-453"/>
    <s v="PAV"/>
    <s v="Estadual"/>
    <s v="PLA"/>
    <s v="Vacaria"/>
  </r>
  <r>
    <x v="0"/>
    <s v="453BRS0330"/>
    <n v="0"/>
    <x v="428"/>
    <s v="0330"/>
    <n v="-50.4705823104252"/>
    <n v="-29.2121720298152"/>
    <n v="-50.320102910021198"/>
    <n v="-29.2663174600826"/>
    <s v="453"/>
    <s v="RS"/>
    <s v="Eixo Principal"/>
    <s v="-"/>
    <s v="453BRS0330"/>
    <s v="ENTR RS-110 (VÁRZEA DO CEDRO)"/>
    <s v="ENTR RS-020(A) (P/SÃO FRANCISCO DE PAULA)"/>
    <n v="222.9"/>
    <n v="239.9"/>
    <n v="17"/>
    <x v="1"/>
    <m/>
    <m/>
    <s v="Estadual"/>
    <m/>
    <s v="RST-453"/>
    <s v="PAV"/>
    <s v="Estadual"/>
    <s v="PLA"/>
    <s v="Vacaria"/>
  </r>
  <r>
    <x v="0"/>
    <s v="453BRS0350"/>
    <n v="0"/>
    <x v="428"/>
    <s v="0350"/>
    <n v="-50.320102910021198"/>
    <n v="-29.2663174600826"/>
    <n v="-50.301680809621601"/>
    <n v="-29.2673925600186"/>
    <s v="453"/>
    <s v="RS"/>
    <s v="Eixo Principal"/>
    <s v="-"/>
    <s v="453BRS0350"/>
    <s v="ENTR RS-020(A) (P/SÃO FRANCISCO DE PAULA)"/>
    <s v="ENTR RS-020(B) (P/CAMBARÁ DO SUL)"/>
    <n v="239.9"/>
    <n v="241.8"/>
    <n v="1.9"/>
    <x v="1"/>
    <m/>
    <m/>
    <s v="Estadual"/>
    <m/>
    <s v="RST-453"/>
    <s v="PAV"/>
    <s v="Estadual"/>
    <s v="PLA"/>
    <s v="Vacaria"/>
  </r>
  <r>
    <x v="0"/>
    <s v="453BRS0370"/>
    <n v="0"/>
    <x v="428"/>
    <s v="0370"/>
    <n v="-50.301680809621601"/>
    <n v="-29.2673925600186"/>
    <n v="-50.191305120035203"/>
    <n v="-29.331597359730299"/>
    <s v="453"/>
    <s v="RS"/>
    <s v="Eixo Principal"/>
    <s v="-"/>
    <s v="453BRS0370"/>
    <s v="ENTR RS-020(B) (P/CAMBARÁ DO SUL)"/>
    <s v="ENTR RS-486 (ARATINGA)"/>
    <n v="241.8"/>
    <n v="256.8"/>
    <n v="15"/>
    <x v="1"/>
    <m/>
    <m/>
    <s v="Estadual"/>
    <m/>
    <s v="RST-453"/>
    <s v="PAV"/>
    <s v="Estadual"/>
    <s v="PLA"/>
    <s v="Vacaria"/>
  </r>
  <r>
    <x v="0"/>
    <s v="453BRS0390"/>
    <n v="0"/>
    <x v="428"/>
    <s v="0390"/>
    <n v="-50.191305120035203"/>
    <n v="-29.331597359730299"/>
    <n v="-49.907678259643902"/>
    <n v="-29.251754530447101"/>
    <s v="453"/>
    <s v="RS"/>
    <s v="Eixo Principal"/>
    <s v="-"/>
    <s v="453BRS0390"/>
    <s v="ENTR RS-486 (ARATINGA)"/>
    <s v="ENTR RS-494"/>
    <n v="256.8"/>
    <n v="289.8"/>
    <n v="33"/>
    <x v="1"/>
    <m/>
    <m/>
    <s v="Federal"/>
    <m/>
    <m/>
    <m/>
    <s v="Federal"/>
    <s v="PLA"/>
    <s v="Vacaria"/>
  </r>
  <r>
    <x v="0"/>
    <s v="453BRS0400"/>
    <n v="0"/>
    <x v="428"/>
    <s v="0400"/>
    <n v="-49.907678259643902"/>
    <n v="-29.251754530447101"/>
    <n v="-49.775143180413401"/>
    <n v="-29.319487500048002"/>
    <s v="453"/>
    <s v="RS"/>
    <s v="Eixo Principal"/>
    <s v="-"/>
    <s v="453BRS0400"/>
    <s v="ENTR RS-494"/>
    <s v="ENTR BR-101 (P/TRES CACHOEIRAS)"/>
    <n v="289.8"/>
    <n v="304.8"/>
    <n v="15"/>
    <x v="1"/>
    <m/>
    <m/>
    <s v="Federal"/>
    <m/>
    <m/>
    <m/>
    <s v="Federal"/>
    <s v="PLA"/>
    <s v="Vacaria"/>
  </r>
  <r>
    <x v="0"/>
    <s v="453BRS0405"/>
    <n v="0"/>
    <x v="428"/>
    <s v="0405"/>
    <n v="-49.775143180413401"/>
    <n v="-29.319487500048002"/>
    <n v="-49.7582267600569"/>
    <n v="-29.324096930229"/>
    <s v="453"/>
    <s v="RS"/>
    <s v="Eixo Principal"/>
    <s v="-"/>
    <s v="453BRS0405"/>
    <s v="ENTR BR-101 (P/TRES CACHOEIRAS)"/>
    <s v="ENTR RS-389 (P/CAPÃO DA CANOA)"/>
    <n v="304.8"/>
    <n v="306.7"/>
    <n v="1.9"/>
    <x v="1"/>
    <m/>
    <m/>
    <s v="Estadual"/>
    <m/>
    <s v="RSC-453"/>
    <s v="DUP"/>
    <s v="Estadual"/>
    <s v="PLA"/>
    <s v="Vacaria"/>
  </r>
  <r>
    <x v="0"/>
    <s v="453BRS0410"/>
    <n v="0"/>
    <x v="428"/>
    <s v="0410"/>
    <n v="-49.7582267600569"/>
    <n v="-29.324096930229"/>
    <n v="-49.727349900077698"/>
    <n v="-29.338915699899498"/>
    <s v="453"/>
    <s v="RS"/>
    <s v="Eixo Principal"/>
    <s v="-"/>
    <s v="453BRS0410"/>
    <s v="ENTR RS-389 (P/CAPÃO DA CANOA)"/>
    <s v="TORRES"/>
    <n v="306.7"/>
    <n v="310.2"/>
    <n v="3.5"/>
    <x v="1"/>
    <m/>
    <m/>
    <s v="Estadual"/>
    <m/>
    <s v="RST-453"/>
    <s v="DUP"/>
    <s v="Estadual"/>
    <s v="PLA"/>
    <s v="Vacaria"/>
  </r>
  <r>
    <x v="0"/>
    <s v="454BMS0010"/>
    <n v="0"/>
    <x v="429"/>
    <s v="0010"/>
    <n v="-57.587354479725398"/>
    <n v="-19.3216557000504"/>
    <n v="-57.702252140423901"/>
    <n v="-19.470869970172899"/>
    <s v="454"/>
    <s v="MS"/>
    <s v="Eixo Principal"/>
    <s v="-"/>
    <s v="454BMS0010"/>
    <s v="ENTR BR-262"/>
    <s v="FIM DE IMPLANTACÃO"/>
    <n v="0"/>
    <n v="24.5"/>
    <n v="24.5"/>
    <x v="1"/>
    <m/>
    <m/>
    <s v="Estadual"/>
    <m/>
    <s v="MST-454"/>
    <s v="IMP"/>
    <s v="Estadual"/>
    <s v="PLA"/>
    <s v="Anastácio"/>
  </r>
  <r>
    <x v="0"/>
    <s v="454BMS0011"/>
    <n v="0"/>
    <x v="429"/>
    <s v="0011"/>
    <n v="-57.702252140423901"/>
    <n v="-19.470869970172899"/>
    <n v="-57.7920275500313"/>
    <n v="-19.920529510228601"/>
    <s v="454"/>
    <s v="MS"/>
    <s v="Eixo Principal"/>
    <s v="-"/>
    <s v="454BMS0011"/>
    <s v="FIM DE IMPLANTACÃO"/>
    <s v="FORTE COIMBRA"/>
    <n v="24.5"/>
    <n v="71"/>
    <n v="46.5"/>
    <x v="1"/>
    <m/>
    <m/>
    <s v="Federal"/>
    <m/>
    <m/>
    <m/>
    <s v="Federal"/>
    <s v="PLA"/>
    <s v="Anastácio"/>
  </r>
  <r>
    <x v="0"/>
    <s v="455BMG0005"/>
    <n v="0"/>
    <x v="430"/>
    <s v="0005"/>
    <n v="-48.22402913034"/>
    <n v="-18.909865769589501"/>
    <n v="-48.219316729583298"/>
    <n v="-18.9386550297057"/>
    <s v="455"/>
    <s v="MG"/>
    <s v="Eixo Principal"/>
    <s v="Coinc"/>
    <s v="455BMG0005"/>
    <s v="ENTR BR-050(A)/365/452/497 (UBERLÂNDIA)"/>
    <s v="ENTR BR-050N10(A)"/>
    <n v="0"/>
    <n v="3.2"/>
    <n v="3.2"/>
    <x v="0"/>
    <m/>
    <s v="050BMG0245"/>
    <s v="Federal"/>
    <m/>
    <m/>
    <m/>
    <s v="Federal"/>
    <s v="PAV"/>
    <s v="Uberlândia"/>
  </r>
  <r>
    <x v="0"/>
    <s v="455BMG0007"/>
    <n v="0"/>
    <x v="430"/>
    <s v="0007"/>
    <n v="-48.219316729583298"/>
    <n v="-18.9386550297057"/>
    <n v="-48.214300509960502"/>
    <n v="-18.971085130374401"/>
    <s v="455"/>
    <s v="MG"/>
    <s v="Eixo Principal"/>
    <s v="Coinc"/>
    <s v="455BMG0007"/>
    <s v="ENTR BR-050N10(A)"/>
    <s v="ENTR BR-050 (B) (KM 77,2)"/>
    <n v="3.2"/>
    <n v="6.8"/>
    <n v="3.6"/>
    <x v="0"/>
    <m/>
    <s v="050NMG1020;050BMG0250"/>
    <s v="Concessão Federal"/>
    <m/>
    <m/>
    <m/>
    <s v="Federal"/>
    <s v="PAV"/>
    <s v="Uberlândia"/>
  </r>
  <r>
    <x v="0"/>
    <s v="455BMG0008"/>
    <n v="0"/>
    <x v="430"/>
    <s v="0008"/>
    <n v="-48.308517799756601"/>
    <n v="-18.9755520800644"/>
    <n v="-48.214300509960502"/>
    <n v="-18.971085130374401"/>
    <s v="455"/>
    <s v="MG"/>
    <s v="Eixo Principal"/>
    <s v="Coinc"/>
    <s v="455BMG0008"/>
    <s v="ENTR BR-050 (B) (KM 77,2)"/>
    <s v="ENTR BR-050N10(B)"/>
    <n v="6.8"/>
    <n v="17.399999999999999"/>
    <n v="10.6"/>
    <x v="2"/>
    <m/>
    <s v="050NMG1025"/>
    <s v="Convênio de Administração"/>
    <m/>
    <m/>
    <m/>
    <s v="Federal"/>
    <s v="PAV"/>
    <s v="Uberlândia"/>
  </r>
  <r>
    <x v="0"/>
    <s v="455BMG0010"/>
    <n v="0"/>
    <x v="430"/>
    <s v="0010"/>
    <n v="-48.308517799756601"/>
    <n v="-18.9755520800644"/>
    <n v="-48.393592229997303"/>
    <n v="-19.220592511834901"/>
    <s v="455"/>
    <s v="MG"/>
    <s v="Eixo Principal"/>
    <s v="-"/>
    <s v="455BMG0010"/>
    <s v="ENTR CONTORNO SUL DE UBERLÂNDIA"/>
    <s v="POLO CÍTRICO"/>
    <n v="17.399999999999999"/>
    <n v="44.8"/>
    <n v="27.4"/>
    <x v="1"/>
    <m/>
    <m/>
    <s v="Estadual"/>
    <m/>
    <s v="MGT-455"/>
    <s v="PAV"/>
    <s v="Estadual"/>
    <s v="PLA"/>
    <s v="Uberlândia"/>
  </r>
  <r>
    <x v="0"/>
    <s v="455BMG0011"/>
    <n v="0"/>
    <x v="430"/>
    <s v="0011"/>
    <n v="-48.393592229997303"/>
    <n v="-19.220592511834901"/>
    <n v="-48.496136460429199"/>
    <n v="-19.508226489560698"/>
    <s v="455"/>
    <s v="MG"/>
    <s v="Eixo Principal"/>
    <s v="-"/>
    <s v="455BMG0011"/>
    <s v="POLO CÍTRICO"/>
    <s v="ENTR BR-464 (PATRIMÔNIO)"/>
    <n v="44.8"/>
    <n v="82.1"/>
    <n v="37.299999999999997"/>
    <x v="1"/>
    <m/>
    <m/>
    <s v="Estadual"/>
    <m/>
    <s v="MGT-455"/>
    <s v="LEN"/>
    <s v="Estadual"/>
    <s v="PLA"/>
    <s v="Uberlândia"/>
  </r>
  <r>
    <x v="0"/>
    <s v="455BMG0012"/>
    <n v="0"/>
    <x v="430"/>
    <s v="0012"/>
    <n v="-48.496136460429199"/>
    <n v="-19.508226489560698"/>
    <n v="-48.584699299732797"/>
    <n v="-19.765020820354501"/>
    <s v="455"/>
    <s v="MG"/>
    <s v="Eixo Principal"/>
    <s v="-"/>
    <s v="455BMG0012"/>
    <s v="ENTR BR-464 (PATRIMÔNIO)"/>
    <s v="ENTR BR-262 (CAMPO FLORIDO)"/>
    <n v="82.1"/>
    <n v="107.1"/>
    <n v="25"/>
    <x v="1"/>
    <m/>
    <m/>
    <s v="Federal"/>
    <m/>
    <m/>
    <m/>
    <s v="Federal"/>
    <s v="PLA"/>
    <s v="Uberlândia"/>
  </r>
  <r>
    <x v="0"/>
    <s v="455BMG0020"/>
    <n v="0"/>
    <x v="430"/>
    <s v="0020"/>
    <n v="-48.584699299732797"/>
    <n v="-19.765020820354501"/>
    <n v="-48.712917890348301"/>
    <n v="-19.896803239877499"/>
    <s v="455"/>
    <s v="MG"/>
    <s v="Eixo Principal"/>
    <s v="-"/>
    <s v="455BMG0020"/>
    <s v="ENTR BR-262 (CAMPO FLORIDO)"/>
    <s v="PIRAJUBA"/>
    <n v="107.1"/>
    <n v="132.30000000000001"/>
    <n v="25.2"/>
    <x v="1"/>
    <m/>
    <m/>
    <s v="Estadual"/>
    <m/>
    <s v="MGT-455"/>
    <s v="PAV"/>
    <s v="Estadual"/>
    <s v="PLA"/>
    <s v="Uberlândia"/>
  </r>
  <r>
    <x v="0"/>
    <s v="455BMG0030"/>
    <n v="0"/>
    <x v="430"/>
    <s v="0030"/>
    <n v="-48.712917890348301"/>
    <n v="-19.896803239877499"/>
    <n v="-48.702749960142498"/>
    <n v="-20.134639330440599"/>
    <s v="455"/>
    <s v="MG"/>
    <s v="Eixo Principal"/>
    <s v="-"/>
    <s v="455BMG0030"/>
    <s v="PIRAJUBA"/>
    <s v="ENTR BR-364 (DIV MG/SP) (PLANURA)"/>
    <n v="132.30000000000001"/>
    <n v="169"/>
    <n v="36.700000000000003"/>
    <x v="1"/>
    <m/>
    <m/>
    <s v="Estadual"/>
    <m/>
    <s v="MGT-455"/>
    <s v="PAV"/>
    <s v="Estadual"/>
    <s v="PLA"/>
    <s v="Uberlândia"/>
  </r>
  <r>
    <x v="0"/>
    <s v="456BSP0010"/>
    <n v="0"/>
    <x v="431"/>
    <s v="0010"/>
    <n v="-50.061453970324401"/>
    <n v="-20.6872011399206"/>
    <n v="-49.706434240447699"/>
    <n v="-20.758561929689201"/>
    <s v="456"/>
    <s v="SP"/>
    <s v="Eixo Principal"/>
    <s v="-"/>
    <s v="456BSP0010"/>
    <s v="ENTR BR-154/262 (NHANDEARA)"/>
    <s v="ENTR SP-377 (MONTE APRAZÍVEL)"/>
    <n v="0"/>
    <n v="39"/>
    <n v="39"/>
    <x v="1"/>
    <m/>
    <m/>
    <s v="Estadual"/>
    <m/>
    <s v="SP-310"/>
    <s v="PAV"/>
    <s v="Estadual"/>
    <s v="PLA"/>
    <s v="São José do Rio Preto"/>
  </r>
  <r>
    <x v="0"/>
    <s v="456BSP0030"/>
    <n v="0"/>
    <x v="431"/>
    <s v="0030"/>
    <n v="-49.706434240447699"/>
    <n v="-20.758561929689201"/>
    <n v="-49.524995149806202"/>
    <n v="-20.804938409979499"/>
    <s v="456"/>
    <s v="SP"/>
    <s v="Eixo Principal"/>
    <s v="-"/>
    <s v="456BSP0030"/>
    <s v="ENTR SP-377 (MONTE APRAZÍVEL)"/>
    <s v="ENTR SP-320 (MIRASSOL)"/>
    <n v="39"/>
    <n v="59.2"/>
    <n v="20.2"/>
    <x v="1"/>
    <m/>
    <m/>
    <s v="Estadual"/>
    <m/>
    <s v="SP-310"/>
    <s v="PAV"/>
    <s v="Estadual"/>
    <s v="PLA"/>
    <s v="São José do Rio Preto"/>
  </r>
  <r>
    <x v="0"/>
    <s v="456BSP0050"/>
    <n v="0"/>
    <x v="431"/>
    <s v="0050"/>
    <n v="-49.524995149806202"/>
    <n v="-20.804938409979499"/>
    <n v="-49.361464070210602"/>
    <n v="-20.8305515596067"/>
    <s v="456"/>
    <s v="SP"/>
    <s v="Eixo Principal"/>
    <s v="-"/>
    <s v="456BSP0050"/>
    <s v="ENTR SP-320 (MIRASSOL)"/>
    <s v="ENTR BR-153 (SÃO JOSÉ DO RIO PRETO)"/>
    <n v="59.2"/>
    <n v="75.2"/>
    <n v="16"/>
    <x v="1"/>
    <m/>
    <m/>
    <s v="Estadual"/>
    <m/>
    <s v="SP-310"/>
    <s v="DUP"/>
    <s v="Estadual"/>
    <s v="PLA"/>
    <s v="São José do Rio Preto"/>
  </r>
  <r>
    <x v="0"/>
    <s v="456BSP0070"/>
    <n v="0"/>
    <x v="431"/>
    <s v="0070"/>
    <n v="-49.361464070210602"/>
    <n v="-20.8305515596067"/>
    <n v="-49.2052825903192"/>
    <n v="-20.990912600036399"/>
    <s v="456"/>
    <s v="SP"/>
    <s v="Eixo Principal"/>
    <s v="-"/>
    <s v="456BSP0070"/>
    <s v="ENTR BR-153 (SÃO JOSÉ DO RIO PRETO)"/>
    <s v="ENTR SP-379"/>
    <n v="75.2"/>
    <n v="100.2"/>
    <n v="25"/>
    <x v="1"/>
    <m/>
    <m/>
    <s v="Estadual"/>
    <m/>
    <s v="SP-310"/>
    <s v="DUP"/>
    <s v="Estadual"/>
    <s v="PLA"/>
    <s v="São José do Rio Preto"/>
  </r>
  <r>
    <x v="0"/>
    <s v="456BSP0090"/>
    <n v="0"/>
    <x v="431"/>
    <s v="0090"/>
    <n v="-49.2052825903192"/>
    <n v="-20.990912600036399"/>
    <n v="-49.076506599899602"/>
    <n v="-21.090501300294701"/>
    <s v="456"/>
    <s v="SP"/>
    <s v="Eixo Principal"/>
    <s v="-"/>
    <s v="456BSP0090"/>
    <s v="ENTR SP-379"/>
    <s v="ACESSO P/CATIGUÁ"/>
    <n v="100.2"/>
    <n v="116.6"/>
    <n v="16.399999999999999"/>
    <x v="1"/>
    <m/>
    <m/>
    <s v="Estadual"/>
    <m/>
    <s v="SP-310"/>
    <s v="DUP"/>
    <s v="Estadual"/>
    <s v="PLA"/>
    <s v="São José do Rio Preto"/>
  </r>
  <r>
    <x v="0"/>
    <s v="456BSP0103"/>
    <n v="0"/>
    <x v="431"/>
    <s v="0103"/>
    <n v="-49.076506599899602"/>
    <n v="-21.090501300294701"/>
    <n v="-49.020023909875398"/>
    <n v="-21.133730149826501"/>
    <s v="456"/>
    <s v="SP"/>
    <s v="Eixo Principal"/>
    <s v="-"/>
    <s v="456BSP0103"/>
    <s v="ACESSO P/CATIGUÁ"/>
    <s v="ENTR SP-351 (P/PALMARES PAULISTA)"/>
    <n v="116.6"/>
    <n v="124.2"/>
    <n v="7.6"/>
    <x v="1"/>
    <m/>
    <m/>
    <s v="Estadual"/>
    <m/>
    <s v="SP-310"/>
    <s v="DUP"/>
    <s v="Estadual"/>
    <s v="PLA"/>
    <s v="São José do Rio Preto"/>
  </r>
  <r>
    <x v="0"/>
    <s v="456BSP0110"/>
    <n v="0"/>
    <x v="431"/>
    <s v="0110"/>
    <n v="-49.020023909875398"/>
    <n v="-21.133730149826501"/>
    <n v="-48.986401009598801"/>
    <n v="-21.159894939999401"/>
    <s v="456"/>
    <s v="SP"/>
    <s v="Eixo Principal"/>
    <s v="-"/>
    <s v="456BSP0110"/>
    <s v="ENTR SP-351 (P/PALMARES PAULISTA)"/>
    <s v="ENTR SP-321 (CATANDUVA)"/>
    <n v="124.2"/>
    <n v="129"/>
    <n v="4.8"/>
    <x v="1"/>
    <m/>
    <m/>
    <s v="Estadual"/>
    <m/>
    <s v="SP-310"/>
    <s v="DUP"/>
    <s v="Estadual"/>
    <s v="PLA"/>
    <s v="São José do Rio Preto"/>
  </r>
  <r>
    <x v="0"/>
    <s v="456BSP0130"/>
    <n v="0"/>
    <x v="431"/>
    <s v="0130"/>
    <n v="-48.986401009598801"/>
    <n v="-21.159894939999401"/>
    <n v="-48.598574349626503"/>
    <n v="-21.475705149572899"/>
    <s v="456"/>
    <s v="SP"/>
    <s v="Eixo Principal"/>
    <s v="-"/>
    <s v="456BSP0130"/>
    <s v="ENTR SP-321 (CATANDUVA)"/>
    <s v="ENTR SP-333 (P/TAQUARITINGA)"/>
    <n v="129"/>
    <n v="182.2"/>
    <n v="53.2"/>
    <x v="1"/>
    <m/>
    <m/>
    <s v="Estadual"/>
    <m/>
    <s v="SP-310"/>
    <s v="DUP"/>
    <s v="Estadual"/>
    <s v="PLA"/>
    <s v="São José do Rio Preto"/>
  </r>
  <r>
    <x v="0"/>
    <s v="456BSP0150"/>
    <n v="0"/>
    <x v="431"/>
    <s v="0150"/>
    <n v="-48.598574349626503"/>
    <n v="-21.475705149572899"/>
    <n v="-48.336367569607603"/>
    <n v="-21.6917143703219"/>
    <s v="456"/>
    <s v="SP"/>
    <s v="Eixo Principal"/>
    <s v="-"/>
    <s v="456BSP0150"/>
    <s v="ENTR SP-333 (P/TAQUARITINGA)"/>
    <s v="ENTR BR-364/SP-326"/>
    <n v="182.2"/>
    <n v="218.2"/>
    <n v="36"/>
    <x v="1"/>
    <m/>
    <m/>
    <s v="Estadual"/>
    <m/>
    <s v="SP-310"/>
    <s v="DUP"/>
    <s v="Estadual"/>
    <s v="PLA"/>
    <s v="São José do Rio Preto"/>
  </r>
  <r>
    <x v="0"/>
    <s v="457BGO0010"/>
    <n v="0"/>
    <x v="432"/>
    <s v="0010"/>
    <n v="-47.604500769694702"/>
    <n v="-16.7542418301962"/>
    <n v="-47.673719279920803"/>
    <n v="-16.822045380389898"/>
    <s v="457"/>
    <s v="GO"/>
    <s v="Eixo Principal"/>
    <s v="Coinc"/>
    <s v="457BGO0010"/>
    <s v="ENTR BR-040/050(A)/354/GO-309(A) (CRISTALINA)"/>
    <s v="ENTR GO-309(B)"/>
    <n v="0"/>
    <n v="11"/>
    <n v="11"/>
    <x v="2"/>
    <m/>
    <s v="050BGO0070"/>
    <s v="Concessão Federal"/>
    <m/>
    <m/>
    <m/>
    <s v="Federal"/>
    <s v="PAV"/>
    <s v="Goiânia"/>
  </r>
  <r>
    <x v="0"/>
    <s v="457BGO0012"/>
    <n v="0"/>
    <x v="432"/>
    <s v="0012"/>
    <n v="-47.673719279920803"/>
    <n v="-16.822045380389898"/>
    <n v="-47.7058623295828"/>
    <n v="-16.9266606298841"/>
    <s v="457"/>
    <s v="GO"/>
    <s v="Eixo Principal"/>
    <s v="Coinc"/>
    <s v="457BGO0012"/>
    <s v="ENTR GO-309(B)"/>
    <s v="ENTR GO-519 (DOMICIANO RIBEIRO)"/>
    <n v="11"/>
    <n v="23.5"/>
    <n v="12.5"/>
    <x v="2"/>
    <m/>
    <s v="050BGO0075"/>
    <s v="Concessão Federal"/>
    <m/>
    <m/>
    <m/>
    <s v="Federal"/>
    <s v="PAV"/>
    <s v="Goiânia"/>
  </r>
  <r>
    <x v="0"/>
    <s v="457BGO0013"/>
    <n v="0"/>
    <x v="432"/>
    <s v="0013"/>
    <n v="-47.7058623295828"/>
    <n v="-16.9266606298841"/>
    <n v="-47.740883330301401"/>
    <n v="-16.968250789642099"/>
    <s v="457"/>
    <s v="GO"/>
    <s v="Eixo Principal"/>
    <s v="Coinc"/>
    <s v="457BGO0013"/>
    <s v="ENTR GO-519 (DOMICIANO RIBEIRO)"/>
    <s v="ENTR BR-050(B)/GO-219(A)"/>
    <n v="23.5"/>
    <n v="29.5"/>
    <n v="6"/>
    <x v="2"/>
    <m/>
    <s v="050BGO0080"/>
    <s v="Concessão Federal"/>
    <m/>
    <m/>
    <m/>
    <s v="Federal"/>
    <s v="PAV"/>
    <s v="Goiânia"/>
  </r>
  <r>
    <x v="0"/>
    <s v="457BGO0015"/>
    <n v="0"/>
    <x v="432"/>
    <s v="0015"/>
    <n v="-47.740883330301401"/>
    <n v="-16.968250789642099"/>
    <n v="-47.942862760208101"/>
    <n v="-17.0402987495875"/>
    <s v="457"/>
    <s v="GO"/>
    <s v="Eixo Principal"/>
    <s v="-"/>
    <s v="457BGO0015"/>
    <s v="ENTR BR-050(B)/GO-219(A)"/>
    <s v="RIO CORUMBÁ"/>
    <n v="29.5"/>
    <n v="61.4"/>
    <n v="31.9"/>
    <x v="1"/>
    <m/>
    <m/>
    <s v="Estadual"/>
    <m/>
    <s v="GO-219"/>
    <s v="LEN"/>
    <s v="Estadual"/>
    <s v="PLA"/>
    <s v="Goiânia"/>
  </r>
  <r>
    <x v="0"/>
    <s v="457BGO0018"/>
    <n v="0"/>
    <x v="432"/>
    <s v="0018"/>
    <n v="-47.942862760208101"/>
    <n v="-17.0402987495875"/>
    <n v="-48.008356970097999"/>
    <n v="-16.954295829588801"/>
    <s v="457"/>
    <s v="GO"/>
    <s v="Eixo Principal"/>
    <s v="-"/>
    <s v="457BGO0018"/>
    <s v="RIO CORUMBÁ"/>
    <s v="ENTR GO-309/404(A) (BURITIZINHO)"/>
    <n v="61.4"/>
    <n v="74.400000000000006"/>
    <n v="13"/>
    <x v="1"/>
    <m/>
    <m/>
    <s v="Estadual"/>
    <m/>
    <s v="GO-219"/>
    <s v="LEN"/>
    <s v="Estadual"/>
    <s v="PLA"/>
    <s v="Goiânia"/>
  </r>
  <r>
    <x v="0"/>
    <s v="457BGO0020"/>
    <n v="0"/>
    <x v="432"/>
    <s v="0020"/>
    <n v="-48.008356970097999"/>
    <n v="-16.954295829588801"/>
    <n v="-48.026001600293498"/>
    <n v="-16.811295370284999"/>
    <s v="457"/>
    <s v="GO"/>
    <s v="Eixo Principal"/>
    <s v="-"/>
    <s v="457BGO0020"/>
    <s v="ENTR GO-309/404(A) (BURITIZINHO)"/>
    <s v="ENTR GO-219(B)/404(B) (MANIRATUBA)"/>
    <n v="74.400000000000006"/>
    <n v="93.4"/>
    <n v="19"/>
    <x v="1"/>
    <m/>
    <m/>
    <s v="Estadual"/>
    <m/>
    <s v="GO-404"/>
    <s v="LEN"/>
    <s v="Estadual"/>
    <s v="PLA"/>
    <s v="Goiânia"/>
  </r>
  <r>
    <x v="0"/>
    <s v="457BGO0025"/>
    <n v="0"/>
    <x v="432"/>
    <s v="0025"/>
    <n v="-48.026001600293498"/>
    <n v="-16.811295370284999"/>
    <n v="-48.430666640153198"/>
    <n v="-16.8046695503593"/>
    <s v="457"/>
    <s v="GO"/>
    <s v="Eixo Principal"/>
    <s v="-"/>
    <s v="457BGO0025"/>
    <s v="ENTR GO-219(B)/404(B) (MANIRATUBA)"/>
    <s v="ENTR GO-330(A) (PONTE FUNDA)"/>
    <n v="93.4"/>
    <n v="149.4"/>
    <n v="56"/>
    <x v="1"/>
    <m/>
    <m/>
    <s v="Estadual"/>
    <m/>
    <s v="GOT-457"/>
    <s v="LEN"/>
    <s v="Estadual"/>
    <s v="PLA"/>
    <s v="Goiânia"/>
  </r>
  <r>
    <x v="0"/>
    <s v="457BGO0030"/>
    <n v="0"/>
    <x v="432"/>
    <s v="0030"/>
    <n v="-48.430666640153198"/>
    <n v="-16.8046695503593"/>
    <n v="-48.521209069842598"/>
    <n v="-16.7623440599303"/>
    <s v="457"/>
    <s v="GO"/>
    <s v="Eixo Principal"/>
    <s v="-"/>
    <s v="457BGO0030"/>
    <s v="ENTR GO-330(A) (PONTE FUNDA)"/>
    <s v="ENTR GO-010(A)/139(A) (P/VIANÓPOLIS)"/>
    <n v="149.4"/>
    <n v="161.1"/>
    <n v="11.7"/>
    <x v="1"/>
    <m/>
    <m/>
    <s v="Estadual"/>
    <m/>
    <s v="GO-330"/>
    <s v="PAV"/>
    <s v="Estadual"/>
    <s v="PLA"/>
    <s v="Goiânia"/>
  </r>
  <r>
    <x v="0"/>
    <s v="457BGO0050"/>
    <n v="0"/>
    <x v="432"/>
    <s v="0050"/>
    <n v="-48.521209069842598"/>
    <n v="-16.7623440599303"/>
    <n v="-48.623005379994197"/>
    <n v="-16.708245960082898"/>
    <s v="457"/>
    <s v="GO"/>
    <s v="Eixo Principal"/>
    <s v="-"/>
    <s v="457BGO0050"/>
    <s v="ENTR GO-010(A)/139(A) (P/VIANÓPOLIS)"/>
    <s v="ENTR GO-139(B) (P/SILVÂNIA)"/>
    <n v="161.1"/>
    <n v="173.8"/>
    <n v="12.7"/>
    <x v="1"/>
    <m/>
    <m/>
    <s v="Estadual"/>
    <m/>
    <s v="GO-010"/>
    <s v="PAV"/>
    <s v="Estadual"/>
    <s v="PLA"/>
    <s v="Goiânia"/>
  </r>
  <r>
    <x v="0"/>
    <s v="457BGO0060"/>
    <n v="0"/>
    <x v="432"/>
    <s v="0060"/>
    <n v="-48.623005379994197"/>
    <n v="-16.708245960082898"/>
    <n v="-48.669665070286698"/>
    <n v="-16.690212380297002"/>
    <s v="457"/>
    <s v="GO"/>
    <s v="Eixo Principal"/>
    <s v="-"/>
    <s v="457BGO0060"/>
    <s v="ENTR GO-139(B) (P/SILVÂNIA)"/>
    <s v="ENTR GO-147"/>
    <n v="173.8"/>
    <n v="179.2"/>
    <n v="5.4"/>
    <x v="1"/>
    <m/>
    <m/>
    <s v="Estadual"/>
    <m/>
    <s v="GO-010"/>
    <s v="PAV"/>
    <s v="Estadual"/>
    <s v="PLA"/>
    <s v="Goiânia"/>
  </r>
  <r>
    <x v="0"/>
    <s v="457BGO0070"/>
    <n v="0"/>
    <x v="432"/>
    <s v="0070"/>
    <n v="-48.669665070286698"/>
    <n v="-16.690212380297002"/>
    <n v="-48.736874960011299"/>
    <n v="-16.631070949864402"/>
    <s v="457"/>
    <s v="GO"/>
    <s v="Eixo Principal"/>
    <s v="-"/>
    <s v="457BGO0070"/>
    <s v="ENTR GO-147"/>
    <s v="LEOPOLDO DE BULHÕES"/>
    <n v="179.2"/>
    <n v="189.7"/>
    <n v="10.5"/>
    <x v="1"/>
    <m/>
    <m/>
    <s v="Estadual"/>
    <m/>
    <s v="GO-010"/>
    <s v="PAV"/>
    <s v="Estadual"/>
    <s v="PLA"/>
    <s v="Goiânia"/>
  </r>
  <r>
    <x v="0"/>
    <s v="457BGO0080"/>
    <n v="0"/>
    <x v="432"/>
    <s v="0080"/>
    <n v="-48.736874960011299"/>
    <n v="-16.631070949864402"/>
    <n v="-48.783781380206499"/>
    <n v="-16.615081569558701"/>
    <s v="457"/>
    <s v="GO"/>
    <s v="Eixo Principal"/>
    <s v="-"/>
    <s v="457BGO0080"/>
    <s v="LEOPOLDO DE BULHÕES"/>
    <s v="ENTR GO-330(B)"/>
    <n v="189.7"/>
    <n v="195.3"/>
    <n v="5.6"/>
    <x v="1"/>
    <m/>
    <m/>
    <s v="Estadual"/>
    <m/>
    <s v="GO-010"/>
    <s v="PAV"/>
    <s v="Estadual"/>
    <s v="PLA"/>
    <s v="Goiânia"/>
  </r>
  <r>
    <x v="0"/>
    <s v="457BGO0085"/>
    <n v="0"/>
    <x v="432"/>
    <s v="0085"/>
    <n v="-48.783781380206499"/>
    <n v="-16.615081569558701"/>
    <n v="-48.950582349795503"/>
    <n v="-16.617226490410101"/>
    <s v="457"/>
    <s v="GO"/>
    <s v="Eixo Principal"/>
    <s v="-"/>
    <s v="457BGO0085"/>
    <s v="ENTR GO-330(B)"/>
    <s v="BONFINÓPOLIS"/>
    <n v="195.3"/>
    <n v="214"/>
    <n v="18.7"/>
    <x v="1"/>
    <m/>
    <m/>
    <s v="Estadual"/>
    <m/>
    <s v="GO-010"/>
    <s v="PAV"/>
    <s v="Estadual"/>
    <s v="PLA"/>
    <s v="Goiânia"/>
  </r>
  <r>
    <x v="0"/>
    <s v="457BGO0090"/>
    <n v="0"/>
    <x v="432"/>
    <s v="0090"/>
    <n v="-48.950582349795503"/>
    <n v="-16.617226490410101"/>
    <n v="-49.076677550228702"/>
    <n v="-16.616788880302501"/>
    <s v="457"/>
    <s v="GO"/>
    <s v="Eixo Principal"/>
    <s v="-"/>
    <s v="457BGO0090"/>
    <s v="BONFINÓPOLIS"/>
    <s v="ENTR GO-415"/>
    <n v="214"/>
    <n v="228.7"/>
    <n v="14.7"/>
    <x v="1"/>
    <m/>
    <m/>
    <s v="Estadual"/>
    <m/>
    <s v="GO-010"/>
    <s v="PAV"/>
    <s v="Estadual"/>
    <s v="PLA"/>
    <s v="Goiânia"/>
  </r>
  <r>
    <x v="0"/>
    <s v="457BGO0095"/>
    <n v="0"/>
    <x v="432"/>
    <s v="0095"/>
    <n v="-49.076677550228702"/>
    <n v="-16.616788880302501"/>
    <n v="-49.157106910155697"/>
    <n v="-16.649462660373398"/>
    <s v="457"/>
    <s v="GO"/>
    <s v="Eixo Principal"/>
    <s v="-"/>
    <s v="457BGO0095"/>
    <s v="ENTR GO-415"/>
    <s v="ENTR GO-537"/>
    <n v="228.7"/>
    <n v="238.9"/>
    <n v="10.199999999999999"/>
    <x v="1"/>
    <m/>
    <m/>
    <s v="Estadual"/>
    <m/>
    <s v="GO-010"/>
    <s v="PAV"/>
    <s v="Estadual"/>
    <s v="PLA"/>
    <s v="Goiânia"/>
  </r>
  <r>
    <x v="0"/>
    <s v="457BGO0100"/>
    <n v="0"/>
    <x v="432"/>
    <s v="0100"/>
    <n v="-49.157106910155697"/>
    <n v="-16.649462660373398"/>
    <n v="-49.219573609934102"/>
    <n v="-16.6582000398998"/>
    <s v="457"/>
    <s v="GO"/>
    <s v="Eixo Principal"/>
    <s v="-"/>
    <s v="457BGO0100"/>
    <s v="ENTR GO-537"/>
    <s v="ENTR BR-060/153/GO-010(B)/403 (GOIÂNIA)"/>
    <n v="238.9"/>
    <n v="246.3"/>
    <n v="7.4"/>
    <x v="1"/>
    <m/>
    <m/>
    <s v="Estadual"/>
    <m/>
    <s v="GO-010"/>
    <s v="DUP"/>
    <s v="Estadual"/>
    <s v="PLA"/>
    <s v="Goiânia"/>
  </r>
  <r>
    <x v="0"/>
    <s v="458BMG0010"/>
    <n v="0"/>
    <x v="433"/>
    <s v="0010"/>
    <n v="-41.4704439002657"/>
    <n v="-19.138671420349699"/>
    <n v="-41.4612596197356"/>
    <n v="-19.169524770251801"/>
    <s v="458"/>
    <s v="MG"/>
    <s v="Eixo Principal"/>
    <s v="-"/>
    <s v="458BMG0010"/>
    <s v="ENTR BR-259"/>
    <s v="CONSELHEIRO PENA"/>
    <n v="0"/>
    <n v="4"/>
    <n v="4"/>
    <x v="1"/>
    <m/>
    <m/>
    <s v="Estadual"/>
    <m/>
    <s v="MGT-458"/>
    <s v="PAV"/>
    <s v="Estadual"/>
    <s v="PLA"/>
    <s v="Governador Valadares"/>
  </r>
  <r>
    <x v="0"/>
    <s v="458BMG0020"/>
    <n v="0"/>
    <x v="433"/>
    <s v="0020"/>
    <n v="-41.4612596197356"/>
    <n v="-19.169524770251801"/>
    <n v="-41.646745459934998"/>
    <n v="-19.2296667998828"/>
    <s v="458"/>
    <s v="MG"/>
    <s v="Eixo Principal"/>
    <s v="-"/>
    <s v="458BMG0020"/>
    <s v="CONSELHEIRO PENA"/>
    <s v="CUITÉ VELHO"/>
    <n v="4"/>
    <n v="35"/>
    <n v="31"/>
    <x v="1"/>
    <m/>
    <m/>
    <s v="Estadual"/>
    <m/>
    <s v="MGT-458"/>
    <s v="PAV"/>
    <s v="Estadual"/>
    <s v="PLA"/>
    <s v="Governador Valadares"/>
  </r>
  <r>
    <x v="0"/>
    <s v="458BMG0030"/>
    <n v="0"/>
    <x v="433"/>
    <s v="0030"/>
    <n v="-41.646745459934998"/>
    <n v="-19.2296667998828"/>
    <n v="-42.006433209924602"/>
    <n v="-19.2821691597788"/>
    <s v="458"/>
    <s v="MG"/>
    <s v="Eixo Principal"/>
    <s v="-"/>
    <s v="458BMG0030"/>
    <s v="CUITÉ VELHO"/>
    <s v="TARUMIRIM"/>
    <n v="35"/>
    <n v="68.7"/>
    <n v="33.700000000000003"/>
    <x v="1"/>
    <m/>
    <m/>
    <s v="Federal"/>
    <m/>
    <m/>
    <m/>
    <s v="Federal"/>
    <s v="PLA"/>
    <s v="Governador Valadares"/>
  </r>
  <r>
    <x v="0"/>
    <s v="458BMG0035"/>
    <n v="0"/>
    <x v="433"/>
    <s v="0035"/>
    <n v="-42.006433209924602"/>
    <n v="-19.2821691597788"/>
    <n v="-42.073926260188699"/>
    <n v="-19.314685519820799"/>
    <s v="458"/>
    <s v="MG"/>
    <s v="Eixo Principal"/>
    <s v="-"/>
    <s v="458BMG0035"/>
    <s v="TARUMIRIM"/>
    <s v="ENTR BR-116(A) (TARUAÇÚ)"/>
    <n v="68.7"/>
    <n v="81.2"/>
    <n v="12.5"/>
    <x v="1"/>
    <m/>
    <m/>
    <s v="Estadual"/>
    <m/>
    <s v="MGT-458"/>
    <s v="PAV"/>
    <s v="Estadual"/>
    <s v="PLA"/>
    <s v="Governador Valadares"/>
  </r>
  <r>
    <x v="0"/>
    <s v="458BMG0050"/>
    <n v="0"/>
    <x v="433"/>
    <s v="0050"/>
    <n v="-42.073926260188699"/>
    <n v="-19.314685519820799"/>
    <n v="-42.1298087399813"/>
    <n v="-19.442577789633201"/>
    <s v="458"/>
    <s v="MG"/>
    <s v="Eixo Principal"/>
    <s v="Coinc"/>
    <s v="458BMG0050"/>
    <s v="ENTR BR-116(A) (TARUAÇÚ)"/>
    <s v="ENTR BR-116(B)"/>
    <n v="81.2"/>
    <n v="98.8"/>
    <n v="17.600000000000001"/>
    <x v="2"/>
    <m/>
    <s v="116BMG1210"/>
    <s v="Federal"/>
    <m/>
    <m/>
    <m/>
    <s v="Federal"/>
    <s v="PAV"/>
    <s v="Caratinga"/>
  </r>
  <r>
    <x v="0"/>
    <s v="458BMG0070"/>
    <n v="0"/>
    <x v="433"/>
    <s v="0070"/>
    <n v="-42.1298087399813"/>
    <n v="-19.442577789633201"/>
    <n v="-42.541514010063402"/>
    <n v="-19.473453109972901"/>
    <s v="458"/>
    <s v="MG"/>
    <s v="Eixo Principal"/>
    <s v="-"/>
    <s v="458BMG0070"/>
    <s v="ENTR BR-116(B)"/>
    <s v="ENTR BR-381 (IPATINGA)"/>
    <n v="98.8"/>
    <n v="148.80000000000001"/>
    <n v="50"/>
    <x v="2"/>
    <m/>
    <m/>
    <s v="Federal"/>
    <m/>
    <m/>
    <m/>
    <s v="Federal"/>
    <s v="PAV"/>
    <s v="Caratinga"/>
  </r>
  <r>
    <x v="0"/>
    <s v="459BMG0005"/>
    <n v="0"/>
    <x v="434"/>
    <s v="0005"/>
    <n v="-46.542116219587697"/>
    <n v="-21.787886199888099"/>
    <n v="-46.494480739694303"/>
    <n v="-21.8057898501214"/>
    <s v="459"/>
    <s v="MG"/>
    <s v="Eixo Principal"/>
    <s v="Coinc"/>
    <s v="459BMG0005"/>
    <s v="ENTR. AV. VEREADOR REINALDO F. BASTOS/ BR-146(A)/267(A) (DEER POÇOS DE CALDAS)"/>
    <s v="FIM DO TRECHO DUPLICADO *TRECHO MUNICIPAL*"/>
    <n v="0"/>
    <n v="5.3"/>
    <n v="5.3"/>
    <x v="0"/>
    <m/>
    <s v="267BMG0410;146BMG0300"/>
    <s v="Federal"/>
    <m/>
    <m/>
    <m/>
    <s v="Federal"/>
    <s v="PAV"/>
    <s v="Caxambu"/>
  </r>
  <r>
    <x v="0"/>
    <s v="459BMG0010"/>
    <n v="0"/>
    <x v="434"/>
    <s v="0010"/>
    <n v="-46.494480739694303"/>
    <n v="-21.8057898501214"/>
    <n v="-46.471237710152103"/>
    <n v="-21.808462240440001"/>
    <s v="459"/>
    <s v="MG"/>
    <s v="Eixo Principal"/>
    <s v="Coinc"/>
    <s v="459BMG0010"/>
    <s v="FIM DO TRECHO DUPLICADO"/>
    <s v="ENTR BR-146(B)/267(B) *TRECHO URBANO*"/>
    <n v="5.3"/>
    <n v="7.8"/>
    <n v="2.5"/>
    <x v="2"/>
    <m/>
    <s v="267BMG0405;146BMG0295"/>
    <s v="Federal"/>
    <m/>
    <m/>
    <m/>
    <s v="Federal"/>
    <s v="PAV"/>
    <s v="Caxambu"/>
  </r>
  <r>
    <x v="0"/>
    <s v="459BMG0015"/>
    <n v="0"/>
    <x v="434"/>
    <s v="0015"/>
    <n v="-46.471237710152103"/>
    <n v="-21.808462240440001"/>
    <n v="-46.381407780044903"/>
    <n v="-21.912811330178702"/>
    <s v="459"/>
    <s v="MG"/>
    <s v="Eixo Principal"/>
    <s v="-"/>
    <s v="459BMG0015"/>
    <s v="ENTR BR-146(B)/267(B)"/>
    <s v="ENTR AL.DR.NELSON DE PAIVA (CALDAS)"/>
    <n v="7.8"/>
    <n v="26.7"/>
    <n v="18.899999999999999"/>
    <x v="2"/>
    <m/>
    <m/>
    <s v="Federal"/>
    <m/>
    <m/>
    <m/>
    <s v="Federal"/>
    <s v="PAV"/>
    <s v="Caxambu"/>
  </r>
  <r>
    <x v="0"/>
    <s v="459BMG0020"/>
    <n v="0"/>
    <x v="434"/>
    <s v="0020"/>
    <n v="-46.381407780044903"/>
    <n v="-21.912811330178702"/>
    <n v="-46.312694019713199"/>
    <n v="-22.016520459651399"/>
    <s v="459"/>
    <s v="MG"/>
    <s v="Eixo Principal"/>
    <s v="-"/>
    <s v="459BMG0020"/>
    <s v="ENTR AL.DR.NELSON DE PAIVA (CALDAS)"/>
    <s v="ACESSO SANTA RITA DAS CALDAS"/>
    <n v="26.7"/>
    <n v="42.7"/>
    <n v="16"/>
    <x v="2"/>
    <m/>
    <m/>
    <s v="Federal"/>
    <m/>
    <m/>
    <m/>
    <s v="Federal"/>
    <s v="PAV"/>
    <s v="Caxambu"/>
  </r>
  <r>
    <x v="0"/>
    <s v="459BMG0025"/>
    <n v="0"/>
    <x v="434"/>
    <s v="0025"/>
    <n v="-46.312694019713199"/>
    <n v="-22.016520459651399"/>
    <n v="-45.943943590124498"/>
    <n v="-22.204112690148399"/>
    <s v="459"/>
    <s v="MG"/>
    <s v="Eixo Principal"/>
    <s v="-"/>
    <s v="459BMG0025"/>
    <s v="ACESSO SANTA RITA DAS CALDAS"/>
    <s v="ENTR MG-179 (POUSO ALEGRE)"/>
    <n v="42.7"/>
    <n v="97.6"/>
    <n v="54.9"/>
    <x v="2"/>
    <m/>
    <m/>
    <s v="Federal"/>
    <m/>
    <m/>
    <m/>
    <s v="Federal"/>
    <s v="PAV"/>
    <s v="Caxambu"/>
  </r>
  <r>
    <x v="0"/>
    <s v="459BMG0030"/>
    <n v="0"/>
    <x v="434"/>
    <s v="0030"/>
    <n v="-45.943943590124498"/>
    <n v="-22.204112690148399"/>
    <n v="-45.881889570347298"/>
    <n v="-22.2410417896468"/>
    <s v="459"/>
    <s v="MG"/>
    <s v="Eixo Principal"/>
    <s v="-"/>
    <s v="459BMG0030"/>
    <s v="ENTR MG-179 (POUSO ALEGRE)"/>
    <s v="ENTR BR-381"/>
    <n v="97.6"/>
    <n v="105.8"/>
    <n v="8.1999999999999993"/>
    <x v="0"/>
    <m/>
    <m/>
    <s v="Federal"/>
    <m/>
    <m/>
    <m/>
    <s v="Federal"/>
    <s v="PAV"/>
    <s v="Caxambu"/>
  </r>
  <r>
    <x v="0"/>
    <s v="459BMG0050"/>
    <n v="0"/>
    <x v="434"/>
    <s v="0050"/>
    <n v="-45.881889570347298"/>
    <n v="-22.2410417896468"/>
    <n v="-45.773542520171098"/>
    <n v="-22.261405170212399"/>
    <s v="459"/>
    <s v="MG"/>
    <s v="Eixo Principal"/>
    <s v="-"/>
    <s v="459BMG0050"/>
    <s v="ENTR BR-381"/>
    <s v="ENTR MG-173 (P/CACHOEIRA DE MINAS)"/>
    <n v="105.8"/>
    <n v="118.6"/>
    <n v="12.8"/>
    <x v="2"/>
    <m/>
    <m/>
    <s v="Federal"/>
    <m/>
    <m/>
    <m/>
    <s v="Federal"/>
    <s v="PAV"/>
    <s v="Caxambu"/>
  </r>
  <r>
    <x v="0"/>
    <s v="459BMG0060"/>
    <n v="0"/>
    <x v="434"/>
    <s v="0060"/>
    <n v="-45.773542520171098"/>
    <n v="-22.261405170212399"/>
    <n v="-45.714352979606304"/>
    <n v="-22.2503949196897"/>
    <s v="459"/>
    <s v="MG"/>
    <s v="Eixo Principal"/>
    <s v="-"/>
    <s v="459BMG0060"/>
    <s v="ENTR MG-173 (P/CACHOEIRA DE MINAS)"/>
    <s v="INÍCIO DUPLICAÇÃO (STA RITA DO SAPUCAÍ)"/>
    <n v="118.6"/>
    <n v="125.1"/>
    <n v="6.5"/>
    <x v="2"/>
    <m/>
    <m/>
    <s v="Federal"/>
    <m/>
    <m/>
    <m/>
    <s v="Federal"/>
    <s v="PAV"/>
    <s v="Caxambu"/>
  </r>
  <r>
    <x v="0"/>
    <s v="459BMG0065"/>
    <n v="0"/>
    <x v="434"/>
    <s v="0065"/>
    <n v="-45.714352979606304"/>
    <n v="-22.2503949196897"/>
    <n v="-45.7111820896816"/>
    <n v="-22.256576659784901"/>
    <s v="459"/>
    <s v="MG"/>
    <s v="Eixo Principal"/>
    <s v="-"/>
    <s v="459BMG0065"/>
    <s v="INÍCIO DUPLICAÇÃO (STA RITA DO SAPUCAÍ)"/>
    <s v="FIM DUPLICAÇÃO (STA RITA DO SAPUCAÍ)"/>
    <n v="125.1"/>
    <n v="126.2"/>
    <n v="1.1000000000000001"/>
    <x v="0"/>
    <m/>
    <m/>
    <s v="Federal"/>
    <m/>
    <m/>
    <m/>
    <s v="Federal"/>
    <s v="PAV"/>
    <s v="Caxambu"/>
  </r>
  <r>
    <x v="0"/>
    <s v="459BMG0072"/>
    <n v="0"/>
    <x v="434"/>
    <s v="0072"/>
    <n v="-45.7111820896816"/>
    <n v="-22.256576659784901"/>
    <n v="-45.556618160099902"/>
    <n v="-22.363985699979999"/>
    <s v="459"/>
    <s v="MG"/>
    <s v="Eixo Principal"/>
    <s v="-"/>
    <s v="459BMG0072"/>
    <s v="FIM DUPLICAÇÃO (STA RITA DO SAPUCAÍ)"/>
    <s v="ENTR MG-347 (P/SÃO JOÃO DO ALEGRE)"/>
    <n v="126.2"/>
    <n v="149.5"/>
    <n v="23.3"/>
    <x v="2"/>
    <m/>
    <m/>
    <s v="Federal"/>
    <m/>
    <m/>
    <m/>
    <s v="Federal"/>
    <s v="PAV"/>
    <s v="Caxambu"/>
  </r>
  <r>
    <x v="0"/>
    <s v="459BMG0090"/>
    <n v="0"/>
    <x v="434"/>
    <s v="0090"/>
    <n v="-45.556618160099902"/>
    <n v="-22.363985699979999"/>
    <n v="-45.533973630278702"/>
    <n v="-22.402866879602701"/>
    <s v="459"/>
    <s v="MG"/>
    <s v="Eixo Principal"/>
    <s v="-"/>
    <s v="459BMG0090"/>
    <s v="ENTR MG-347 (P/SÃO JOÃO DO ALEGRE)"/>
    <s v="ENTR MG-295 (PIRANGUINHO)"/>
    <n v="149.5"/>
    <n v="155.4"/>
    <n v="5.9"/>
    <x v="2"/>
    <m/>
    <m/>
    <s v="Federal"/>
    <m/>
    <m/>
    <m/>
    <s v="Federal"/>
    <s v="PAV"/>
    <s v="Caxambu"/>
  </r>
  <r>
    <x v="0"/>
    <s v="459BMG0110"/>
    <n v="0"/>
    <x v="434"/>
    <s v="0110"/>
    <n v="-45.533973630278702"/>
    <n v="-22.402866879602701"/>
    <n v="-45.4907576401529"/>
    <n v="-22.424417400342598"/>
    <s v="459"/>
    <s v="MG"/>
    <s v="Eixo Principal"/>
    <s v="-"/>
    <s v="459BMG0110"/>
    <s v="ENTR MG-295 (PIRANGUINHO)"/>
    <s v="INÍCIO CONVÊNIO DE ADMINISTRAÇÃO"/>
    <n v="155.4"/>
    <n v="162.9"/>
    <n v="7.5"/>
    <x v="2"/>
    <m/>
    <m/>
    <s v="Federal"/>
    <m/>
    <m/>
    <m/>
    <s v="Federal"/>
    <s v="PAV"/>
    <s v="Caxambu"/>
  </r>
  <r>
    <x v="0"/>
    <s v="459BMG0116"/>
    <n v="0"/>
    <x v="434"/>
    <s v="0116"/>
    <n v="-45.4907576401529"/>
    <n v="-22.424417400342598"/>
    <n v="-45.472019080016402"/>
    <n v="-22.4228733399326"/>
    <s v="459"/>
    <s v="MG"/>
    <s v="Eixo Principal"/>
    <s v="-"/>
    <s v="459BMG0116"/>
    <s v="INÍCIO CONVÊNIO DE ADMINISTRAÇÃO"/>
    <s v="FIM PISTA DUPLA (ITAJUBÁ)"/>
    <n v="162.9"/>
    <n v="164.9"/>
    <n v="2"/>
    <x v="0"/>
    <m/>
    <m/>
    <s v="Federal"/>
    <m/>
    <m/>
    <m/>
    <s v="Federal"/>
    <s v="PAV"/>
    <s v="Caxambu"/>
  </r>
  <r>
    <x v="0"/>
    <s v="459BMG0118"/>
    <n v="0"/>
    <x v="434"/>
    <s v="0118"/>
    <n v="-45.472019080016402"/>
    <n v="-22.4228733399326"/>
    <n v="-45.465502800213997"/>
    <n v="-22.429316069580899"/>
    <s v="459"/>
    <s v="MG"/>
    <s v="Eixo Principal"/>
    <s v="-"/>
    <s v="459BMG0118"/>
    <s v="FIM PISTA DUPLA (ITAJUBÁ)"/>
    <s v="ENTR R. DR LUIZ RENNÓ *TRECHO MUNICIPAL*"/>
    <n v="164.9"/>
    <n v="166.1"/>
    <n v="1.2"/>
    <x v="2"/>
    <m/>
    <m/>
    <s v="Federal"/>
    <m/>
    <m/>
    <m/>
    <s v="Federal"/>
    <s v="PAV"/>
    <s v="Caxambu"/>
  </r>
  <r>
    <x v="0"/>
    <s v="459BMG0121"/>
    <n v="0"/>
    <x v="434"/>
    <s v="0121"/>
    <n v="-45.465502800213997"/>
    <n v="-22.429316069580899"/>
    <n v="-45.458255209710103"/>
    <n v="-22.430456290325399"/>
    <s v="459"/>
    <s v="MG"/>
    <s v="Eixo Principal"/>
    <s v="Coinc"/>
    <s v="459BMG0121"/>
    <s v="ENTR R. DR LUIZ RENNÓ *TRECHO MUNICIPAL*"/>
    <s v="ENTR AV PAULO CHIARADIA *TRECHO MUNICIPAL*"/>
    <n v="166.1"/>
    <n v="166.9"/>
    <n v="0.8"/>
    <x v="0"/>
    <m/>
    <s v="383BMG0265"/>
    <s v="Federal"/>
    <m/>
    <m/>
    <m/>
    <s v="Federal"/>
    <s v="PAV"/>
    <s v="Caxambu"/>
  </r>
  <r>
    <x v="0"/>
    <s v="459BMG0123"/>
    <n v="0"/>
    <x v="434"/>
    <s v="0123"/>
    <n v="-45.458255209710103"/>
    <n v="-22.430456290325399"/>
    <n v="-45.442844050312601"/>
    <n v="-22.430926140229101"/>
    <s v="459"/>
    <s v="MG"/>
    <s v="Eixo Principal"/>
    <s v="Coinc"/>
    <s v="459BMG0123"/>
    <s v="ENTR AV PAULO CHIARADIA *TRECHO MUNICIPAL*"/>
    <s v="FIM CONVÊNIO DE ADMINISTRAÇÃO"/>
    <n v="166.9"/>
    <n v="168.7"/>
    <n v="1.8"/>
    <x v="2"/>
    <m/>
    <s v="383BMG0260"/>
    <s v="Federal"/>
    <m/>
    <m/>
    <m/>
    <s v="Federal"/>
    <s v="PAV"/>
    <s v="Caxambu"/>
  </r>
  <r>
    <x v="0"/>
    <s v="459BMG0126"/>
    <n v="0"/>
    <x v="434"/>
    <s v="0126"/>
    <n v="-45.442844050312601"/>
    <n v="-22.430926140229101"/>
    <n v="-45.431852809659397"/>
    <n v="-22.442864400271699"/>
    <s v="459"/>
    <s v="MG"/>
    <s v="Eixo Principal"/>
    <s v="Coinc"/>
    <s v="459BMG0126"/>
    <s v="FIM CONVÊNIO DE ADMINISTRAÇÃO"/>
    <s v="ACESSO À IMBEL *TRECHO URBANO*"/>
    <n v="168.7"/>
    <n v="170.4"/>
    <n v="1.7"/>
    <x v="2"/>
    <m/>
    <s v="383BMG0255"/>
    <s v="Federal"/>
    <m/>
    <m/>
    <m/>
    <s v="Federal"/>
    <s v="PAV"/>
    <s v="Caxambu"/>
  </r>
  <r>
    <x v="0"/>
    <s v="459BMG0130"/>
    <n v="0"/>
    <x v="434"/>
    <s v="0130"/>
    <n v="-45.431852809659397"/>
    <n v="-22.442864400271699"/>
    <n v="-45.387225699606198"/>
    <n v="-22.485284350092599"/>
    <s v="459"/>
    <s v="MG"/>
    <s v="Eixo Principal"/>
    <s v="-"/>
    <s v="459BMG0130"/>
    <s v="ACESSO À IMBEL"/>
    <s v="ENTR MG-350 (P/DELFIM MOREIRA)"/>
    <n v="170.4"/>
    <n v="177.7"/>
    <n v="7.3"/>
    <x v="2"/>
    <m/>
    <m/>
    <s v="Federal"/>
    <m/>
    <m/>
    <m/>
    <s v="Federal"/>
    <s v="PAV"/>
    <s v="Caxambu"/>
  </r>
  <r>
    <x v="0"/>
    <s v="459BMG0150"/>
    <n v="0"/>
    <x v="434"/>
    <s v="0150"/>
    <n v="-45.387225699606198"/>
    <n v="-22.485284350092599"/>
    <n v="-45.223153419694498"/>
    <n v="-22.566248580007901"/>
    <s v="459"/>
    <s v="MG"/>
    <s v="Eixo Principal"/>
    <s v="-"/>
    <s v="459BMG0150"/>
    <s v="ENTR MG-350 (P/DELFIM MOREIRA)"/>
    <s v="DIV MG/SP"/>
    <n v="177.7"/>
    <n v="215.4"/>
    <n v="37.700000000000003"/>
    <x v="2"/>
    <m/>
    <m/>
    <s v="Federal"/>
    <m/>
    <m/>
    <m/>
    <s v="Federal"/>
    <s v="PAV"/>
    <s v="Caxambu"/>
  </r>
  <r>
    <x v="0"/>
    <s v="459BRJ0290"/>
    <n v="0"/>
    <x v="435"/>
    <s v="0290"/>
    <n v="-44.839802639680002"/>
    <n v="-23.1670095896208"/>
    <n v="-44.745514260274803"/>
    <n v="-23.225524926434101"/>
    <s v="459"/>
    <s v="RJ"/>
    <s v="Eixo Principal"/>
    <s v="-"/>
    <s v="459BRJ0290"/>
    <s v="DIV SP/RJ"/>
    <s v="FIM IMPLANTAÇÃO"/>
    <n v="0"/>
    <n v="20.8"/>
    <n v="20.8"/>
    <x v="1"/>
    <m/>
    <m/>
    <s v="Estadual"/>
    <m/>
    <s v="RJ-165"/>
    <s v="IMP"/>
    <s v="Estadual"/>
    <s v="PLA"/>
    <s v="Seropédica"/>
  </r>
  <r>
    <x v="0"/>
    <s v="459BRJ0295"/>
    <n v="0"/>
    <x v="435"/>
    <s v="0295"/>
    <n v="-44.745514260274803"/>
    <n v="-23.225524926434101"/>
    <n v="-44.732119290073101"/>
    <n v="-23.2235654502852"/>
    <s v="459"/>
    <s v="RJ"/>
    <s v="Eixo Principal"/>
    <s v="-"/>
    <s v="459BRJ0295"/>
    <s v="FIM IMPLANTAÇÃO"/>
    <s v="ENTR BR-101(A) (PARATI)"/>
    <n v="20.8"/>
    <n v="22.2"/>
    <n v="1.4"/>
    <x v="1"/>
    <m/>
    <m/>
    <s v="Estadual"/>
    <m/>
    <s v="RJ-165"/>
    <s v="PAV"/>
    <s v="Estadual"/>
    <s v="PLA"/>
    <s v="Seropédica"/>
  </r>
  <r>
    <x v="0"/>
    <s v="459BRJ0310"/>
    <n v="0"/>
    <x v="435"/>
    <s v="0310"/>
    <n v="-44.732119290073101"/>
    <n v="-23.2235654502852"/>
    <n v="-44.5106007496248"/>
    <n v="-23.024223640208699"/>
    <s v="459"/>
    <s v="RJ"/>
    <s v="Eixo Principal"/>
    <s v="Coinc"/>
    <s v="459BRJ0310"/>
    <s v="ENTR BR-101(A) (PARATI)"/>
    <s v="ENTR BR-101(B) (ACESSO A MAMBUCABA)"/>
    <n v="22.2"/>
    <n v="68.5"/>
    <n v="46.3"/>
    <x v="2"/>
    <m/>
    <s v="101BRJ3410"/>
    <s v="Federal"/>
    <m/>
    <m/>
    <m/>
    <s v="Federal"/>
    <s v="PAV"/>
    <s v="Angra dos Reis"/>
  </r>
  <r>
    <x v="0"/>
    <s v="459BSP0170"/>
    <n v="0"/>
    <x v="436"/>
    <s v="0170"/>
    <n v="-45.223153419694498"/>
    <n v="-22.566248580007901"/>
    <n v="-45.161520619880598"/>
    <n v="-22.623407490063499"/>
    <s v="459"/>
    <s v="SP"/>
    <s v="Eixo Principal"/>
    <s v="-"/>
    <s v="459BSP0170"/>
    <s v="DIV MG/SP"/>
    <s v="ENTR SP-183"/>
    <n v="0"/>
    <n v="16.5"/>
    <n v="16.5"/>
    <x v="2"/>
    <m/>
    <m/>
    <s v="Federal"/>
    <m/>
    <m/>
    <m/>
    <s v="Federal"/>
    <s v="PAV"/>
    <s v="Taubaté"/>
  </r>
  <r>
    <x v="0"/>
    <s v="459BSP0190"/>
    <n v="0"/>
    <x v="436"/>
    <s v="0190"/>
    <n v="-45.161520619880598"/>
    <n v="-22.623407490063499"/>
    <n v="-45.092825659876198"/>
    <n v="-22.742144430321101"/>
    <s v="459"/>
    <s v="SP"/>
    <s v="Eixo Principal"/>
    <s v="-"/>
    <s v="459BSP0190"/>
    <s v="ENTR SP-183"/>
    <s v="ENTR BR-116(A) (LORENA)"/>
    <n v="16.5"/>
    <n v="32.200000000000003"/>
    <n v="15.7"/>
    <x v="2"/>
    <m/>
    <m/>
    <s v="Federal"/>
    <m/>
    <m/>
    <m/>
    <s v="Federal"/>
    <s v="PAV"/>
    <s v="Taubaté"/>
  </r>
  <r>
    <x v="0"/>
    <s v="459BSP0210"/>
    <n v="0"/>
    <x v="436"/>
    <s v="0210"/>
    <n v="-45.092825659876198"/>
    <n v="-22.742144430321101"/>
    <n v="-45.192805680337798"/>
    <n v="-22.823271850315599"/>
    <s v="459"/>
    <s v="SP"/>
    <s v="Eixo Principal"/>
    <s v="Coinc"/>
    <s v="459BSP0210"/>
    <s v="ENTR BR-116(A) (LORENA)"/>
    <s v="ENTR BR-116(B) (GUARATINGUETÁ)"/>
    <n v="32.200000000000003"/>
    <n v="46.1"/>
    <n v="13.9"/>
    <x v="0"/>
    <m/>
    <s v="116BSP2330"/>
    <s v="Concessão Federal"/>
    <m/>
    <m/>
    <m/>
    <s v="Federal"/>
    <s v="PAV"/>
    <s v="Taubaté"/>
  </r>
  <r>
    <x v="0"/>
    <s v="459BSP0230"/>
    <n v="0"/>
    <x v="436"/>
    <s v="0230"/>
    <n v="-45.192805680337798"/>
    <n v="-22.823271850315599"/>
    <n v="-45.093596109972403"/>
    <n v="-22.921751600156099"/>
    <s v="459"/>
    <s v="SP"/>
    <s v="Eixo Principal"/>
    <s v="-"/>
    <s v="459BSP0230"/>
    <s v="ENTR BR-116(B) (GUARATINGUETÁ)"/>
    <s v="ENTR SP-153 (P/LAGOINHA)"/>
    <n v="46.1"/>
    <n v="65.7"/>
    <n v="19.600000000000001"/>
    <x v="1"/>
    <m/>
    <m/>
    <s v="Estadual"/>
    <m/>
    <s v="SP-171"/>
    <s v="PAV"/>
    <s v="Estadual"/>
    <s v="PLA"/>
    <s v="Taubaté"/>
  </r>
  <r>
    <x v="0"/>
    <s v="459BSP0250"/>
    <n v="0"/>
    <x v="436"/>
    <s v="0250"/>
    <n v="-45.093596109972403"/>
    <n v="-22.921751600156099"/>
    <n v="-44.969582400307502"/>
    <n v="-23.0613668098303"/>
    <s v="459"/>
    <s v="SP"/>
    <s v="Eixo Principal"/>
    <s v="-"/>
    <s v="459BSP0250"/>
    <s v="ENTR SP-153 (P/LAGOINHA)"/>
    <s v="ENTR AL. FCO. CUNHA MENEZES (CUNHA)"/>
    <n v="65.7"/>
    <n v="91.1"/>
    <n v="25.4"/>
    <x v="1"/>
    <m/>
    <m/>
    <s v="Estadual"/>
    <m/>
    <s v="SP-171"/>
    <s v="PAV"/>
    <s v="Estadual"/>
    <s v="PLA"/>
    <s v="Taubaté"/>
  </r>
  <r>
    <x v="0"/>
    <s v="459BSP0270"/>
    <n v="0"/>
    <x v="436"/>
    <s v="0270"/>
    <n v="-44.969582400307502"/>
    <n v="-23.0613668098303"/>
    <n v="-44.839802639680002"/>
    <n v="-23.1670095896208"/>
    <s v="459"/>
    <s v="SP"/>
    <s v="Eixo Principal"/>
    <s v="-"/>
    <s v="459BSP0270"/>
    <s v="ENTR AL. FCO. CUNHA MENEZES (CUNHA)"/>
    <s v="DIV SP/RJ"/>
    <n v="91.1"/>
    <n v="115.6"/>
    <n v="24.5"/>
    <x v="1"/>
    <m/>
    <m/>
    <s v="Estadual"/>
    <m/>
    <s v="SP-171"/>
    <s v="PAV"/>
    <s v="Estadual"/>
    <s v="PLA"/>
    <s v="Taubaté"/>
  </r>
  <r>
    <x v="0"/>
    <s v="460BMG0010"/>
    <n v="0"/>
    <x v="437"/>
    <s v="0010"/>
    <n v="-45.247154330407902"/>
    <n v="-21.901105499918799"/>
    <n v="-45.3483088600657"/>
    <n v="-21.9730340802585"/>
    <s v="460"/>
    <s v="MG"/>
    <s v="Eixo Principal"/>
    <s v="-"/>
    <s v="460BMG0010"/>
    <s v="ENTR BR-267"/>
    <s v="ENTR MG-456 (LAMBARI)"/>
    <n v="0"/>
    <n v="15.3"/>
    <n v="15.3"/>
    <x v="1"/>
    <m/>
    <m/>
    <s v="Estadual"/>
    <m/>
    <s v="MG-460"/>
    <s v="PAV"/>
    <s v="Estadual"/>
    <s v="PLA"/>
    <s v="Caxambu"/>
  </r>
  <r>
    <x v="0"/>
    <s v="460BMG0030"/>
    <n v="0"/>
    <x v="437"/>
    <s v="0030"/>
    <n v="-45.3483088600657"/>
    <n v="-21.9730340802585"/>
    <n v="-45.132427770225299"/>
    <n v="-22.121322699782699"/>
    <s v="460"/>
    <s v="MG"/>
    <s v="Eixo Principal"/>
    <s v="-"/>
    <s v="460BMG0030"/>
    <s v="ENTR MG-456 (LAMBARI)"/>
    <s v="ENTR MG-347 (CARMO DE MINAS)"/>
    <n v="15.3"/>
    <n v="55.3"/>
    <n v="40"/>
    <x v="1"/>
    <m/>
    <m/>
    <s v="Estadual"/>
    <m/>
    <s v="MG-460"/>
    <s v="PAV"/>
    <s v="Estadual"/>
    <s v="PLA"/>
    <s v="Caxambu"/>
  </r>
  <r>
    <x v="0"/>
    <s v="460BMG0050"/>
    <n v="0"/>
    <x v="437"/>
    <s v="0050"/>
    <n v="-45.132427770225299"/>
    <n v="-22.121322699782699"/>
    <n v="-45.053113280053701"/>
    <n v="-22.115666299560001"/>
    <s v="460"/>
    <s v="MG"/>
    <s v="Eixo Principal"/>
    <s v="-"/>
    <s v="460BMG0050"/>
    <s v="ENTR MG-347 (CARMO DE MINAS)"/>
    <s v="ENTR BR-383 (SÃO LOURENÇO)"/>
    <n v="55.3"/>
    <n v="65.5"/>
    <n v="10.199999999999999"/>
    <x v="1"/>
    <m/>
    <m/>
    <s v="Estadual"/>
    <m/>
    <s v="MG-460"/>
    <s v="PAV"/>
    <s v="Estadual"/>
    <s v="PLA"/>
    <s v="Caxambu"/>
  </r>
  <r>
    <x v="0"/>
    <s v="460BMG0070"/>
    <n v="0"/>
    <x v="437"/>
    <s v="0070"/>
    <n v="-45.053113280053701"/>
    <n v="-22.115666299560001"/>
    <n v="-44.970392259595002"/>
    <n v="-22.141108149921099"/>
    <s v="460"/>
    <s v="MG"/>
    <s v="Eixo Principal"/>
    <s v="-"/>
    <s v="460BMG0070"/>
    <s v="ENTR BR-383 (SÃO LOURENÇO)"/>
    <s v="ENTR BR-354 (P/POUSO ALTO)"/>
    <n v="65.5"/>
    <n v="79.3"/>
    <n v="13.8"/>
    <x v="1"/>
    <m/>
    <m/>
    <s v="Estadual"/>
    <m/>
    <s v="MG-460"/>
    <s v="PAV"/>
    <s v="Estadual"/>
    <s v="PLA"/>
    <s v="Caxambu"/>
  </r>
  <r>
    <x v="0"/>
    <s v="461BMG0005"/>
    <n v="0"/>
    <x v="438"/>
    <s v="0005"/>
    <n v="-50.366520320256498"/>
    <n v="-19.846387850318902"/>
    <n v="-50.3635253898847"/>
    <n v="-19.8424758902501"/>
    <s v="461"/>
    <s v="MG"/>
    <s v="Eixo Principal"/>
    <s v="-"/>
    <s v="461BMG0005"/>
    <s v="DIV SP/MG (HIDRELÉTRICA DE ÁGUA VERMELHA)/ENTR MG-426(A)"/>
    <s v="ENTR MG-426(B)"/>
    <n v="0"/>
    <n v="0.5"/>
    <n v="0.5"/>
    <x v="1"/>
    <m/>
    <m/>
    <s v="Estadual"/>
    <m/>
    <s v="MG-426"/>
    <s v="PAV"/>
    <s v="Estadual"/>
    <s v="PLA"/>
    <s v="Prata"/>
  </r>
  <r>
    <x v="0"/>
    <s v="461BMG0010"/>
    <n v="0"/>
    <x v="438"/>
    <s v="0010"/>
    <n v="-50.3635253898847"/>
    <n v="-19.8424758902501"/>
    <n v="-50.339423290152602"/>
    <n v="-19.714466699578399"/>
    <s v="461"/>
    <s v="MG"/>
    <s v="Eixo Principal"/>
    <s v="-"/>
    <s v="461BMG0010"/>
    <s v="ENTR MG-426(B)"/>
    <s v="ENTR BR-497"/>
    <n v="0.5"/>
    <n v="16"/>
    <n v="15.5"/>
    <x v="1"/>
    <m/>
    <m/>
    <s v="Federal"/>
    <m/>
    <m/>
    <m/>
    <s v="Federal"/>
    <s v="PLA"/>
    <s v="Prata"/>
  </r>
  <r>
    <x v="0"/>
    <s v="461BMG0020"/>
    <n v="0"/>
    <x v="438"/>
    <s v="0020"/>
    <n v="-50.339423290152602"/>
    <n v="-19.714466699578399"/>
    <n v="-50.337269420147599"/>
    <n v="-19.537180349893099"/>
    <s v="461"/>
    <s v="MG"/>
    <s v="Eixo Principal"/>
    <s v="-"/>
    <s v="461BMG0020"/>
    <s v="ENTR BR-497"/>
    <s v="ACESSO SUL UNIÃO DE MINAS"/>
    <n v="16"/>
    <n v="36.799999999999997"/>
    <n v="20.8"/>
    <x v="1"/>
    <m/>
    <m/>
    <s v="Estadual"/>
    <m/>
    <s v="MG-864"/>
    <s v="PAV"/>
    <s v="Estadual"/>
    <s v="PLA"/>
    <s v="Prata"/>
  </r>
  <r>
    <x v="0"/>
    <s v="461BMG0030"/>
    <n v="0"/>
    <x v="438"/>
    <s v="0030"/>
    <n v="-50.337269420147599"/>
    <n v="-19.537180349893099"/>
    <n v="-50.325290890262302"/>
    <n v="-19.498026160378899"/>
    <s v="461"/>
    <s v="MG"/>
    <s v="Eixo Principal"/>
    <s v="-"/>
    <s v="461BMG0030"/>
    <s v="ACESSO SUL UNIÃO DE MINAS"/>
    <s v="ACESSO NORTE UNIÃO DE MINAS"/>
    <n v="36.799999999999997"/>
    <n v="41.8"/>
    <n v="5"/>
    <x v="1"/>
    <m/>
    <m/>
    <s v="Federal"/>
    <m/>
    <m/>
    <m/>
    <s v="Federal"/>
    <s v="PLA"/>
    <s v="Prata"/>
  </r>
  <r>
    <x v="0"/>
    <s v="461BMG0045"/>
    <n v="0"/>
    <x v="438"/>
    <s v="0045"/>
    <n v="-50.325290890262302"/>
    <n v="-19.498026160378899"/>
    <n v="-50.364113089647297"/>
    <n v="-19.076655110045198"/>
    <s v="461"/>
    <s v="MG"/>
    <s v="Eixo Principal"/>
    <s v="-"/>
    <s v="461BMG0045"/>
    <s v="ACESSO NORTE UNIÃO DE MINAS"/>
    <s v="ENTR BR-364(A)"/>
    <n v="41.8"/>
    <n v="101.9"/>
    <n v="60.1"/>
    <x v="1"/>
    <m/>
    <m/>
    <s v="Federal"/>
    <m/>
    <m/>
    <m/>
    <s v="Federal"/>
    <s v="PLA"/>
    <s v="Prata"/>
  </r>
  <r>
    <x v="0"/>
    <s v="461BMG0050"/>
    <n v="0"/>
    <x v="438"/>
    <s v="0050"/>
    <n v="-50.364113089647297"/>
    <n v="-19.076655110045198"/>
    <n v="-50.411395100003801"/>
    <n v="-19.040683450380801"/>
    <s v="461"/>
    <s v="MG"/>
    <s v="Eixo Principal"/>
    <s v="Coinc"/>
    <s v="461BMG0050"/>
    <s v="ENTR BR-364(A)"/>
    <s v="ENTR BR-364(B)/365"/>
    <n v="101.9"/>
    <n v="108.3"/>
    <n v="6.4"/>
    <x v="2"/>
    <m/>
    <s v="364BMG0355"/>
    <s v="Federal"/>
    <m/>
    <m/>
    <m/>
    <s v="Federal"/>
    <s v="PAV"/>
    <s v="Prata"/>
  </r>
  <r>
    <x v="0"/>
    <s v="462BMG0010"/>
    <n v="0"/>
    <x v="439"/>
    <s v="0010"/>
    <n v="-47.027902600024902"/>
    <n v="-18.9204354197587"/>
    <n v="-47.297869549939698"/>
    <n v="-19.349538850037799"/>
    <s v="462"/>
    <s v="MG"/>
    <s v="Eixo Principal"/>
    <s v="-"/>
    <s v="462BMG0010"/>
    <s v="ENTR BR-365 (PATROCÍNIO)"/>
    <s v="PERDIZES"/>
    <n v="0"/>
    <n v="64.8"/>
    <n v="64.8"/>
    <x v="1"/>
    <m/>
    <m/>
    <s v="Estadual"/>
    <m/>
    <s v="MGT-462"/>
    <s v="PAV"/>
    <s v="Estadual"/>
    <s v="PLA"/>
    <s v="Uberlândia"/>
  </r>
  <r>
    <x v="0"/>
    <s v="462BMG0011"/>
    <n v="0"/>
    <x v="439"/>
    <s v="0011"/>
    <n v="-47.297869549939698"/>
    <n v="-19.349538850037799"/>
    <n v="-47.321576709697297"/>
    <n v="-19.400285010245"/>
    <s v="462"/>
    <s v="MG"/>
    <s v="Eixo Principal"/>
    <s v="-"/>
    <s v="462BMG0011"/>
    <s v="PERDIZES"/>
    <s v="ENTR BR-452(A)"/>
    <n v="64.8"/>
    <n v="70.8"/>
    <n v="6"/>
    <x v="1"/>
    <m/>
    <m/>
    <s v="Estadual"/>
    <m/>
    <s v="MGT-462"/>
    <s v="PAV"/>
    <s v="Estadual"/>
    <s v="PLA"/>
    <s v="Uberlândia"/>
  </r>
  <r>
    <x v="0"/>
    <s v="462BMG0012"/>
    <n v="0"/>
    <x v="439"/>
    <s v="0012"/>
    <n v="-47.321576709697297"/>
    <n v="-19.400285010245"/>
    <n v="-47.288483199839703"/>
    <n v="-19.418068719695601"/>
    <s v="462"/>
    <s v="MG"/>
    <s v="Eixo Principal"/>
    <s v="Coinc"/>
    <s v="462BMG0012"/>
    <s v="ENTR BR-452(A)"/>
    <s v="ENTR BR-452(B)"/>
    <n v="70.8"/>
    <n v="74.8"/>
    <n v="4"/>
    <x v="2"/>
    <m/>
    <s v="452BMG0240"/>
    <s v="Federal"/>
    <m/>
    <m/>
    <m/>
    <s v="Federal"/>
    <s v="PAV"/>
    <s v="Uberlândia"/>
  </r>
  <r>
    <x v="0"/>
    <s v="462BMG0030"/>
    <n v="0"/>
    <x v="439"/>
    <s v="0030"/>
    <n v="-47.288483199839703"/>
    <n v="-19.418068719695601"/>
    <n v="-47.341397079611497"/>
    <n v="-19.618152420097999"/>
    <s v="462"/>
    <s v="MG"/>
    <s v="Eixo Principal"/>
    <s v="-"/>
    <s v="462BMG0030"/>
    <s v="ENTR BR-452(B)"/>
    <s v="ENTR BR-262"/>
    <n v="74.8"/>
    <n v="98.8"/>
    <n v="24"/>
    <x v="1"/>
    <m/>
    <m/>
    <s v="Estadual"/>
    <m/>
    <s v="MGT-462"/>
    <s v="IMP"/>
    <s v="Estadual"/>
    <s v="PLA"/>
    <s v="Uberlândia"/>
  </r>
  <r>
    <x v="0"/>
    <s v="463BMS0030"/>
    <n v="0"/>
    <x v="440"/>
    <s v="0030"/>
    <n v="-54.804027960122099"/>
    <n v="-22.258688640268399"/>
    <n v="-54.874887049597604"/>
    <n v="-22.2537809499308"/>
    <s v="463"/>
    <s v="MS"/>
    <s v="Eixo Principal"/>
    <s v="-"/>
    <s v="463BMS0030"/>
    <s v="ENTR BR-163 (DOURADOS (P/ CAARAPÓ))"/>
    <s v="ENTR MS-379 (P/DOURADOS)"/>
    <n v="0"/>
    <n v="7.4"/>
    <n v="7.4"/>
    <x v="2"/>
    <m/>
    <m/>
    <m/>
    <s v="MP082/2003"/>
    <m/>
    <m/>
    <m/>
    <s v="PAV"/>
    <s v="Dourados"/>
  </r>
  <r>
    <x v="0"/>
    <s v="463BMS0070"/>
    <n v="0"/>
    <x v="440"/>
    <s v="0070"/>
    <n v="-54.874887049597604"/>
    <n v="-22.2537809499308"/>
    <n v="-54.970420900104401"/>
    <n v="-22.2484427100629"/>
    <s v="463"/>
    <s v="MS"/>
    <s v="Eixo Principal"/>
    <s v="-"/>
    <s v="463BMS0070"/>
    <s v="ENTR MS-379 (P/DOURADOS)"/>
    <s v="ACESSO P/ MS-162"/>
    <n v="7.4"/>
    <n v="18.100000000000001"/>
    <n v="10.7"/>
    <x v="2"/>
    <m/>
    <m/>
    <m/>
    <s v="MP082/2003"/>
    <m/>
    <m/>
    <m/>
    <s v="PAV"/>
    <s v="Dourados"/>
  </r>
  <r>
    <x v="0"/>
    <s v="463BMS0090"/>
    <n v="0"/>
    <x v="440"/>
    <s v="0090"/>
    <n v="-54.970420900104401"/>
    <n v="-22.2484427100629"/>
    <n v="-55.226322919966698"/>
    <n v="-22.3577320599865"/>
    <s v="463"/>
    <s v="MS"/>
    <s v="Eixo Principal"/>
    <s v="-"/>
    <s v="463BMS0090"/>
    <s v="ACESSO P/ MS-162"/>
    <s v="ENTR MS-378 (POSTO GUAÍBA)"/>
    <n v="18.100000000000001"/>
    <n v="48.2"/>
    <n v="30.1"/>
    <x v="2"/>
    <m/>
    <m/>
    <m/>
    <s v="MP082/2003"/>
    <m/>
    <m/>
    <m/>
    <s v="PAV"/>
    <s v="Dourados"/>
  </r>
  <r>
    <x v="0"/>
    <s v="463BMS0110"/>
    <n v="0"/>
    <x v="440"/>
    <s v="0110"/>
    <n v="-55.226322919966698"/>
    <n v="-22.3577320599865"/>
    <n v="-55.454971149798602"/>
    <n v="-22.526941059681999"/>
    <s v="463"/>
    <s v="MS"/>
    <s v="Eixo Principal"/>
    <s v="-"/>
    <s v="463BMS0110"/>
    <s v="ENTR MS-378 (POSTO GUAÍBA)"/>
    <s v="ENTR MS-380(A)"/>
    <n v="48.2"/>
    <n v="79.099999999999994"/>
    <n v="30.9"/>
    <x v="2"/>
    <m/>
    <m/>
    <m/>
    <s v="MP082/2003"/>
    <m/>
    <m/>
    <m/>
    <s v="PAV"/>
    <s v="Dourados"/>
  </r>
  <r>
    <x v="0"/>
    <s v="463BMS0130"/>
    <n v="0"/>
    <x v="440"/>
    <s v="0130"/>
    <n v="-55.454971149798602"/>
    <n v="-22.526941059681999"/>
    <n v="-55.5195614304156"/>
    <n v="-22.589369969948098"/>
    <s v="463"/>
    <s v="MS"/>
    <s v="Eixo Principal"/>
    <s v="-"/>
    <s v="463BMS0130"/>
    <s v="ENTR MS-380(A)"/>
    <s v="ENTR MS-280 (P/LAGOA BOREVI)"/>
    <n v="79.099999999999994"/>
    <n v="88.8"/>
    <n v="9.6999999999999993"/>
    <x v="2"/>
    <m/>
    <m/>
    <m/>
    <s v="MP082/2003"/>
    <m/>
    <m/>
    <m/>
    <s v="PAV"/>
    <s v="Dourados"/>
  </r>
  <r>
    <x v="0"/>
    <s v="463BMS0150"/>
    <n v="0"/>
    <x v="440"/>
    <s v="0150"/>
    <n v="-55.5195614304156"/>
    <n v="-22.589369969948098"/>
    <n v="-55.639874880421303"/>
    <n v="-22.613072599820502"/>
    <s v="463"/>
    <s v="MS"/>
    <s v="Eixo Principal"/>
    <s v="-"/>
    <s v="463BMS0150"/>
    <s v="ENTR MS-280 (P/LAGOA BOREVI)"/>
    <s v="ENTR MS-386 (SANGA PUITÃ)"/>
    <n v="88.8"/>
    <n v="102.8"/>
    <n v="14"/>
    <x v="2"/>
    <m/>
    <m/>
    <m/>
    <s v="MP082/2003"/>
    <m/>
    <m/>
    <m/>
    <s v="PAV"/>
    <s v="Dourados"/>
  </r>
  <r>
    <x v="0"/>
    <s v="463BMS0170"/>
    <n v="0"/>
    <x v="440"/>
    <s v="0170"/>
    <n v="-55.639874880421303"/>
    <n v="-22.613072599820502"/>
    <n v="-55.682590559706497"/>
    <n v="-22.5845572902866"/>
    <s v="463"/>
    <s v="MS"/>
    <s v="Eixo Principal"/>
    <s v="-"/>
    <s v="463BMS0170"/>
    <s v="ENTR MS-386 (SANGA PUITÃ)"/>
    <s v="INÍCIO DUPLICAÇÃO (BODOQUENA)"/>
    <n v="102.8"/>
    <n v="108.2"/>
    <n v="5.4"/>
    <x v="2"/>
    <m/>
    <m/>
    <m/>
    <s v="MP082/2003"/>
    <m/>
    <m/>
    <m/>
    <s v="PAV"/>
    <s v="Dourados"/>
  </r>
  <r>
    <x v="0"/>
    <s v="463BMS0180"/>
    <n v="0"/>
    <x v="440"/>
    <s v="0180"/>
    <n v="-55.682590559706497"/>
    <n v="-22.5845572902866"/>
    <n v="-55.709813039839901"/>
    <n v="-22.5583835500607"/>
    <s v="463"/>
    <s v="MS"/>
    <s v="Eixo Principal"/>
    <s v="-"/>
    <s v="463BMS0180"/>
    <s v="INÍCIO DUPLICAÇÃO (BODOQUENA)"/>
    <s v="ENTR MS-380(B) (FRONT BRASIL/PARAGUAI) (PONTA PORÃ)"/>
    <n v="108.2"/>
    <n v="112.5"/>
    <n v="4.3"/>
    <x v="0"/>
    <m/>
    <m/>
    <m/>
    <s v="MP082/2003"/>
    <m/>
    <m/>
    <m/>
    <s v="PAV"/>
    <s v="Dourados"/>
  </r>
  <r>
    <x v="0"/>
    <s v="464BMG0010"/>
    <n v="0"/>
    <x v="441"/>
    <s v="0010"/>
    <n v="-49.459182339793102"/>
    <n v="-18.947426689589999"/>
    <n v="-49.457339149581998"/>
    <n v="-18.958997500134501"/>
    <s v="464"/>
    <s v="MG"/>
    <s v="Eixo Principal"/>
    <s v="Coinc"/>
    <s v="464BMG0010"/>
    <s v="ENTR BR-154(A)/365 (ITUIUTABA)"/>
    <s v="ENTR BR-154(B)"/>
    <n v="0"/>
    <n v="1.9"/>
    <n v="1.9"/>
    <x v="1"/>
    <m/>
    <s v="154BMG0095"/>
    <s v="Estadual"/>
    <m/>
    <s v="MG-154"/>
    <s v="PAV"/>
    <s v="Estadual"/>
    <s v="PLA"/>
    <s v="Prata"/>
  </r>
  <r>
    <x v="0"/>
    <s v="464BMG0015"/>
    <n v="0"/>
    <x v="441"/>
    <s v="0015"/>
    <n v="-49.457339149581998"/>
    <n v="-18.958997500134501"/>
    <n v="-49.438903099798097"/>
    <n v="-18.9779974599147"/>
    <s v="464"/>
    <s v="MG"/>
    <s v="Eixo Principal"/>
    <s v="-"/>
    <s v="464BMG0015"/>
    <s v="ENTR BR-154(B)"/>
    <s v="FIM DA TRAV URB DE ITUIUTABA"/>
    <n v="1.9"/>
    <n v="6.6"/>
    <n v="4.7"/>
    <x v="1"/>
    <m/>
    <m/>
    <s v="Federal"/>
    <m/>
    <m/>
    <m/>
    <s v="Federal"/>
    <s v="PLA"/>
    <s v="Prata"/>
  </r>
  <r>
    <x v="0"/>
    <s v="464BMG0020"/>
    <n v="0"/>
    <x v="441"/>
    <s v="0020"/>
    <n v="-49.438903099798097"/>
    <n v="-18.9779974599147"/>
    <n v="-48.9283735001369"/>
    <n v="-19.296927270177299"/>
    <s v="464"/>
    <s v="MG"/>
    <s v="Eixo Principal"/>
    <s v="-"/>
    <s v="464BMG0020"/>
    <s v="FIM DA TRAV URB DE ITUIUTABA"/>
    <s v="ENTR BR-497(A)"/>
    <n v="6.6"/>
    <n v="85.3"/>
    <n v="78.7"/>
    <x v="1"/>
    <m/>
    <m/>
    <s v="Federal"/>
    <m/>
    <m/>
    <m/>
    <s v="Federal"/>
    <s v="PLA"/>
    <s v="Prata"/>
  </r>
  <r>
    <x v="0"/>
    <s v="464BMG0025"/>
    <n v="0"/>
    <x v="441"/>
    <s v="0025"/>
    <n v="-48.9283735001369"/>
    <n v="-19.296927270177299"/>
    <n v="-48.907412080303203"/>
    <n v="-19.297439749744601"/>
    <s v="464"/>
    <s v="MG"/>
    <s v="Eixo Principal"/>
    <s v="-"/>
    <s v="464BMG0025"/>
    <s v="ENTR BR-497(A)"/>
    <s v="ENTR BR-153(A)/497(B)(PRATA)"/>
    <n v="85.3"/>
    <n v="87.6"/>
    <n v="2.2999999999999998"/>
    <x v="1"/>
    <m/>
    <s v="497BMG0025"/>
    <s v="Estadual"/>
    <m/>
    <s v="MGT-497"/>
    <s v="PAV"/>
    <s v="Estadual"/>
    <s v="PLA"/>
    <s v="Prata"/>
  </r>
  <r>
    <x v="0"/>
    <s v="464BMG0030"/>
    <n v="0"/>
    <x v="441"/>
    <s v="0030"/>
    <n v="-48.907412080303203"/>
    <n v="-19.297439749744601"/>
    <n v="-48.862428149839197"/>
    <n v="-19.4838873699061"/>
    <s v="464"/>
    <s v="MG"/>
    <s v="Eixo Principal"/>
    <s v="Coinc"/>
    <s v="464BMG0030"/>
    <s v="ENTR BR-153(A)/497(B)(PRATA)"/>
    <s v="ENTR BR-153(B)"/>
    <n v="87.6"/>
    <n v="109.4"/>
    <n v="21.8"/>
    <x v="2"/>
    <m/>
    <s v="153BMG0850"/>
    <s v="Concessão Federal"/>
    <m/>
    <m/>
    <m/>
    <s v="Federal"/>
    <s v="PAV"/>
    <s v="Prata"/>
  </r>
  <r>
    <x v="0"/>
    <s v="464BMG0035"/>
    <n v="0"/>
    <x v="441"/>
    <s v="0035"/>
    <n v="-48.862428149839197"/>
    <n v="-19.4838873699061"/>
    <n v="-48.496136460429199"/>
    <n v="-19.508226489560698"/>
    <s v="464"/>
    <s v="MG"/>
    <s v="Eixo Principal"/>
    <s v="-"/>
    <s v="464BMG0035"/>
    <s v="ENTR BR-153(B)"/>
    <s v="ENTR BR-455(PATRIMÔNIO)"/>
    <n v="109.4"/>
    <n v="153.80000000000001"/>
    <n v="44.4"/>
    <x v="1"/>
    <m/>
    <m/>
    <s v="Federal"/>
    <m/>
    <m/>
    <m/>
    <s v="Federal"/>
    <s v="PLA"/>
    <s v="Prata"/>
  </r>
  <r>
    <x v="0"/>
    <s v="464BMG0040"/>
    <n v="0"/>
    <x v="441"/>
    <s v="0040"/>
    <n v="-48.496136460429199"/>
    <n v="-19.508226489560698"/>
    <n v="-48.137391809684203"/>
    <n v="-19.762264859635501"/>
    <s v="464"/>
    <s v="MG"/>
    <s v="Eixo Principal"/>
    <s v="-"/>
    <s v="464BMG0040"/>
    <s v="ENTR BR-455(PATRIMÔNIO)"/>
    <s v="ENTR BR-262(A)"/>
    <n v="153.80000000000001"/>
    <n v="219.6"/>
    <n v="65.8"/>
    <x v="1"/>
    <m/>
    <m/>
    <s v="Federal"/>
    <m/>
    <m/>
    <m/>
    <s v="Federal"/>
    <s v="PLA"/>
    <s v="Uberlândia"/>
  </r>
  <r>
    <x v="0"/>
    <s v="464BMG0045"/>
    <n v="0"/>
    <x v="441"/>
    <s v="0045"/>
    <n v="-48.137391809684203"/>
    <n v="-19.762264859635501"/>
    <n v="-48.110548960366202"/>
    <n v="-19.764568929912102"/>
    <s v="464"/>
    <s v="MG"/>
    <s v="Eixo Principal"/>
    <s v="Coinc"/>
    <s v="464BMG0045"/>
    <s v="ENTR BR-262(A)"/>
    <s v="INÍCIO PISTA DUPLA"/>
    <n v="219.6"/>
    <n v="232.1"/>
    <n v="12.5"/>
    <x v="2"/>
    <m/>
    <s v="262BMG1010"/>
    <s v="Concessão Federal"/>
    <m/>
    <m/>
    <m/>
    <s v="Federal"/>
    <s v="PAV"/>
    <s v="Uberlândia"/>
  </r>
  <r>
    <x v="0"/>
    <s v="464BMG0050"/>
    <n v="0"/>
    <x v="441"/>
    <s v="0050"/>
    <n v="-48.110548960366202"/>
    <n v="-19.764568929912102"/>
    <n v="-47.973433199582402"/>
    <n v="-19.770816489589201"/>
    <s v="464"/>
    <s v="MG"/>
    <s v="Eixo Principal"/>
    <s v="Coinc"/>
    <s v="464BMG0050"/>
    <s v="INÍCIO PISTA DUPLA"/>
    <s v="ENTR BR-050(A)/262(A) (UBERABA)"/>
    <n v="232.1"/>
    <n v="236.9"/>
    <n v="4.8"/>
    <x v="0"/>
    <m/>
    <s v="262BMG1005"/>
    <s v="Concessão Federal"/>
    <m/>
    <m/>
    <m/>
    <s v="Federal"/>
    <s v="PAV"/>
    <s v="Uberlândia"/>
  </r>
  <r>
    <x v="0"/>
    <s v="464BMG0055"/>
    <n v="0"/>
    <x v="441"/>
    <s v="0055"/>
    <n v="-47.973433199582402"/>
    <n v="-19.770816489589201"/>
    <n v="-47.923785869722003"/>
    <n v="-19.777893520069799"/>
    <s v="464"/>
    <s v="MG"/>
    <s v="Eixo Principal"/>
    <s v="Coinc"/>
    <s v="464BMG0055"/>
    <s v="ENTR BR-050(A)/262(A) (UBERABA)"/>
    <s v="ENTR BR-262(B)"/>
    <n v="236.9"/>
    <n v="242.7"/>
    <n v="5.8"/>
    <x v="0"/>
    <m/>
    <s v="050BMG0265;262BMG1000"/>
    <s v="Concessão Federal"/>
    <m/>
    <m/>
    <m/>
    <s v="Federal"/>
    <s v="PAV"/>
    <s v="Uberlândia"/>
  </r>
  <r>
    <x v="0"/>
    <s v="464BMG0060"/>
    <n v="0"/>
    <x v="441"/>
    <s v="0060"/>
    <n v="-47.923785869722003"/>
    <n v="-19.777893520069799"/>
    <n v="-47.821348440078303"/>
    <n v="-19.927024229684399"/>
    <s v="464"/>
    <s v="MG"/>
    <s v="Eixo Principal"/>
    <s v="Coinc"/>
    <s v="464BMG0060"/>
    <s v="ENTR BR-262(B)"/>
    <s v="ENTR BR-050(B) (DELTA)"/>
    <n v="242.7"/>
    <n v="262"/>
    <n v="19.3"/>
    <x v="0"/>
    <m/>
    <s v="050BMG0270"/>
    <s v="Concessão Federal"/>
    <m/>
    <m/>
    <m/>
    <s v="Federal"/>
    <s v="PAV"/>
    <s v="Uberlândia"/>
  </r>
  <r>
    <x v="0"/>
    <s v="464BMG0070"/>
    <n v="0"/>
    <x v="441"/>
    <s v="0070"/>
    <n v="-47.821348440078303"/>
    <n v="-19.927024229684399"/>
    <n v="-47.563847830313001"/>
    <n v="-19.928897190153101"/>
    <s v="464"/>
    <s v="MG"/>
    <s v="Eixo Principal"/>
    <s v="-"/>
    <s v="464BMG0070"/>
    <s v="ENTR BR-050(B) (DELTA)"/>
    <s v="CONQUISTA"/>
    <n v="262"/>
    <n v="294.3"/>
    <n v="32.299999999999997"/>
    <x v="1"/>
    <m/>
    <m/>
    <s v="Estadual"/>
    <m/>
    <s v="MGT-464"/>
    <s v="PAV"/>
    <s v="Estadual"/>
    <s v="PLA"/>
    <s v="Uberlândia"/>
  </r>
  <r>
    <x v="0"/>
    <s v="464BMG0085"/>
    <n v="0"/>
    <x v="441"/>
    <s v="0085"/>
    <n v="-47.563847830313001"/>
    <n v="-19.928897190153101"/>
    <n v="-47.430178220348502"/>
    <n v="-19.8682375898928"/>
    <s v="464"/>
    <s v="MG"/>
    <s v="Eixo Principal"/>
    <s v="-"/>
    <s v="464BMG0085"/>
    <s v="CONQUISTA"/>
    <s v="ENTR MG-190 (SACRAMENTO)"/>
    <n v="294.3"/>
    <n v="314"/>
    <n v="19.7"/>
    <x v="1"/>
    <m/>
    <m/>
    <s v="Estadual"/>
    <m/>
    <s v="MGT-464"/>
    <s v="PAV"/>
    <s v="Estadual"/>
    <s v="PLA"/>
    <s v="Uberlândia"/>
  </r>
  <r>
    <x v="0"/>
    <s v="464BMG0090"/>
    <n v="0"/>
    <x v="441"/>
    <s v="0090"/>
    <n v="-47.430178220348502"/>
    <n v="-19.8682375898928"/>
    <n v="-47.353407319592002"/>
    <n v="-19.878223359720199"/>
    <s v="464"/>
    <s v="MG"/>
    <s v="Eixo Principal"/>
    <s v="-"/>
    <s v="464BMG0090"/>
    <s v="ENTR MG-190 (SACRAMENTO)"/>
    <s v="ENTR MG-428"/>
    <n v="314"/>
    <n v="323.39999999999998"/>
    <n v="9.4"/>
    <x v="1"/>
    <m/>
    <m/>
    <s v="Estadual"/>
    <m/>
    <s v="MGT-464"/>
    <s v="PAV"/>
    <s v="Estadual"/>
    <s v="PLA"/>
    <s v="Passos"/>
  </r>
  <r>
    <x v="0"/>
    <s v="464BMG0100"/>
    <n v="0"/>
    <x v="441"/>
    <s v="0100"/>
    <n v="-47.353407319592002"/>
    <n v="-19.878223359720199"/>
    <n v="-47.056136769795998"/>
    <n v="-20.165056519942301"/>
    <s v="464"/>
    <s v="MG"/>
    <s v="Eixo Principal"/>
    <s v="-"/>
    <s v="464BMG0100"/>
    <s v="ENTR MG-428"/>
    <s v="SETE VOLTAS"/>
    <n v="323.39999999999998"/>
    <n v="376.6"/>
    <n v="53.2"/>
    <x v="3"/>
    <m/>
    <m/>
    <s v="Federal"/>
    <m/>
    <m/>
    <m/>
    <s v="Federal"/>
    <s v="N_PAV"/>
    <s v="Passos"/>
  </r>
  <r>
    <x v="0"/>
    <s v="464BMG0105"/>
    <n v="0"/>
    <x v="441"/>
    <s v="0105"/>
    <n v="-47.056136769795998"/>
    <n v="-20.165056519942301"/>
    <n v="-46.840280119931499"/>
    <n v="-20.337853689595999"/>
    <s v="464"/>
    <s v="MG"/>
    <s v="Eixo Principal"/>
    <s v="-"/>
    <s v="464BMG0105"/>
    <s v="SETE VOLTAS"/>
    <s v="ACESSO DELFINÓPOLIS"/>
    <n v="376.6"/>
    <n v="428.7"/>
    <n v="52.1"/>
    <x v="3"/>
    <m/>
    <m/>
    <s v="Federal"/>
    <m/>
    <m/>
    <m/>
    <s v="Federal"/>
    <s v="N_PAV"/>
    <s v="Passos"/>
  </r>
  <r>
    <x v="0"/>
    <s v="464BMG0110"/>
    <n v="0"/>
    <x v="441"/>
    <s v="0110"/>
    <n v="-46.840280119931499"/>
    <n v="-20.337853689595999"/>
    <n v="-46.540941689707097"/>
    <n v="-20.546999459857101"/>
    <s v="464"/>
    <s v="MG"/>
    <s v="Eixo Principal"/>
    <s v="-"/>
    <s v="464BMG0110"/>
    <s v="ACESSO DELFINÓPOLIS"/>
    <s v="ENTR BR-146 (A)"/>
    <n v="428.7"/>
    <n v="478.7"/>
    <n v="50"/>
    <x v="3"/>
    <m/>
    <m/>
    <s v="Federal"/>
    <m/>
    <m/>
    <m/>
    <s v="Federal"/>
    <s v="N_PAV"/>
    <s v="Passos"/>
  </r>
  <r>
    <x v="0"/>
    <s v="464BMG0120"/>
    <n v="0"/>
    <x v="441"/>
    <s v="0120"/>
    <n v="-46.540941689707097"/>
    <n v="-20.546999459857101"/>
    <n v="-46.518415570022498"/>
    <n v="-20.625455260252"/>
    <s v="464"/>
    <s v="MG"/>
    <s v="Eixo Principal"/>
    <s v="Coinc"/>
    <s v="464BMG0120"/>
    <s v="ENTR BR-146(A)"/>
    <s v="ENTR BR-146(B) (SÃO JOÃO BATISTA DO GLÓRIA)"/>
    <n v="478.7"/>
    <n v="489.3"/>
    <n v="10.6"/>
    <x v="3"/>
    <m/>
    <s v="146BMG0165"/>
    <s v="Federal"/>
    <m/>
    <m/>
    <m/>
    <s v="Federal"/>
    <s v="N_PAV"/>
    <s v="Passos"/>
  </r>
  <r>
    <x v="0"/>
    <s v="465BRJ0010"/>
    <n v="0"/>
    <x v="442"/>
    <s v="0010"/>
    <n v="-43.7340733803821"/>
    <n v="-22.713442470093799"/>
    <n v="-43.715831069747999"/>
    <n v="-22.730265729679601"/>
    <s v="465"/>
    <s v="RJ"/>
    <s v="Eixo Principal"/>
    <s v="-"/>
    <s v="465BRJ0010"/>
    <s v="ENTR BR-116"/>
    <s v="ENTR BR-493 (FONTE LIMPA)"/>
    <n v="0"/>
    <n v="2.4"/>
    <n v="2.4"/>
    <x v="2"/>
    <m/>
    <m/>
    <s v="Federal"/>
    <m/>
    <m/>
    <m/>
    <s v="Federal"/>
    <s v="PAV"/>
    <s v="Seropédica"/>
  </r>
  <r>
    <x v="0"/>
    <s v="465BRJ0020"/>
    <n v="0"/>
    <x v="442"/>
    <s v="0020"/>
    <n v="-43.715831069747999"/>
    <n v="-22.730265729679601"/>
    <n v="-43.695622910368897"/>
    <n v="-22.751474079964702"/>
    <s v="465"/>
    <s v="RJ"/>
    <s v="Eixo Principal"/>
    <s v="-"/>
    <s v="465BRJ0020"/>
    <s v="ENTR BR-493 (FONTE LIMPA)"/>
    <s v="INÍCIO DA PISTA DUPLA"/>
    <n v="2.4"/>
    <n v="5.6"/>
    <n v="3.2"/>
    <x v="2"/>
    <m/>
    <m/>
    <s v="Federal"/>
    <m/>
    <m/>
    <m/>
    <s v="Federal"/>
    <s v="PAV"/>
    <s v="Seropédica"/>
  </r>
  <r>
    <x v="0"/>
    <s v="465BRJ0025"/>
    <n v="0"/>
    <x v="442"/>
    <s v="0025"/>
    <n v="-43.695622910368897"/>
    <n v="-22.751474079964702"/>
    <n v="-43.682819980057999"/>
    <n v="-22.764762000266"/>
    <s v="465"/>
    <s v="RJ"/>
    <s v="Eixo Principal"/>
    <s v="-"/>
    <s v="465BRJ0025"/>
    <s v="INÍCIO DA PISTA DUPLA"/>
    <s v="FIM DA PISTA DUPLA"/>
    <n v="5.6"/>
    <n v="7.4"/>
    <n v="1.8"/>
    <x v="0"/>
    <m/>
    <m/>
    <s v="Federal"/>
    <m/>
    <m/>
    <m/>
    <s v="Federal"/>
    <s v="PAV"/>
    <s v="Seropédica"/>
  </r>
  <r>
    <x v="0"/>
    <s v="465BRJ0028"/>
    <n v="0"/>
    <x v="442"/>
    <s v="0028"/>
    <n v="-43.682819980057999"/>
    <n v="-22.764762000266"/>
    <n v="-43.648965300208303"/>
    <n v="-22.794102620339601"/>
    <s v="465"/>
    <s v="RJ"/>
    <s v="Eixo Principal"/>
    <s v="-"/>
    <s v="465BRJ0028"/>
    <s v="FIM DA PISTA DUPLA"/>
    <s v="ENTR RJ-099/109"/>
    <n v="7.4"/>
    <n v="12.3"/>
    <n v="4.9000000000000004"/>
    <x v="2"/>
    <m/>
    <m/>
    <s v="Federal"/>
    <m/>
    <m/>
    <m/>
    <s v="Federal"/>
    <s v="PAV"/>
    <s v="Seropédica"/>
  </r>
  <r>
    <x v="0"/>
    <s v="465BRJ0030"/>
    <n v="0"/>
    <x v="442"/>
    <s v="0030"/>
    <n v="-43.648965300208303"/>
    <n v="-22.794102620339601"/>
    <n v="-43.605955809712697"/>
    <n v="-22.846145110108601"/>
    <s v="465"/>
    <s v="RJ"/>
    <s v="Eixo Principal"/>
    <s v="-"/>
    <s v="465BRJ0030"/>
    <s v="ENTR RJ-099/109"/>
    <s v="ENTR RJ-105"/>
    <n v="12.3"/>
    <n v="19.8"/>
    <n v="7.5"/>
    <x v="2"/>
    <m/>
    <m/>
    <s v="Federal"/>
    <m/>
    <m/>
    <m/>
    <s v="Federal"/>
    <s v="PAV"/>
    <s v="Seropédica"/>
  </r>
  <r>
    <x v="0"/>
    <s v="465BRJ0070"/>
    <n v="0"/>
    <x v="442"/>
    <s v="0070"/>
    <n v="-43.605955809712697"/>
    <n v="-22.846145110108601"/>
    <n v="-43.596418750325"/>
    <n v="-22.868934740145999"/>
    <s v="465"/>
    <s v="RJ"/>
    <s v="Eixo Principal"/>
    <s v="-"/>
    <s v="465BRJ0070"/>
    <s v="ENTR RJ-105"/>
    <s v="ENTR BR-101(A)"/>
    <n v="19.8"/>
    <n v="22.8"/>
    <n v="3"/>
    <x v="2"/>
    <m/>
    <m/>
    <s v="Federal"/>
    <m/>
    <m/>
    <m/>
    <s v="Federal"/>
    <s v="PAV"/>
    <s v="Seropédica"/>
  </r>
  <r>
    <x v="0"/>
    <s v="465BRJ0090"/>
    <n v="0"/>
    <x v="442"/>
    <s v="0090"/>
    <n v="-43.596418750325"/>
    <n v="-22.868934740145999"/>
    <n v="-43.676287159924399"/>
    <n v="-22.893751329659999"/>
    <s v="465"/>
    <s v="RJ"/>
    <s v="Eixo Principal"/>
    <s v="Coinc"/>
    <s v="465BRJ0090"/>
    <s v="ENTR BR-101(A)"/>
    <s v="ENTR BR-101(B) (SANTA CRUZ)"/>
    <n v="22.8"/>
    <n v="32.1"/>
    <n v="9.3000000000000007"/>
    <x v="0"/>
    <m/>
    <s v="101BRJ3270"/>
    <s v="Convênio de Administração"/>
    <m/>
    <m/>
    <m/>
    <s v="Federal"/>
    <s v="PAV"/>
    <s v="Angra dos Reis"/>
  </r>
  <r>
    <x v="0"/>
    <s v="466BPR0005"/>
    <n v="0"/>
    <x v="443"/>
    <s v="0005"/>
    <n v="-51.509837700449403"/>
    <n v="-23.567702109964301"/>
    <n v="-51.519908070401002"/>
    <n v="-23.567105950279299"/>
    <s v="466"/>
    <s v="PR"/>
    <s v="Eixo Principal"/>
    <s v="Coinc"/>
    <s v="466BPR0005"/>
    <s v="ENTR BR-369(A)/376(A) (CONTORNO SUL APUCARANA)"/>
    <s v="ENTR PR-170 (FIM CONTORNO NORTE APUCARANA)"/>
    <n v="0"/>
    <n v="1.3"/>
    <n v="1.3"/>
    <x v="2"/>
    <m/>
    <s v="376BPR0260;369BPR0700"/>
    <s v="Concessão Estadual"/>
    <m/>
    <m/>
    <m/>
    <s v="Federal"/>
    <s v="PAV"/>
    <s v="Londrina"/>
  </r>
  <r>
    <x v="0"/>
    <s v="466BPR0007"/>
    <n v="0"/>
    <x v="443"/>
    <s v="0007"/>
    <n v="-51.519908070401002"/>
    <n v="-23.567105950279299"/>
    <n v="-51.535371180035803"/>
    <n v="-23.562171970060302"/>
    <s v="466"/>
    <s v="PR"/>
    <s v="Eixo Principal"/>
    <s v="Coinc"/>
    <s v="466BPR0007"/>
    <s v="ENTR PR-170 (FIM CONTORNO NORTE APUCARANA)"/>
    <s v="ACESSO PIRAPÓ"/>
    <n v="1.3"/>
    <n v="2.9"/>
    <n v="1.6"/>
    <x v="2"/>
    <m/>
    <s v="369BPR0705;376BPR0255"/>
    <s v="Concessão Estadual"/>
    <m/>
    <m/>
    <m/>
    <s v="Federal"/>
    <s v="PAV"/>
    <s v="Londrina"/>
  </r>
  <r>
    <x v="0"/>
    <s v="466BPR0010"/>
    <n v="0"/>
    <x v="443"/>
    <s v="0010"/>
    <n v="-51.535371180035803"/>
    <n v="-23.562171970060302"/>
    <n v="-51.580674080244499"/>
    <n v="-23.596148009822699"/>
    <s v="466"/>
    <s v="PR"/>
    <s v="Eixo Principal"/>
    <s v="Coinc"/>
    <s v="466BPR0010"/>
    <s v="ACESSO PIRAPÓ"/>
    <s v="ACESSO CAMBIRA"/>
    <n v="2.9"/>
    <n v="9.3000000000000007"/>
    <n v="6.4"/>
    <x v="2"/>
    <m/>
    <s v="376BPR0250;369BPR0710"/>
    <s v="Concessão Estadual"/>
    <m/>
    <m/>
    <m/>
    <s v="Federal"/>
    <s v="PAV"/>
    <s v="Londrina"/>
  </r>
  <r>
    <x v="0"/>
    <s v="466BPR0015"/>
    <n v="0"/>
    <x v="443"/>
    <s v="0015"/>
    <n v="-51.580674080244499"/>
    <n v="-23.596148009822699"/>
    <n v="-51.6276427596056"/>
    <n v="-23.598559669593001"/>
    <s v="466"/>
    <s v="PR"/>
    <s v="Eixo Principal"/>
    <s v="Coinc"/>
    <s v="466BPR0015"/>
    <s v="ACESSO CAMBIRA"/>
    <s v="ACESSO CONTORNO SUL JANDAIA DO SUL"/>
    <n v="9.3000000000000007"/>
    <n v="14.8"/>
    <n v="5.5"/>
    <x v="2"/>
    <m/>
    <s v="376BPR0240;369BPR0715"/>
    <s v="Concessão Estadual"/>
    <m/>
    <m/>
    <m/>
    <s v="Federal"/>
    <s v="PAV"/>
    <s v="Londrina"/>
  </r>
  <r>
    <x v="0"/>
    <s v="466BPR0020"/>
    <n v="0"/>
    <x v="443"/>
    <s v="0020"/>
    <n v="-51.6276427596056"/>
    <n v="-23.598559669593001"/>
    <n v="-51.645537799729603"/>
    <n v="-23.5881645301689"/>
    <s v="466"/>
    <s v="PR"/>
    <s v="Eixo Principal"/>
    <s v="Coinc"/>
    <s v="466BPR0020"/>
    <s v="ACESSO CONTORNO SUL JANDAIA DO SUL"/>
    <s v="ENTR BR-376(B) (JANDAIA DO SUL)"/>
    <n v="14.8"/>
    <n v="17.399999999999999"/>
    <n v="2.6"/>
    <x v="2"/>
    <m/>
    <s v="376BPR0235;369BPR0720"/>
    <s v="Concessão Estadual"/>
    <m/>
    <m/>
    <m/>
    <s v="Federal"/>
    <s v="PAV"/>
    <s v="Londrina"/>
  </r>
  <r>
    <x v="0"/>
    <s v="466BPR0025"/>
    <n v="0"/>
    <x v="443"/>
    <s v="0025"/>
    <n v="-51.645537799729603"/>
    <n v="-23.5881645301689"/>
    <n v="-51.665984040231201"/>
    <n v="-23.602450959643999"/>
    <s v="466"/>
    <s v="PR"/>
    <s v="Eixo Principal"/>
    <s v="Coinc"/>
    <s v="466BPR0025"/>
    <s v="ENTR BR-376(B) (JANDAIA DO SUL)"/>
    <s v="ACESSO SUL JANDAIA DO SUL"/>
    <n v="17.399999999999999"/>
    <n v="20.3"/>
    <n v="2.9"/>
    <x v="2"/>
    <m/>
    <s v="369BPR0725"/>
    <s v="Convênio de Administração"/>
    <m/>
    <m/>
    <m/>
    <s v="Federal"/>
    <s v="PAV"/>
    <s v="Londrina"/>
  </r>
  <r>
    <x v="0"/>
    <s v="466BPR0030"/>
    <n v="0"/>
    <x v="443"/>
    <s v="0030"/>
    <n v="-51.665984040231201"/>
    <n v="-23.602450959643999"/>
    <n v="-51.691912690018498"/>
    <n v="-23.6617008995768"/>
    <s v="466"/>
    <s v="PR"/>
    <s v="Eixo Principal"/>
    <s v="Coinc"/>
    <s v="466BPR0030"/>
    <s v="ACESSO SUL JANDAIA DO SUL"/>
    <s v="ENTR BR-369(B) (SÃO JOSÉ)"/>
    <n v="20.3"/>
    <n v="27.9"/>
    <n v="7.6"/>
    <x v="2"/>
    <m/>
    <s v="369BPR0730"/>
    <s v="Convênio de Administração"/>
    <m/>
    <m/>
    <m/>
    <s v="Federal"/>
    <s v="PAV"/>
    <s v="Londrina"/>
  </r>
  <r>
    <x v="0"/>
    <s v="466BPR0035"/>
    <n v="0"/>
    <x v="443"/>
    <s v="0035"/>
    <n v="-51.691912690018498"/>
    <n v="-23.6617008995768"/>
    <n v="-51.648237679625097"/>
    <n v="-23.7084850704296"/>
    <s v="466"/>
    <s v="PR"/>
    <s v="Eixo Principal"/>
    <s v="-"/>
    <s v="466BPR0035"/>
    <s v="ENTR BR-369(B) (SÃO JOSÉ)"/>
    <s v="MARUMBI"/>
    <n v="27.9"/>
    <n v="34.9"/>
    <n v="7"/>
    <x v="1"/>
    <m/>
    <m/>
    <s v="Estadual"/>
    <m/>
    <s v="PRT-466"/>
    <s v="PAV"/>
    <s v="Estadual"/>
    <s v="PLA"/>
    <s v="Londrina"/>
  </r>
  <r>
    <x v="0"/>
    <s v="466BPR0040"/>
    <n v="0"/>
    <x v="443"/>
    <s v="0040"/>
    <n v="-51.648237679625097"/>
    <n v="-23.7084850704296"/>
    <n v="-51.667476760144297"/>
    <n v="-23.8242523395737"/>
    <s v="466"/>
    <s v="PR"/>
    <s v="Eixo Principal"/>
    <s v="-"/>
    <s v="466BPR0040"/>
    <s v="MARUMBI"/>
    <s v="ENTR R.ORLANDO CARLOS PEREIRA (KALORÉ)"/>
    <n v="34.9"/>
    <n v="49.9"/>
    <n v="15"/>
    <x v="1"/>
    <m/>
    <m/>
    <s v="Estadual"/>
    <m/>
    <s v="PRT-466"/>
    <s v="PAV"/>
    <s v="Estadual"/>
    <s v="PLA"/>
    <s v="Campo Mourão"/>
  </r>
  <r>
    <x v="0"/>
    <s v="466BPR0047"/>
    <n v="0"/>
    <x v="443"/>
    <s v="0047"/>
    <n v="-51.667476760144297"/>
    <n v="-23.8242523395737"/>
    <n v="-51.584165490345001"/>
    <n v="-23.9399340400239"/>
    <s v="466"/>
    <s v="PR"/>
    <s v="Eixo Principal"/>
    <s v="-"/>
    <s v="466BPR0047"/>
    <s v="ENTR R.ORLANDO CARLOS PEREIRA (KALORÉ)"/>
    <s v="BORRAZÓPOLIS"/>
    <n v="49.9"/>
    <n v="63.4"/>
    <n v="13.5"/>
    <x v="1"/>
    <m/>
    <m/>
    <s v="Estadual"/>
    <m/>
    <s v="PRT-466"/>
    <s v="PAV"/>
    <s v="Estadual"/>
    <s v="PLA"/>
    <s v="Campo Mourão"/>
  </r>
  <r>
    <x v="0"/>
    <s v="466BPR0050"/>
    <n v="0"/>
    <x v="443"/>
    <s v="0050"/>
    <n v="-51.584165490345001"/>
    <n v="-23.9399340400239"/>
    <n v="-51.6110758301853"/>
    <n v="-24.038627350072002"/>
    <s v="466"/>
    <s v="PR"/>
    <s v="Eixo Principal"/>
    <s v="-"/>
    <s v="466BPR0050"/>
    <s v="BORRAZÓPOLIS"/>
    <s v="ENTR BR-272 (PORTO UBÁ)"/>
    <n v="63.4"/>
    <n v="76.2"/>
    <n v="12.8"/>
    <x v="1"/>
    <m/>
    <m/>
    <s v="Estadual"/>
    <m/>
    <s v="PRT-466"/>
    <s v="IMP"/>
    <s v="Estadual"/>
    <s v="PLA"/>
    <s v="Campo Mourão"/>
  </r>
  <r>
    <x v="0"/>
    <s v="466BPR0060"/>
    <n v="0"/>
    <x v="443"/>
    <s v="0060"/>
    <n v="-51.611075849970398"/>
    <n v="-24.038627320394401"/>
    <n v="-51.697885520300403"/>
    <n v="-24.142183379858999"/>
    <s v="466"/>
    <s v="PR"/>
    <s v="Eixo Principal"/>
    <s v="-"/>
    <s v="466BPR0060"/>
    <s v="ENTR BR-272 (PORTO UBÁ)"/>
    <s v="ENTR PR-082 (PLACA LUAR)"/>
    <n v="76.2"/>
    <n v="92.5"/>
    <n v="16.3"/>
    <x v="1"/>
    <m/>
    <m/>
    <s v="Estadual"/>
    <m/>
    <s v="PRT-466"/>
    <s v="PAV"/>
    <s v="Estadual"/>
    <s v="PLA"/>
    <s v="Campo Mourão"/>
  </r>
  <r>
    <x v="0"/>
    <s v="466BPR0070"/>
    <n v="0"/>
    <x v="443"/>
    <s v="0070"/>
    <n v="-51.697885520300403"/>
    <n v="-24.142183379858999"/>
    <n v="-51.707363380015899"/>
    <n v="-24.239302569657799"/>
    <s v="466"/>
    <s v="PR"/>
    <s v="Eixo Principal"/>
    <s v="-"/>
    <s v="466BPR0070"/>
    <s v="ENTR PR-082 (PLACA LUAR)"/>
    <s v="ACESSO IVAIPORÃ"/>
    <n v="92.5"/>
    <n v="103.7"/>
    <n v="11.2"/>
    <x v="1"/>
    <m/>
    <m/>
    <s v="Estadual"/>
    <m/>
    <s v="PRT-466"/>
    <s v="PAV"/>
    <s v="Estadual"/>
    <s v="PLA"/>
    <s v="Campo Mourão"/>
  </r>
  <r>
    <x v="0"/>
    <s v="466BPR0080"/>
    <n v="0"/>
    <x v="443"/>
    <s v="0080"/>
    <n v="-51.707363380015899"/>
    <n v="-24.239302569657799"/>
    <n v="-51.698706079721703"/>
    <n v="-24.529114389717201"/>
    <s v="466"/>
    <s v="PR"/>
    <s v="Eixo Principal"/>
    <s v="-"/>
    <s v="466BPR0080"/>
    <s v="ACESSO IVAIPORÃ"/>
    <s v="ENTR BR-487 (P/MANOEL RIBAS)"/>
    <n v="103.7"/>
    <n v="142.80000000000001"/>
    <n v="39.1"/>
    <x v="1"/>
    <m/>
    <m/>
    <s v="Estadual"/>
    <m/>
    <s v="PRT-466"/>
    <s v="PAV"/>
    <s v="Estadual"/>
    <s v="PLA"/>
    <s v="Campo Mourão"/>
  </r>
  <r>
    <x v="0"/>
    <s v="466BPR0090"/>
    <n v="0"/>
    <x v="443"/>
    <s v="0090"/>
    <n v="-51.698706079721703"/>
    <n v="-24.529114389717201"/>
    <n v="-51.775020239992003"/>
    <n v="-24.750267210063601"/>
    <s v="466"/>
    <s v="PR"/>
    <s v="Eixo Principal"/>
    <s v="-"/>
    <s v="466BPR0090"/>
    <s v="ENTR BR-487 (P/MANOEL RIBAS)"/>
    <s v="ENTR PR-239 (PITANGA)"/>
    <n v="142.80000000000001"/>
    <n v="174.6"/>
    <n v="31.8"/>
    <x v="1"/>
    <m/>
    <m/>
    <s v="Estadual"/>
    <m/>
    <s v="PRT-466"/>
    <s v="PAV"/>
    <s v="Estadual"/>
    <s v="PLA"/>
    <s v="Campo Mourão"/>
  </r>
  <r>
    <x v="0"/>
    <s v="466BPR0095"/>
    <n v="0"/>
    <x v="443"/>
    <s v="0095"/>
    <n v="-51.775020239992003"/>
    <n v="-24.750267210063601"/>
    <n v="-51.736574860141602"/>
    <n v="-24.8533393200535"/>
    <s v="466"/>
    <s v="PR"/>
    <s v="Eixo Principal"/>
    <s v="-"/>
    <s v="466BPR0095"/>
    <s v="ENTR PR-239 (PITANGA)"/>
    <s v="ENTR PR-456"/>
    <n v="174.6"/>
    <n v="187.7"/>
    <n v="13.1"/>
    <x v="1"/>
    <m/>
    <m/>
    <s v="Estadual"/>
    <m/>
    <s v="PRT-466"/>
    <s v="PAV"/>
    <s v="Estadual"/>
    <s v="PLA"/>
    <s v="Campo Mourão"/>
  </r>
  <r>
    <x v="0"/>
    <s v="466BPR0100"/>
    <n v="0"/>
    <x v="443"/>
    <s v="0100"/>
    <n v="-51.736574860141602"/>
    <n v="-24.8533393200535"/>
    <n v="-51.5775739696629"/>
    <n v="-24.958685989966298"/>
    <s v="466"/>
    <s v="PR"/>
    <s v="Eixo Principal"/>
    <s v="-"/>
    <s v="466BPR0100"/>
    <s v="ENTR PR-456"/>
    <s v="ENTR PR-820 (P/ BOA VENTURA DE SÃO ROQUE)"/>
    <n v="187.7"/>
    <n v="211.6"/>
    <n v="23.9"/>
    <x v="1"/>
    <m/>
    <m/>
    <s v="Estadual"/>
    <m/>
    <s v="PRT-466"/>
    <s v="PAV"/>
    <s v="Estadual"/>
    <s v="PLA"/>
    <s v="Campo Mourão"/>
  </r>
  <r>
    <x v="0"/>
    <s v="466BPR0110"/>
    <n v="0"/>
    <x v="443"/>
    <s v="0110"/>
    <n v="-51.5775739696629"/>
    <n v="-24.958685989966298"/>
    <n v="-51.4760028803286"/>
    <n v="-25.364199220017898"/>
    <s v="466"/>
    <s v="PR"/>
    <s v="Eixo Principal"/>
    <s v="-"/>
    <s v="466BPR0110"/>
    <s v="ENTR PR-820 (P/ BOA VENTURA DE SÃO ROQUE)"/>
    <s v="ENTR BR-277/373/PR-364 (GUARAPUAVA)"/>
    <n v="211.6"/>
    <n v="260.5"/>
    <n v="48.9"/>
    <x v="1"/>
    <m/>
    <m/>
    <s v="Estadual"/>
    <m/>
    <s v="PRT-466"/>
    <s v="PAV"/>
    <s v="Estadual"/>
    <s v="PLA"/>
    <s v="Campo Mourão"/>
  </r>
  <r>
    <x v="0"/>
    <s v="466BPR0117"/>
    <n v="0"/>
    <x v="443"/>
    <s v="0117"/>
    <n v="-51.4760028803286"/>
    <n v="-25.364199220017898"/>
    <n v="-51.463559259752003"/>
    <n v="-25.390746939719399"/>
    <s v="466"/>
    <s v="PR"/>
    <s v="Eixo Principal"/>
    <s v="-"/>
    <s v="466BPR0117"/>
    <s v="ENTR BR-277/373/PR-364 (GUARAPUAVA)"/>
    <s v="GUARAPUAVA *TRECHO MUNICIPAL*"/>
    <n v="260.5"/>
    <n v="263.39999999999998"/>
    <n v="2.9"/>
    <x v="1"/>
    <m/>
    <m/>
    <s v="Estadual"/>
    <m/>
    <s v="PRT-466"/>
    <s v="PAV"/>
    <s v="Estadual"/>
    <s v="PLA"/>
    <s v="Pato Branco"/>
  </r>
  <r>
    <x v="0"/>
    <s v="466BPR0120"/>
    <n v="0"/>
    <x v="443"/>
    <s v="0120"/>
    <n v="-51.463559259752003"/>
    <n v="-25.390746939719399"/>
    <n v="-51.327091970418003"/>
    <n v="-25.681891575735499"/>
    <s v="466"/>
    <s v="PR"/>
    <s v="Eixo Principal"/>
    <s v="-"/>
    <s v="466BPR0120"/>
    <s v="GUARAPUAVA"/>
    <s v="SÃO DOMINGOS"/>
    <n v="263.39999999999998"/>
    <n v="323.39999999999998"/>
    <n v="60"/>
    <x v="1"/>
    <m/>
    <m/>
    <s v="Federal"/>
    <m/>
    <m/>
    <m/>
    <s v="Federal"/>
    <s v="PLA"/>
    <s v="Pato Branco"/>
  </r>
  <r>
    <x v="0"/>
    <s v="466BPR0130"/>
    <n v="0"/>
    <x v="443"/>
    <s v="0130"/>
    <n v="-51.327091970418003"/>
    <n v="-25.681891575735499"/>
    <n v="-51.1974481216334"/>
    <n v="-25.958478812047399"/>
    <s v="466"/>
    <s v="PR"/>
    <s v="Eixo Principal"/>
    <s v="-"/>
    <s v="466BPR0130"/>
    <s v="SÃO DOMINGOS"/>
    <s v="ENTR PR-281"/>
    <n v="323.39999999999998"/>
    <n v="380.4"/>
    <n v="57"/>
    <x v="1"/>
    <m/>
    <m/>
    <s v="Federal"/>
    <m/>
    <m/>
    <m/>
    <s v="Federal"/>
    <s v="PLA"/>
    <s v="Pato Branco"/>
  </r>
  <r>
    <x v="0"/>
    <s v="466BPR0150"/>
    <n v="0"/>
    <x v="443"/>
    <s v="0150"/>
    <n v="-51.1974481216334"/>
    <n v="-25.958478812047399"/>
    <n v="-51.112932069659202"/>
    <n v="-26.202640259939901"/>
    <s v="466"/>
    <s v="PR"/>
    <s v="Eixo Principal"/>
    <s v="-"/>
    <s v="466BPR0150"/>
    <s v="ENTR PR-281"/>
    <s v="ENTR BR-153(A)/PR-447(A)"/>
    <n v="380.4"/>
    <n v="429.4"/>
    <n v="49"/>
    <x v="1"/>
    <m/>
    <m/>
    <s v="Federal"/>
    <m/>
    <m/>
    <m/>
    <s v="Federal"/>
    <s v="PLA"/>
    <s v="Pato Branco"/>
  </r>
  <r>
    <x v="4"/>
    <s v="466BPR0160"/>
    <s v="BR-476/153/282/480/SC/PR"/>
    <x v="443"/>
    <s v="0160"/>
    <n v="-51.112932069659202"/>
    <n v="-26.202640259939901"/>
    <n v="-51.115758910445301"/>
    <n v="-26.208778769624399"/>
    <s v="466"/>
    <s v="PR"/>
    <s v="Eixo Principal"/>
    <s v="Coinc"/>
    <s v="466BPR0160"/>
    <s v="ENTR BR-153(A)/PR-447(A)"/>
    <s v="ENTR BR-153(B)/PR-447(B)"/>
    <n v="429.4"/>
    <n v="430.2"/>
    <n v="0.8"/>
    <x v="2"/>
    <m/>
    <s v="153BPR1475"/>
    <s v="Federal"/>
    <m/>
    <m/>
    <m/>
    <s v="Federal"/>
    <s v="PAV"/>
    <s v="Colombo"/>
  </r>
  <r>
    <x v="0"/>
    <s v="466BPR0165"/>
    <n v="0"/>
    <x v="443"/>
    <s v="0165"/>
    <n v="-51.115758910445301"/>
    <n v="-26.208778769624399"/>
    <n v="-51.097706839698802"/>
    <n v="-26.2163124002969"/>
    <s v="466"/>
    <s v="PR"/>
    <s v="Eixo Principal"/>
    <s v="-"/>
    <s v="466BPR0165"/>
    <s v="ENTR BR-153(B)/PR-447(B)"/>
    <s v="ENTR BR-476(A) (PONTE MANOEL RIBAS)"/>
    <n v="430.2"/>
    <n v="433.2"/>
    <n v="3"/>
    <x v="1"/>
    <m/>
    <m/>
    <s v="Estadual"/>
    <m/>
    <s v="PRT-466"/>
    <s v="PAV"/>
    <s v="Estadual"/>
    <s v="PLA"/>
    <s v="Colombo"/>
  </r>
  <r>
    <x v="0"/>
    <s v="466BPR0170"/>
    <n v="0"/>
    <x v="443"/>
    <s v="0170"/>
    <n v="-51.097706839698802"/>
    <n v="-26.2163124002969"/>
    <n v="-51.085433280021697"/>
    <n v="-26.232670120429599"/>
    <s v="466"/>
    <s v="PR"/>
    <s v="Eixo Principal"/>
    <s v="-"/>
    <s v="466BPR0170"/>
    <s v="ENTR BR-476(A) (PONTE MANOEL RIBAS)"/>
    <s v="ENTR BR-476(B) (DIV PR/SC) (UNIÃO DA VITÓRIA/PORTO UNIÃO) *TRECHO MUNICIPAL*"/>
    <n v="433.2"/>
    <n v="435.4"/>
    <n v="2.2000000000000002"/>
    <x v="1"/>
    <m/>
    <s v="476BPR0160"/>
    <s v="Estadual"/>
    <m/>
    <s v="PRT-476"/>
    <s v="PAV"/>
    <s v="Estadual"/>
    <s v="PLA"/>
    <s v="Colombo"/>
  </r>
  <r>
    <x v="0"/>
    <s v="467BPR0010"/>
    <n v="0"/>
    <x v="444"/>
    <s v="0010"/>
    <n v="-54.300296450021101"/>
    <n v="-24.485358450232201"/>
    <n v="-54.212599950127498"/>
    <n v="-24.5604306296697"/>
    <s v="467"/>
    <s v="PR"/>
    <s v="Eixo Principal"/>
    <s v="-"/>
    <s v="467BPR0010"/>
    <s v="PORTO MENDES"/>
    <s v="IGUIPORÃ"/>
    <n v="0"/>
    <n v="15.2"/>
    <n v="15.2"/>
    <x v="1"/>
    <m/>
    <m/>
    <s v="Estadual"/>
    <m/>
    <s v="PRT-467"/>
    <s v="PAV"/>
    <s v="Estadual"/>
    <s v="PLA"/>
    <s v="Foz do Iguaçú"/>
  </r>
  <r>
    <x v="0"/>
    <s v="467BPR0015"/>
    <n v="0"/>
    <x v="444"/>
    <s v="0015"/>
    <n v="-54.212599950127498"/>
    <n v="-24.5604306296697"/>
    <n v="-54.200611140092001"/>
    <n v="-24.561281769637901"/>
    <s v="467"/>
    <s v="PR"/>
    <s v="Eixo Principal"/>
    <s v="-"/>
    <s v="467BPR0015"/>
    <s v="IGUIPORÃ"/>
    <s v="ENTR PR-495 (P/ PATO BRAGADO)"/>
    <n v="15.2"/>
    <n v="16.399999999999999"/>
    <n v="1.2"/>
    <x v="1"/>
    <m/>
    <m/>
    <s v="Estadual"/>
    <m/>
    <s v="PRT-467"/>
    <s v="PAV"/>
    <s v="Estadual"/>
    <s v="PLA"/>
    <s v="Foz do Iguaçú"/>
  </r>
  <r>
    <x v="0"/>
    <s v="467BPR0020"/>
    <n v="0"/>
    <x v="444"/>
    <s v="0020"/>
    <n v="-54.200611140092001"/>
    <n v="-24.561281769637901"/>
    <n v="-54.034177969837401"/>
    <n v="-24.568124599570499"/>
    <s v="467"/>
    <s v="PR"/>
    <s v="Eixo Principal"/>
    <s v="-"/>
    <s v="467BPR0020"/>
    <s v="ENTR PR-495 (P/ PATO BRAGADO)"/>
    <s v="ENTR BR-163(A) (MAL CÂNDIDO RONDON)"/>
    <n v="16.399999999999999"/>
    <n v="33.700000000000003"/>
    <n v="17.3"/>
    <x v="1"/>
    <m/>
    <m/>
    <s v="Estadual"/>
    <m/>
    <s v="PRT-467"/>
    <s v="PAV"/>
    <s v="Estadual"/>
    <s v="PLA"/>
    <s v="Foz do Iguaçú"/>
  </r>
  <r>
    <x v="0"/>
    <s v="467BPR0030"/>
    <n v="0"/>
    <x v="444"/>
    <s v="0030"/>
    <n v="-54.034177969837401"/>
    <n v="-24.568124599570499"/>
    <n v="-53.997434340222497"/>
    <n v="-24.571427830130201"/>
    <s v="467"/>
    <s v="PR"/>
    <s v="Eixo Principal"/>
    <s v="Coinc"/>
    <s v="467BPR0030"/>
    <s v="ENTR BR-163(A) (MAL CÂNDIDO RONDON)"/>
    <s v="ENTR PR-239 (QUATRO PONTES)"/>
    <n v="33.700000000000003"/>
    <n v="37.5"/>
    <n v="3.8"/>
    <x v="2"/>
    <s v="EOD"/>
    <s v="163BPR0115"/>
    <s v="Federal"/>
    <m/>
    <m/>
    <m/>
    <s v="Federal"/>
    <s v="PAV"/>
    <s v="Foz do Iguaçú"/>
  </r>
  <r>
    <x v="0"/>
    <s v="467BPR0040"/>
    <n v="0"/>
    <x v="444"/>
    <s v="0040"/>
    <n v="-53.997434340222497"/>
    <n v="-24.571427830130201"/>
    <n v="-53.7114107101361"/>
    <n v="-24.7181330699851"/>
    <s v="467"/>
    <s v="PR"/>
    <s v="Eixo Principal"/>
    <s v="Coinc"/>
    <s v="467BPR0040"/>
    <s v="ENTR PR-239 (QUATRO PONTES)"/>
    <s v="ENTR PR-182/317(A) (TOLEDO)"/>
    <n v="37.5"/>
    <n v="72.599999999999994"/>
    <n v="35.1"/>
    <x v="2"/>
    <s v="EOD"/>
    <s v="163BPR0110"/>
    <s v="Federal"/>
    <m/>
    <m/>
    <m/>
    <s v="Federal"/>
    <s v="PAV"/>
    <s v="Foz do Iguaçú"/>
  </r>
  <r>
    <x v="0"/>
    <s v="467BPR0045"/>
    <n v="0"/>
    <x v="444"/>
    <s v="0045"/>
    <n v="-53.7114107101361"/>
    <n v="-24.7181330699851"/>
    <n v="-53.6944036498085"/>
    <n v="-24.761489169989101"/>
    <s v="467"/>
    <s v="PR"/>
    <s v="Eixo Principal"/>
    <s v="Coinc"/>
    <s v="467BPR0045"/>
    <s v="ENTR PR-182/317(A) (TOLEDO)"/>
    <s v="ENTR PR-317(B)/585 (TOLEDO)"/>
    <n v="72.599999999999994"/>
    <n v="78.099999999999994"/>
    <n v="5.5"/>
    <x v="0"/>
    <m/>
    <s v="163BPR0105"/>
    <s v="Federal"/>
    <m/>
    <m/>
    <m/>
    <s v="Federal"/>
    <s v="PAV"/>
    <s v="Foz do Iguaçú"/>
  </r>
  <r>
    <x v="0"/>
    <s v="467BPR0050"/>
    <n v="0"/>
    <x v="444"/>
    <s v="0050"/>
    <n v="-53.6944036498085"/>
    <n v="-24.761489169989101"/>
    <n v="-53.533479970124397"/>
    <n v="-24.897535060394599"/>
    <s v="467"/>
    <s v="PR"/>
    <s v="Eixo Principal"/>
    <s v="Coinc"/>
    <s v="467BPR0050"/>
    <s v="ENTR PR-317(B)/585 (TOLEDO)"/>
    <s v="ENTR BR-163(B)"/>
    <n v="78.099999999999994"/>
    <n v="102.1"/>
    <n v="24"/>
    <x v="0"/>
    <m/>
    <s v="163BPR0100"/>
    <s v="Federal"/>
    <m/>
    <m/>
    <m/>
    <s v="Federal"/>
    <s v="PAV"/>
    <s v="Foz do Iguaçú"/>
  </r>
  <r>
    <x v="0"/>
    <s v="467BPR0060"/>
    <n v="0"/>
    <x v="444"/>
    <s v="0060"/>
    <n v="-53.533479970124397"/>
    <n v="-24.897535060394599"/>
    <n v="-53.442006430052601"/>
    <n v="-24.929461129727301"/>
    <s v="467"/>
    <s v="PR"/>
    <s v="Eixo Principal"/>
    <s v="-"/>
    <s v="467BPR0060"/>
    <s v="ENTR BR-163(B)"/>
    <s v=" ENTR. PR-486/BR-467 (CASCAVEL) (AV. BARÃO DO RIO BRANCO)"/>
    <n v="102.1"/>
    <n v="111.7"/>
    <n v="9.6"/>
    <x v="0"/>
    <m/>
    <m/>
    <s v="Federal"/>
    <m/>
    <m/>
    <m/>
    <s v="Federal"/>
    <s v="PAV"/>
    <s v="Foz do Iguaçú"/>
  </r>
  <r>
    <x v="0"/>
    <s v="467BPR0070"/>
    <n v="0"/>
    <x v="444"/>
    <s v="0070"/>
    <n v="-53.442006430052601"/>
    <n v="-24.929461129727301"/>
    <n v="-53.405738459961903"/>
    <n v="-24.964749560044101"/>
    <s v="467"/>
    <s v="PR"/>
    <s v="Eixo Principal"/>
    <s v="-"/>
    <s v="467BPR0070"/>
    <s v=" ENTR. PR-486/BR-467 (CASCAVEL) (AV. BARÃO DO RIO BRANCO)"/>
    <s v="ENTR BR-277/369 (CASCAVEL - TREVO DAS CATARATAS)"/>
    <n v="111.7"/>
    <n v="118.2"/>
    <n v="6.5"/>
    <x v="1"/>
    <m/>
    <m/>
    <s v="Estadual"/>
    <m/>
    <s v="PRT-467"/>
    <s v="DUP"/>
    <s v="Estadual"/>
    <s v="PLA"/>
    <s v="Foz do Iguaçú"/>
  </r>
  <r>
    <x v="0"/>
    <s v="468BRS0010"/>
    <n v="0"/>
    <x v="445"/>
    <s v="0010"/>
    <n v="-53.304033859974503"/>
    <n v="-27.8827828102784"/>
    <n v="-53.333057579643501"/>
    <n v="-27.866511200231599"/>
    <s v="468"/>
    <s v="RS"/>
    <s v="Eixo Principal"/>
    <s v="-"/>
    <s v="468BRS0010"/>
    <s v="ENTR RS-569 (PALMEIRA DAS MISSÕES)"/>
    <s v="ENTR BR-158/RS-330(A)"/>
    <n v="0"/>
    <n v="3.9"/>
    <n v="3.9"/>
    <x v="2"/>
    <m/>
    <m/>
    <s v="Federal"/>
    <m/>
    <m/>
    <m/>
    <s v="Federal"/>
    <s v="PAV"/>
    <s v="Cruz Alta"/>
  </r>
  <r>
    <x v="0"/>
    <s v="468BRS0030"/>
    <n v="0"/>
    <x v="445"/>
    <s v="0030"/>
    <n v="-53.333057579643501"/>
    <n v="-27.866511200231599"/>
    <n v="-53.4478437100191"/>
    <n v="-27.767782230265599"/>
    <s v="468"/>
    <s v="RS"/>
    <s v="Eixo Principal"/>
    <s v="-"/>
    <s v="468BRS0030"/>
    <s v="ENTR BR-158/RS-330(A)"/>
    <s v="ENTR RS-330(B)"/>
    <n v="3.9"/>
    <n v="21.6"/>
    <n v="17.7"/>
    <x v="2"/>
    <m/>
    <m/>
    <s v="Federal"/>
    <m/>
    <m/>
    <m/>
    <s v="Federal"/>
    <s v="PAV"/>
    <s v="Cruz Alta"/>
  </r>
  <r>
    <x v="0"/>
    <s v="468BRS0050"/>
    <n v="0"/>
    <x v="445"/>
    <s v="0050"/>
    <n v="-53.4478437100191"/>
    <n v="-27.767782230265599"/>
    <n v="-53.8215251097959"/>
    <n v="-27.764472340226199"/>
    <s v="468"/>
    <s v="RS"/>
    <s v="Eixo Principal"/>
    <s v="-"/>
    <s v="468BRS0050"/>
    <s v="ENTR RS-330(B)"/>
    <s v="ENTR RS-155"/>
    <n v="21.6"/>
    <n v="63.4"/>
    <n v="41.8"/>
    <x v="2"/>
    <m/>
    <m/>
    <s v="Federal"/>
    <m/>
    <m/>
    <m/>
    <s v="Federal"/>
    <s v="PAV"/>
    <s v="Cruz Alta"/>
  </r>
  <r>
    <x v="0"/>
    <s v="468BRS0070"/>
    <n v="0"/>
    <x v="445"/>
    <s v="0070"/>
    <n v="-53.8215251097959"/>
    <n v="-27.764472340226199"/>
    <n v="-53.840825790277897"/>
    <n v="-27.7351893397162"/>
    <s v="468"/>
    <s v="RS"/>
    <s v="Eixo Principal"/>
    <s v="-"/>
    <s v="468BRS0070"/>
    <s v="ENTR RS-155"/>
    <s v="ENTR RS-210"/>
    <n v="63.4"/>
    <n v="67.3"/>
    <n v="3.9"/>
    <x v="2"/>
    <m/>
    <m/>
    <s v="Federal"/>
    <m/>
    <m/>
    <m/>
    <s v="Federal"/>
    <s v="PAV"/>
    <s v="Cruz Alta"/>
  </r>
  <r>
    <x v="0"/>
    <s v="468BRS0090"/>
    <n v="0"/>
    <x v="445"/>
    <s v="0090"/>
    <n v="-53.840825790277897"/>
    <n v="-27.7351893397162"/>
    <n v="-53.847096260184202"/>
    <n v="-27.682680299655999"/>
    <s v="468"/>
    <s v="RS"/>
    <s v="Eixo Principal"/>
    <s v="-"/>
    <s v="468BRS0090"/>
    <s v="ENTR RS-210"/>
    <s v="ENTR RS-518 (P/CAMPO NOVO)"/>
    <n v="67.3"/>
    <n v="73.400000000000006"/>
    <n v="6.1"/>
    <x v="2"/>
    <m/>
    <m/>
    <s v="Federal"/>
    <m/>
    <m/>
    <m/>
    <s v="Federal"/>
    <s v="PAV"/>
    <s v="Cruz Alta"/>
  </r>
  <r>
    <x v="0"/>
    <s v="468BRS0110"/>
    <n v="0"/>
    <x v="445"/>
    <s v="0110"/>
    <n v="-53.847096260184202"/>
    <n v="-27.682680299655999"/>
    <n v="-53.884209729695201"/>
    <n v="-27.511305219859899"/>
    <s v="468"/>
    <s v="RS"/>
    <s v="Eixo Principal"/>
    <s v="-"/>
    <s v="468BRS0110"/>
    <s v="ENTR RS-518 (P/CAMPO NOVO)"/>
    <s v="ENTR BR-472(A) (P/TRÊS PASSOS)"/>
    <n v="73.400000000000006"/>
    <n v="94.2"/>
    <n v="20.8"/>
    <x v="2"/>
    <m/>
    <m/>
    <s v="Federal"/>
    <m/>
    <m/>
    <m/>
    <s v="Federal"/>
    <s v="PAV"/>
    <s v="Cruz Alta"/>
  </r>
  <r>
    <x v="0"/>
    <s v="468BRS0120"/>
    <n v="0"/>
    <x v="445"/>
    <s v="0120"/>
    <n v="-53.884209729695201"/>
    <n v="-27.511305219859899"/>
    <n v="-53.9494855895882"/>
    <n v="-27.432260500221801"/>
    <s v="468"/>
    <s v="RS"/>
    <s v="Eixo Principal"/>
    <s v="-"/>
    <s v="468BRS0120"/>
    <s v="ENTR BR-472(A) (P/TRÊS PASSOS)"/>
    <s v="ENTR BR-472(B)/RS-305"/>
    <n v="94.2"/>
    <n v="106.3"/>
    <n v="12.1"/>
    <x v="2"/>
    <m/>
    <s v="472BRS0040"/>
    <s v="Federal"/>
    <m/>
    <m/>
    <m/>
    <s v="Federal"/>
    <s v="PAV"/>
    <s v="Cruz Alta"/>
  </r>
  <r>
    <x v="0"/>
    <s v="468BRS0125"/>
    <n v="0"/>
    <x v="445"/>
    <s v="0125"/>
    <n v="-53.9494855895882"/>
    <n v="-27.432260500221801"/>
    <n v="-54.077552749659603"/>
    <n v="-27.4030146399136"/>
    <s v="468"/>
    <s v="RS"/>
    <s v="Eixo Principal"/>
    <s v="-"/>
    <s v="468BRS0125"/>
    <s v="ENTR BR-472(B)/RS-305"/>
    <s v="TIRADENTES DO SUL"/>
    <n v="106.3"/>
    <n v="122.3"/>
    <n v="16"/>
    <x v="2"/>
    <m/>
    <m/>
    <s v="Federal"/>
    <m/>
    <m/>
    <m/>
    <s v="Federal"/>
    <s v="PAV"/>
    <s v="Cruz Alta"/>
  </r>
  <r>
    <x v="0"/>
    <s v="468BRS0130"/>
    <n v="0"/>
    <x v="445"/>
    <s v="0130"/>
    <n v="-54.077552749659603"/>
    <n v="-27.4030146399136"/>
    <n v="-54.189701219735397"/>
    <n v="-27.2984420902302"/>
    <s v="468"/>
    <s v="RS"/>
    <s v="Eixo Principal"/>
    <s v="-"/>
    <s v="468BRS0130"/>
    <s v="TIRADENTES DO SUL"/>
    <s v="FRONT BRASIL/ARGENTINA"/>
    <n v="122.3"/>
    <n v="142.19999999999999"/>
    <n v="19.899999999999999"/>
    <x v="2"/>
    <m/>
    <m/>
    <s v="Federal"/>
    <m/>
    <m/>
    <m/>
    <s v="Federal"/>
    <s v="PAV"/>
    <s v="Cruz Alta"/>
  </r>
  <r>
    <x v="0"/>
    <s v="469APR1005"/>
    <n v="0"/>
    <x v="446"/>
    <s v="1005"/>
    <n v="-54.550870250261802"/>
    <n v="-25.574873719946101"/>
    <n v="-54.564440140400102"/>
    <n v="-25.5838436704489"/>
    <s v="469"/>
    <s v="PR"/>
    <s v="Acesso"/>
    <s v="Coinc"/>
    <s v="469APR1005"/>
    <s v="ENTR BR-277(A) (ACESSO PONTE TANCREDO NEVES)"/>
    <s v="ENTR BR-277(B) (ACESSO 2A PONTE SOBRE RIO PARANÁ)"/>
    <n v="0"/>
    <n v="1.8"/>
    <n v="1.8"/>
    <x v="2"/>
    <m/>
    <s v="277APR5010"/>
    <s v="Federal"/>
    <m/>
    <m/>
    <m/>
    <s v="Federal"/>
    <s v="PAV"/>
    <s v="Foz do Iguaçú"/>
  </r>
  <r>
    <x v="0"/>
    <s v="469APR1010"/>
    <n v="0"/>
    <x v="446"/>
    <s v="1010"/>
    <n v="-54.564440140400102"/>
    <n v="-25.5838436704489"/>
    <n v="-54.5622521797942"/>
    <n v="-25.587660760135901"/>
    <s v="469"/>
    <s v="PR"/>
    <s v="Acesso"/>
    <s v="-"/>
    <s v="469APR1010"/>
    <s v="ENTR BR-277(B) (ACESSO 2A PONTE SOBRE RIO PARANÁ)"/>
    <s v="FRONT BRASIL/ARGENTINA (PONTE TANCREDO NEVES)(PORTO MEIRA)"/>
    <n v="1.8"/>
    <n v="2.1"/>
    <n v="0.3"/>
    <x v="2"/>
    <m/>
    <m/>
    <s v="Federal"/>
    <m/>
    <m/>
    <m/>
    <s v="Federal"/>
    <s v="PAV"/>
    <s v="Foz do Iguaçú"/>
  </r>
  <r>
    <x v="0"/>
    <s v="469BPR0010"/>
    <n v="0"/>
    <x v="447"/>
    <s v="0010"/>
    <n v="-54.515652110056799"/>
    <n v="-25.492691950073301"/>
    <n v="-54.550870250261802"/>
    <n v="-25.574873719946101"/>
    <s v="469"/>
    <s v="PR"/>
    <s v="Eixo Principal"/>
    <s v="-"/>
    <s v="469BPR0010"/>
    <s v="ENTR BR-277"/>
    <s v="ACESSO PONTE TANCREDO NEVES"/>
    <n v="0"/>
    <n v="12.7"/>
    <n v="12.7"/>
    <x v="1"/>
    <m/>
    <m/>
    <s v="Federal"/>
    <m/>
    <m/>
    <m/>
    <s v="Federal"/>
    <s v="PLA"/>
    <s v="Foz do Iguaçú"/>
  </r>
  <r>
    <x v="0"/>
    <s v="469BPR0030"/>
    <n v="0"/>
    <x v="447"/>
    <s v="0030"/>
    <n v="-54.525963660194698"/>
    <n v="-25.5828858304166"/>
    <n v="-54.550870250261802"/>
    <n v="-25.574873719946101"/>
    <s v="469"/>
    <s v="PR"/>
    <s v="Eixo Principal"/>
    <s v="-"/>
    <s v="469BPR0030"/>
    <s v="ACESSO PONTE TANCREDO NEVES"/>
    <s v="PONTE S/ RIO TAMANDUÁ"/>
    <n v="12.7"/>
    <n v="15.4"/>
    <n v="2.7"/>
    <x v="2"/>
    <m/>
    <m/>
    <s v="Federal"/>
    <m/>
    <m/>
    <m/>
    <s v="Federal"/>
    <s v="PAV"/>
    <s v="Foz do Iguaçú"/>
  </r>
  <r>
    <x v="0"/>
    <s v="469BPR0040"/>
    <n v="0"/>
    <x v="447"/>
    <s v="0040"/>
    <n v="-54.525963660194698"/>
    <n v="-25.5828858304166"/>
    <n v="-54.481207179967299"/>
    <n v="-25.614114899982599"/>
    <s v="469"/>
    <s v="PR"/>
    <s v="Eixo Principal"/>
    <s v="-"/>
    <s v="469BPR0040"/>
    <s v="PONTE S/ RIO TAMANDUÁ"/>
    <s v="PORTAL ACESSO PARQUE NACIONAL"/>
    <n v="15.4"/>
    <n v="21.4"/>
    <n v="6"/>
    <x v="2"/>
    <m/>
    <m/>
    <s v="Federal"/>
    <m/>
    <m/>
    <m/>
    <s v="Federal"/>
    <s v="PAV"/>
    <s v="Foz do Iguaçú"/>
  </r>
  <r>
    <x v="0"/>
    <s v="469BPR0050"/>
    <n v="0"/>
    <x v="447"/>
    <s v="0050"/>
    <n v="-54.481207179967299"/>
    <n v="-25.614114899982599"/>
    <n v="-54.434857879887197"/>
    <n v="-25.691996080354699"/>
    <s v="469"/>
    <s v="PR"/>
    <s v="Eixo Principal"/>
    <s v="-"/>
    <s v="469BPR0050"/>
    <s v="PORTAL ACESSO PARQUE NACIONAL"/>
    <s v="CATARATAS DO IGUAÇU"/>
    <n v="21.4"/>
    <n v="33"/>
    <n v="11.6"/>
    <x v="2"/>
    <m/>
    <m/>
    <s v="Federal"/>
    <m/>
    <m/>
    <m/>
    <s v="Federal"/>
    <s v="PAV"/>
    <s v="Foz do Iguaçú"/>
  </r>
  <r>
    <x v="0"/>
    <s v="470ASC1005"/>
    <n v="0"/>
    <x v="448"/>
    <s v="1005"/>
    <n v="-48.8379071800722"/>
    <n v="-26.880206009999299"/>
    <n v="-48.824021330220098"/>
    <n v="-26.8957883598449"/>
    <s v="470"/>
    <s v="SC"/>
    <s v="Acesso"/>
    <s v="-"/>
    <s v="470ASC1005"/>
    <s v="ENTR BR-470 (KM 21,8)"/>
    <s v="ENTR SC-470 (INÍCIO DA ÁREA URBANA DE ILHOTA)"/>
    <n v="0"/>
    <n v="2.4"/>
    <n v="2.4"/>
    <x v="2"/>
    <m/>
    <m/>
    <s v="Federal"/>
    <m/>
    <m/>
    <m/>
    <s v="Federal"/>
    <s v="PAV"/>
    <s v="Rio do Sul"/>
  </r>
  <r>
    <x v="0"/>
    <s v="470ASC2005"/>
    <n v="0"/>
    <x v="448"/>
    <s v="2005"/>
    <n v="-48.959951119948101"/>
    <n v="-26.913029840154898"/>
    <n v="-48.957799769843398"/>
    <n v="-26.9290694997575"/>
    <s v="470"/>
    <s v="SC"/>
    <s v="Acesso"/>
    <s v="-"/>
    <s v="470ASC2005"/>
    <s v="ENTR BR-470"/>
    <s v="ACESSO GASPAR"/>
    <n v="0"/>
    <n v="1.7"/>
    <n v="1.7"/>
    <x v="2"/>
    <m/>
    <m/>
    <s v="Federal"/>
    <m/>
    <m/>
    <m/>
    <s v="Federal"/>
    <s v="PAV"/>
    <s v="Rio do Sul"/>
  </r>
  <r>
    <x v="0"/>
    <s v="470BRS0320"/>
    <n v="0"/>
    <x v="449"/>
    <s v="0320"/>
    <n v="-51.471258249668402"/>
    <n v="-27.600790650268198"/>
    <n v="-51.468903130275102"/>
    <n v="-27.605919029739301"/>
    <s v="470"/>
    <s v="RS"/>
    <s v="Eixo Principal"/>
    <s v="-"/>
    <s v="470BRS0320"/>
    <s v="DIV SC/RS (INÍCIO DA PONTE SOBRE O RIO PELOTAS)"/>
    <s v="FIM PONTE SOBRE O RIO PELOTAS"/>
    <n v="0"/>
    <n v="0.6"/>
    <n v="0.6"/>
    <x v="2"/>
    <m/>
    <m/>
    <s v="Federal"/>
    <m/>
    <m/>
    <m/>
    <s v="Federal"/>
    <s v="PAV"/>
    <s v="Vacaria"/>
  </r>
  <r>
    <x v="0"/>
    <s v="470BRS0332"/>
    <n v="0"/>
    <x v="449"/>
    <s v="0332"/>
    <n v="-51.468903130275102"/>
    <n v="-27.605919029739301"/>
    <n v="-51.455894900029499"/>
    <n v="-27.6640460303"/>
    <s v="470"/>
    <s v="RS"/>
    <s v="Eixo Principal"/>
    <s v="-"/>
    <s v="470BRS0332"/>
    <s v="FIM PONTE SOBRE O RIO PELOTAS"/>
    <s v="ENTR RS-343 (BARRACÃO)"/>
    <n v="0.6"/>
    <n v="10.199999999999999"/>
    <n v="9.6"/>
    <x v="2"/>
    <m/>
    <m/>
    <s v="Federal"/>
    <m/>
    <m/>
    <m/>
    <s v="Federal"/>
    <s v="PAV"/>
    <s v="Vacaria"/>
  </r>
  <r>
    <x v="0"/>
    <s v="470BRS0335"/>
    <n v="0"/>
    <x v="449"/>
    <s v="0335"/>
    <n v="-51.455894900029499"/>
    <n v="-27.6640460303"/>
    <n v="-51.465118999841899"/>
    <n v="-27.884815000212001"/>
    <s v="470"/>
    <s v="RS"/>
    <s v="Eixo Principal"/>
    <s v="-"/>
    <s v="470BRS0335"/>
    <s v="ENTR RS-343 (BARRACÃO)"/>
    <s v="ENTR RS-477 (PONTÃO)"/>
    <n v="10.199999999999999"/>
    <n v="36.299999999999997"/>
    <n v="26.1"/>
    <x v="2"/>
    <m/>
    <m/>
    <s v="Federal"/>
    <m/>
    <m/>
    <m/>
    <s v="Federal"/>
    <s v="PAV"/>
    <s v="Vacaria"/>
  </r>
  <r>
    <x v="0"/>
    <s v="470BRS0340"/>
    <n v="0"/>
    <x v="449"/>
    <s v="0340"/>
    <n v="-51.465118999841899"/>
    <n v="-27.884815000212001"/>
    <n v="-51.4518625099468"/>
    <n v="-28.006310129708599"/>
    <s v="470"/>
    <s v="RS"/>
    <s v="Eixo Principal"/>
    <s v="-"/>
    <s v="470BRS0340"/>
    <s v="ENTR RS-477 (PONTÃO)"/>
    <s v="CLEMENTE ARGOLO"/>
    <n v="36.299999999999997"/>
    <n v="50"/>
    <n v="13.7"/>
    <x v="2"/>
    <m/>
    <m/>
    <s v="Federal"/>
    <m/>
    <m/>
    <m/>
    <s v="Federal"/>
    <s v="PAV"/>
    <s v="Vacaria"/>
  </r>
  <r>
    <x v="0"/>
    <s v="470BRS0345"/>
    <n v="0"/>
    <x v="449"/>
    <s v="0345"/>
    <n v="-51.4518625099468"/>
    <n v="-28.006310129708599"/>
    <n v="-51.525486660380999"/>
    <n v="-28.203277510148901"/>
    <s v="470"/>
    <s v="RS"/>
    <s v="Eixo Principal"/>
    <s v="-"/>
    <s v="470BRS0345"/>
    <s v="CLEMENTE ARGOLO"/>
    <s v="ENTR BR-285(A) (LAGOA VERMELHA)"/>
    <n v="50"/>
    <n v="75.599999999999994"/>
    <n v="25.6"/>
    <x v="2"/>
    <m/>
    <m/>
    <s v="Federal"/>
    <m/>
    <m/>
    <m/>
    <s v="Federal"/>
    <s v="PAV"/>
    <s v="Vacaria"/>
  </r>
  <r>
    <x v="0"/>
    <s v="470BRS0350"/>
    <n v="0"/>
    <x v="449"/>
    <s v="0350"/>
    <n v="-51.525486660380999"/>
    <n v="-28.203277510148901"/>
    <n v="-51.461769259943303"/>
    <n v="-28.296498809772199"/>
    <s v="470"/>
    <s v="RS"/>
    <s v="Eixo Principal"/>
    <s v="Coinc"/>
    <s v="470BRS0350"/>
    <s v="ENTR BR-285(A) (LAGOA VERMELHA)"/>
    <s v="ENTR BR-285(B) (BARRETOS)"/>
    <n v="75.599999999999994"/>
    <n v="89"/>
    <n v="13.4"/>
    <x v="2"/>
    <m/>
    <s v="285BRS0130"/>
    <s v="Federal"/>
    <m/>
    <m/>
    <m/>
    <s v="Federal"/>
    <s v="PAV"/>
    <s v="Passo Fundo"/>
  </r>
  <r>
    <x v="0"/>
    <s v="470BRS0370"/>
    <n v="0"/>
    <x v="449"/>
    <s v="0370"/>
    <n v="-51.461769259943303"/>
    <n v="-28.296498809772199"/>
    <n v="-51.490597000251299"/>
    <n v="-28.4056800000319"/>
    <s v="470"/>
    <s v="RS"/>
    <s v="Eixo Principal"/>
    <s v="-"/>
    <s v="470BRS0370"/>
    <s v="ENTR BR-285(B) (BARRETOS)"/>
    <s v="RIO TURVO"/>
    <n v="89"/>
    <n v="105.2"/>
    <n v="16.2"/>
    <x v="5"/>
    <m/>
    <m/>
    <s v="Federal"/>
    <m/>
    <m/>
    <m/>
    <s v="Federal"/>
    <s v="N_PAV"/>
    <s v="Passo Fundo"/>
  </r>
  <r>
    <x v="0"/>
    <s v="470BRS0375"/>
    <n v="0"/>
    <x v="449"/>
    <s v="0375"/>
    <n v="-51.490597000251299"/>
    <n v="-28.4056800000319"/>
    <n v="-51.573229000417903"/>
    <n v="-28.631473000178701"/>
    <s v="470"/>
    <s v="RS"/>
    <s v="Eixo Principal"/>
    <s v="-"/>
    <s v="470BRS0375"/>
    <s v="RIO TURVO"/>
    <s v="ANDRÉ ROCHA"/>
    <n v="105.2"/>
    <n v="135.9"/>
    <n v="30.7"/>
    <x v="5"/>
    <m/>
    <m/>
    <s v="Federal"/>
    <m/>
    <m/>
    <m/>
    <s v="Federal"/>
    <s v="N_PAV"/>
    <s v="Passo Fundo"/>
  </r>
  <r>
    <x v="0"/>
    <s v="470BRS0380"/>
    <n v="0"/>
    <x v="449"/>
    <s v="0380"/>
    <n v="-51.573229000417903"/>
    <n v="-28.631473000178701"/>
    <n v="-51.6281838996671"/>
    <n v="-28.756420900404098"/>
    <s v="470"/>
    <s v="RS"/>
    <s v="Eixo Principal"/>
    <s v="-"/>
    <s v="470BRS0380"/>
    <s v="ANDRÉ ROCHA"/>
    <s v="ENTR RS-324 (NOVA PRATA)"/>
    <n v="135.9"/>
    <n v="153.5"/>
    <n v="17.600000000000001"/>
    <x v="5"/>
    <s v="EOP"/>
    <m/>
    <s v="Federal"/>
    <m/>
    <m/>
    <m/>
    <s v="Federal"/>
    <s v="N_PAV"/>
    <s v="Passo Fundo"/>
  </r>
  <r>
    <x v="0"/>
    <s v="470BRS0385"/>
    <n v="0"/>
    <x v="449"/>
    <s v="0385"/>
    <n v="-51.6281838996671"/>
    <n v="-28.756420900404098"/>
    <n v="-51.609905359844397"/>
    <n v="-28.801598230074202"/>
    <s v="470"/>
    <s v="RS"/>
    <s v="Eixo Principal"/>
    <s v="-"/>
    <s v="470BRS0385"/>
    <s v="ENTR RS-324 (NOVA PRATA)"/>
    <s v="ENTR RS-441 (P/VISTA ALEGRE DO PRATA)"/>
    <n v="153.5"/>
    <n v="159.6"/>
    <n v="6.1"/>
    <x v="2"/>
    <m/>
    <m/>
    <s v="Federal"/>
    <m/>
    <m/>
    <m/>
    <s v="Federal"/>
    <s v="PAV"/>
    <s v="Passo Fundo"/>
  </r>
  <r>
    <x v="0"/>
    <s v="470BRS0388"/>
    <n v="0"/>
    <x v="449"/>
    <s v="0388"/>
    <n v="-51.609905359844397"/>
    <n v="-28.801598230074202"/>
    <n v="-51.548710000166302"/>
    <n v="-28.878834000288801"/>
    <s v="470"/>
    <s v="RS"/>
    <s v="Eixo Principal"/>
    <s v="-"/>
    <s v="470BRS0388"/>
    <s v="ENTR RS-441 (P/VISTA ALEGRE DO PRATA)"/>
    <s v="ENTR RS-437 (P/ANTONIO PRADO)"/>
    <n v="159.6"/>
    <n v="170.8"/>
    <n v="11.2"/>
    <x v="2"/>
    <m/>
    <m/>
    <s v="Federal"/>
    <m/>
    <m/>
    <m/>
    <s v="Federal"/>
    <s v="PAV"/>
    <s v="Passo Fundo"/>
  </r>
  <r>
    <x v="0"/>
    <s v="470BRS0390"/>
    <n v="0"/>
    <x v="449"/>
    <s v="0390"/>
    <n v="-51.548710000166302"/>
    <n v="-28.878834000288801"/>
    <n v="-51.553629000378002"/>
    <n v="-28.899705999632101"/>
    <s v="470"/>
    <s v="RS"/>
    <s v="Eixo Principal"/>
    <s v="-"/>
    <s v="470BRS0390"/>
    <s v="ENTR RS-437 (P/ANTONIO PRADO)"/>
    <s v="ENTR RS-355 (P/FAGUNDES VARELA)"/>
    <n v="170.8"/>
    <n v="172.9"/>
    <n v="2.1"/>
    <x v="2"/>
    <m/>
    <m/>
    <s v="Federal"/>
    <m/>
    <m/>
    <m/>
    <s v="Federal"/>
    <s v="PAV"/>
    <s v="Passo Fundo"/>
  </r>
  <r>
    <x v="0"/>
    <s v="470BRS0395"/>
    <n v="0"/>
    <x v="449"/>
    <s v="0395"/>
    <n v="-51.553629000378002"/>
    <n v="-28.899705999632101"/>
    <n v="-51.552304260333301"/>
    <n v="-28.944977089920702"/>
    <s v="470"/>
    <s v="RS"/>
    <s v="Eixo Principal"/>
    <s v="-"/>
    <s v="470BRS0395"/>
    <s v="ENTR RS-355 (P/FAGUNDES VARELA)"/>
    <s v="ENTR RS-359 (VERANÓPOLIS)"/>
    <n v="172.9"/>
    <n v="179.3"/>
    <n v="6.4"/>
    <x v="2"/>
    <m/>
    <m/>
    <s v="Federal"/>
    <m/>
    <m/>
    <m/>
    <s v="Federal"/>
    <s v="PAV"/>
    <s v="Passo Fundo"/>
  </r>
  <r>
    <x v="0"/>
    <s v="470BRS0400"/>
    <n v="0"/>
    <x v="449"/>
    <s v="0400"/>
    <n v="-51.552304260333301"/>
    <n v="-28.944977089920702"/>
    <n v="-51.543522000140101"/>
    <n v="-29.121234000049"/>
    <s v="470"/>
    <s v="RS"/>
    <s v="Eixo Principal"/>
    <s v="-"/>
    <s v="470BRS0400"/>
    <s v="ENTR RS-359 (VERANÓPOLIS)"/>
    <s v="ENTR RS-431 (P/SÃO VALENTIM DO SUL)"/>
    <n v="179.3"/>
    <n v="210.6"/>
    <n v="31.3"/>
    <x v="2"/>
    <m/>
    <m/>
    <s v="Federal"/>
    <m/>
    <m/>
    <m/>
    <s v="Federal"/>
    <s v="PAV"/>
    <s v="Passo Fundo"/>
  </r>
  <r>
    <x v="0"/>
    <s v="470BRS0410"/>
    <n v="0"/>
    <x v="449"/>
    <s v="0410"/>
    <n v="-51.543522000140101"/>
    <n v="-29.121234000049"/>
    <n v="-51.523252999825999"/>
    <n v="-29.175139000164599"/>
    <s v="470"/>
    <s v="RS"/>
    <s v="Eixo Principal"/>
    <s v="-"/>
    <s v="470BRS0410"/>
    <s v="ENTR RS-431 (P/SÃO VALENTIM DO SUL)"/>
    <s v="ENTR RS-444(A) (BENTO GONÇALVES)"/>
    <n v="210.6"/>
    <n v="218.2"/>
    <n v="7.6"/>
    <x v="2"/>
    <m/>
    <m/>
    <s v="Federal"/>
    <m/>
    <m/>
    <m/>
    <s v="Federal"/>
    <s v="PAV"/>
    <s v="Passo Fundo"/>
  </r>
  <r>
    <x v="0"/>
    <s v="470BRS0415"/>
    <n v="0"/>
    <x v="449"/>
    <s v="0415"/>
    <n v="-51.523252999825999"/>
    <n v="-29.175139000164599"/>
    <n v="-51.518878299893501"/>
    <n v="-29.195906799559101"/>
    <s v="470"/>
    <s v="RS"/>
    <s v="Eixo Principal"/>
    <s v="-"/>
    <s v="470BRS0415"/>
    <s v="ENTR RS-444(A) (BENTO GONÇALVES)"/>
    <s v="ENTR RS-444(B) (P/MONTE BELO DO SUL)"/>
    <n v="218.2"/>
    <n v="221.1"/>
    <n v="2.9"/>
    <x v="2"/>
    <m/>
    <m/>
    <s v="Federal"/>
    <m/>
    <m/>
    <m/>
    <s v="Federal"/>
    <s v="PAV"/>
    <s v="Passo Fundo"/>
  </r>
  <r>
    <x v="0"/>
    <s v="470BRS0420"/>
    <n v="0"/>
    <x v="449"/>
    <s v="0420"/>
    <n v="-51.518878299893501"/>
    <n v="-29.195906799559101"/>
    <n v="-51.516770250346703"/>
    <n v="-29.218603609668801"/>
    <s v="470"/>
    <s v="RS"/>
    <s v="Eixo Principal"/>
    <s v="-"/>
    <s v="470BRS0420"/>
    <s v="ENTR RS-444(B) (P/MONTE BELO DO SUL)"/>
    <s v="ENTR BR-453(A) (P/FARROUPILHA)"/>
    <n v="221.1"/>
    <n v="223.7"/>
    <n v="2.6"/>
    <x v="2"/>
    <m/>
    <m/>
    <s v="Federal"/>
    <m/>
    <m/>
    <m/>
    <s v="Federal"/>
    <s v="PAV"/>
    <s v="Passo Fundo"/>
  </r>
  <r>
    <x v="0"/>
    <s v="470BRS0430"/>
    <n v="0"/>
    <x v="449"/>
    <s v="0430"/>
    <n v="-51.516770250346703"/>
    <n v="-29.218603609668801"/>
    <n v="-51.505755239712499"/>
    <n v="-29.262130540392"/>
    <s v="470"/>
    <s v="RS"/>
    <s v="Eixo Principal"/>
    <s v="Coinc"/>
    <s v="470BRS0430"/>
    <s v="ENTR BR-453(A) (P/FARROUPILHA)"/>
    <s v="ENTR BR-453(B)/RS-025 (GARIBALDI)"/>
    <n v="223.7"/>
    <n v="229"/>
    <n v="5.3"/>
    <x v="2"/>
    <m/>
    <s v="453BRS0130"/>
    <s v="Federal"/>
    <m/>
    <m/>
    <m/>
    <s v="Federal"/>
    <s v="PAV"/>
    <s v="Passo Fundo"/>
  </r>
  <r>
    <x v="0"/>
    <s v="470BRS0450"/>
    <n v="0"/>
    <x v="449"/>
    <s v="0450"/>
    <n v="-51.505755239712499"/>
    <n v="-29.262130540392"/>
    <n v="-51.480843000104301"/>
    <n v="-29.298508000243899"/>
    <s v="470"/>
    <s v="RS"/>
    <s v="Eixo Principal"/>
    <s v="-"/>
    <s v="470BRS0450"/>
    <s v="ENTR BR-453(B)/RS-025 (GARIBALDI)"/>
    <s v="ENTR RS-446 (CARLOS BARBOSA)"/>
    <n v="229"/>
    <n v="234.1"/>
    <n v="5.0999999999999996"/>
    <x v="2"/>
    <m/>
    <m/>
    <s v="Federal"/>
    <m/>
    <m/>
    <m/>
    <s v="Federal"/>
    <s v="PAV"/>
    <s v="Passo Fundo"/>
  </r>
  <r>
    <x v="0"/>
    <s v="470BRS0470"/>
    <n v="0"/>
    <x v="449"/>
    <s v="0470"/>
    <n v="-51.480843000104301"/>
    <n v="-29.298508000243899"/>
    <n v="-51.505108000333898"/>
    <n v="-29.374607000412698"/>
    <s v="470"/>
    <s v="RS"/>
    <s v="Eixo Principal"/>
    <s v="-"/>
    <s v="470BRS0470"/>
    <s v="ENTR RS-446 (CARLOS BARBOSA)"/>
    <s v="ENTR R. FIORAVANTE GOBATTO (BARÃO)"/>
    <n v="234.1"/>
    <n v="246.1"/>
    <n v="12"/>
    <x v="2"/>
    <m/>
    <m/>
    <s v="Federal"/>
    <m/>
    <m/>
    <m/>
    <s v="Federal"/>
    <s v="PAV"/>
    <s v="Passo Fundo"/>
  </r>
  <r>
    <x v="0"/>
    <s v="470BRS0472"/>
    <n v="0"/>
    <x v="449"/>
    <s v="0472"/>
    <n v="-51.505108000333898"/>
    <n v="-29.374607000412698"/>
    <n v="-51.5169769703109"/>
    <n v="-29.410994490403301"/>
    <s v="470"/>
    <s v="RS"/>
    <s v="Eixo Principal"/>
    <s v="-"/>
    <s v="470BRS0472"/>
    <s v="ENTR R. FIORAVANTE GOBATTO (BARÃO)"/>
    <s v="ENTR AV. DUQUE DE CAXIAS (SÃO PEDRO DA SERRA)"/>
    <n v="246.1"/>
    <n v="255.5"/>
    <n v="9.4"/>
    <x v="2"/>
    <m/>
    <m/>
    <s v="Federal"/>
    <m/>
    <m/>
    <m/>
    <s v="Federal"/>
    <s v="PAV"/>
    <s v="Passo Fundo"/>
  </r>
  <r>
    <x v="0"/>
    <s v="470BRS0473"/>
    <n v="0"/>
    <x v="449"/>
    <s v="0473"/>
    <n v="-51.5169769703109"/>
    <n v="-29.410994490403301"/>
    <n v="-51.507984999907698"/>
    <n v="-29.4407140002508"/>
    <s v="470"/>
    <s v="RS"/>
    <s v="Eixo Principal"/>
    <s v="-"/>
    <s v="470BRS0473"/>
    <s v="ENTR AV. DUQUE DE CAXIAS (SÃO PEDRO DA SERRA)"/>
    <s v="ENTR AV. JACOB DAMIÃO MULLER (SALVADOR DO SUL)"/>
    <n v="255.5"/>
    <n v="257"/>
    <n v="1.5"/>
    <x v="2"/>
    <m/>
    <m/>
    <s v="Federal"/>
    <m/>
    <m/>
    <m/>
    <s v="Federal"/>
    <s v="PAV"/>
    <s v="Passo Fundo"/>
  </r>
  <r>
    <x v="0"/>
    <s v="470BRS0475"/>
    <n v="0"/>
    <x v="449"/>
    <s v="0475"/>
    <n v="-51.507984999907698"/>
    <n v="-29.4407140002508"/>
    <n v="-51.453777000208298"/>
    <n v="-29.669667999578401"/>
    <s v="470"/>
    <s v="RS"/>
    <s v="Eixo Principal"/>
    <s v="-"/>
    <s v="470BRS0475"/>
    <s v="ENTR AV. JACOB DAMIÃO MULLER (SALVADOR DO SUL)"/>
    <s v="ENTR BR-287(A)/RS-124(A)/240 (MONTENEGRO)"/>
    <n v="257"/>
    <n v="289.3"/>
    <n v="32.299999999999997"/>
    <x v="2"/>
    <m/>
    <m/>
    <s v="Federal"/>
    <m/>
    <m/>
    <m/>
    <s v="Federal"/>
    <s v="PAV"/>
    <s v="Passo Fundo"/>
  </r>
  <r>
    <x v="0"/>
    <s v="470BRS0480"/>
    <n v="0"/>
    <x v="449"/>
    <s v="0480"/>
    <n v="-51.453777000208298"/>
    <n v="-29.669667999578401"/>
    <n v="-51.474404189701502"/>
    <n v="-29.686069219918501"/>
    <s v="470"/>
    <s v="RS"/>
    <s v="Eixo Principal"/>
    <s v="Coinc"/>
    <s v="470BRS0480"/>
    <s v="ENTR BR-287(A)/RS-124(A)/240 (MONTENEGRO)"/>
    <s v="ENTR BR-287(B)/RS-124(B) (P/TABAÍ - INÍCIO TRAV MONTENEGRO)"/>
    <n v="289.3"/>
    <n v="292.5"/>
    <n v="3.2"/>
    <x v="1"/>
    <m/>
    <s v="287BRS0010"/>
    <s v="Estadual"/>
    <m/>
    <s v="RST-287"/>
    <s v="PAV"/>
    <s v="Estadual"/>
    <s v="PLA"/>
    <s v="Passo Fundo"/>
  </r>
  <r>
    <x v="0"/>
    <s v="470BRS0490"/>
    <n v="0"/>
    <x v="449"/>
    <s v="0490"/>
    <n v="-51.474404189701502"/>
    <n v="-29.686069219918501"/>
    <n v="-51.495552000324402"/>
    <n v="-29.7187440000355"/>
    <s v="470"/>
    <s v="RS"/>
    <s v="Eixo Principal"/>
    <s v="-"/>
    <s v="470BRS0490"/>
    <s v="ENTR BR-287(B)/RS-124(B) (P/TABAÍ - INÍCIO TRAV MONTENEGRO)"/>
    <s v="ENTR RS-124 (P/PÓLO PETROQUÍMICO - FIM TRAV MONTENEGR) *TRECHO MUNICIPAL*"/>
    <n v="292.5"/>
    <n v="297.39999999999998"/>
    <n v="4.9000000000000004"/>
    <x v="1"/>
    <m/>
    <m/>
    <s v="Estadual"/>
    <m/>
    <s v="RST-470"/>
    <s v="PAV"/>
    <s v="Estadual"/>
    <s v="PLA"/>
    <s v="Passo Fundo"/>
  </r>
  <r>
    <x v="0"/>
    <s v="470BRS0510"/>
    <n v="0"/>
    <x v="449"/>
    <s v="0510"/>
    <n v="-51.495552000324402"/>
    <n v="-29.7187440000355"/>
    <n v="-51.593022969834102"/>
    <n v="-29.7585741901467"/>
    <s v="470"/>
    <s v="RS"/>
    <s v="Eixo Principal"/>
    <s v="-"/>
    <s v="470BRS0510"/>
    <s v="ENTR RS-124 (P/PÓLO PETROQUÍMICO - FIM TRAV MONTENEGR)"/>
    <s v="ENTR BR-386 (P/POLO PETROQUÍMICO)"/>
    <n v="297.39999999999998"/>
    <n v="309.89999999999998"/>
    <n v="12.5"/>
    <x v="5"/>
    <m/>
    <m/>
    <s v="Federal"/>
    <m/>
    <m/>
    <m/>
    <s v="Federal"/>
    <s v="N_PAV"/>
    <s v="São Leopoldo"/>
  </r>
  <r>
    <x v="0"/>
    <s v="470BRS0530"/>
    <n v="0"/>
    <x v="449"/>
    <s v="0530"/>
    <n v="-51.593022969834102"/>
    <n v="-29.7585741901467"/>
    <n v="-51.683598550332803"/>
    <n v="-29.776406950420299"/>
    <s v="470"/>
    <s v="RS"/>
    <s v="Eixo Principal"/>
    <s v="-"/>
    <s v="470BRS0530"/>
    <s v="ENTR BR-386 (P/POLO PETROQUÍMICO)"/>
    <s v="ENTR RS-440 (GIL)(P/TABAI)"/>
    <n v="309.89999999999998"/>
    <n v="321.89999999999998"/>
    <n v="12"/>
    <x v="5"/>
    <m/>
    <m/>
    <s v="Federal"/>
    <m/>
    <m/>
    <m/>
    <s v="Federal"/>
    <s v="N_PAV"/>
    <s v="São Leopoldo"/>
  </r>
  <r>
    <x v="0"/>
    <s v="470BRS0535"/>
    <n v="0"/>
    <x v="449"/>
    <s v="0535"/>
    <n v="-51.683598550332803"/>
    <n v="-29.776406950420299"/>
    <n v="-51.707864420206697"/>
    <n v="-29.8652801700437"/>
    <s v="470"/>
    <s v="RS"/>
    <s v="Eixo Principal"/>
    <s v="-"/>
    <s v="470BRS0535"/>
    <s v="ENTR RS-440 (GIL)(P/TABAI)"/>
    <s v="TRIUNFO - ACESSO À BARCA"/>
    <n v="321.89999999999998"/>
    <n v="333.6"/>
    <n v="11.7"/>
    <x v="2"/>
    <m/>
    <m/>
    <s v="Federal"/>
    <m/>
    <m/>
    <m/>
    <s v="Federal"/>
    <s v="PAV"/>
    <s v="São Leopoldo"/>
  </r>
  <r>
    <x v="0"/>
    <s v="470BRS0540"/>
    <n v="0"/>
    <x v="449"/>
    <s v="0540"/>
    <n v="-51.707864420206697"/>
    <n v="-29.8652801700437"/>
    <n v="-51.718214630400801"/>
    <n v="-29.935996330266299"/>
    <s v="470"/>
    <s v="RS"/>
    <s v="Eixo Principal"/>
    <s v="-"/>
    <s v="470BRS0540"/>
    <s v="TRIUNFO - ACESSO À BARCA"/>
    <s v="ENTR TF-10 (ACESSO AO PÓLO PETROQUÍMICO)"/>
    <n v="333.6"/>
    <n v="341.2"/>
    <n v="7.6"/>
    <x v="2"/>
    <m/>
    <m/>
    <s v="Federal"/>
    <m/>
    <m/>
    <m/>
    <s v="Federal"/>
    <s v="PAV"/>
    <s v="São Leopoldo"/>
  </r>
  <r>
    <x v="0"/>
    <s v="470BRS0550"/>
    <n v="0"/>
    <x v="449"/>
    <s v="0550"/>
    <n v="-51.718214630400801"/>
    <n v="-29.935996330266299"/>
    <n v="-51.712415630077203"/>
    <n v="-29.945143699921701"/>
    <s v="470"/>
    <s v="RS"/>
    <s v="Eixo Principal"/>
    <s v="-"/>
    <s v="470BRS0550"/>
    <s v="ENTR TF-10 (ACESSO AO PÓLO PETROQUÍMICO)"/>
    <s v="INÍCIO TRAVESSIA S/RIO TAQUARI"/>
    <n v="341.2"/>
    <n v="342.6"/>
    <n v="1.4"/>
    <x v="2"/>
    <m/>
    <m/>
    <s v="Federal"/>
    <m/>
    <m/>
    <m/>
    <s v="Federal"/>
    <s v="PAV"/>
    <s v="São Leopoldo"/>
  </r>
  <r>
    <x v="0"/>
    <s v="470BRS0560"/>
    <n v="0"/>
    <x v="449"/>
    <s v="0560"/>
    <n v="-51.712415630077203"/>
    <n v="-29.945143699921701"/>
    <n v="-51.709846200441703"/>
    <n v="-29.952007139617699"/>
    <s v="470"/>
    <s v="RS"/>
    <s v="Eixo Principal"/>
    <s v="-"/>
    <s v="470BRS0560"/>
    <s v="INÍCIO TRAVESSIA S/RIO TAQUARI"/>
    <s v="FIM DA TRAVESSIA S/RIO TAQUARI"/>
    <n v="342.6"/>
    <n v="343.5"/>
    <n v="0.9"/>
    <x v="4"/>
    <m/>
    <m/>
    <s v="Federal"/>
    <m/>
    <m/>
    <m/>
    <s v="Federal"/>
    <s v="N_PAV"/>
    <s v="São Leopoldo"/>
  </r>
  <r>
    <x v="0"/>
    <s v="470BRS0565"/>
    <n v="0"/>
    <x v="449"/>
    <s v="0565"/>
    <n v="-51.709846200441703"/>
    <n v="-29.952007139617699"/>
    <n v="-51.728099999915003"/>
    <n v="-29.972047999915201"/>
    <s v="470"/>
    <s v="RS"/>
    <s v="Eixo Principal"/>
    <s v="-"/>
    <s v="470BRS0565"/>
    <s v="FIM DA TRAVESSIA S/RIO TAQUARI"/>
    <s v="ENTR RS-401 (SÃO JERÔNIMO)"/>
    <n v="343.5"/>
    <n v="347.5"/>
    <n v="4"/>
    <x v="2"/>
    <m/>
    <m/>
    <s v="Federal"/>
    <m/>
    <m/>
    <m/>
    <s v="Federal"/>
    <s v="PAV"/>
    <s v="São Leopoldo"/>
  </r>
  <r>
    <x v="0"/>
    <s v="470BRS0570"/>
    <n v="0"/>
    <x v="449"/>
    <s v="0570"/>
    <n v="-51.728099999915003"/>
    <n v="-29.972047999915201"/>
    <n v="-51.746756999635799"/>
    <n v="-30.020294999914199"/>
    <s v="470"/>
    <s v="RS"/>
    <s v="Eixo Principal"/>
    <s v="-"/>
    <s v="470BRS0570"/>
    <s v="ENTR RS-401 (SÃO JERÔNIMO)"/>
    <s v="FIM DA PAVIMENTAÇÃO"/>
    <n v="347.5"/>
    <n v="353.5"/>
    <n v="6"/>
    <x v="2"/>
    <m/>
    <m/>
    <s v="Federal"/>
    <m/>
    <m/>
    <m/>
    <s v="Federal"/>
    <s v="PAV"/>
    <s v="São Leopoldo"/>
  </r>
  <r>
    <x v="0"/>
    <s v="470BRS0580"/>
    <n v="0"/>
    <x v="449"/>
    <s v="0580"/>
    <n v="-51.746756999635799"/>
    <n v="-30.020294999914199"/>
    <n v="-51.833768719750502"/>
    <n v="-30.113662229827899"/>
    <s v="470"/>
    <s v="RS"/>
    <s v="Eixo Principal"/>
    <s v="-"/>
    <s v="470BRS0580"/>
    <s v="FIM DA PAVIMENTAÇÃO"/>
    <s v="ENTR BR-290 (P/PANTANO GRANDE)"/>
    <n v="353.5"/>
    <n v="366.7"/>
    <n v="13.2"/>
    <x v="5"/>
    <m/>
    <m/>
    <s v="Federal"/>
    <m/>
    <m/>
    <m/>
    <s v="Federal"/>
    <s v="N_PAV"/>
    <s v="São Leopoldo"/>
  </r>
  <r>
    <x v="0"/>
    <s v="470BRS0590"/>
    <n v="0"/>
    <x v="449"/>
    <s v="0590"/>
    <n v="-51.833768719750502"/>
    <n v="-30.113662229827899"/>
    <n v="-51.739065910263399"/>
    <n v="-30.389442220282199"/>
    <s v="470"/>
    <s v="RS"/>
    <s v="Eixo Principal"/>
    <s v="-"/>
    <s v="470BRS0590"/>
    <s v="ENTR BR-290 (P/PANTANO GRANDE)"/>
    <s v="BARÃO DO TRIUNFO"/>
    <n v="366.7"/>
    <n v="411.7"/>
    <n v="45"/>
    <x v="1"/>
    <m/>
    <m/>
    <s v="Federal"/>
    <m/>
    <m/>
    <m/>
    <s v="Federal"/>
    <s v="PLA"/>
    <s v="São Leopoldo"/>
  </r>
  <r>
    <x v="0"/>
    <s v="470BRS0600"/>
    <n v="0"/>
    <x v="449"/>
    <s v="0600"/>
    <n v="-51.739065910263399"/>
    <n v="-30.389442220282199"/>
    <n v="-51.8109437796316"/>
    <n v="-30.849124879909201"/>
    <s v="470"/>
    <s v="RS"/>
    <s v="Eixo Principal"/>
    <s v="-"/>
    <s v="470BRS0600"/>
    <s v="BARÃO DO TRIUNFO"/>
    <s v="ENTR RS-350 (CAMAQUÃ)"/>
    <n v="411.7"/>
    <n v="471.7"/>
    <n v="60"/>
    <x v="1"/>
    <m/>
    <m/>
    <s v="Federal"/>
    <m/>
    <m/>
    <m/>
    <s v="Federal"/>
    <s v="PLA"/>
    <s v="São Leopoldo"/>
  </r>
  <r>
    <x v="0"/>
    <s v="470BRS0610"/>
    <n v="0"/>
    <x v="449"/>
    <s v="0610"/>
    <n v="-51.8109437796316"/>
    <n v="-30.849124879909201"/>
    <n v="-51.7876339997092"/>
    <n v="-30.858952860086301"/>
    <s v="470"/>
    <s v="RS"/>
    <s v="Eixo Principal"/>
    <s v="-"/>
    <s v="470BRS0610"/>
    <s v="ENTR RS-350 (CAMAQUÃ)"/>
    <s v="ENTR BR-116 *TRECHO MUNICIPAL*"/>
    <n v="471.7"/>
    <n v="473.4"/>
    <n v="1.7"/>
    <x v="1"/>
    <m/>
    <m/>
    <s v="Estadual"/>
    <m/>
    <s v="RST-470"/>
    <s v="PAV"/>
    <s v="Estadual"/>
    <s v="PLA"/>
    <s v="São Leopoldo"/>
  </r>
  <r>
    <x v="0"/>
    <s v="470BSC0010"/>
    <n v="0"/>
    <x v="450"/>
    <s v="0010"/>
    <n v="-48.661831039970401"/>
    <n v="-26.882326489975402"/>
    <n v="-48.716231699633099"/>
    <n v="-26.841550079972102"/>
    <s v="470"/>
    <s v="SC"/>
    <s v="Eixo Principal"/>
    <s v="-"/>
    <s v="470BSC0010"/>
    <s v="ENTR R. FCO. DE PAULA SEARA (NAVEGANTES)"/>
    <s v="ENTR BR-101"/>
    <n v="0"/>
    <n v="7.4"/>
    <n v="7.4"/>
    <x v="2"/>
    <m/>
    <m/>
    <s v="Federal"/>
    <m/>
    <m/>
    <m/>
    <s v="Federal"/>
    <s v="PAV"/>
    <s v="Rio do Sul"/>
  </r>
  <r>
    <x v="0"/>
    <s v="470BSC0030"/>
    <n v="0"/>
    <x v="450"/>
    <s v="0030"/>
    <n v="-48.716231699633099"/>
    <n v="-26.841550079972102"/>
    <n v="-48.736235339689102"/>
    <n v="-26.833637549633099"/>
    <s v="470"/>
    <s v="SC"/>
    <s v="Eixo Principal"/>
    <s v="-"/>
    <s v="470BSC0030"/>
    <s v="ENTR BR-101"/>
    <s v="ENTR SC-414 (P/LUIZ ALVES)"/>
    <n v="7.4"/>
    <n v="9.9"/>
    <n v="2.5"/>
    <x v="2"/>
    <m/>
    <m/>
    <s v="Federal"/>
    <m/>
    <m/>
    <m/>
    <s v="Federal"/>
    <s v="PAV"/>
    <s v="Rio do Sul"/>
  </r>
  <r>
    <x v="0"/>
    <s v="470BSC0050"/>
    <n v="0"/>
    <x v="450"/>
    <s v="0050"/>
    <n v="-48.736235339689102"/>
    <n v="-26.833637549633099"/>
    <n v="-48.959951119948101"/>
    <n v="-26.913029840154898"/>
    <s v="470"/>
    <s v="SC"/>
    <s v="Eixo Principal"/>
    <s v="-"/>
    <s v="470BSC0050"/>
    <s v="ENTR SC-414 (P/LUIZ ALVES)"/>
    <s v="ACESSO GASPAR"/>
    <n v="9.9"/>
    <n v="35.1"/>
    <n v="25.2"/>
    <x v="2"/>
    <m/>
    <m/>
    <s v="Federal"/>
    <m/>
    <m/>
    <m/>
    <s v="Federal"/>
    <s v="PAV"/>
    <s v="Rio do Sul"/>
  </r>
  <r>
    <x v="0"/>
    <s v="470BSC0060"/>
    <n v="0"/>
    <x v="450"/>
    <s v="0060"/>
    <n v="-48.959951119948101"/>
    <n v="-26.913029840154898"/>
    <n v="-49.084920659660597"/>
    <n v="-26.862760680360999"/>
    <s v="470"/>
    <s v="SC"/>
    <s v="Eixo Principal"/>
    <s v="-"/>
    <s v="470BSC0060"/>
    <s v="ACESSO GASPAR"/>
    <s v="ENTR SC-108 (P/MASSARANDUBA)"/>
    <n v="35.1"/>
    <n v="51.1"/>
    <n v="16"/>
    <x v="2"/>
    <m/>
    <m/>
    <s v="Federal"/>
    <m/>
    <m/>
    <m/>
    <s v="Federal"/>
    <s v="PAV"/>
    <s v="Rio do Sul"/>
  </r>
  <r>
    <x v="0"/>
    <s v="470BSC0090"/>
    <n v="0"/>
    <x v="450"/>
    <s v="0090"/>
    <n v="-49.084920659660597"/>
    <n v="-26.862760680360999"/>
    <n v="-49.114386329565399"/>
    <n v="-26.874136079916099"/>
    <s v="470"/>
    <s v="SC"/>
    <s v="Eixo Principal"/>
    <s v="-"/>
    <s v="470BSC0090"/>
    <s v="ENTR SC-108 (P/MASSARANDUBA)"/>
    <s v="ENTR BR-477(A) (P/BLUMENAU)"/>
    <n v="51.1"/>
    <n v="54.6"/>
    <n v="3.5"/>
    <x v="2"/>
    <m/>
    <m/>
    <s v="Federal"/>
    <m/>
    <m/>
    <m/>
    <s v="Federal"/>
    <s v="PAV"/>
    <s v="Rio do Sul"/>
  </r>
  <r>
    <x v="0"/>
    <s v="470BSC0100"/>
    <n v="0"/>
    <x v="450"/>
    <s v="0100"/>
    <n v="-49.114386329565399"/>
    <n v="-26.874136079916099"/>
    <n v="-49.141713009647603"/>
    <n v="-26.882914900202401"/>
    <s v="470"/>
    <s v="SC"/>
    <s v="Eixo Principal"/>
    <s v="-"/>
    <s v="470BSC0100"/>
    <s v="ENTR BR-477(A) (P/BLUMENAU)"/>
    <s v="ENTR SC-421 (P/POMERODE)"/>
    <n v="54.6"/>
    <n v="57.6"/>
    <n v="3"/>
    <x v="2"/>
    <m/>
    <s v="477BSC0100"/>
    <s v="Federal"/>
    <m/>
    <m/>
    <m/>
    <s v="Federal"/>
    <s v="PAV"/>
    <s v="Rio do Sul"/>
  </r>
  <r>
    <x v="0"/>
    <s v="470BSC0110"/>
    <n v="0"/>
    <x v="450"/>
    <s v="0110"/>
    <n v="-49.141713009647603"/>
    <n v="-26.882914900202401"/>
    <n v="-49.246705520243403"/>
    <n v="-26.883745600379001"/>
    <s v="470"/>
    <s v="SC"/>
    <s v="Eixo Principal"/>
    <s v="-"/>
    <s v="470BSC0110"/>
    <s v="ENTR SC-421 (P/POMERODE)"/>
    <s v="ENTR BR-477(B) (P/TIMBÓ)"/>
    <n v="57.6"/>
    <n v="69"/>
    <n v="11.4"/>
    <x v="2"/>
    <m/>
    <s v="477BSC0090"/>
    <s v="Federal"/>
    <m/>
    <m/>
    <m/>
    <s v="Federal"/>
    <s v="PAV"/>
    <s v="Rio do Sul"/>
  </r>
  <r>
    <x v="0"/>
    <s v="470BSC0130"/>
    <n v="0"/>
    <x v="450"/>
    <s v="0130"/>
    <n v="-49.246705520243403"/>
    <n v="-26.883745600379001"/>
    <n v="-49.359272339646701"/>
    <n v="-26.949628230158599"/>
    <s v="470"/>
    <s v="SC"/>
    <s v="Eixo Principal"/>
    <s v="-"/>
    <s v="470BSC0130"/>
    <s v="ENTR BR-477(B) (P/TIMBÓ)"/>
    <s v="ENTR SC-110(A) (P/RODEIO)"/>
    <n v="69"/>
    <n v="86.2"/>
    <n v="17.2"/>
    <x v="2"/>
    <m/>
    <m/>
    <s v="Federal"/>
    <m/>
    <m/>
    <m/>
    <s v="Federal"/>
    <s v="PAV"/>
    <s v="Rio do Sul"/>
  </r>
  <r>
    <x v="0"/>
    <s v="470BSC0150"/>
    <n v="0"/>
    <x v="450"/>
    <s v="0150"/>
    <n v="-49.359272339646701"/>
    <n v="-26.949628230158599"/>
    <n v="-49.498224970206103"/>
    <n v="-27.078324449813401"/>
    <s v="470"/>
    <s v="SC"/>
    <s v="Eixo Principal"/>
    <s v="-"/>
    <s v="470BSC0150"/>
    <s v="ENTR SC-110(A) (P/RODEIO)"/>
    <s v="ENTR SC-340 (P/IBIRAMA)"/>
    <n v="86.2"/>
    <n v="116.4"/>
    <n v="30.2"/>
    <x v="2"/>
    <m/>
    <m/>
    <s v="Federal"/>
    <m/>
    <m/>
    <m/>
    <s v="Federal"/>
    <s v="PAV"/>
    <s v="Rio do Sul"/>
  </r>
  <r>
    <x v="0"/>
    <s v="470BSC0160"/>
    <n v="0"/>
    <x v="450"/>
    <s v="0160"/>
    <n v="-49.498224970206103"/>
    <n v="-27.078324449813401"/>
    <n v="-49.556499939820199"/>
    <n v="-27.160302400035601"/>
    <s v="470"/>
    <s v="SC"/>
    <s v="Eixo Principal"/>
    <s v="-"/>
    <s v="470BSC0160"/>
    <s v="ENTR SC-340 (P/IBIRAMA)"/>
    <s v="ENTR SC-110(B) (P/LONTRAS)"/>
    <n v="116.4"/>
    <n v="130.30000000000001"/>
    <n v="13.9"/>
    <x v="2"/>
    <m/>
    <m/>
    <s v="Federal"/>
    <m/>
    <m/>
    <m/>
    <s v="Federal"/>
    <s v="PAV"/>
    <s v="Rio do Sul"/>
  </r>
  <r>
    <x v="0"/>
    <s v="470BSC0165"/>
    <n v="0"/>
    <x v="450"/>
    <s v="0165"/>
    <n v="-49.556499939820199"/>
    <n v="-27.160302400035601"/>
    <n v="-49.6606369999975"/>
    <n v="-27.2211830896278"/>
    <s v="470"/>
    <s v="SC"/>
    <s v="Eixo Principal"/>
    <s v="-"/>
    <s v="470BSC0165"/>
    <s v="ENTR SC-110(B) (P/LONTRAS)"/>
    <s v="ENTR SC-350(A) (P/RIO DO SUL)"/>
    <n v="130.30000000000001"/>
    <n v="139.5"/>
    <n v="9.1999999999999993"/>
    <x v="2"/>
    <m/>
    <m/>
    <s v="Federal"/>
    <m/>
    <m/>
    <m/>
    <s v="Federal"/>
    <s v="PAV"/>
    <s v="Rio do Sul"/>
  </r>
  <r>
    <x v="0"/>
    <s v="470BSC0170"/>
    <n v="0"/>
    <x v="450"/>
    <s v="0170"/>
    <n v="-49.6606369999975"/>
    <n v="-27.2211830896278"/>
    <n v="-49.6943564703747"/>
    <n v="-27.246288650200899"/>
    <s v="470"/>
    <s v="SC"/>
    <s v="Eixo Principal"/>
    <s v="-"/>
    <s v="470BSC0170"/>
    <s v="ENTR SC-350(A) (P/RIO DO SUL)"/>
    <s v="ENTR SC-350(B) (P/LAURENTINO)"/>
    <n v="139.5"/>
    <n v="148"/>
    <n v="8.5"/>
    <x v="2"/>
    <m/>
    <m/>
    <s v="Federal"/>
    <m/>
    <m/>
    <m/>
    <s v="Federal"/>
    <s v="PAV"/>
    <s v="Rio do Sul"/>
  </r>
  <r>
    <x v="0"/>
    <s v="470BSC0173"/>
    <n v="0"/>
    <x v="450"/>
    <s v="0173"/>
    <n v="-49.6943564703747"/>
    <n v="-27.246288650200899"/>
    <n v="-49.783130910263203"/>
    <n v="-27.285952730134301"/>
    <s v="470"/>
    <s v="SC"/>
    <s v="Eixo Principal"/>
    <s v="-"/>
    <s v="470BSC0173"/>
    <s v="ENTR SC-350(B) (P/LAURENTINO)"/>
    <s v="ENTR SC-112 (P/TROMBUDO CENTRAL)"/>
    <n v="148"/>
    <n v="158.5"/>
    <n v="10.5"/>
    <x v="2"/>
    <m/>
    <m/>
    <s v="Federal"/>
    <m/>
    <m/>
    <m/>
    <s v="Federal"/>
    <s v="PAV"/>
    <s v="Rio do Sul"/>
  </r>
  <r>
    <x v="0"/>
    <s v="470BSC0175"/>
    <n v="0"/>
    <x v="450"/>
    <s v="0175"/>
    <n v="-49.783130910263203"/>
    <n v="-27.285952730134301"/>
    <n v="-49.959778490384899"/>
    <n v="-27.251019559904702"/>
    <s v="470"/>
    <s v="SC"/>
    <s v="Eixo Principal"/>
    <s v="-"/>
    <s v="470BSC0175"/>
    <s v="ENTR SC-112 (P/TROMBUDO CENTRAL)"/>
    <s v="ENTR SC-114(A) (P/TAIÓ)"/>
    <n v="158.5"/>
    <n v="177.2"/>
    <n v="18.7"/>
    <x v="2"/>
    <m/>
    <m/>
    <s v="Federal"/>
    <m/>
    <m/>
    <m/>
    <s v="Federal"/>
    <s v="PAV"/>
    <s v="Rio do Sul"/>
  </r>
  <r>
    <x v="0"/>
    <s v="470BSC0180"/>
    <n v="0"/>
    <x v="450"/>
    <s v="0180"/>
    <n v="-49.959778490384899"/>
    <n v="-27.251019559904702"/>
    <n v="-50.133894280196799"/>
    <n v="-27.308059079562799"/>
    <s v="470"/>
    <s v="SC"/>
    <s v="Eixo Principal"/>
    <s v="-"/>
    <s v="470BSC0180"/>
    <s v="ENTR SC-114(A) (P/TAIÓ)"/>
    <s v="ENTR SC-114(B) (P/OTACÍLIO COSTA)"/>
    <n v="177.2"/>
    <n v="199.6"/>
    <n v="22.4"/>
    <x v="2"/>
    <m/>
    <m/>
    <s v="Federal"/>
    <m/>
    <m/>
    <m/>
    <s v="Federal"/>
    <s v="PAV"/>
    <s v="Rio do Sul"/>
  </r>
  <r>
    <x v="0"/>
    <s v="470BSC0190"/>
    <n v="0"/>
    <x v="450"/>
    <s v="0190"/>
    <n v="-50.133894280196799"/>
    <n v="-27.308059079562799"/>
    <n v="-50.426082340227701"/>
    <n v="-27.301417980155598"/>
    <s v="470"/>
    <s v="SC"/>
    <s v="Eixo Principal"/>
    <s v="-"/>
    <s v="470BSC0190"/>
    <s v="ENTR SC-114(B) (P/OTACÍLIO COSTA)"/>
    <s v="ENTR BR-116"/>
    <n v="199.6"/>
    <n v="233.5"/>
    <n v="33.9"/>
    <x v="2"/>
    <m/>
    <m/>
    <s v="Federal"/>
    <m/>
    <m/>
    <m/>
    <s v="Federal"/>
    <s v="PAV"/>
    <s v="Rio do Sul"/>
  </r>
  <r>
    <x v="0"/>
    <s v="470BSC0210"/>
    <n v="0"/>
    <x v="450"/>
    <s v="0210"/>
    <n v="-50.426082340227701"/>
    <n v="-27.301417980155598"/>
    <n v="-50.561410229898101"/>
    <n v="-27.312584919558301"/>
    <s v="470"/>
    <s v="SC"/>
    <s v="Eixo Principal"/>
    <s v="-"/>
    <s v="470BSC0210"/>
    <s v="ENTR BR-116"/>
    <s v="ENTR SC-120 (P/CURITIBANOS)"/>
    <n v="233.5"/>
    <n v="249.2"/>
    <n v="15.7"/>
    <x v="2"/>
    <m/>
    <m/>
    <s v="Federal"/>
    <m/>
    <m/>
    <m/>
    <s v="Federal"/>
    <s v="PAV"/>
    <s v="Rio do Sul"/>
  </r>
  <r>
    <x v="0"/>
    <s v="470BSC0230"/>
    <n v="0"/>
    <x v="450"/>
    <s v="0230"/>
    <n v="-50.561410229898101"/>
    <n v="-27.312584919558301"/>
    <n v="-50.960192729610696"/>
    <n v="-27.335458270182901"/>
    <s v="470"/>
    <s v="SC"/>
    <s v="Eixo Principal"/>
    <s v="-"/>
    <s v="470BSC0230"/>
    <s v="ENTR SC-120 (P/CURITIBANOS)"/>
    <s v="ENTR SC-452 (P/FRAIBURGO)"/>
    <n v="249.2"/>
    <n v="289.8"/>
    <n v="40.6"/>
    <x v="2"/>
    <m/>
    <m/>
    <s v="Federal"/>
    <m/>
    <m/>
    <m/>
    <s v="Federal"/>
    <s v="PAV"/>
    <s v="Rio do Sul"/>
  </r>
  <r>
    <x v="0"/>
    <s v="470BSC0250"/>
    <n v="0"/>
    <x v="450"/>
    <s v="0250"/>
    <n v="-50.960192729610696"/>
    <n v="-27.335458270182901"/>
    <n v="-51.066755110259997"/>
    <n v="-27.3742909403745"/>
    <s v="470"/>
    <s v="SC"/>
    <s v="Eixo Principal"/>
    <s v="-"/>
    <s v="470BSC0250"/>
    <s v="ENTR SC-452 (P/FRAIBURGO)"/>
    <s v="ENTR BR-282(A)"/>
    <n v="289.8"/>
    <n v="302.10000000000002"/>
    <n v="12.3"/>
    <x v="2"/>
    <m/>
    <m/>
    <s v="Federal"/>
    <m/>
    <m/>
    <m/>
    <s v="Federal"/>
    <s v="PAV"/>
    <s v="Rio do Sul"/>
  </r>
  <r>
    <x v="0"/>
    <s v="470BSC0270"/>
    <n v="0"/>
    <x v="450"/>
    <s v="0270"/>
    <n v="-51.066755110259997"/>
    <n v="-27.3742909403745"/>
    <n v="-51.1921896804093"/>
    <n v="-27.3933931602661"/>
    <s v="470"/>
    <s v="SC"/>
    <s v="Eixo Principal"/>
    <s v="Coinc"/>
    <s v="470BSC0270"/>
    <s v="ENTR BR-282(A)"/>
    <s v="ENTR BR-282(B)/283(A) (P/CAMPOS NOVOS)"/>
    <n v="302.10000000000002"/>
    <n v="315"/>
    <n v="12.9"/>
    <x v="2"/>
    <m/>
    <s v="282BSC0230"/>
    <s v="Federal"/>
    <m/>
    <m/>
    <m/>
    <s v="Federal"/>
    <s v="PAV"/>
    <s v="Joaçaba"/>
  </r>
  <r>
    <x v="0"/>
    <s v="470BSC0290"/>
    <n v="0"/>
    <x v="450"/>
    <s v="0290"/>
    <n v="-51.1921896804093"/>
    <n v="-27.3933931602661"/>
    <n v="-51.247856640371502"/>
    <n v="-27.447548170111901"/>
    <s v="470"/>
    <s v="SC"/>
    <s v="Eixo Principal"/>
    <s v="Coinc"/>
    <s v="470BSC0290"/>
    <s v="ENTR BR-282(B)/283(A) (P/CAMPOS NOVOS)"/>
    <s v="ENTR SC-284 (P/DISTRITO DE IBICUÍ)"/>
    <n v="315"/>
    <n v="324.10000000000002"/>
    <n v="9.1"/>
    <x v="2"/>
    <m/>
    <s v="283BSC0015"/>
    <s v="Federal"/>
    <m/>
    <m/>
    <m/>
    <s v="Federal"/>
    <s v="PAV"/>
    <s v="Joaçaba"/>
  </r>
  <r>
    <x v="0"/>
    <s v="470BSC0295"/>
    <n v="0"/>
    <x v="450"/>
    <s v="0295"/>
    <n v="-51.247856640371502"/>
    <n v="-27.447548170111901"/>
    <n v="-51.2734290803877"/>
    <n v="-27.466977010280701"/>
    <s v="470"/>
    <s v="SC"/>
    <s v="Eixo Principal"/>
    <s v="Coinc"/>
    <s v="470BSC0295"/>
    <s v="ENTR SC-284 (P/DISTRITO DE IBICUÍ)"/>
    <s v="ENTR SC-135 (P/CELSO RAMOS)"/>
    <n v="324.10000000000002"/>
    <n v="327.5"/>
    <n v="3.4"/>
    <x v="2"/>
    <m/>
    <s v="283BSC0020"/>
    <s v="Federal"/>
    <m/>
    <m/>
    <m/>
    <s v="Federal"/>
    <s v="PAV"/>
    <s v="Joaçaba"/>
  </r>
  <r>
    <x v="0"/>
    <s v="470BSC0300"/>
    <n v="0"/>
    <x v="450"/>
    <s v="0300"/>
    <n v="-51.2734290803877"/>
    <n v="-27.466977010280701"/>
    <n v="-51.388291729579599"/>
    <n v="-27.530013169771902"/>
    <s v="470"/>
    <s v="SC"/>
    <s v="Eixo Principal"/>
    <s v="Coinc"/>
    <s v="470BSC0300"/>
    <s v="ENTR SC-135 (P/CELSO RAMOS)"/>
    <s v="ENTR BR-283(B)/SC-390 (ENCRUZILHADA)"/>
    <n v="327.5"/>
    <n v="341.8"/>
    <n v="14.3"/>
    <x v="2"/>
    <m/>
    <s v="283BSC0025"/>
    <s v="Federal"/>
    <m/>
    <m/>
    <m/>
    <s v="Federal"/>
    <s v="PAV"/>
    <s v="Joaçaba"/>
  </r>
  <r>
    <x v="0"/>
    <s v="470BSC0310"/>
    <n v="0"/>
    <x v="450"/>
    <s v="0310"/>
    <n v="-51.388291729579599"/>
    <n v="-27.530013169771902"/>
    <n v="-51.471258249668402"/>
    <n v="-27.600790650268198"/>
    <s v="470"/>
    <s v="SC"/>
    <s v="Eixo Principal"/>
    <s v="-"/>
    <s v="470BSC0310"/>
    <s v="ENTR BR-283(B)/SC-390 (ENCRUZILHADA)"/>
    <s v="DIV SC/RS (INÍCIO DA PONTE SOBRE O RIO PELOTAS)"/>
    <n v="341.8"/>
    <n v="356.6"/>
    <n v="14.8"/>
    <x v="2"/>
    <m/>
    <m/>
    <s v="Federal"/>
    <m/>
    <m/>
    <m/>
    <s v="Federal"/>
    <s v="PAV"/>
    <s v="Joaçaba"/>
  </r>
  <r>
    <x v="0"/>
    <s v="471BRS0005"/>
    <n v="0"/>
    <x v="451"/>
    <s v="0005"/>
    <n v="-52.476098669617798"/>
    <n v="-28.822922160329298"/>
    <n v="-52.516773889703103"/>
    <n v="-28.853131449956301"/>
    <s v="471"/>
    <s v="RS"/>
    <s v="Eixo Principal"/>
    <s v="Coinc"/>
    <s v="471BRS0005"/>
    <s v="ENTR BR-153(A)/386/RS-332(A) (SOLEDADE)"/>
    <s v="ENTR RS-332(B)/ACESSO SUL DE SOLEDADE"/>
    <n v="0"/>
    <n v="5.8"/>
    <n v="5.8"/>
    <x v="1"/>
    <m/>
    <s v="153BRS1725"/>
    <s v="Estadual"/>
    <m/>
    <s v="RS-332"/>
    <s v="PAV"/>
    <s v="Estadual"/>
    <s v="PLA"/>
    <s v="Passo Fundo"/>
  </r>
  <r>
    <x v="0"/>
    <s v="471BRS0010"/>
    <n v="0"/>
    <x v="451"/>
    <s v="0010"/>
    <n v="-52.516773889703103"/>
    <n v="-28.853131449956301"/>
    <n v="-52.5960624596147"/>
    <n v="-29.0936539899396"/>
    <s v="471"/>
    <s v="RS"/>
    <s v="Eixo Principal"/>
    <s v="Coinc"/>
    <s v="471BRS0010"/>
    <s v="ENTR RS-332(B)/ACESSO SUL DE SOLEDADE"/>
    <s v="BARROS CASSAL"/>
    <n v="5.8"/>
    <n v="41"/>
    <n v="35.200000000000003"/>
    <x v="1"/>
    <m/>
    <s v="153BRS1730"/>
    <s v="Estadual"/>
    <m/>
    <s v="RS-332"/>
    <s v="PAV"/>
    <s v="Estadual"/>
    <s v="PLA"/>
    <s v="Passo Fundo"/>
  </r>
  <r>
    <x v="0"/>
    <s v="471BRS0020"/>
    <n v="0"/>
    <x v="451"/>
    <s v="0020"/>
    <n v="-52.5960624596147"/>
    <n v="-29.0936539899396"/>
    <n v="-52.667645589672098"/>
    <n v="-29.4579902096803"/>
    <s v="471"/>
    <s v="RS"/>
    <s v="Eixo Principal"/>
    <s v="Coinc"/>
    <s v="471BRS0020"/>
    <s v="BARROS CASSAL"/>
    <s v="HERVEIRAS"/>
    <n v="41"/>
    <n v="88.9"/>
    <n v="47.9"/>
    <x v="1"/>
    <m/>
    <s v="153BRS1740"/>
    <s v="Estadual"/>
    <m/>
    <s v="RS-153"/>
    <s v="PAV"/>
    <s v="Estadual"/>
    <s v="PLA"/>
    <s v="Passo Fundo"/>
  </r>
  <r>
    <x v="0"/>
    <s v="471BRS0030"/>
    <n v="0"/>
    <x v="451"/>
    <s v="0030"/>
    <n v="-52.667645589672098"/>
    <n v="-29.4579902096803"/>
    <n v="-52.560991790238802"/>
    <n v="-29.703069150420902"/>
    <s v="471"/>
    <s v="RS"/>
    <s v="Eixo Principal"/>
    <s v="Coinc"/>
    <s v="471BRS0030"/>
    <s v="HERVEIRAS"/>
    <s v="ENTR BR-287(A)/153(B)"/>
    <n v="88.9"/>
    <n v="122.6"/>
    <n v="33.700000000000003"/>
    <x v="1"/>
    <m/>
    <s v="153BRS1750"/>
    <s v="Estadual"/>
    <m/>
    <s v="RS-153"/>
    <s v="PAV"/>
    <s v="Estadual"/>
    <s v="PLA"/>
    <s v="Passo Fundo"/>
  </r>
  <r>
    <x v="0"/>
    <s v="471BRS0040"/>
    <n v="0"/>
    <x v="451"/>
    <s v="0040"/>
    <n v="-52.560991790238802"/>
    <n v="-29.703069150420902"/>
    <n v="-52.449745350067801"/>
    <n v="-29.689495760121101"/>
    <s v="471"/>
    <s v="RS"/>
    <s v="Eixo Principal"/>
    <s v="Coinc"/>
    <s v="471BRS0040"/>
    <s v="ENTR BR-287(A)/153(B)"/>
    <s v="ENTR BR-287(B) (P/ SANTA CRUZ DO SUL)"/>
    <n v="122.6"/>
    <n v="133.6"/>
    <n v="11"/>
    <x v="1"/>
    <m/>
    <s v="287BRS0090"/>
    <s v="Estadual"/>
    <m/>
    <s v="RST-287"/>
    <s v="PAV"/>
    <s v="Estadual"/>
    <s v="PLA"/>
    <s v="Passo Fundo"/>
  </r>
  <r>
    <x v="0"/>
    <s v="471BRS0050"/>
    <n v="0"/>
    <x v="451"/>
    <s v="0050"/>
    <n v="-52.449745350067801"/>
    <n v="-29.689495760121101"/>
    <n v="-52.452204449975298"/>
    <n v="-29.7294542996761"/>
    <s v="471"/>
    <s v="RS"/>
    <s v="Eixo Principal"/>
    <s v="-"/>
    <s v="471BRS0050"/>
    <s v="ENTR BR-287(B) (P/ SANTA CRUZ DO SUL)"/>
    <s v="ENTR RS-409 (P/VERA CRUZ)"/>
    <n v="133.6"/>
    <n v="138.30000000000001"/>
    <n v="4.7"/>
    <x v="2"/>
    <m/>
    <m/>
    <s v="Convênio de Administração"/>
    <m/>
    <m/>
    <m/>
    <s v="Federal"/>
    <s v="PAV"/>
    <s v="São Leopoldo"/>
  </r>
  <r>
    <x v="0"/>
    <s v="471BRS0051"/>
    <n v="0"/>
    <x v="451"/>
    <s v="0051"/>
    <n v="-52.452204449975298"/>
    <n v="-29.7294542996761"/>
    <n v="-52.426907859909697"/>
    <n v="-29.7567362196007"/>
    <s v="471"/>
    <s v="RS"/>
    <s v="Eixo Principal"/>
    <s v="-"/>
    <s v="471BRS0051"/>
    <s v="ENTR RS-409 (P/VERA CRUZ)"/>
    <s v="ACESSO SUL SANTA CRUZ DO SUL"/>
    <n v="138.30000000000001"/>
    <n v="142.80000000000001"/>
    <n v="4.5"/>
    <x v="2"/>
    <m/>
    <m/>
    <s v="Convênio de Administração"/>
    <m/>
    <m/>
    <m/>
    <s v="Federal"/>
    <s v="PAV"/>
    <s v="São Leopoldo"/>
  </r>
  <r>
    <x v="0"/>
    <s v="471BRS0052"/>
    <n v="0"/>
    <x v="451"/>
    <s v="0052"/>
    <n v="-52.426907859909697"/>
    <n v="-29.7567362196007"/>
    <n v="-52.371023930409997"/>
    <n v="-29.9737502996365"/>
    <s v="471"/>
    <s v="RS"/>
    <s v="Eixo Principal"/>
    <s v="-"/>
    <s v="471BRS0052"/>
    <s v="ACESSO SUL SANTA CRUZ DO SUL"/>
    <s v="ENTR RS-403 (RIO PARDO)"/>
    <n v="142.80000000000001"/>
    <n v="168.3"/>
    <n v="25.5"/>
    <x v="2"/>
    <m/>
    <m/>
    <s v="Federal"/>
    <m/>
    <m/>
    <m/>
    <s v="Federal"/>
    <s v="PAV"/>
    <s v="São Leopoldo"/>
  </r>
  <r>
    <x v="0"/>
    <s v="471BRS0070"/>
    <n v="0"/>
    <x v="451"/>
    <s v="0070"/>
    <n v="-52.371023930409997"/>
    <n v="-29.9737502996365"/>
    <n v="-52.3734554400165"/>
    <n v="-30.190155330004401"/>
    <s v="471"/>
    <s v="RS"/>
    <s v="Eixo Principal"/>
    <s v="-"/>
    <s v="471BRS0070"/>
    <s v="ENTR RS-403 (RIO PARDO)"/>
    <s v="ENTR BR-290 (PANTANO GRANDE)"/>
    <n v="168.3"/>
    <n v="192.7"/>
    <n v="24.4"/>
    <x v="2"/>
    <m/>
    <m/>
    <s v="Federal"/>
    <m/>
    <m/>
    <m/>
    <s v="Federal"/>
    <s v="PAV"/>
    <s v="São Leopoldo"/>
  </r>
  <r>
    <x v="0"/>
    <s v="471BRS0090"/>
    <n v="0"/>
    <x v="451"/>
    <s v="0090"/>
    <n v="-52.3734554400165"/>
    <n v="-30.190155330004401"/>
    <n v="-52.368997190367999"/>
    <n v="-30.311746560155498"/>
    <s v="471"/>
    <s v="RS"/>
    <s v="Eixo Principal"/>
    <s v="-"/>
    <s v="471BRS0090"/>
    <s v="ENTR BR-290 (PANTANO GRANDE)"/>
    <s v="ACESSO CAPIVARITA"/>
    <n v="192.7"/>
    <n v="208.4"/>
    <n v="15.7"/>
    <x v="1"/>
    <m/>
    <m/>
    <s v="Estadual"/>
    <m/>
    <s v="RSC-471"/>
    <s v="PAV"/>
    <s v="Estadual"/>
    <s v="PLA"/>
    <s v="Pelotas"/>
  </r>
  <r>
    <x v="0"/>
    <s v="471BRS0095"/>
    <n v="0"/>
    <x v="451"/>
    <s v="0095"/>
    <n v="-52.368997190367999"/>
    <n v="-30.311746560155498"/>
    <n v="-52.493605449931501"/>
    <n v="-30.535136290307399"/>
    <s v="471"/>
    <s v="RS"/>
    <s v="Eixo Principal"/>
    <s v="-"/>
    <s v="471BRS0095"/>
    <s v="ACESSO CAPIVARITA"/>
    <s v="ENTR RS-350(A) (P/ENCRUZILHADA  DO SUL)"/>
    <n v="208.4"/>
    <n v="238.2"/>
    <n v="29.8"/>
    <x v="1"/>
    <m/>
    <m/>
    <s v="Estadual"/>
    <m/>
    <s v="RST-471"/>
    <s v="PAV"/>
    <s v="Estadual"/>
    <s v="PLA"/>
    <s v="Pelotas"/>
  </r>
  <r>
    <x v="0"/>
    <s v="471BRS0102"/>
    <n v="0"/>
    <x v="451"/>
    <s v="0102"/>
    <n v="-52.493605449931501"/>
    <n v="-30.535136290307399"/>
    <n v="-52.492007559701001"/>
    <n v="-30.538345340265199"/>
    <s v="471"/>
    <s v="RS"/>
    <s v="Eixo Principal"/>
    <s v="-"/>
    <s v="471BRS0102"/>
    <s v="ENTR RS-350(A) (P/ENCRUZILHADA  DO SUL)"/>
    <s v="ENTR RS-350(B) (P/DOM FELICIANO)"/>
    <n v="238.2"/>
    <n v="238.5"/>
    <n v="0.3"/>
    <x v="1"/>
    <m/>
    <m/>
    <s v="Estadual"/>
    <m/>
    <s v="RST-471"/>
    <s v="PAV"/>
    <s v="Estadual"/>
    <s v="PLA"/>
    <s v="Pelotas"/>
  </r>
  <r>
    <x v="0"/>
    <s v="471BRS0110"/>
    <n v="0"/>
    <x v="451"/>
    <s v="0110"/>
    <n v="-52.492007559701001"/>
    <n v="-30.538345340265199"/>
    <n v="-52.643650629772701"/>
    <n v="-30.9396393397836"/>
    <s v="471"/>
    <s v="RS"/>
    <s v="Eixo Principal"/>
    <s v="-"/>
    <s v="471BRS0110"/>
    <s v="ENTR RS-350(B) (P/DOM FELICIANO)"/>
    <s v="INÍCIO PONTE S/RIO CAMAQUÃ"/>
    <n v="238.5"/>
    <n v="300.8"/>
    <n v="62.3"/>
    <x v="1"/>
    <m/>
    <m/>
    <s v="Estadual"/>
    <m/>
    <s v="RST-471"/>
    <s v="PAV"/>
    <s v="Estadual"/>
    <s v="PLA"/>
    <s v="Pelotas"/>
  </r>
  <r>
    <x v="0"/>
    <s v="471BRS0125"/>
    <n v="0"/>
    <x v="451"/>
    <s v="0125"/>
    <n v="-52.643650629772701"/>
    <n v="-30.9396393397836"/>
    <n v="-52.850924530442597"/>
    <n v="-31.1707216602763"/>
    <s v="471"/>
    <s v="RS"/>
    <s v="Eixo Principal"/>
    <s v="-"/>
    <s v="471BRS0125"/>
    <s v="INÍCIO PONTE S/RIO CAMAQUÃ"/>
    <s v="ENTR BR-392(A) (P/SANTANA DA BOA VISTA)"/>
    <n v="300.8"/>
    <n v="335.6"/>
    <n v="34.799999999999997"/>
    <x v="1"/>
    <m/>
    <m/>
    <s v="Estadual"/>
    <m/>
    <s v="RST-471"/>
    <s v="PAV"/>
    <s v="Estadual"/>
    <s v="PLA"/>
    <s v="Pelotas"/>
  </r>
  <r>
    <x v="0"/>
    <s v="471BRS0130"/>
    <n v="0"/>
    <x v="451"/>
    <s v="0130"/>
    <n v="-52.850924530442597"/>
    <n v="-31.1707216602763"/>
    <n v="-52.725441360030601"/>
    <n v="-31.3650610697125"/>
    <s v="471"/>
    <s v="RS"/>
    <s v="Eixo Principal"/>
    <s v="Coinc"/>
    <s v="471BRS0130"/>
    <s v="ENTR BR-392(A) (P/SANTANA DA BOA VISTA)"/>
    <s v="ENTR RS-265(A) (P/CANCELÃO)"/>
    <n v="335.6"/>
    <n v="360.9"/>
    <n v="25.3"/>
    <x v="2"/>
    <m/>
    <s v="392BRS0150"/>
    <s v="Concessão Federal"/>
    <m/>
    <m/>
    <m/>
    <s v="Federal"/>
    <s v="PAV"/>
    <s v="Pelotas"/>
  </r>
  <r>
    <x v="0"/>
    <s v="471BRS0140"/>
    <n v="0"/>
    <x v="451"/>
    <s v="0140"/>
    <n v="-52.725441360030601"/>
    <n v="-31.3650610697125"/>
    <n v="-52.696091459852902"/>
    <n v="-31.3913874401781"/>
    <s v="471"/>
    <s v="RS"/>
    <s v="Eixo Principal"/>
    <s v="Coinc"/>
    <s v="471BRS0140"/>
    <s v="ENTR RS-265(A) (P/CANCELÃO)"/>
    <s v="ENTR BR-265(B) (P/CANGUÇU)"/>
    <n v="360.9"/>
    <n v="365.2"/>
    <n v="4.3"/>
    <x v="2"/>
    <m/>
    <s v="392BRS0130"/>
    <s v="Concessão Federal"/>
    <m/>
    <m/>
    <m/>
    <s v="Federal"/>
    <s v="PAV"/>
    <s v="Pelotas"/>
  </r>
  <r>
    <x v="0"/>
    <s v="471BRS0150"/>
    <n v="0"/>
    <x v="451"/>
    <s v="0150"/>
    <n v="-52.696091459852902"/>
    <n v="-31.3913874401781"/>
    <n v="-52.384862709746201"/>
    <n v="-31.725837930176201"/>
    <s v="471"/>
    <s v="RS"/>
    <s v="Eixo Principal"/>
    <s v="Coinc"/>
    <s v="471BRS0150"/>
    <s v="ENTR BR-265(B) (P/CANGUÇU)"/>
    <s v="ENTR BR-116(A)/293(A)/392(B) (P/PELOTAS)"/>
    <n v="365.2"/>
    <n v="414.6"/>
    <n v="49.4"/>
    <x v="2"/>
    <m/>
    <s v="392BRS0110"/>
    <s v="Concessão Federal"/>
    <m/>
    <m/>
    <m/>
    <s v="Federal"/>
    <s v="PAV"/>
    <s v="Pelotas"/>
  </r>
  <r>
    <x v="0"/>
    <s v="471BRS0170"/>
    <n v="0"/>
    <x v="451"/>
    <s v="0170"/>
    <n v="-52.384862709746201"/>
    <n v="-31.725837930176201"/>
    <n v="-52.4041712404103"/>
    <n v="-31.7453258899777"/>
    <s v="471"/>
    <s v="RS"/>
    <s v="Eixo Principal"/>
    <s v="Coinc"/>
    <s v="471BRS0170"/>
    <s v="ENTR BR-116(A)/293(A)/392(B) (P/PELOTAS)"/>
    <s v="ENTR BR-116(B)/293(B)"/>
    <n v="414.6"/>
    <n v="417.5"/>
    <n v="2.9"/>
    <x v="2"/>
    <s v="EOD"/>
    <s v="392BRS0100;293BRS0011;116BRS3370"/>
    <s v="Concessão Federal"/>
    <m/>
    <m/>
    <m/>
    <s v="Federal"/>
    <s v="PAV"/>
    <s v="Pelotas"/>
  </r>
  <r>
    <x v="0"/>
    <s v="471BRS0180"/>
    <n v="0"/>
    <x v="451"/>
    <s v="0180"/>
    <n v="-52.4041712404103"/>
    <n v="-31.7453258899777"/>
    <n v="-52.359581579925901"/>
    <n v="-31.7778190097394"/>
    <s v="471"/>
    <s v="RS"/>
    <s v="Eixo Principal"/>
    <s v="Coinc"/>
    <s v="471BRS0180"/>
    <s v="ENTR BR-116(B)/293(B)"/>
    <s v="ACESSO PELOTAS"/>
    <n v="417.5"/>
    <n v="423.7"/>
    <n v="6.2"/>
    <x v="2"/>
    <s v="EOD"/>
    <s v="392BRS0090"/>
    <s v="Concessão Federal"/>
    <m/>
    <m/>
    <m/>
    <s v="Federal"/>
    <s v="PAV"/>
    <s v="Pelotas"/>
  </r>
  <r>
    <x v="0"/>
    <s v="471BRS0190"/>
    <n v="0"/>
    <x v="451"/>
    <s v="0190"/>
    <n v="-52.359581579925901"/>
    <n v="-31.7778190097394"/>
    <n v="-52.264658389772798"/>
    <n v="-32.074825249685396"/>
    <s v="471"/>
    <s v="RS"/>
    <s v="Eixo Principal"/>
    <s v="Coinc"/>
    <s v="471BRS0190"/>
    <s v="ACESSO PELOTAS"/>
    <s v="ENTR BR-392(B) (QUINTA)"/>
    <n v="423.7"/>
    <n v="459"/>
    <n v="35.299999999999997"/>
    <x v="0"/>
    <m/>
    <s v="392BRS0070"/>
    <s v="Concessão Federal"/>
    <m/>
    <m/>
    <m/>
    <s v="Federal"/>
    <s v="PAV"/>
    <s v="Pelotas"/>
  </r>
  <r>
    <x v="0"/>
    <s v="471BRS0210"/>
    <n v="0"/>
    <x v="451"/>
    <s v="0210"/>
    <n v="-52.264658389772798"/>
    <n v="-32.074825249685396"/>
    <n v="-52.454129509968801"/>
    <n v="-32.2099534098219"/>
    <s v="471"/>
    <s v="RS"/>
    <s v="Eixo Principal"/>
    <s v="-"/>
    <s v="471BRS0210"/>
    <s v="ENTR BR-392(B) (QUINTA)"/>
    <s v="ENTR BR-473 (SARANDI)"/>
    <n v="459"/>
    <n v="483.1"/>
    <n v="24.1"/>
    <x v="2"/>
    <m/>
    <m/>
    <s v="Federal"/>
    <m/>
    <m/>
    <m/>
    <s v="Federal"/>
    <s v="PAV"/>
    <s v="Pelotas"/>
  </r>
  <r>
    <x v="0"/>
    <s v="471BRS0230"/>
    <n v="0"/>
    <x v="451"/>
    <s v="0230"/>
    <n v="-52.454129509968801"/>
    <n v="-32.2099534098219"/>
    <n v="-52.8436938399986"/>
    <n v="-33.0204461600621"/>
    <s v="471"/>
    <s v="RS"/>
    <s v="Eixo Principal"/>
    <s v="-"/>
    <s v="471BRS0230"/>
    <s v="ENTR BR-473 (SARANDI)"/>
    <s v="ACESSO P/ LAGOA MIRIM (CURRAL ALTO)"/>
    <n v="483.1"/>
    <n v="574.20000000000005"/>
    <n v="91.1"/>
    <x v="2"/>
    <m/>
    <m/>
    <s v="Federal"/>
    <m/>
    <m/>
    <m/>
    <s v="Federal"/>
    <s v="PAV"/>
    <s v="Pelotas"/>
  </r>
  <r>
    <x v="0"/>
    <s v="471BRS0250"/>
    <n v="0"/>
    <x v="451"/>
    <s v="0250"/>
    <n v="-52.8436938399986"/>
    <n v="-33.0204461600621"/>
    <n v="-53.345299389654997"/>
    <n v="-33.530626169861797"/>
    <s v="471"/>
    <s v="RS"/>
    <s v="Eixo Principal"/>
    <s v="-"/>
    <s v="471BRS0250"/>
    <s v="ACESSO P/ LAGOA MIRIM (CURRAL ALTO)"/>
    <s v="ENTR R. JUSTINO AMONTE ANACKER (SANTA VITÓRIA DO PALMAR)"/>
    <n v="574.20000000000005"/>
    <n v="659.6"/>
    <n v="85.4"/>
    <x v="2"/>
    <m/>
    <m/>
    <s v="Federal"/>
    <m/>
    <m/>
    <m/>
    <s v="Federal"/>
    <s v="PAV"/>
    <s v="Pelotas"/>
  </r>
  <r>
    <x v="0"/>
    <s v="471BRS0270"/>
    <n v="0"/>
    <x v="451"/>
    <s v="0270"/>
    <n v="-53.345299389654997"/>
    <n v="-33.530626169861797"/>
    <n v="-53.447258020241399"/>
    <n v="-33.693081359916697"/>
    <s v="471"/>
    <s v="RS"/>
    <s v="Eixo Principal"/>
    <s v="-"/>
    <s v="471BRS0270"/>
    <s v="ENTR R. JUSTINO AMONTE ANACKER (SANTA VITÓRIA DO PALMAR)"/>
    <s v="ENTR AV. URUGUAI (FRONT BRASIL/URUGUAI) (CHUÍ)"/>
    <n v="659.6"/>
    <n v="680.3"/>
    <n v="20.7"/>
    <x v="2"/>
    <m/>
    <m/>
    <s v="Federal"/>
    <m/>
    <m/>
    <m/>
    <s v="Federal"/>
    <s v="PAV"/>
    <s v="Pelotas"/>
  </r>
  <r>
    <x v="0"/>
    <s v="472BRS0010"/>
    <n v="0"/>
    <x v="452"/>
    <s v="0010"/>
    <n v="-53.421561319998801"/>
    <n v="-27.4224668399726"/>
    <n v="-53.5597106401339"/>
    <n v="-27.3539204101987"/>
    <s v="472"/>
    <s v="RS"/>
    <s v="Eixo Principal"/>
    <s v="-"/>
    <s v="472BRS0010"/>
    <s v="ENTR BR-158/386 (P/FREDERICO WESTPHALEN)"/>
    <s v="ENTR RS-528 (PALMITINHO)"/>
    <n v="0"/>
    <n v="16.399999999999999"/>
    <n v="16.399999999999999"/>
    <x v="1"/>
    <m/>
    <m/>
    <s v="Estadual"/>
    <m/>
    <s v="RST-472"/>
    <s v="PAV"/>
    <s v="Estadual"/>
    <s v="PLA"/>
    <s v="Cruz Alta"/>
  </r>
  <r>
    <x v="0"/>
    <s v="472BRS0015"/>
    <n v="0"/>
    <x v="452"/>
    <s v="0015"/>
    <n v="-53.5597106401339"/>
    <n v="-27.3539204101987"/>
    <n v="-53.730081879575003"/>
    <n v="-27.341461359953701"/>
    <s v="472"/>
    <s v="RS"/>
    <s v="Eixo Principal"/>
    <s v="-"/>
    <s v="472BRS0015"/>
    <s v="ENTR RS-528 (PALMITINHO)"/>
    <s v="ENTR BR-163 (P/ITAPIRANGA)"/>
    <n v="16.399999999999999"/>
    <n v="38.5"/>
    <n v="22.1"/>
    <x v="1"/>
    <m/>
    <m/>
    <s v="Estadual"/>
    <m/>
    <s v="RST-472"/>
    <s v="PAV"/>
    <s v="Estadual"/>
    <s v="PLA"/>
    <s v="Cruz Alta"/>
  </r>
  <r>
    <x v="0"/>
    <s v="472BRS0017"/>
    <n v="0"/>
    <x v="452"/>
    <s v="0017"/>
    <n v="-53.730081879575003"/>
    <n v="-27.341461359953701"/>
    <n v="-53.769624040217202"/>
    <n v="-27.364257570330501"/>
    <s v="472"/>
    <s v="RS"/>
    <s v="Eixo Principal"/>
    <s v="-"/>
    <s v="472BRS0017"/>
    <s v="ENTR BR-163 (P/ITAPIRANGA)"/>
    <s v="ENTR RS-330 (TENENTE PORTELA)"/>
    <n v="38.5"/>
    <n v="44.1"/>
    <n v="5.6"/>
    <x v="1"/>
    <m/>
    <m/>
    <s v="Estadual"/>
    <m/>
    <s v="RST-472"/>
    <s v="PAV"/>
    <s v="Estadual"/>
    <s v="PLA"/>
    <s v="Cruz Alta"/>
  </r>
  <r>
    <x v="0"/>
    <s v="472BRS0030"/>
    <n v="0"/>
    <x v="452"/>
    <s v="0030"/>
    <n v="-53.769624040217202"/>
    <n v="-27.364257570330501"/>
    <n v="-53.882174920036498"/>
    <n v="-27.388428659754801"/>
    <s v="472"/>
    <s v="RS"/>
    <s v="Eixo Principal"/>
    <s v="-"/>
    <s v="472BRS0030"/>
    <s v="ENTR RS-330 (TENENTE PORTELA)"/>
    <s v="INÍCIO PONTE S/ RIO TURVO"/>
    <n v="44.1"/>
    <n v="58.4"/>
    <n v="14.3"/>
    <x v="1"/>
    <m/>
    <m/>
    <s v="Estadual"/>
    <m/>
    <s v="RST-472"/>
    <s v="PAV"/>
    <s v="Estadual"/>
    <s v="PLA"/>
    <s v="Cruz Alta"/>
  </r>
  <r>
    <x v="0"/>
    <s v="472BRS0035"/>
    <n v="0"/>
    <x v="452"/>
    <s v="0035"/>
    <n v="-53.882174920036498"/>
    <n v="-27.388428659754801"/>
    <n v="-53.9494855895882"/>
    <n v="-27.432260500221801"/>
    <s v="472"/>
    <s v="RS"/>
    <s v="Eixo Principal"/>
    <s v="-"/>
    <s v="472BRS0035"/>
    <s v="INÍCIO PONTE S/ RIO TURVO"/>
    <s v="ENTR BR-468(A)/RS-305 (P/TRÊS PASSOS)"/>
    <n v="58.4"/>
    <n v="67.900000000000006"/>
    <n v="9.5"/>
    <x v="1"/>
    <m/>
    <m/>
    <s v="Estadual"/>
    <m/>
    <s v="RST-472"/>
    <s v="PAV"/>
    <s v="Estadual"/>
    <s v="PLA"/>
    <s v="Cruz Alta"/>
  </r>
  <r>
    <x v="0"/>
    <s v="472BRS0040"/>
    <n v="0"/>
    <x v="452"/>
    <s v="0040"/>
    <n v="-53.9494855895882"/>
    <n v="-27.432260500221801"/>
    <n v="-53.884209729695201"/>
    <n v="-27.511305219859899"/>
    <s v="472"/>
    <s v="RS"/>
    <s v="Eixo Principal"/>
    <s v="Coinc"/>
    <s v="472BRS0040"/>
    <s v="ENTR BR-468(A)/RS-305 (P/TRÊS PASSOS)"/>
    <s v="ENTR BR-468(B)"/>
    <n v="67.900000000000006"/>
    <n v="80"/>
    <n v="12.1"/>
    <x v="2"/>
    <m/>
    <s v="468BRS0120"/>
    <s v="Federal"/>
    <m/>
    <m/>
    <m/>
    <s v="Federal"/>
    <s v="PAV"/>
    <s v="Cruz Alta"/>
  </r>
  <r>
    <x v="0"/>
    <s v="472BRS0050"/>
    <n v="0"/>
    <x v="452"/>
    <s v="0050"/>
    <n v="-53.884209729695201"/>
    <n v="-27.511305219859899"/>
    <n v="-53.932741039567297"/>
    <n v="-27.559960580416401"/>
    <s v="472"/>
    <s v="RS"/>
    <s v="Eixo Principal"/>
    <s v="-"/>
    <s v="472BRS0050"/>
    <s v="ENTR BR-468(B)"/>
    <s v="ENTR RS-207(A) (P/BOM PROGRESSO)"/>
    <n v="80"/>
    <n v="87.9"/>
    <n v="7.9"/>
    <x v="1"/>
    <m/>
    <m/>
    <s v="Estadual"/>
    <m/>
    <s v="RST-472"/>
    <s v="IMP"/>
    <s v="Estadual"/>
    <s v="PLA"/>
    <s v="Cruz Alta"/>
  </r>
  <r>
    <x v="0"/>
    <s v="472BRS0055"/>
    <n v="0"/>
    <x v="452"/>
    <s v="0055"/>
    <n v="-53.932741039567297"/>
    <n v="-27.559960580416401"/>
    <n v="-53.971206690136597"/>
    <n v="-27.571692640302999"/>
    <s v="472"/>
    <s v="RS"/>
    <s v="Eixo Principal"/>
    <s v="-"/>
    <s v="472BRS0055"/>
    <s v="ENTR RS-207(A) (P/BOM PROGRESSO)"/>
    <s v="ENTR RS-207(B) (HUMAITÁ)"/>
    <n v="87.9"/>
    <n v="92"/>
    <n v="4.0999999999999996"/>
    <x v="1"/>
    <m/>
    <m/>
    <s v="Estadual"/>
    <m/>
    <s v="RST-472"/>
    <s v="PAV"/>
    <s v="Estadual"/>
    <s v="PLA"/>
    <s v="Cruz Alta"/>
  </r>
  <r>
    <x v="0"/>
    <s v="472BRS0060"/>
    <n v="0"/>
    <x v="452"/>
    <s v="0060"/>
    <n v="-53.971206690136597"/>
    <n v="-27.571692640302999"/>
    <n v="-54.107841800158802"/>
    <n v="-27.673709400368399"/>
    <s v="472"/>
    <s v="RS"/>
    <s v="Eixo Principal"/>
    <s v="-"/>
    <s v="472BRS0060"/>
    <s v="ENTR RS-207(B) (HUMAITÁ)"/>
    <s v="ENTR RS-210 (BOA VISTA DO BURICÁ)"/>
    <n v="92"/>
    <n v="114.6"/>
    <n v="22.6"/>
    <x v="1"/>
    <m/>
    <m/>
    <s v="Estadual"/>
    <m/>
    <s v="RST-472"/>
    <s v="IMP"/>
    <s v="Estadual"/>
    <s v="PLA"/>
    <s v="Cruz Alta"/>
  </r>
  <r>
    <x v="0"/>
    <s v="472BRS0070"/>
    <n v="0"/>
    <x v="452"/>
    <s v="0070"/>
    <n v="-54.107841800158802"/>
    <n v="-27.673709400368399"/>
    <n v="-54.243258030233797"/>
    <n v="-27.753098060327201"/>
    <s v="472"/>
    <s v="RS"/>
    <s v="Eixo Principal"/>
    <s v="-"/>
    <s v="472BRS0070"/>
    <s v="ENTR RS-210 (BOA VISTA DO BURICÁ)"/>
    <s v="ENTR RS-342 (P/TRÊS DE MAIO)"/>
    <n v="114.6"/>
    <n v="132.4"/>
    <n v="17.8"/>
    <x v="2"/>
    <m/>
    <m/>
    <s v="Federal"/>
    <m/>
    <m/>
    <m/>
    <s v="Federal"/>
    <s v="PAV"/>
    <s v="Cruz Alta"/>
  </r>
  <r>
    <x v="0"/>
    <s v="472BRS0090"/>
    <n v="0"/>
    <x v="452"/>
    <s v="0090"/>
    <n v="-54.243258030233797"/>
    <n v="-27.753098060327201"/>
    <n v="-54.434653820117603"/>
    <n v="-27.8415233995851"/>
    <s v="472"/>
    <s v="RS"/>
    <s v="Eixo Principal"/>
    <s v="-"/>
    <s v="472BRS0090"/>
    <s v="ENTR RS-342 (P/TRÊS DE MAIO)"/>
    <s v="ENTR RS-162 (P/TRÊS PASSOS)"/>
    <n v="132.4"/>
    <n v="156.69999999999999"/>
    <n v="24.3"/>
    <x v="2"/>
    <m/>
    <m/>
    <s v="Federal"/>
    <m/>
    <m/>
    <m/>
    <s v="Federal"/>
    <s v="PAV"/>
    <s v="Cruz Alta"/>
  </r>
  <r>
    <x v="0"/>
    <s v="472BRS0095"/>
    <n v="0"/>
    <x v="452"/>
    <s v="0095"/>
    <n v="-54.434653820117603"/>
    <n v="-27.8415233995851"/>
    <n v="-54.468514629746302"/>
    <n v="-27.906739600252301"/>
    <s v="472"/>
    <s v="RS"/>
    <s v="Eixo Principal"/>
    <s v="-"/>
    <s v="472BRS0095"/>
    <s v="ENTR RS-162 (P/TRÊS PASSOS)"/>
    <s v="ENTR RS-344(A) (P/SANTA ROSA)"/>
    <n v="156.69999999999999"/>
    <n v="167.1"/>
    <n v="10.4"/>
    <x v="2"/>
    <m/>
    <m/>
    <s v="Federal"/>
    <m/>
    <m/>
    <m/>
    <s v="Federal"/>
    <s v="PAV"/>
    <s v="Cruz Alta"/>
  </r>
  <r>
    <x v="0"/>
    <s v="472BRS0100"/>
    <n v="0"/>
    <x v="452"/>
    <s v="0100"/>
    <n v="-54.468514629746302"/>
    <n v="-27.906739600252301"/>
    <n v="-54.497347179628598"/>
    <n v="-27.8611522903458"/>
    <s v="472"/>
    <s v="RS"/>
    <s v="Eixo Principal"/>
    <s v="-"/>
    <s v="472BRS0100"/>
    <s v="ENTR RS-344(A) (P/SANTA ROSA)"/>
    <s v="ENTR RS-344(B) (P/SANTO CRISTO)"/>
    <n v="167.1"/>
    <n v="173.5"/>
    <n v="6.4"/>
    <x v="1"/>
    <m/>
    <m/>
    <s v="Estadual"/>
    <m/>
    <s v="RS-344"/>
    <s v="PAV"/>
    <s v="Estadual"/>
    <s v="PLA"/>
    <s v="Cruz Alta"/>
  </r>
  <r>
    <x v="0"/>
    <s v="472BRS0110"/>
    <n v="0"/>
    <x v="452"/>
    <s v="0110"/>
    <n v="-54.497347179628598"/>
    <n v="-27.8611522903458"/>
    <n v="-54.644553529821501"/>
    <n v="-27.836607240331801"/>
    <s v="472"/>
    <s v="RS"/>
    <s v="Eixo Principal"/>
    <s v="-"/>
    <s v="472BRS0110"/>
    <s v="ENTR RS-344(B) (P/SANTO CRISTO)"/>
    <s v="ENTR R. D. PEDRO II (SANTO CRISTO)"/>
    <n v="173.5"/>
    <n v="189.4"/>
    <n v="15.9"/>
    <x v="2"/>
    <m/>
    <m/>
    <s v="Federal"/>
    <m/>
    <m/>
    <m/>
    <s v="Federal"/>
    <s v="PAV"/>
    <s v="Cruz Alta"/>
  </r>
  <r>
    <x v="0"/>
    <s v="472BRS0113"/>
    <n v="0"/>
    <x v="452"/>
    <s v="0113"/>
    <n v="-54.644553529821501"/>
    <n v="-27.836607240331801"/>
    <n v="-54.691536279975303"/>
    <n v="-27.825147229860701"/>
    <s v="472"/>
    <s v="RS"/>
    <s v="Eixo Principal"/>
    <s v="-"/>
    <s v="472BRS0113"/>
    <s v="ENTR R. D. PEDRO II (SANTO CRISTO)"/>
    <s v="ENTR RS-540 (P/ALECRIM)"/>
    <n v="189.4"/>
    <n v="194.9"/>
    <n v="5.5"/>
    <x v="1"/>
    <m/>
    <m/>
    <s v="Estadual"/>
    <m/>
    <s v="RST-472"/>
    <s v="PAV"/>
    <s v="Estadual"/>
    <s v="PLA"/>
    <s v="Cruz Alta"/>
  </r>
  <r>
    <x v="0"/>
    <s v="472BRS0115"/>
    <n v="0"/>
    <x v="452"/>
    <s v="0115"/>
    <n v="-54.691536279975303"/>
    <n v="-27.825147229860701"/>
    <n v="-54.761772140171999"/>
    <n v="-27.804434960005299"/>
    <s v="472"/>
    <s v="RS"/>
    <s v="Eixo Principal"/>
    <s v="-"/>
    <s v="472BRS0115"/>
    <s v="ENTR RS-540 (P/ALECRIM)"/>
    <s v="ENTR RS-575 (P/PORTO VERA CRUZ)"/>
    <n v="194.9"/>
    <n v="203.4"/>
    <n v="8.5"/>
    <x v="1"/>
    <m/>
    <m/>
    <s v="Estadual"/>
    <m/>
    <s v="RST-472"/>
    <s v="PAV"/>
    <s v="Estadual"/>
    <s v="PLA"/>
    <s v="Cruz Alta"/>
  </r>
  <r>
    <x v="0"/>
    <s v="472BRS0120"/>
    <n v="0"/>
    <x v="452"/>
    <s v="0120"/>
    <n v="-54.761772140171999"/>
    <n v="-27.804434960005299"/>
    <n v="-55.013464199712899"/>
    <n v="-27.868163610062499"/>
    <s v="472"/>
    <s v="RS"/>
    <s v="Eixo Principal"/>
    <s v="-"/>
    <s v="472BRS0120"/>
    <s v="ENTR RS-575 (P/PORTO VERA CRUZ)"/>
    <s v="ENTR RS-168 (PORTO LUCENA)"/>
    <n v="203.4"/>
    <n v="234"/>
    <n v="30.6"/>
    <x v="1"/>
    <m/>
    <m/>
    <s v="Estadual"/>
    <m/>
    <s v="RST-472"/>
    <s v="PAV"/>
    <s v="Estadual"/>
    <s v="PLA"/>
    <s v="Cruz Alta"/>
  </r>
  <r>
    <x v="0"/>
    <s v="472BRS0130"/>
    <n v="0"/>
    <x v="452"/>
    <s v="0130"/>
    <n v="-55.013464199712899"/>
    <n v="-27.868163610062499"/>
    <n v="-55.137706070078998"/>
    <n v="-27.914091530099899"/>
    <s v="472"/>
    <s v="RS"/>
    <s v="Eixo Principal"/>
    <s v="-"/>
    <s v="472BRS0130"/>
    <s v="ENTR RS-168 (PORTO LUCENA)"/>
    <s v="ENTR BR-392 (PORTO XAVIER)"/>
    <n v="234"/>
    <n v="249.4"/>
    <n v="15.4"/>
    <x v="1"/>
    <m/>
    <m/>
    <s v="Estadual"/>
    <m/>
    <s v="RST-472"/>
    <s v="EOP"/>
    <s v="Estadual"/>
    <s v="PLA"/>
    <s v="Cruz Alta"/>
  </r>
  <r>
    <x v="0"/>
    <s v="472BRS0150"/>
    <n v="0"/>
    <x v="452"/>
    <s v="0150"/>
    <n v="-55.137706070078998"/>
    <n v="-27.914091530099899"/>
    <n v="-55.268414940097301"/>
    <n v="-28.184757020320198"/>
    <s v="472"/>
    <s v="RS"/>
    <s v="Eixo Principal"/>
    <s v="-"/>
    <s v="472BRS0150"/>
    <s v="ENTR BR-392 (PORTO XAVIER)"/>
    <s v="ENTR RS-561 (SÃO NICOLAU)"/>
    <n v="249.4"/>
    <n v="284.39999999999998"/>
    <n v="35"/>
    <x v="1"/>
    <m/>
    <m/>
    <s v="Federal"/>
    <m/>
    <m/>
    <m/>
    <s v="Federal"/>
    <s v="PLA"/>
    <s v="Cruz Alta"/>
  </r>
  <r>
    <x v="0"/>
    <s v="472BRS0170"/>
    <n v="0"/>
    <x v="452"/>
    <s v="0170"/>
    <n v="-55.268414940097301"/>
    <n v="-28.184757020320198"/>
    <n v="-55.585968349659503"/>
    <n v="-28.485132390447401"/>
    <s v="472"/>
    <s v="RS"/>
    <s v="Eixo Principal"/>
    <s v="-"/>
    <s v="472BRS0170"/>
    <s v="ENTR RS-561 (SÃO NICOLAU)"/>
    <s v="AMÁLIA CAMARGO"/>
    <n v="284.39999999999998"/>
    <n v="344.4"/>
    <n v="60"/>
    <x v="1"/>
    <m/>
    <m/>
    <s v="Federal"/>
    <m/>
    <m/>
    <m/>
    <s v="Federal"/>
    <s v="PLA"/>
    <s v="Cruz Alta"/>
  </r>
  <r>
    <x v="0"/>
    <s v="472BRS0180"/>
    <n v="0"/>
    <x v="452"/>
    <s v="0180"/>
    <n v="-55.585968349659503"/>
    <n v="-28.485132390447401"/>
    <n v="-55.965770250196798"/>
    <n v="-28.672843770323698"/>
    <s v="472"/>
    <s v="RS"/>
    <s v="Eixo Principal"/>
    <s v="-"/>
    <s v="472BRS0180"/>
    <s v="AMÁLIA CAMARGO"/>
    <s v="ENTR BR-285/287 (P/SÃO BORJA)"/>
    <n v="344.4"/>
    <n v="404.4"/>
    <n v="60"/>
    <x v="1"/>
    <m/>
    <m/>
    <s v="Federal"/>
    <m/>
    <m/>
    <m/>
    <s v="Federal"/>
    <s v="PLA"/>
    <s v="Cruz Alta"/>
  </r>
  <r>
    <x v="0"/>
    <s v="472BRS0185"/>
    <n v="0"/>
    <x v="452"/>
    <s v="0185"/>
    <n v="-55.965770250196798"/>
    <n v="-28.672843770323698"/>
    <n v="-55.994560020228697"/>
    <n v="-28.684665190446101"/>
    <s v="472"/>
    <s v="RS"/>
    <s v="Eixo Principal"/>
    <s v="-"/>
    <s v="472BRS0185"/>
    <s v="ENTR BR-285/287 (P/SÃO BORJA)"/>
    <s v="ACESSO SUL SÃO BORJA"/>
    <n v="404.4"/>
    <n v="407.5"/>
    <n v="3.1"/>
    <x v="2"/>
    <m/>
    <m/>
    <s v="Federal"/>
    <m/>
    <m/>
    <m/>
    <s v="Federal"/>
    <s v="PAV"/>
    <s v="Uruguaiana"/>
  </r>
  <r>
    <x v="0"/>
    <s v="472BRS0190"/>
    <n v="0"/>
    <x v="452"/>
    <s v="0190"/>
    <n v="-55.994560020228697"/>
    <n v="-28.684665190446101"/>
    <n v="-56.404384750355902"/>
    <n v="-29.1639295399162"/>
    <s v="472"/>
    <s v="RS"/>
    <s v="Eixo Principal"/>
    <s v="-"/>
    <s v="472BRS0190"/>
    <s v="ACESSO SUL SÃO BORJA"/>
    <s v="ENTR RS-529 (P/ TUPARAÍ)"/>
    <n v="407.5"/>
    <n v="477.7"/>
    <n v="70.2"/>
    <x v="2"/>
    <m/>
    <m/>
    <s v="Federal"/>
    <m/>
    <m/>
    <m/>
    <s v="Federal"/>
    <s v="PAV"/>
    <s v="Uruguaiana"/>
  </r>
  <r>
    <x v="0"/>
    <s v="472BRS0200"/>
    <n v="0"/>
    <x v="452"/>
    <s v="0200"/>
    <n v="-56.404384750355902"/>
    <n v="-29.1639295399162"/>
    <n v="-56.509844490230897"/>
    <n v="-29.163961449661102"/>
    <s v="472"/>
    <s v="RS"/>
    <s v="Eixo Principal"/>
    <s v="-"/>
    <s v="472BRS0200"/>
    <s v="ENTR RS-529 (P/ TUPARAÍ)"/>
    <s v="ACESSO LESTE A  ITAQUI"/>
    <n v="477.7"/>
    <n v="488.2"/>
    <n v="10.5"/>
    <x v="2"/>
    <m/>
    <m/>
    <s v="Federal"/>
    <m/>
    <m/>
    <m/>
    <s v="Federal"/>
    <s v="PAV"/>
    <s v="Uruguaiana"/>
  </r>
  <r>
    <x v="0"/>
    <s v="472BRS0210"/>
    <n v="0"/>
    <x v="452"/>
    <s v="0210"/>
    <n v="-56.509844490230897"/>
    <n v="-29.163961449661102"/>
    <n v="-56.680201940367198"/>
    <n v="-29.403105290276802"/>
    <s v="472"/>
    <s v="RS"/>
    <s v="Eixo Principal"/>
    <s v="-"/>
    <s v="472BRS0210"/>
    <s v="ACESSO LESTE A  ITAQUI"/>
    <s v="INÍCIO DA PONTE S/RIO IBICUÍ"/>
    <n v="488.2"/>
    <n v="519.6"/>
    <n v="31.4"/>
    <x v="2"/>
    <m/>
    <m/>
    <s v="Federal"/>
    <m/>
    <m/>
    <m/>
    <s v="Federal"/>
    <s v="PAV"/>
    <s v="Uruguaiana"/>
  </r>
  <r>
    <x v="0"/>
    <s v="472BRS0215"/>
    <n v="0"/>
    <x v="452"/>
    <s v="0215"/>
    <n v="-56.680201940367198"/>
    <n v="-29.403105290276802"/>
    <n v="-57.059302810376302"/>
    <n v="-29.759801729665998"/>
    <s v="472"/>
    <s v="RS"/>
    <s v="Eixo Principal"/>
    <s v="-"/>
    <s v="472BRS0215"/>
    <s v="INÍCIO DA PONTE S/RIO IBICUÍ"/>
    <s v="ENTR BR-290(A)/293(A) (URUGUAIANA)"/>
    <n v="519.6"/>
    <n v="582.1"/>
    <n v="62.5"/>
    <x v="2"/>
    <m/>
    <m/>
    <s v="Federal"/>
    <m/>
    <m/>
    <m/>
    <s v="Federal"/>
    <s v="PAV"/>
    <s v="Uruguaiana"/>
  </r>
  <r>
    <x v="0"/>
    <s v="472BRS0220"/>
    <n v="0"/>
    <x v="452"/>
    <s v="0220"/>
    <n v="-57.059302810376302"/>
    <n v="-29.759801729665998"/>
    <n v="-57.0581474396526"/>
    <n v="-29.7711462402068"/>
    <s v="472"/>
    <s v="RS"/>
    <s v="Eixo Principal"/>
    <s v="Coinc"/>
    <s v="472BRS0220"/>
    <s v="ENTR BR-290(A)/293(A) (URUGUAIANA)"/>
    <s v="ENTR BR-290(B)/293(B)"/>
    <n v="582.1"/>
    <n v="583.4"/>
    <n v="1.3"/>
    <x v="2"/>
    <m/>
    <s v="293BRS0240;290BRS0420"/>
    <s v="Federal"/>
    <m/>
    <m/>
    <m/>
    <s v="Federal"/>
    <s v="PAV"/>
    <s v="Uruguaiana"/>
  </r>
  <r>
    <x v="0"/>
    <s v="472BRS0225"/>
    <n v="0"/>
    <x v="452"/>
    <s v="0225"/>
    <n v="-57.0581474396526"/>
    <n v="-29.7711462402068"/>
    <n v="-57.089915970245698"/>
    <n v="-29.788128599755002"/>
    <s v="472"/>
    <s v="RS"/>
    <s v="Eixo Principal"/>
    <s v="-"/>
    <s v="472BRS0225"/>
    <s v="ENTR BR-290(B)/293(B)"/>
    <s v="ACESSO SUL URUGUAIANA"/>
    <n v="583.4"/>
    <n v="587.4"/>
    <n v="4"/>
    <x v="2"/>
    <m/>
    <m/>
    <s v="Federal"/>
    <m/>
    <m/>
    <m/>
    <s v="Federal"/>
    <s v="PAV"/>
    <s v="Uruguaiana"/>
  </r>
  <r>
    <x v="0"/>
    <s v="472BRS0230"/>
    <n v="0"/>
    <x v="452"/>
    <s v="0230"/>
    <n v="-57.089915970245698"/>
    <n v="-29.788128599755002"/>
    <n v="-57.5575123104447"/>
    <n v="-30.2100664397143"/>
    <s v="472"/>
    <s v="RS"/>
    <s v="Eixo Principal"/>
    <s v="-"/>
    <s v="472BRS0230"/>
    <s v="ACESSO SUL URUGUAIANA"/>
    <s v="FRONT BRASIL/URUGUAI"/>
    <n v="587.4"/>
    <n v="656.6"/>
    <n v="69.2"/>
    <x v="2"/>
    <m/>
    <m/>
    <s v="Federal"/>
    <m/>
    <m/>
    <m/>
    <s v="Federal"/>
    <s v="PAV"/>
    <s v="Uruguaiana"/>
  </r>
  <r>
    <x v="0"/>
    <s v="473BRS0010"/>
    <n v="0"/>
    <x v="453"/>
    <s v="0010"/>
    <n v="-54.332361370180998"/>
    <n v="-30.352979549666401"/>
    <n v="-54.278480550137203"/>
    <n v="-30.358727429826899"/>
    <s v="473"/>
    <s v="RS"/>
    <s v="Eixo Principal"/>
    <s v="Coinc"/>
    <s v="473BRS0010"/>
    <s v="ENTR BR-290(A)/RS-630 (SÃO GABRIEL)"/>
    <s v="ENTR BR-290(B) (P/PANTANO GRANDE)"/>
    <n v="0"/>
    <n v="5.5"/>
    <n v="5.5"/>
    <x v="2"/>
    <m/>
    <s v="290BRS0270"/>
    <s v="Federal"/>
    <m/>
    <m/>
    <m/>
    <s v="Federal"/>
    <s v="PAV"/>
    <s v="Uruguaiana"/>
  </r>
  <r>
    <x v="0"/>
    <s v="473BRS0030"/>
    <n v="0"/>
    <x v="453"/>
    <s v="0030"/>
    <n v="-54.278480550137203"/>
    <n v="-30.358727429826899"/>
    <n v="-54.097338070295599"/>
    <n v="-30.894440279794999"/>
    <s v="473"/>
    <s v="RS"/>
    <s v="Eixo Principal"/>
    <s v="-"/>
    <s v="473BRS0030"/>
    <s v="ENTR BR-290(B) (P/PANTANO GRANDE)"/>
    <s v="ENTR RS-357 (TABULEIRO)"/>
    <n v="5.5"/>
    <n v="82.5"/>
    <n v="77"/>
    <x v="1"/>
    <m/>
    <m/>
    <s v="Estadual"/>
    <m/>
    <s v="RST-473"/>
    <s v="IMP"/>
    <s v="Estadual"/>
    <s v="PLA"/>
    <s v="Santana do Livramento"/>
  </r>
  <r>
    <x v="0"/>
    <s v="473BRS0050"/>
    <n v="0"/>
    <x v="453"/>
    <s v="0050"/>
    <n v="-54.097338070295599"/>
    <n v="-30.894440279794999"/>
    <n v="-54.139415790306401"/>
    <n v="-31.2650814296641"/>
    <s v="473"/>
    <s v="RS"/>
    <s v="Eixo Principal"/>
    <s v="-"/>
    <s v="473BRS0050"/>
    <s v="ENTR RS-357 (TABULEIRO)"/>
    <s v="ENTR BR-293 (P/DOM PEDRITO)"/>
    <n v="82.5"/>
    <n v="129.5"/>
    <n v="47"/>
    <x v="1"/>
    <m/>
    <m/>
    <s v="Estadual"/>
    <m/>
    <s v="RST-473"/>
    <s v="IMP"/>
    <s v="Estadual"/>
    <s v="PLA"/>
    <s v="Santana do Livramento"/>
  </r>
  <r>
    <x v="0"/>
    <s v="473BRS0070"/>
    <n v="0"/>
    <x v="453"/>
    <s v="0070"/>
    <n v="-54.139415790306401"/>
    <n v="-31.2650814296641"/>
    <n v="-54.121848689765102"/>
    <n v="-31.302540030198202"/>
    <s v="473"/>
    <s v="RS"/>
    <s v="Eixo Principal"/>
    <s v="-"/>
    <s v="473BRS0070"/>
    <s v="ENTR BR-293 (P/DOM PEDRITO)"/>
    <s v="ACESSO OESTE BAGÉ"/>
    <n v="129.5"/>
    <n v="134.30000000000001"/>
    <n v="4.8"/>
    <x v="1"/>
    <m/>
    <m/>
    <s v="Estadual"/>
    <m/>
    <s v="RST-473"/>
    <s v="PAV"/>
    <s v="Estadual"/>
    <s v="PLA"/>
    <s v="Santana do Livramento"/>
  </r>
  <r>
    <x v="0"/>
    <s v="473BRS0090"/>
    <n v="0"/>
    <x v="453"/>
    <s v="0090"/>
    <n v="-54.121848689765102"/>
    <n v="-31.302540030198202"/>
    <n v="-54.105688600148703"/>
    <n v="-31.344752969573801"/>
    <s v="473"/>
    <s v="RS"/>
    <s v="Eixo Principal"/>
    <s v="-"/>
    <s v="473BRS0090"/>
    <s v="ACESSO OESTE BAGÉ"/>
    <s v="ACESSO SUL BAGÉ *TRECHO MUNICIPAL*"/>
    <n v="134.30000000000001"/>
    <n v="139.80000000000001"/>
    <n v="5.5"/>
    <x v="1"/>
    <m/>
    <m/>
    <s v="Estadual"/>
    <m/>
    <s v="RST-473"/>
    <s v="PAV"/>
    <s v="Estadual"/>
    <s v="PLA"/>
    <s v="Santana do Livramento"/>
  </r>
  <r>
    <x v="0"/>
    <s v="473BRS0110"/>
    <n v="0"/>
    <x v="453"/>
    <s v="0110"/>
    <n v="-54.105688600148703"/>
    <n v="-31.344752969573801"/>
    <n v="-54.122941310293101"/>
    <n v="-31.3841424604061"/>
    <s v="473"/>
    <s v="RS"/>
    <s v="Eixo Principal"/>
    <s v="-"/>
    <s v="473BRS0110"/>
    <s v="ACESSO SUL BAGÉ"/>
    <s v="ENTR BR-153(A) (AEROPORTO DE BAGÉ)"/>
    <n v="139.80000000000001"/>
    <n v="146.19999999999999"/>
    <n v="6.4"/>
    <x v="1"/>
    <m/>
    <m/>
    <s v="Estadual"/>
    <m/>
    <s v="RSC-473"/>
    <s v="PAV"/>
    <s v="Estadual"/>
    <s v="PLA"/>
    <s v="Santana do Livramento"/>
  </r>
  <r>
    <x v="0"/>
    <s v="473BRS0120"/>
    <n v="0"/>
    <x v="453"/>
    <s v="0120"/>
    <n v="-54.122941310293101"/>
    <n v="-31.3841424604061"/>
    <n v="-54.150887759962103"/>
    <n v="-31.6422919499134"/>
    <s v="473"/>
    <s v="RS"/>
    <s v="Eixo Principal"/>
    <s v="Coinc"/>
    <s v="473BRS0120"/>
    <s v="ENTR BR-153(A) (AEROPORTO DE BAGÉ)"/>
    <s v="ENTR RS-647 (P/ COLÔNIA NOVA)"/>
    <n v="146.19999999999999"/>
    <n v="176.3"/>
    <n v="30.1"/>
    <x v="2"/>
    <m/>
    <s v="153BRS1930"/>
    <s v="Federal"/>
    <m/>
    <m/>
    <m/>
    <s v="Federal"/>
    <s v="PAV"/>
    <s v="Santana do Livramento"/>
  </r>
  <r>
    <x v="0"/>
    <s v="473BRS0130"/>
    <n v="0"/>
    <x v="453"/>
    <s v="0130"/>
    <n v="-54.150887759962103"/>
    <n v="-31.6422919499134"/>
    <n v="-54.166569519967297"/>
    <n v="-31.8670977300761"/>
    <s v="473"/>
    <s v="RS"/>
    <s v="Eixo Principal"/>
    <s v="Coinc"/>
    <s v="473BRS0130"/>
    <s v="ENTR RS-647 (P/ COLÔNIA NOVA)"/>
    <s v="ENTR BR-153(B) (ACEGUÁ)"/>
    <n v="176.3"/>
    <n v="201"/>
    <n v="24.7"/>
    <x v="2"/>
    <m/>
    <s v="153BRS1940"/>
    <s v="Federal"/>
    <m/>
    <m/>
    <m/>
    <s v="Federal"/>
    <s v="PAV"/>
    <s v="Santana do Livramento"/>
  </r>
  <r>
    <x v="0"/>
    <s v="473BRS0150"/>
    <n v="0"/>
    <x v="453"/>
    <s v="0150"/>
    <n v="-54.166569519967297"/>
    <n v="-31.8670977300761"/>
    <n v="-53.392321559792002"/>
    <n v="-32.032481010190402"/>
    <s v="473"/>
    <s v="RS"/>
    <s v="Eixo Principal"/>
    <s v="-"/>
    <s v="473BRS0150"/>
    <s v="ENTR BR-153(B) (ACEGUÁ)"/>
    <s v="CONTORNO DE HERVAL"/>
    <n v="201"/>
    <n v="286"/>
    <n v="85"/>
    <x v="1"/>
    <m/>
    <m/>
    <s v="Federal"/>
    <m/>
    <m/>
    <m/>
    <s v="Federal"/>
    <s v="PLA"/>
    <s v="Pelotas"/>
  </r>
  <r>
    <x v="0"/>
    <s v="473BRS0160"/>
    <n v="0"/>
    <x v="453"/>
    <s v="0160"/>
    <n v="-53.392321559792002"/>
    <n v="-32.032481010190402"/>
    <n v="-53.3883642298252"/>
    <n v="-32.0275323998003"/>
    <s v="473"/>
    <s v="RS"/>
    <s v="Eixo Principal"/>
    <s v="-"/>
    <s v="473BRS0160"/>
    <s v="CONTORNO DE HERVAL"/>
    <s v="ENTR RS-655 (HERVAL)"/>
    <n v="286"/>
    <n v="286.8"/>
    <n v="0.8"/>
    <x v="1"/>
    <m/>
    <m/>
    <s v="Estadual"/>
    <m/>
    <s v="RST-473"/>
    <s v="IMP"/>
    <s v="Estadual"/>
    <s v="PLA"/>
    <s v="Pelotas"/>
  </r>
  <r>
    <x v="0"/>
    <s v="473BRS0170"/>
    <n v="0"/>
    <x v="453"/>
    <s v="0170"/>
    <n v="-53.3883642298252"/>
    <n v="-32.0275323998003"/>
    <n v="-53.181886439607403"/>
    <n v="-32.065461770244397"/>
    <s v="473"/>
    <s v="RS"/>
    <s v="Eixo Principal"/>
    <s v="-"/>
    <s v="473BRS0170"/>
    <s v="ENTR RS-655 (HERVAL)"/>
    <s v="ENTR RS-602 (AIROSA GALVÃO)"/>
    <n v="286.8"/>
    <n v="310.39999999999998"/>
    <n v="23.6"/>
    <x v="1"/>
    <m/>
    <m/>
    <s v="Estadual"/>
    <m/>
    <s v="RST-473"/>
    <s v="PAV"/>
    <s v="Estadual"/>
    <s v="PLA"/>
    <s v="Pelotas"/>
  </r>
  <r>
    <x v="0"/>
    <s v="473BRS0190"/>
    <n v="0"/>
    <x v="453"/>
    <s v="0190"/>
    <n v="-53.181886439607403"/>
    <n v="-32.065461770244397"/>
    <n v="-53.009282679951603"/>
    <n v="-32.028378800341301"/>
    <s v="473"/>
    <s v="RS"/>
    <s v="Eixo Principal"/>
    <s v="-"/>
    <s v="473BRS0190"/>
    <s v="ENTR RS-602 (AIROSA GALVÃO)"/>
    <s v="ENTR RS-704 (ESTIVA)"/>
    <n v="310.39999999999998"/>
    <n v="329.5"/>
    <n v="19.100000000000001"/>
    <x v="1"/>
    <m/>
    <m/>
    <s v="Estadual"/>
    <m/>
    <s v="RST-473"/>
    <s v="IMP"/>
    <s v="Estadual"/>
    <s v="PLA"/>
    <s v="Pelotas"/>
  </r>
  <r>
    <x v="0"/>
    <s v="473BRS0195"/>
    <n v="0"/>
    <x v="453"/>
    <s v="0195"/>
    <n v="-53.009282679951603"/>
    <n v="-32.028378800341301"/>
    <n v="-52.913509369661597"/>
    <n v="-32.031288150327804"/>
    <s v="473"/>
    <s v="RS"/>
    <s v="Eixo Principal"/>
    <s v="-"/>
    <s v="473BRS0195"/>
    <s v="ENTR RS-704 (ESTIVA)"/>
    <s v="ACESSO CONDE MATARAZZO"/>
    <n v="329.5"/>
    <n v="343.3"/>
    <n v="13.8"/>
    <x v="1"/>
    <m/>
    <m/>
    <s v="Estadual"/>
    <m/>
    <s v="RST-473"/>
    <s v="IMP"/>
    <s v="Estadual"/>
    <s v="PLA"/>
    <s v="Pelotas"/>
  </r>
  <r>
    <x v="0"/>
    <s v="473BRS0210"/>
    <n v="0"/>
    <x v="453"/>
    <s v="0210"/>
    <n v="-52.913509369661597"/>
    <n v="-32.031288150327804"/>
    <n v="-52.853100580427302"/>
    <n v="-32.041047839586"/>
    <s v="473"/>
    <s v="RS"/>
    <s v="Eixo Principal"/>
    <s v="-"/>
    <s v="473BRS0210"/>
    <s v="ACESSO CONDE MATARAZZO"/>
    <s v="ENTR BR-116 (P/JAGUARÃO)"/>
    <n v="343.3"/>
    <n v="349.2"/>
    <n v="5.9"/>
    <x v="1"/>
    <m/>
    <m/>
    <s v="Estadual"/>
    <m/>
    <s v="RST-473"/>
    <s v="IMP"/>
    <s v="Estadual"/>
    <s v="PLA"/>
    <s v="Pelotas"/>
  </r>
  <r>
    <x v="0"/>
    <s v="473BRS0230"/>
    <n v="0"/>
    <x v="453"/>
    <s v="0230"/>
    <n v="-52.853100580427302"/>
    <n v="-32.041047839586"/>
    <n v="-52.594851119583403"/>
    <n v="-32.118747970242502"/>
    <s v="473"/>
    <s v="RS"/>
    <s v="Eixo Principal"/>
    <s v="-"/>
    <s v="473BRS0230"/>
    <s v="ENTR BR-116 (P/JAGUARÃO)"/>
    <s v="INIC TRV CANAL S GONÇALO (S ISABEL SUL)"/>
    <n v="349.2"/>
    <n v="375.4"/>
    <n v="26.2"/>
    <x v="1"/>
    <m/>
    <m/>
    <s v="Estadual"/>
    <m/>
    <s v="RST-473"/>
    <s v="IMP"/>
    <s v="Estadual"/>
    <s v="PLA"/>
    <s v="Pelotas"/>
  </r>
  <r>
    <x v="0"/>
    <s v="473BRS0250"/>
    <n v="0"/>
    <x v="453"/>
    <s v="0250"/>
    <n v="-52.594851119583403"/>
    <n v="-32.118747970242502"/>
    <n v="-52.5938558200899"/>
    <n v="-32.120903580435801"/>
    <s v="473"/>
    <s v="RS"/>
    <s v="Eixo Principal"/>
    <s v="-"/>
    <s v="473BRS0250"/>
    <s v="INIC TRV CANAL S GONÇALO (S ISABEL SUL)"/>
    <s v="FIM TRAVESSIA CANAL SÃO GONÇALO"/>
    <n v="375.4"/>
    <n v="375.7"/>
    <n v="0.3"/>
    <x v="4"/>
    <m/>
    <m/>
    <s v="Federal"/>
    <m/>
    <m/>
    <m/>
    <s v="Federal"/>
    <s v="N_PAV"/>
    <s v="Pelotas"/>
  </r>
  <r>
    <x v="0"/>
    <s v="473BRS0270"/>
    <n v="0"/>
    <x v="453"/>
    <s v="0270"/>
    <n v="-52.5938558200899"/>
    <n v="-32.120903580435801"/>
    <n v="-52.454129509968801"/>
    <n v="-32.2099534098219"/>
    <s v="473"/>
    <s v="RS"/>
    <s v="Eixo Principal"/>
    <s v="-"/>
    <s v="473BRS0270"/>
    <s v="FIM TRAVESSIA CANAL SÃO GONÇALO"/>
    <s v="ENTR BR-471 (SARANDI)"/>
    <n v="375.7"/>
    <n v="392.8"/>
    <n v="17.100000000000001"/>
    <x v="1"/>
    <m/>
    <m/>
    <s v="Estadual"/>
    <m/>
    <s v="RST-473"/>
    <s v="IMP"/>
    <s v="Estadual"/>
    <s v="PLA"/>
    <s v="Pelotas"/>
  </r>
  <r>
    <x v="0"/>
    <s v="474BMG0010"/>
    <n v="0"/>
    <x v="454"/>
    <s v="0010"/>
    <n v="-41.0948609002103"/>
    <n v="-19.486486669624"/>
    <n v="-41.226668169800099"/>
    <n v="-19.5655582996757"/>
    <s v="474"/>
    <s v="MG"/>
    <s v="Eixo Principal"/>
    <s v="-"/>
    <s v="474BMG0010"/>
    <s v="ENTR BR-259 (AIMORÉS)"/>
    <s v="CONCEIÇÃO DO CAPIM"/>
    <n v="0"/>
    <n v="17.399999999999999"/>
    <n v="17.399999999999999"/>
    <x v="2"/>
    <m/>
    <m/>
    <s v="Federal"/>
    <m/>
    <m/>
    <m/>
    <s v="Federal"/>
    <s v="PAV"/>
    <s v="Caratinga"/>
  </r>
  <r>
    <x v="0"/>
    <s v="474BMG0012"/>
    <n v="0"/>
    <x v="454"/>
    <s v="0012"/>
    <n v="-41.226668169800099"/>
    <n v="-19.5655582996757"/>
    <n v="-41.298314569861397"/>
    <n v="-19.642059250034301"/>
    <s v="474"/>
    <s v="MG"/>
    <s v="Eixo Principal"/>
    <s v="-"/>
    <s v="474BMG0012"/>
    <s v="CONCEIÇÃO DO CAPIM"/>
    <s v="EXPEDICIONÁRIO ALÍCIO"/>
    <n v="17.399999999999999"/>
    <n v="31.1"/>
    <n v="13.7"/>
    <x v="2"/>
    <m/>
    <m/>
    <s v="Federal"/>
    <m/>
    <m/>
    <m/>
    <s v="Federal"/>
    <s v="PAV"/>
    <s v="Caratinga"/>
  </r>
  <r>
    <x v="0"/>
    <s v="474BMG0015"/>
    <n v="0"/>
    <x v="454"/>
    <s v="0015"/>
    <n v="-41.298314569861397"/>
    <n v="-19.642059250034301"/>
    <n v="-41.3394695198024"/>
    <n v="-19.651927670025799"/>
    <s v="474"/>
    <s v="MG"/>
    <s v="Eixo Principal"/>
    <s v="-"/>
    <s v="474BMG0015"/>
    <s v="EXPEDICIONÁRIO ALÍCIO"/>
    <s v="ENTR MG-108(A) (P/MUTUM)"/>
    <n v="31.1"/>
    <n v="37"/>
    <n v="5.9"/>
    <x v="2"/>
    <m/>
    <m/>
    <s v="Federal"/>
    <m/>
    <m/>
    <m/>
    <s v="Federal"/>
    <s v="PAV"/>
    <s v="Caratinga"/>
  </r>
  <r>
    <x v="0"/>
    <s v="474BMG0020"/>
    <n v="0"/>
    <x v="454"/>
    <s v="0020"/>
    <n v="-41.3394695198024"/>
    <n v="-19.651927670025799"/>
    <n v="-41.564020840389396"/>
    <n v="-19.671383520433"/>
    <s v="474"/>
    <s v="MG"/>
    <s v="Eixo Principal"/>
    <s v="-"/>
    <s v="474BMG0020"/>
    <s v="ENTR MG-108(A) (P/MUTUM)"/>
    <s v="ENTR MG-108(B) (P/POCRANE)"/>
    <n v="37"/>
    <n v="64.900000000000006"/>
    <n v="27.9"/>
    <x v="2"/>
    <m/>
    <m/>
    <s v="Federal"/>
    <m/>
    <m/>
    <m/>
    <s v="Federal"/>
    <s v="PAV"/>
    <s v="Caratinga"/>
  </r>
  <r>
    <x v="0"/>
    <s v="474BMG0025"/>
    <n v="0"/>
    <x v="454"/>
    <s v="0025"/>
    <n v="-41.564020840389396"/>
    <n v="-19.671383520433"/>
    <n v="-41.7162632798264"/>
    <n v="-19.801315340230701"/>
    <s v="474"/>
    <s v="MG"/>
    <s v="Eixo Principal"/>
    <s v="-"/>
    <s v="474BMG0025"/>
    <s v="ENTR MG-108(B) (P/POCRANE)"/>
    <s v="ENTR MG-111 (IPANEMA)"/>
    <n v="64.900000000000006"/>
    <n v="89.4"/>
    <n v="24.5"/>
    <x v="2"/>
    <m/>
    <m/>
    <s v="Federal"/>
    <m/>
    <m/>
    <m/>
    <s v="Federal"/>
    <s v="PAV"/>
    <s v="Caratinga"/>
  </r>
  <r>
    <x v="0"/>
    <s v="474BMG0035"/>
    <n v="0"/>
    <x v="454"/>
    <s v="0035"/>
    <n v="-41.7162632798264"/>
    <n v="-19.801315340230701"/>
    <n v="-41.764683390326098"/>
    <n v="-19.813951459792001"/>
    <s v="474"/>
    <s v="MG"/>
    <s v="Eixo Principal"/>
    <s v="-"/>
    <s v="474BMG0035"/>
    <s v="ENTR MG-111 (IPANEMA)"/>
    <s v="FIM DO TRECHO PAVIMENTADO"/>
    <n v="89.4"/>
    <n v="95.1"/>
    <n v="5.7"/>
    <x v="2"/>
    <m/>
    <m/>
    <s v="Federal"/>
    <m/>
    <m/>
    <m/>
    <s v="Federal"/>
    <s v="PAV"/>
    <s v="Caratinga"/>
  </r>
  <r>
    <x v="0"/>
    <s v="474BMG0037"/>
    <n v="0"/>
    <x v="454"/>
    <s v="0037"/>
    <n v="-41.764683390326098"/>
    <n v="-19.813951459792001"/>
    <n v="-41.782472299656803"/>
    <n v="-19.802536269733"/>
    <s v="474"/>
    <s v="MG"/>
    <s v="Eixo Principal"/>
    <s v="-"/>
    <s v="474BMG0037"/>
    <s v="FIM DO TRECHO PAVIMENTADO"/>
    <s v="INÍCIO DO TRECHO PAVIMENTADO"/>
    <n v="95.1"/>
    <n v="98.6"/>
    <n v="3.5"/>
    <x v="2"/>
    <m/>
    <m/>
    <s v="Federal"/>
    <m/>
    <m/>
    <m/>
    <s v="Federal"/>
    <s v="PAV"/>
    <s v="Caratinga"/>
  </r>
  <r>
    <x v="0"/>
    <s v="474BMG0039"/>
    <n v="0"/>
    <x v="454"/>
    <s v="0039"/>
    <n v="-41.782472299656803"/>
    <n v="-19.802536269733"/>
    <n v="-41.797721750158502"/>
    <n v="-19.7258149198226"/>
    <s v="474"/>
    <s v="MG"/>
    <s v="Eixo Principal"/>
    <s v="-"/>
    <s v="474BMG0039"/>
    <s v="INÍCIO DO TRECHO PAVIMENTADO"/>
    <s v="FIM DO TRECHO PAVIMENTADO"/>
    <n v="98.6"/>
    <n v="110.5"/>
    <n v="11.9"/>
    <x v="2"/>
    <m/>
    <m/>
    <s v="Federal"/>
    <m/>
    <m/>
    <m/>
    <s v="Federal"/>
    <s v="PAV"/>
    <s v="Caratinga"/>
  </r>
  <r>
    <x v="0"/>
    <s v="474BMG0040"/>
    <n v="0"/>
    <x v="454"/>
    <s v="0040"/>
    <n v="-41.797721750158502"/>
    <n v="-19.7258149198226"/>
    <n v="-41.8364818495576"/>
    <n v="-19.694157960021801"/>
    <s v="474"/>
    <s v="MG"/>
    <s v="Eixo Principal"/>
    <s v="-"/>
    <s v="474BMG0040"/>
    <s v="FIM DO TRECHO PAVIMENTADO"/>
    <s v="ACESSO SANTO ANTÔNIO DO MANHUAÇU"/>
    <n v="110.5"/>
    <n v="118"/>
    <n v="7.5"/>
    <x v="5"/>
    <s v="EOP"/>
    <m/>
    <s v="Federal"/>
    <m/>
    <m/>
    <m/>
    <s v="Federal"/>
    <s v="N_PAV"/>
    <s v="Caratinga"/>
  </r>
  <r>
    <x v="0"/>
    <s v="474BMG0045"/>
    <n v="0"/>
    <x v="454"/>
    <s v="0045"/>
    <n v="-41.8364818495576"/>
    <n v="-19.694157960021801"/>
    <n v="-41.9188740796749"/>
    <n v="-19.729625680081"/>
    <s v="474"/>
    <s v="MG"/>
    <s v="Eixo Principal"/>
    <s v="-"/>
    <s v="474BMG0045"/>
    <s v="ACESSO SANTO ANTÔNIO DO MANHUAÇU"/>
    <s v="SÃO JOÃO DO JACUTINGA"/>
    <n v="118"/>
    <n v="130.19999999999999"/>
    <n v="12.2"/>
    <x v="2"/>
    <m/>
    <m/>
    <s v="Federal"/>
    <m/>
    <m/>
    <m/>
    <s v="Federal"/>
    <s v="PAV"/>
    <s v="Caratinga"/>
  </r>
  <r>
    <x v="0"/>
    <s v="474BMG0047"/>
    <n v="0"/>
    <x v="454"/>
    <s v="0047"/>
    <n v="-41.9188740796749"/>
    <n v="-19.729625680081"/>
    <n v="-42.077622349691602"/>
    <n v="-19.760033879959501"/>
    <s v="474"/>
    <s v="MG"/>
    <s v="Eixo Principal"/>
    <s v="-"/>
    <s v="474BMG0047"/>
    <s v="SÃO JOÃO DO JACUTINGA"/>
    <s v="ENTR R SANTOS DUMOND (PIEDADE DE CARATINGA)"/>
    <n v="130.19999999999999"/>
    <n v="152.5"/>
    <n v="22.3"/>
    <x v="2"/>
    <m/>
    <m/>
    <s v="Federal"/>
    <m/>
    <m/>
    <m/>
    <s v="Federal"/>
    <s v="PAV"/>
    <s v="Caratinga"/>
  </r>
  <r>
    <x v="0"/>
    <s v="474BMG0050"/>
    <n v="0"/>
    <x v="454"/>
    <s v="0050"/>
    <n v="-42.077622349691602"/>
    <n v="-19.760033879959501"/>
    <n v="-42.132825270269898"/>
    <n v="-19.752747720231"/>
    <s v="474"/>
    <s v="MG"/>
    <s v="Eixo Principal"/>
    <s v="-"/>
    <s v="474BMG0050"/>
    <s v="ENTR R SANTOS DUMOND (PIEDADE DE CARATINGA)"/>
    <s v="ENTR BR-116 (CARATINGA)"/>
    <n v="152.5"/>
    <n v="160.5"/>
    <n v="8"/>
    <x v="2"/>
    <m/>
    <m/>
    <s v="Federal"/>
    <m/>
    <m/>
    <m/>
    <s v="Federal"/>
    <s v="PAV"/>
    <s v="Caratinga"/>
  </r>
  <r>
    <x v="0"/>
    <s v="475BSC0010"/>
    <n v="0"/>
    <x v="455"/>
    <s v="0010"/>
    <n v="-50.305758180195802"/>
    <n v="-27.7980098498746"/>
    <n v="-50.253295889593502"/>
    <n v="-27.782809950218901"/>
    <s v="475"/>
    <s v="SC"/>
    <s v="Eixo Principal"/>
    <s v="Coinc"/>
    <s v="475BSC0010"/>
    <s v="ENTR BR-282(A)/AV.LUIZ DE CAMÕES (LAGES)"/>
    <s v="ENTR SC-114(A) (P/PAINEL)"/>
    <n v="0"/>
    <n v="5.5"/>
    <n v="5.5"/>
    <x v="2"/>
    <m/>
    <s v="282BSC0190"/>
    <s v="Federal"/>
    <m/>
    <m/>
    <m/>
    <s v="Federal"/>
    <s v="PAV"/>
    <s v="Lages"/>
  </r>
  <r>
    <x v="0"/>
    <s v="475BSC0020"/>
    <n v="0"/>
    <x v="455"/>
    <s v="0020"/>
    <n v="-50.253295889593502"/>
    <n v="-27.782809950218901"/>
    <n v="-50.202096620362603"/>
    <n v="-27.773464379877101"/>
    <s v="475"/>
    <s v="SC"/>
    <s v="Eixo Principal"/>
    <s v="Coinc"/>
    <s v="475BSC0020"/>
    <s v="ENTR SC-114(A) (P/PAINEL)"/>
    <s v="ENTR SC-114(B) (ÍNDIOS)"/>
    <n v="5.5"/>
    <n v="10.7"/>
    <n v="5.2"/>
    <x v="2"/>
    <m/>
    <s v="282BSC0180"/>
    <s v="Federal"/>
    <m/>
    <m/>
    <m/>
    <s v="Federal"/>
    <s v="PAV"/>
    <s v="Lages"/>
  </r>
  <r>
    <x v="0"/>
    <s v="475BSC0030"/>
    <n v="0"/>
    <x v="455"/>
    <s v="0030"/>
    <n v="-50.202096620362603"/>
    <n v="-27.773464379877101"/>
    <n v="-49.947836410022198"/>
    <n v="-27.738605009813199"/>
    <s v="475"/>
    <s v="SC"/>
    <s v="Eixo Principal"/>
    <s v="Coinc"/>
    <s v="475BSC0030"/>
    <s v="ENTR SC-114(B) (ÍNDIOS)"/>
    <s v="ACESSO P/ BOCAINA DO SUL"/>
    <n v="10.7"/>
    <n v="36.799999999999997"/>
    <n v="26.1"/>
    <x v="2"/>
    <m/>
    <s v="282BSC0175"/>
    <s v="Federal"/>
    <m/>
    <m/>
    <m/>
    <s v="Federal"/>
    <s v="PAV"/>
    <s v="Lages"/>
  </r>
  <r>
    <x v="0"/>
    <s v="475BSC0060"/>
    <n v="0"/>
    <x v="455"/>
    <s v="0060"/>
    <n v="-49.947836410022198"/>
    <n v="-27.738605009813199"/>
    <n v="-49.816344430151197"/>
    <n v="-27.748728080036798"/>
    <s v="475"/>
    <s v="SC"/>
    <s v="Eixo Principal"/>
    <s v="Coinc"/>
    <s v="475BSC0060"/>
    <s v="ACESSO P/ BOCAINA DO SUL"/>
    <s v="ENTR BR-282(B) (P/RIO RUFINO - ESTRADA CAPITÃO-MOR)"/>
    <n v="36.799999999999997"/>
    <n v="50.8"/>
    <n v="14"/>
    <x v="2"/>
    <m/>
    <s v="282BSC0150"/>
    <s v="Federal"/>
    <m/>
    <m/>
    <m/>
    <s v="Federal"/>
    <s v="PAV"/>
    <s v="Lages"/>
  </r>
  <r>
    <x v="0"/>
    <s v="475BSC0070"/>
    <n v="0"/>
    <x v="455"/>
    <s v="0070"/>
    <n v="-49.816344430151197"/>
    <n v="-27.748728080036798"/>
    <n v="-49.781055030365302"/>
    <n v="-27.860965320393099"/>
    <s v="475"/>
    <s v="SC"/>
    <s v="Eixo Principal"/>
    <s v="-"/>
    <s v="475BSC0070"/>
    <s v="ENTR BR-282(B) (P/RIO RUFINO - ESTRADA CAPITÃO-MOR)"/>
    <s v="ENTR SC-112(B)/370 (RIO RUFINO)"/>
    <n v="50.8"/>
    <n v="66.8"/>
    <n v="16"/>
    <x v="1"/>
    <m/>
    <m/>
    <s v="Estadual"/>
    <m/>
    <s v="SC-112"/>
    <s v="PAV"/>
    <s v="Estadual"/>
    <s v="PLA"/>
    <s v="Tubarão"/>
  </r>
  <r>
    <x v="0"/>
    <s v="475BSC0080"/>
    <n v="0"/>
    <x v="455"/>
    <s v="0080"/>
    <n v="-49.781055179652697"/>
    <n v="-27.860965189991401"/>
    <n v="-49.582913280123698"/>
    <n v="-27.9904084099201"/>
    <s v="475"/>
    <s v="SC"/>
    <s v="Eixo Principal"/>
    <s v="-"/>
    <s v="475BSC0080"/>
    <s v="ENTR SC-112(B)/370 (RIO RUFINO)"/>
    <s v="ENTR SC-110 (URUBICÍ)"/>
    <n v="66.8"/>
    <n v="97.1"/>
    <n v="30.3"/>
    <x v="1"/>
    <m/>
    <m/>
    <s v="Estadual"/>
    <m/>
    <s v="SC-370"/>
    <s v="LEN"/>
    <s v="Estadual"/>
    <s v="PLA"/>
    <s v="Tubarão"/>
  </r>
  <r>
    <x v="0"/>
    <s v="475BSC0090"/>
    <n v="0"/>
    <x v="455"/>
    <s v="0090"/>
    <n v="-49.582913280123698"/>
    <n v="-27.9904084099201"/>
    <n v="-49.212955759800401"/>
    <n v="-28.186587420373002"/>
    <s v="475"/>
    <s v="SC"/>
    <s v="Eixo Principal"/>
    <s v="-"/>
    <s v="475BSC0090"/>
    <s v="ENTR SC-110 (URUBICÍ)"/>
    <s v="GRÃO-PARÁ"/>
    <n v="97.1"/>
    <n v="151.19999999999999"/>
    <n v="54.1"/>
    <x v="1"/>
    <m/>
    <m/>
    <s v="Estadual"/>
    <m/>
    <s v="SC-370"/>
    <s v="PAV"/>
    <s v="Estadual"/>
    <s v="PLA"/>
    <s v="Tubarão"/>
  </r>
  <r>
    <x v="0"/>
    <s v="475BSC0105"/>
    <n v="0"/>
    <x v="455"/>
    <s v="0105"/>
    <n v="-49.212955759800401"/>
    <n v="-28.186587420373002"/>
    <n v="-49.168610410042298"/>
    <n v="-28.273815789866699"/>
    <s v="475"/>
    <s v="SC"/>
    <s v="Eixo Principal"/>
    <s v="-"/>
    <s v="475BSC0105"/>
    <s v="GRÃO-PARÁ"/>
    <s v="ENTR SC-108(A) (BRAÇO DO NORTE)"/>
    <n v="151.19999999999999"/>
    <n v="165.8"/>
    <n v="14.6"/>
    <x v="1"/>
    <m/>
    <m/>
    <s v="Estadual"/>
    <m/>
    <s v="SC-370"/>
    <s v="PAV"/>
    <s v="Estadual"/>
    <s v="PLA"/>
    <s v="Tubarão"/>
  </r>
  <r>
    <x v="0"/>
    <s v="475BSC0120"/>
    <n v="0"/>
    <x v="455"/>
    <s v="0120"/>
    <n v="-49.168610410042298"/>
    <n v="-28.273815789866699"/>
    <n v="-49.157460160258097"/>
    <n v="-28.2846403097024"/>
    <s v="475"/>
    <s v="SC"/>
    <s v="Eixo Principal"/>
    <s v="-"/>
    <s v="475BSC0120"/>
    <s v="ENTR SC-108(A) (BRAÇO DO NORTE)"/>
    <s v="ENTR SC-108(B) (P/SÃO LUDGERO)"/>
    <n v="165.8"/>
    <n v="167.5"/>
    <n v="1.7"/>
    <x v="1"/>
    <m/>
    <m/>
    <s v="Estadual"/>
    <m/>
    <s v="SC-370"/>
    <s v="PAV"/>
    <s v="Estadual"/>
    <s v="PLA"/>
    <s v="Tubarão"/>
  </r>
  <r>
    <x v="0"/>
    <s v="475BSC0130"/>
    <n v="0"/>
    <x v="455"/>
    <s v="0130"/>
    <n v="-49.157460160258097"/>
    <n v="-28.2846403097024"/>
    <n v="-49.032890780185298"/>
    <n v="-28.332115620339501"/>
    <s v="475"/>
    <s v="SC"/>
    <s v="Eixo Principal"/>
    <s v="-"/>
    <s v="475BSC0130"/>
    <s v="ENTR SC-108(B) (P/SÃO LUDGERO)"/>
    <s v="ENTR SC-435 (GRAVATAL)"/>
    <n v="167.5"/>
    <n v="182.8"/>
    <n v="15.3"/>
    <x v="1"/>
    <m/>
    <m/>
    <s v="Estadual"/>
    <m/>
    <s v="SC-370"/>
    <s v="PAV"/>
    <s v="Estadual"/>
    <s v="PLA"/>
    <s v="Tubarão"/>
  </r>
  <r>
    <x v="0"/>
    <s v="475BSC0150"/>
    <n v="0"/>
    <x v="455"/>
    <s v="0150"/>
    <n v="-49.032890780185298"/>
    <n v="-28.332115620339501"/>
    <n v="-49.015584000101398"/>
    <n v="-28.469274689774998"/>
    <s v="475"/>
    <s v="SC"/>
    <s v="Eixo Principal"/>
    <s v="-"/>
    <s v="475BSC0150"/>
    <s v="ENTR SC-435 (GRAVATAL)"/>
    <s v="ENTR BR-101 (TUBARÃO)"/>
    <n v="182.8"/>
    <n v="199.6"/>
    <n v="16.8"/>
    <x v="1"/>
    <m/>
    <m/>
    <s v="Estadual"/>
    <m/>
    <s v="SC-370"/>
    <s v="PAV"/>
    <s v="Estadual"/>
    <s v="PLA"/>
    <s v="Tubarão"/>
  </r>
  <r>
    <x v="0"/>
    <s v="476APR1005"/>
    <n v="0"/>
    <x v="456"/>
    <s v="1005"/>
    <n v="-51.074701089983201"/>
    <n v="-26.214278089761901"/>
    <n v="-51.080576240401101"/>
    <n v="-26.218491710324098"/>
    <s v="476"/>
    <s v="PR"/>
    <s v="Acesso"/>
    <s v="-"/>
    <s v="476APR1005"/>
    <s v="ACESSO PONTE DOMICIO SCARAMELLA"/>
    <s v="PONTE DOMICIO SCARAMELLA"/>
    <n v="0"/>
    <n v="0.7"/>
    <n v="0.7"/>
    <x v="1"/>
    <m/>
    <m/>
    <s v="Estadual"/>
    <m/>
    <s v="PR-835"/>
    <s v="PAV"/>
    <s v="Estadual"/>
    <s v="PLA"/>
    <s v="Colombo"/>
  </r>
  <r>
    <x v="0"/>
    <s v="476BPR0030"/>
    <n v="0"/>
    <x v="457"/>
    <s v="0030"/>
    <n v="-49.003881429883997"/>
    <n v="-24.656088699933399"/>
    <n v="-48.995210440109702"/>
    <n v="-24.656488720178199"/>
    <s v="476"/>
    <s v="PR"/>
    <s v="Eixo Principal"/>
    <s v="-"/>
    <s v="476BPR0030"/>
    <s v="INÍCIO PONTE S/RIO RIBEIRA DE IGUAPE (RIBEIRA) (DIV PR/SP)"/>
    <s v="INÍCIO PISTA DUPLA ADRIANÓPOLIS"/>
    <n v="0"/>
    <n v="0.9"/>
    <n v="0.9"/>
    <x v="2"/>
    <m/>
    <m/>
    <s v="Federal"/>
    <m/>
    <m/>
    <m/>
    <s v="Federal"/>
    <s v="PAV"/>
    <s v="Colombo"/>
  </r>
  <r>
    <x v="0"/>
    <s v="476BPR0033"/>
    <n v="0"/>
    <x v="457"/>
    <s v="0033"/>
    <n v="-48.995210440109702"/>
    <n v="-24.656488720178199"/>
    <n v="-48.9893461597973"/>
    <n v="-24.666476290448301"/>
    <s v="476"/>
    <s v="PR"/>
    <s v="Eixo Principal"/>
    <s v="-"/>
    <s v="476BPR0033"/>
    <s v="INÍCIO PISTA DUPLA ADRIANÓPOLIS"/>
    <s v="FIM PISTA DUPLA ADRIANÓPOLIS"/>
    <n v="0.9"/>
    <n v="2.2999999999999998"/>
    <n v="1.4"/>
    <x v="0"/>
    <m/>
    <m/>
    <s v="Federal"/>
    <m/>
    <m/>
    <m/>
    <s v="Federal"/>
    <s v="PAV"/>
    <s v="Colombo"/>
  </r>
  <r>
    <x v="0"/>
    <s v="476BPR0036"/>
    <n v="0"/>
    <x v="457"/>
    <s v="0036"/>
    <n v="-48.9893461597973"/>
    <n v="-24.666476290448301"/>
    <n v="-49.096913149721999"/>
    <n v="-24.958926599982501"/>
    <s v="476"/>
    <s v="PR"/>
    <s v="Eixo Principal"/>
    <s v="-"/>
    <s v="476BPR0036"/>
    <s v="FIM PISTA DUPLA ADRIANÓPOLIS"/>
    <s v="ENTR PR-340 (TUNAS DO PARANÁ)"/>
    <n v="2.2999999999999998"/>
    <n v="53.3"/>
    <n v="51"/>
    <x v="2"/>
    <m/>
    <m/>
    <s v="Federal"/>
    <m/>
    <m/>
    <m/>
    <s v="Federal"/>
    <s v="PAV"/>
    <s v="Colombo"/>
  </r>
  <r>
    <x v="0"/>
    <s v="476BPR0040"/>
    <n v="0"/>
    <x v="457"/>
    <s v="0040"/>
    <n v="-49.096913149721999"/>
    <n v="-24.958926599982501"/>
    <n v="-49.112390879635299"/>
    <n v="-25.212015560269801"/>
    <s v="476"/>
    <s v="PR"/>
    <s v="Eixo Principal"/>
    <s v="-"/>
    <s v="476BPR0040"/>
    <s v="ENTR PR-340 (TUNAS DO PARANÁ)"/>
    <s v="ENTR R.LAURO DE CARVALHO OSÓRIO (BOCAIÚVA DO SUL)"/>
    <n v="53.3"/>
    <n v="93.3"/>
    <n v="40"/>
    <x v="2"/>
    <m/>
    <m/>
    <s v="Federal"/>
    <m/>
    <m/>
    <m/>
    <s v="Federal"/>
    <s v="PAV"/>
    <s v="Colombo"/>
  </r>
  <r>
    <x v="0"/>
    <s v="476BPR0050"/>
    <n v="0"/>
    <x v="457"/>
    <s v="0050"/>
    <n v="-49.112390879635299"/>
    <n v="-25.212015560269801"/>
    <n v="-49.143860519647198"/>
    <n v="-25.3080528800363"/>
    <s v="476"/>
    <s v="PR"/>
    <s v="Eixo Principal"/>
    <s v="-"/>
    <s v="476BPR0050"/>
    <s v="ENTR R.LAURO DE CARVALHO OSÓRIO (BOCAIÚVA DO SUL)"/>
    <s v="ESCOLA RURAL IMBUIAL DA ROSEIRA (P/ROSEIRA)"/>
    <n v="93.3"/>
    <n v="109.6"/>
    <n v="16.3"/>
    <x v="2"/>
    <m/>
    <m/>
    <s v="Federal"/>
    <m/>
    <m/>
    <m/>
    <s v="Federal"/>
    <s v="PAV"/>
    <s v="Colombo"/>
  </r>
  <r>
    <x v="0"/>
    <s v="476BPR0052"/>
    <n v="0"/>
    <x v="457"/>
    <s v="0052"/>
    <n v="-49.143860519647198"/>
    <n v="-25.3080528800363"/>
    <n v="-49.167264859685403"/>
    <n v="-25.3497069896857"/>
    <s v="476"/>
    <s v="PR"/>
    <s v="Eixo Principal"/>
    <s v="-"/>
    <s v="476BPR0052"/>
    <s v="ESCOLA RURAL IMBUIAL DA ROSEIRA (P/ROSEIRA)"/>
    <s v="INÍCIO DA PISTA DUPLA"/>
    <n v="109.6"/>
    <n v="116.1"/>
    <n v="6.5"/>
    <x v="2"/>
    <m/>
    <m/>
    <s v="Federal"/>
    <m/>
    <m/>
    <m/>
    <s v="Federal"/>
    <s v="PAV"/>
    <s v="Colombo"/>
  </r>
  <r>
    <x v="0"/>
    <s v="476BPR0055"/>
    <n v="0"/>
    <x v="457"/>
    <s v="0055"/>
    <n v="-49.167264859685403"/>
    <n v="-25.3497069896857"/>
    <n v="-49.1959601397485"/>
    <n v="-25.377217350000599"/>
    <s v="476"/>
    <s v="PR"/>
    <s v="Eixo Principal"/>
    <s v="-"/>
    <s v="476BPR0055"/>
    <s v="INÍCIO DA PISTA DUPLA"/>
    <s v="PONTE S/ RIO ATUBA"/>
    <n v="116.1"/>
    <n v="120.9"/>
    <n v="4.8"/>
    <x v="0"/>
    <m/>
    <m/>
    <s v="Federal"/>
    <m/>
    <m/>
    <m/>
    <s v="Federal"/>
    <s v="PAV"/>
    <s v="Colombo"/>
  </r>
  <r>
    <x v="0"/>
    <s v="476BPR0058"/>
    <n v="0"/>
    <x v="457"/>
    <s v="0058"/>
    <n v="-49.1959601397485"/>
    <n v="-25.377217350000599"/>
    <n v="-49.205974669894999"/>
    <n v="-25.388517929558699"/>
    <s v="476"/>
    <s v="PR"/>
    <s v="Eixo Principal"/>
    <s v="-"/>
    <s v="476BPR0058"/>
    <s v="PONTE S/ RIO ATUBA"/>
    <s v="ENTR BR-116 (CURITIBA ACESSO NORTE/ATUBÁ)"/>
    <n v="120.9"/>
    <n v="122.4"/>
    <n v="1.5"/>
    <x v="0"/>
    <m/>
    <m/>
    <s v="Federal"/>
    <m/>
    <m/>
    <m/>
    <s v="Federal"/>
    <s v="PAV"/>
    <s v="Colombo"/>
  </r>
  <r>
    <x v="0"/>
    <s v="476BPR0060"/>
    <n v="0"/>
    <x v="457"/>
    <s v="0060"/>
    <n v="-49.205974669894999"/>
    <n v="-25.388517929558699"/>
    <n v="-49.228702520105102"/>
    <n v="-25.428528750301499"/>
    <s v="476"/>
    <s v="PR"/>
    <s v="Eixo Principal"/>
    <s v="-"/>
    <s v="476BPR0060"/>
    <s v="ENTR BR-116 (CURITIBA ACESSO NORTE/ATUBÁ)"/>
    <s v="ENTR PR-415 (P/PIRAQUARA)"/>
    <n v="122.4"/>
    <n v="127.4"/>
    <n v="5"/>
    <x v="0"/>
    <m/>
    <m/>
    <s v="Convênio de Administração"/>
    <m/>
    <m/>
    <m/>
    <s v="Federal"/>
    <s v="PAV"/>
    <s v="Colombo"/>
  </r>
  <r>
    <x v="0"/>
    <s v="476BPR0065"/>
    <n v="0"/>
    <x v="457"/>
    <s v="0065"/>
    <n v="-49.228702520105102"/>
    <n v="-25.428528750301499"/>
    <n v="-49.233897089678898"/>
    <n v="-25.443626399738399"/>
    <s v="476"/>
    <s v="PR"/>
    <s v="Eixo Principal"/>
    <s v="-"/>
    <s v="476BPR0065"/>
    <s v="ENTR PR-415 (P/PIRAQUARA)"/>
    <s v="ENTR BR-277 (ACESSO SUL CURITIBA)"/>
    <n v="127.4"/>
    <n v="129.30000000000001"/>
    <n v="1.9"/>
    <x v="0"/>
    <m/>
    <m/>
    <s v="Convênio de Administração"/>
    <m/>
    <m/>
    <m/>
    <s v="Federal"/>
    <s v="PAV"/>
    <s v="Colombo"/>
  </r>
  <r>
    <x v="0"/>
    <s v="476BPR0070"/>
    <n v="0"/>
    <x v="457"/>
    <s v="0070"/>
    <n v="-49.233897089678898"/>
    <n v="-25.443626399738399"/>
    <n v="-49.253662209743098"/>
    <n v="-25.468431209932302"/>
    <s v="476"/>
    <s v="PR"/>
    <s v="Eixo Principal"/>
    <s v="-"/>
    <s v="476BPR0070"/>
    <s v="ENTR BR-277 (ACESSO SUL CURITIBA)"/>
    <s v="AV MARECHAL FLORIANO PEIXOTO"/>
    <n v="129.30000000000001"/>
    <n v="132.9"/>
    <n v="3.6"/>
    <x v="0"/>
    <m/>
    <m/>
    <s v="Convênio de Administração"/>
    <m/>
    <m/>
    <m/>
    <s v="Federal"/>
    <s v="PAV"/>
    <s v="Colombo"/>
  </r>
  <r>
    <x v="0"/>
    <s v="476BPR0080"/>
    <n v="0"/>
    <x v="457"/>
    <s v="0080"/>
    <n v="-49.253662209743098"/>
    <n v="-25.468431209932302"/>
    <n v="-49.303409099949903"/>
    <n v="-25.544169439867598"/>
    <s v="476"/>
    <s v="PR"/>
    <s v="Eixo Principal"/>
    <s v="-"/>
    <s v="476BPR0080"/>
    <s v="AV MARECHAL FLORIANO PEIXOTO"/>
    <s v="ENTR BR-116/277/376(A) (CURITIBA SUL/PINHEIRINHO)"/>
    <n v="132.9"/>
    <n v="142.80000000000001"/>
    <n v="9.9"/>
    <x v="0"/>
    <m/>
    <m/>
    <s v="Convênio de Administração"/>
    <m/>
    <m/>
    <m/>
    <s v="Federal"/>
    <s v="PAV"/>
    <s v="Colombo"/>
  </r>
  <r>
    <x v="0"/>
    <s v="476BPR0085"/>
    <n v="0"/>
    <x v="457"/>
    <s v="0085"/>
    <n v="-49.303409099949903"/>
    <n v="-25.544169439867598"/>
    <n v="-49.310956240238198"/>
    <n v="-25.540531309871898"/>
    <s v="476"/>
    <s v="PR"/>
    <s v="Eixo Principal"/>
    <s v="Coinc"/>
    <s v="476BPR0085"/>
    <s v="ENTR BR-116/277/376(A) (CURITIBA SUL/PINHEIRINHO)"/>
    <s v="ENTR BR-376(B)/277 (P/ARAUCÁRIA)"/>
    <n v="142.80000000000001"/>
    <n v="143.69999999999999"/>
    <n v="0.9"/>
    <x v="0"/>
    <m/>
    <s v="277BPR0051;376BPR0460"/>
    <s v="Federal"/>
    <m/>
    <m/>
    <m/>
    <s v="Federal"/>
    <s v="PAV"/>
    <s v="Colombo"/>
  </r>
  <r>
    <x v="0"/>
    <s v="476BPR0090"/>
    <n v="0"/>
    <x v="457"/>
    <s v="0090"/>
    <n v="-49.310956240238198"/>
    <n v="-25.540531309871898"/>
    <n v="-49.3792644899642"/>
    <n v="-25.565424140311698"/>
    <s v="476"/>
    <s v="PR"/>
    <s v="Eixo Principal"/>
    <s v="-"/>
    <s v="476BPR0090"/>
    <s v="ENTR BR-376(B)/277 (P/ARAUCÁRIA)"/>
    <s v="AV ARAUCÁRIAS"/>
    <n v="143.69999999999999"/>
    <n v="151.30000000000001"/>
    <n v="7.6"/>
    <x v="0"/>
    <m/>
    <m/>
    <s v="Federal"/>
    <m/>
    <m/>
    <m/>
    <s v="Federal"/>
    <s v="PAV"/>
    <s v="Colombo"/>
  </r>
  <r>
    <x v="0"/>
    <s v="476BPR0091"/>
    <n v="0"/>
    <x v="457"/>
    <s v="0091"/>
    <n v="-49.3792644899642"/>
    <n v="-25.565424140311698"/>
    <n v="-49.385425149950599"/>
    <n v="-25.571498999579099"/>
    <s v="476"/>
    <s v="PR"/>
    <s v="Eixo Principal"/>
    <s v="-"/>
    <s v="476BPR0091"/>
    <s v="AV ARAUCÁRIAS"/>
    <s v="ENTR PR-423 (ARAUCÁRIA)"/>
    <n v="151.30000000000001"/>
    <n v="152.19999999999999"/>
    <n v="0.9"/>
    <x v="0"/>
    <m/>
    <m/>
    <s v="Federal"/>
    <m/>
    <m/>
    <m/>
    <s v="Federal"/>
    <s v="PAV"/>
    <s v="Colombo"/>
  </r>
  <r>
    <x v="0"/>
    <s v="476BPR0093"/>
    <n v="0"/>
    <x v="457"/>
    <s v="0093"/>
    <n v="-49.385425149950599"/>
    <n v="-25.571498999579099"/>
    <n v="-49.417736319775301"/>
    <n v="-25.5991576697906"/>
    <s v="476"/>
    <s v="PR"/>
    <s v="Eixo Principal"/>
    <s v="-"/>
    <s v="476BPR0093"/>
    <s v="ENTR PR-423 (ARAUCÁRIA)"/>
    <s v="FIM PISTA DUPLA"/>
    <n v="152.19999999999999"/>
    <n v="156"/>
    <n v="3.8"/>
    <x v="0"/>
    <m/>
    <m/>
    <s v="Federal"/>
    <m/>
    <m/>
    <m/>
    <s v="Federal"/>
    <s v="PAV"/>
    <s v="Colombo"/>
  </r>
  <r>
    <x v="0"/>
    <s v="476BPR0094"/>
    <n v="0"/>
    <x v="457"/>
    <s v="0094"/>
    <n v="-49.417736319775301"/>
    <n v="-25.5991576697906"/>
    <n v="-49.523185249799297"/>
    <n v="-25.679462620203701"/>
    <s v="476"/>
    <s v="PR"/>
    <s v="Eixo Principal"/>
    <s v="-"/>
    <s v="476BPR0094"/>
    <s v="FIM PISTA DUPLA"/>
    <s v="ENTR PR-510 (P/CONTENDA)"/>
    <n v="156"/>
    <n v="172.7"/>
    <n v="16.7"/>
    <x v="2"/>
    <m/>
    <m/>
    <s v="Concessão Estadual"/>
    <m/>
    <m/>
    <m/>
    <s v="Federal"/>
    <s v="PAV"/>
    <s v="Colombo"/>
  </r>
  <r>
    <x v="0"/>
    <s v="476BPR0095"/>
    <n v="0"/>
    <x v="457"/>
    <s v="0095"/>
    <n v="-49.523185249799297"/>
    <n v="-25.679462620203701"/>
    <n v="-49.724347839880799"/>
    <n v="-25.7522972603102"/>
    <s v="476"/>
    <s v="PR"/>
    <s v="Eixo Principal"/>
    <s v="-"/>
    <s v="476BPR0095"/>
    <s v="ENTR PR-510 (P/CONTENDA)"/>
    <s v="ENTR AV CAETANO MUNHOZ DA ROCHA (LAPA)"/>
    <n v="172.7"/>
    <n v="195.8"/>
    <n v="23.1"/>
    <x v="2"/>
    <m/>
    <m/>
    <s v="Concessão Estadual"/>
    <m/>
    <m/>
    <m/>
    <s v="Federal"/>
    <s v="PAV"/>
    <s v="Colombo"/>
  </r>
  <r>
    <x v="0"/>
    <s v="476BPR0100"/>
    <n v="0"/>
    <x v="457"/>
    <s v="0100"/>
    <n v="-49.724347839880799"/>
    <n v="-25.7522972603102"/>
    <n v="-49.737286360077398"/>
    <n v="-25.763539599772599"/>
    <s v="476"/>
    <s v="PR"/>
    <s v="Eixo Principal"/>
    <s v="-"/>
    <s v="476BPR0100"/>
    <s v="ENTR AV CAETANO MUNHOZ DA ROCHA (LAPA)"/>
    <s v="ENTR PR-427 (P/PORTOAMAZONAS)(LAPA)"/>
    <n v="195.8"/>
    <n v="197.7"/>
    <n v="1.9"/>
    <x v="2"/>
    <m/>
    <m/>
    <s v="Concessão Estadual"/>
    <m/>
    <m/>
    <m/>
    <s v="Federal"/>
    <s v="PAV"/>
    <s v="Colombo"/>
  </r>
  <r>
    <x v="4"/>
    <s v="476BPR0110"/>
    <s v="BR-476/153/282/480/SC/PR"/>
    <x v="457"/>
    <s v="0110"/>
    <n v="-49.737286360077398"/>
    <n v="-25.763539599772599"/>
    <n v="-50.223553470416199"/>
    <n v="-25.889308009956601"/>
    <s v="476"/>
    <s v="PR"/>
    <s v="Eixo Principal"/>
    <s v="-"/>
    <s v="476BPR0110"/>
    <s v="ENTR PR-427 (P/PORTOAMAZONAS)(LAPA)"/>
    <s v="ENTR PR-281(A) (P/ANTÔNIO OLINTO)"/>
    <n v="197.7"/>
    <n v="257.7"/>
    <n v="60"/>
    <x v="2"/>
    <m/>
    <m/>
    <s v="Federal"/>
    <m/>
    <m/>
    <m/>
    <s v="Federal"/>
    <s v="PAV"/>
    <s v="Colombo"/>
  </r>
  <r>
    <x v="4"/>
    <s v="476BPR0120"/>
    <s v="BR-476/153/282/480/SC/PR"/>
    <x v="457"/>
    <s v="0120"/>
    <n v="-50.223553470416199"/>
    <n v="-25.889308009956601"/>
    <n v="-50.376281409759201"/>
    <n v="-25.894375579968901"/>
    <s v="476"/>
    <s v="PR"/>
    <s v="Eixo Principal"/>
    <s v="-"/>
    <s v="476BPR0120"/>
    <s v="ENTR PR-281(A) (P/ANTÔNIO OLINTO)"/>
    <s v="ENTR PR-151(A) (P/LAJEADO)"/>
    <n v="257.7"/>
    <n v="273.8"/>
    <n v="16.100000000000001"/>
    <x v="2"/>
    <m/>
    <m/>
    <s v="Federal"/>
    <m/>
    <m/>
    <m/>
    <s v="Federal"/>
    <s v="PAV"/>
    <s v="Colombo"/>
  </r>
  <r>
    <x v="4"/>
    <s v="476BPR0125"/>
    <s v="BR-476/153/282/480/SC/PR"/>
    <x v="457"/>
    <s v="0125"/>
    <n v="-50.376281409759201"/>
    <n v="-25.894375579968901"/>
    <n v="-50.395505559733699"/>
    <n v="-25.868761709984799"/>
    <s v="476"/>
    <s v="PR"/>
    <s v="Eixo Principal"/>
    <s v="-"/>
    <s v="476BPR0125"/>
    <s v="ENTR PR-151(A) (P/LAJEADO)"/>
    <s v="ENTR PR-151(B)/364 (SÃO MATEUS DO SUL)"/>
    <n v="273.8"/>
    <n v="277.89999999999998"/>
    <n v="4.0999999999999996"/>
    <x v="2"/>
    <m/>
    <m/>
    <s v="Federal"/>
    <m/>
    <m/>
    <m/>
    <s v="Federal"/>
    <s v="PAV"/>
    <s v="Colombo"/>
  </r>
  <r>
    <x v="4"/>
    <s v="476BPR0130"/>
    <s v="BR-476/153/282/480/SC/PR"/>
    <x v="457"/>
    <s v="0130"/>
    <n v="-50.395505559733699"/>
    <n v="-25.868761709984799"/>
    <n v="-50.615466420438899"/>
    <n v="-26.012456499867501"/>
    <s v="476"/>
    <s v="PR"/>
    <s v="Eixo Principal"/>
    <s v="-"/>
    <s v="476BPR0130"/>
    <s v="ENTR PR-151(B)/364 (SÃO MATEUS DO SUL)"/>
    <s v="ENTR PR-281(B) (P/RIO CLARO DO SUL)"/>
    <n v="277.89999999999998"/>
    <n v="306.10000000000002"/>
    <n v="28.2"/>
    <x v="2"/>
    <m/>
    <m/>
    <s v="Federal"/>
    <m/>
    <m/>
    <m/>
    <s v="Federal"/>
    <s v="PAV"/>
    <s v="Colombo"/>
  </r>
  <r>
    <x v="4"/>
    <s v="476BPR0140"/>
    <s v="BR-476/153/282/480/SC/PR"/>
    <x v="457"/>
    <s v="0140"/>
    <n v="-50.615466420438899"/>
    <n v="-26.012456499867501"/>
    <n v="-50.774563229908999"/>
    <n v="-26.0930610899972"/>
    <s v="476"/>
    <s v="PR"/>
    <s v="Eixo Principal"/>
    <s v="-"/>
    <s v="476BPR0140"/>
    <s v="ENTR PR-281(B) (P/RIO CLARO DO SUL)"/>
    <s v="ENTR BR-153(A) (P/PAULO FRONTIN)"/>
    <n v="306.10000000000002"/>
    <n v="325.39999999999998"/>
    <n v="19.3"/>
    <x v="2"/>
    <m/>
    <m/>
    <s v="Federal"/>
    <m/>
    <m/>
    <m/>
    <s v="Federal"/>
    <s v="PAV"/>
    <s v="Colombo"/>
  </r>
  <r>
    <x v="4"/>
    <s v="476BPR0145"/>
    <s v="BR-476/153/282/480/SC/PR"/>
    <x v="457"/>
    <s v="0145"/>
    <n v="-50.774563229908999"/>
    <n v="-26.0930610899972"/>
    <n v="-50.912578230001202"/>
    <n v="-26.1720213300203"/>
    <s v="476"/>
    <s v="PR"/>
    <s v="Eixo Principal"/>
    <s v="Coinc"/>
    <s v="476BPR0145"/>
    <s v="ENTR BR-153(A) (P/PAULO FRONTIN)"/>
    <s v="ENTR PR-160"/>
    <n v="325.39999999999998"/>
    <n v="342.4"/>
    <n v="17"/>
    <x v="2"/>
    <m/>
    <s v="153BPR1448"/>
    <s v="Federal"/>
    <m/>
    <m/>
    <m/>
    <s v="Federal"/>
    <s v="PAV"/>
    <s v="Colombo"/>
  </r>
  <r>
    <x v="4"/>
    <s v="476BPR0148"/>
    <s v="BR-476/153/282/480/SC/PR"/>
    <x v="457"/>
    <s v="0148"/>
    <n v="-50.912578230001202"/>
    <n v="-26.1720213300203"/>
    <n v="-50.926112649978698"/>
    <n v="-26.181635869599599"/>
    <s v="476"/>
    <s v="PR"/>
    <s v="Eixo Principal"/>
    <s v="Coinc"/>
    <s v="476BPR0148"/>
    <s v="ENTR PR-160"/>
    <s v="ENTR PR-831 (P/PAULA FREITAS)"/>
    <n v="342.4"/>
    <n v="344.1"/>
    <n v="1.7"/>
    <x v="2"/>
    <m/>
    <s v="153BPR1449"/>
    <s v="Federal"/>
    <m/>
    <m/>
    <m/>
    <s v="Federal"/>
    <s v="PAV"/>
    <s v="Colombo"/>
  </r>
  <r>
    <x v="4"/>
    <s v="476BPR0150"/>
    <s v="BR-476/153/282/480/SC/PR"/>
    <x v="457"/>
    <s v="0150"/>
    <n v="-50.926112649978698"/>
    <n v="-26.181635869599599"/>
    <n v="-51.060156350035399"/>
    <n v="-26.201471080126201"/>
    <s v="476"/>
    <s v="PR"/>
    <s v="Eixo Principal"/>
    <s v="Coinc"/>
    <s v="476BPR0150"/>
    <s v="ENTR PR-831 (P/PAULA FREITAS)"/>
    <s v="ENTR BR-153(B)"/>
    <n v="344.1"/>
    <n v="358.9"/>
    <n v="14.8"/>
    <x v="2"/>
    <m/>
    <s v="153BPR1450"/>
    <s v="Federal"/>
    <m/>
    <m/>
    <m/>
    <s v="Federal"/>
    <s v="PAV"/>
    <s v="Colombo"/>
  </r>
  <r>
    <x v="0"/>
    <s v="476BPR0153"/>
    <n v="0"/>
    <x v="457"/>
    <s v="0153"/>
    <n v="-51.060156350035399"/>
    <n v="-26.201471080126201"/>
    <n v="-51.074701089983201"/>
    <n v="-26.214278089761901"/>
    <s v="476"/>
    <s v="PR"/>
    <s v="Eixo Principal"/>
    <s v="-"/>
    <s v="476BPR0153"/>
    <s v="ENTR BR-153(B)"/>
    <s v="ENTR PR-835 (ACESSO PONTE DOMICIO SCARAMELLA)"/>
    <n v="358.9"/>
    <n v="361.2"/>
    <n v="2.2999999999999998"/>
    <x v="1"/>
    <m/>
    <m/>
    <s v="Estadual"/>
    <m/>
    <s v="PRT-476"/>
    <s v="PAV"/>
    <s v="Estadual"/>
    <s v="PLA"/>
    <s v="Colombo"/>
  </r>
  <r>
    <x v="0"/>
    <s v="476BPR0157"/>
    <n v="0"/>
    <x v="457"/>
    <s v="0157"/>
    <n v="-51.074701089983201"/>
    <n v="-26.214278089761901"/>
    <n v="-51.097706839698802"/>
    <n v="-26.2163124002969"/>
    <s v="476"/>
    <s v="PR"/>
    <s v="Eixo Principal"/>
    <s v="-"/>
    <s v="476BPR0157"/>
    <s v="ENTR PR-835 (ACESSO PONTE DOMICIO SCARAMELLA)"/>
    <s v="ENTR BR-466(A) (PONTE MANOEL RIBAS)"/>
    <n v="361.2"/>
    <n v="363.9"/>
    <n v="2.7"/>
    <x v="1"/>
    <m/>
    <m/>
    <s v="Estadual"/>
    <m/>
    <s v="PRT-476"/>
    <s v="PAV"/>
    <s v="Estadual"/>
    <s v="PLA"/>
    <s v="Colombo"/>
  </r>
  <r>
    <x v="0"/>
    <s v="476BPR0160"/>
    <n v="0"/>
    <x v="457"/>
    <s v="0160"/>
    <n v="-51.097706839698802"/>
    <n v="-26.2163124002969"/>
    <n v="-51.085433280021697"/>
    <n v="-26.232670120429599"/>
    <s v="476"/>
    <s v="PR"/>
    <s v="Eixo Principal"/>
    <s v="Coinc"/>
    <s v="476BPR0160"/>
    <s v="ENTR BR-466(A) (PONTE MANOEL RIBAS)"/>
    <s v="ENTR BR-466(B) (DIV PR/SC) (UNIÃO DA VITÓRIA/PORTO UNIÃO) *TRECHO MUNICIPAL*"/>
    <n v="363.9"/>
    <n v="366.1"/>
    <n v="2.2000000000000002"/>
    <x v="1"/>
    <m/>
    <s v="466BPR0170"/>
    <s v="Estadual"/>
    <m/>
    <s v="PRT-476"/>
    <s v="PAV"/>
    <s v="Estadual"/>
    <s v="PLA"/>
    <s v="Colombo"/>
  </r>
  <r>
    <x v="0"/>
    <s v="476BSP0010"/>
    <n v="0"/>
    <x v="458"/>
    <s v="0010"/>
    <n v="-48.838771630006697"/>
    <n v="-24.5221376804095"/>
    <n v="-49.003881429883997"/>
    <n v="-24.656088699933399"/>
    <s v="476"/>
    <s v="SP"/>
    <s v="Eixo Principal"/>
    <s v="Coinc"/>
    <s v="476BSP0010"/>
    <s v="ENTR SP-165 (APIAÍ)"/>
    <s v="INÍCIO PONTE S/RIO RIBEIRA DE IGUAPE (RIBEIRA) (DIV SP/PR)"/>
    <n v="0"/>
    <n v="33.799999999999997"/>
    <n v="33.799999999999997"/>
    <x v="1"/>
    <m/>
    <s v="373BSP0230"/>
    <s v="Estadual"/>
    <m/>
    <s v="SP-250"/>
    <s v="PAV"/>
    <s v="Estadual"/>
    <s v="PLA"/>
    <s v="Taubaté"/>
  </r>
  <r>
    <x v="0"/>
    <s v="477BSC0010"/>
    <n v="0"/>
    <x v="459"/>
    <s v="0010"/>
    <n v="-50.375665289621303"/>
    <n v="-26.189524610172501"/>
    <n v="-50.215109560357803"/>
    <n v="-26.381929219957399"/>
    <s v="477"/>
    <s v="SC"/>
    <s v="Eixo Principal"/>
    <s v="-"/>
    <s v="477BSC0010"/>
    <s v="ENTR BR-280 (CANOINHAS)"/>
    <s v="ENTR BR-116(A)"/>
    <n v="0"/>
    <n v="34.5"/>
    <n v="34.5"/>
    <x v="1"/>
    <m/>
    <m/>
    <s v="Estadual"/>
    <m/>
    <s v="SCT-477"/>
    <s v="PAV"/>
    <s v="Estadual"/>
    <s v="PLA"/>
    <s v="Mafra"/>
  </r>
  <r>
    <x v="0"/>
    <s v="477BSC0020"/>
    <n v="0"/>
    <x v="459"/>
    <s v="0020"/>
    <n v="-50.215109560357803"/>
    <n v="-26.381929219957399"/>
    <n v="-50.162808779901198"/>
    <n v="-26.394689939688899"/>
    <s v="477"/>
    <s v="SC"/>
    <s v="Eixo Principal"/>
    <s v="Coinc"/>
    <s v="477BSC0020"/>
    <s v="ENTR BR-116(A)"/>
    <s v="ENTR BR-116(B) (PAPANDUVA)"/>
    <n v="34.5"/>
    <n v="40.5"/>
    <n v="6"/>
    <x v="2"/>
    <m/>
    <s v="116BSC2890"/>
    <s v="Concessão Federal"/>
    <m/>
    <m/>
    <m/>
    <s v="Federal"/>
    <s v="PAV"/>
    <s v="Mafra"/>
  </r>
  <r>
    <x v="0"/>
    <s v="477BSC0025"/>
    <n v="0"/>
    <x v="459"/>
    <s v="0025"/>
    <n v="-50.162808779901198"/>
    <n v="-26.394689939688899"/>
    <n v="-50.114645590421603"/>
    <n v="-26.429685430238301"/>
    <s v="477"/>
    <s v="SC"/>
    <s v="Eixo Principal"/>
    <s v="-"/>
    <s v="477BSC0025"/>
    <s v="ENTR BR-116(B) (PAPANDUVA)"/>
    <s v="ENTR SC-423 (P/RODEIOZINHO)"/>
    <n v="40.5"/>
    <n v="47"/>
    <n v="6.5"/>
    <x v="1"/>
    <m/>
    <m/>
    <s v="Estadual"/>
    <m/>
    <s v="SCT-477"/>
    <s v="PAV"/>
    <s v="Estadual"/>
    <s v="PLA"/>
    <s v="Mafra"/>
  </r>
  <r>
    <x v="0"/>
    <s v="477BSC0030"/>
    <n v="0"/>
    <x v="459"/>
    <s v="0030"/>
    <n v="-50.114645590421603"/>
    <n v="-26.429685430238301"/>
    <n v="-49.896067949975802"/>
    <n v="-26.4495058496152"/>
    <s v="477"/>
    <s v="SC"/>
    <s v="Eixo Principal"/>
    <s v="-"/>
    <s v="477BSC0030"/>
    <s v="ENTR SC-423 (P/RODEIOZINHO)"/>
    <s v="ENTR SC-114(A) (P/ITAIÓPOLIS)"/>
    <n v="47"/>
    <n v="72.2"/>
    <n v="25.2"/>
    <x v="1"/>
    <m/>
    <m/>
    <s v="Estadual"/>
    <m/>
    <s v="SCT-477"/>
    <s v="LEN"/>
    <s v="Estadual"/>
    <s v="PLA"/>
    <s v="Mafra"/>
  </r>
  <r>
    <x v="0"/>
    <s v="477BSC0045"/>
    <n v="0"/>
    <x v="459"/>
    <s v="0045"/>
    <n v="-49.896067949975802"/>
    <n v="-26.4495058496152"/>
    <n v="-49.851478660012098"/>
    <n v="-26.518664089975701"/>
    <s v="477"/>
    <s v="SC"/>
    <s v="Eixo Principal"/>
    <s v="-"/>
    <s v="477BSC0045"/>
    <s v="ENTR SC-114(A) (P/ITAIÓPOLIS)"/>
    <s v="ENTR SC-114(B) (P/SANTA TEREZINHA)"/>
    <n v="72.2"/>
    <n v="84.3"/>
    <n v="12.1"/>
    <x v="1"/>
    <m/>
    <m/>
    <s v="Estadual"/>
    <m/>
    <s v="SCT-477"/>
    <s v="PAV"/>
    <s v="Estadual"/>
    <s v="PLA"/>
    <s v="Mafra"/>
  </r>
  <r>
    <x v="0"/>
    <s v="477BSC0050"/>
    <n v="0"/>
    <x v="459"/>
    <s v="0050"/>
    <n v="-49.851478660012098"/>
    <n v="-26.518664089975701"/>
    <n v="-49.6994597003048"/>
    <n v="-26.6917061099489"/>
    <s v="477"/>
    <s v="SC"/>
    <s v="Eixo Principal"/>
    <s v="-"/>
    <s v="477BSC0050"/>
    <s v="ENTR SC-114(B) (P/SANTA TEREZINHA)"/>
    <s v="ENTR SC-112 (P/RIO NEGRINHO)"/>
    <n v="84.3"/>
    <n v="113.3"/>
    <n v="29"/>
    <x v="1"/>
    <m/>
    <m/>
    <s v="Estadual"/>
    <m/>
    <s v="SCT-477"/>
    <s v="LEN"/>
    <s v="Estadual"/>
    <s v="PLA"/>
    <s v="Mafra"/>
  </r>
  <r>
    <x v="0"/>
    <s v="477BSC0055"/>
    <n v="0"/>
    <x v="459"/>
    <s v="0055"/>
    <n v="-49.6994597003048"/>
    <n v="-26.6917061099489"/>
    <n v="-49.4854814302237"/>
    <n v="-26.714420509898499"/>
    <s v="477"/>
    <s v="SC"/>
    <s v="Eixo Principal"/>
    <s v="-"/>
    <s v="477BSC0055"/>
    <s v="ENTR SC-112 (P/RIO NEGRINHO)"/>
    <s v="DOUTOR PEDRINHO (PREF. MUNICIPAL)"/>
    <n v="113.3"/>
    <n v="143.80000000000001"/>
    <n v="30.5"/>
    <x v="1"/>
    <m/>
    <m/>
    <s v="Estadual"/>
    <m/>
    <s v="SCT-477"/>
    <s v="LEN"/>
    <s v="Estadual"/>
    <s v="PLA"/>
    <s v="Rio do Sul"/>
  </r>
  <r>
    <x v="0"/>
    <s v="477BSC0060"/>
    <n v="0"/>
    <x v="459"/>
    <s v="0060"/>
    <n v="-49.4854814302237"/>
    <n v="-26.714420509898499"/>
    <n v="-49.364618419804103"/>
    <n v="-26.7818543101282"/>
    <s v="477"/>
    <s v="SC"/>
    <s v="Eixo Principal"/>
    <s v="-"/>
    <s v="477BSC0060"/>
    <s v="DOUTOR PEDRINHO (PREF. MUNICIPAL)"/>
    <s v="BENEDITO NOVO (PREF.MUNICIPAL)"/>
    <n v="143.80000000000001"/>
    <n v="166.9"/>
    <n v="23.1"/>
    <x v="1"/>
    <m/>
    <m/>
    <s v="Estadual"/>
    <m/>
    <s v="SCT-477"/>
    <s v="PAV"/>
    <s v="Estadual"/>
    <s v="PLA"/>
    <s v="Rio do Sul"/>
  </r>
  <r>
    <x v="0"/>
    <s v="477BSC0061"/>
    <n v="0"/>
    <x v="459"/>
    <s v="0061"/>
    <n v="-49.364618419804103"/>
    <n v="-26.7818543101282"/>
    <n v="-49.279144179760003"/>
    <n v="-26.820176550307501"/>
    <s v="477"/>
    <s v="SC"/>
    <s v="Eixo Principal"/>
    <s v="-"/>
    <s v="477BSC0061"/>
    <s v="BENEDITO NOVO (PREF.MUNICIPAL)"/>
    <s v="ACESSO SUL P/RIO DOS CEDROS"/>
    <n v="166.9"/>
    <n v="180.1"/>
    <n v="13.2"/>
    <x v="1"/>
    <m/>
    <m/>
    <s v="Estadual"/>
    <m/>
    <s v="SCT-477"/>
    <s v="PAV"/>
    <s v="Estadual"/>
    <s v="PLA"/>
    <s v="Rio do Sul"/>
  </r>
  <r>
    <x v="0"/>
    <s v="477BSC0067"/>
    <n v="0"/>
    <x v="459"/>
    <s v="0067"/>
    <n v="-49.279144179760003"/>
    <n v="-26.820176550307501"/>
    <n v="-49.2734203600615"/>
    <n v="-26.838002029669799"/>
    <s v="477"/>
    <s v="SC"/>
    <s v="Eixo Principal"/>
    <s v="-"/>
    <s v="477BSC0067"/>
    <s v="ACESSO SUL P/RIO DOS CEDROS"/>
    <s v="ENTR SC-110 (TIMBÓ)"/>
    <n v="180.1"/>
    <n v="182.4"/>
    <n v="2.2999999999999998"/>
    <x v="1"/>
    <m/>
    <m/>
    <s v="Estadual"/>
    <m/>
    <s v="SCT-477"/>
    <s v="PAV"/>
    <s v="Estadual"/>
    <s v="PLA"/>
    <s v="Rio do Sul"/>
  </r>
  <r>
    <x v="0"/>
    <s v="477BSC0070"/>
    <n v="0"/>
    <x v="459"/>
    <s v="0070"/>
    <n v="-49.2734203600615"/>
    <n v="-26.838002029669799"/>
    <n v="-49.246705520243403"/>
    <n v="-26.883745600379001"/>
    <s v="477"/>
    <s v="SC"/>
    <s v="Eixo Principal"/>
    <s v="-"/>
    <s v="477BSC0070"/>
    <s v="ENTR SC-110 (TIMBÓ)"/>
    <s v="ENTR BR-470(A)"/>
    <n v="182.4"/>
    <n v="188.8"/>
    <n v="6.4"/>
    <x v="1"/>
    <m/>
    <m/>
    <s v="Estadual"/>
    <m/>
    <s v="SCT-477"/>
    <s v="PAV"/>
    <s v="Estadual"/>
    <s v="PLA"/>
    <s v="Rio do Sul"/>
  </r>
  <r>
    <x v="0"/>
    <s v="477BSC0090"/>
    <n v="0"/>
    <x v="459"/>
    <s v="0090"/>
    <n v="-49.246705520243403"/>
    <n v="-26.883745600379001"/>
    <n v="-49.141713009647603"/>
    <n v="-26.882914900202401"/>
    <s v="477"/>
    <s v="SC"/>
    <s v="Eixo Principal"/>
    <s v="Coinc"/>
    <s v="477BSC0090"/>
    <s v="ENTR BR-470(A)"/>
    <s v="ENTR SC-421 (P/POMERODE)"/>
    <n v="188.8"/>
    <n v="200.2"/>
    <n v="11.4"/>
    <x v="2"/>
    <m/>
    <s v="470BSC0110"/>
    <s v="Federal"/>
    <m/>
    <m/>
    <m/>
    <s v="Federal"/>
    <s v="PAV"/>
    <s v="Rio do Sul"/>
  </r>
  <r>
    <x v="0"/>
    <s v="477BSC0100"/>
    <n v="0"/>
    <x v="459"/>
    <s v="0100"/>
    <n v="-49.141713009647603"/>
    <n v="-26.882914900202401"/>
    <n v="-49.114386329565399"/>
    <n v="-26.874136079916099"/>
    <s v="477"/>
    <s v="SC"/>
    <s v="Eixo Principal"/>
    <s v="Coinc"/>
    <s v="477BSC0100"/>
    <s v="ENTR SC-421 (P/POMERODE)"/>
    <s v="ENTR BR-470(B)"/>
    <n v="200.2"/>
    <n v="203.2"/>
    <n v="3"/>
    <x v="2"/>
    <m/>
    <s v="470BSC0100"/>
    <s v="Federal"/>
    <m/>
    <m/>
    <m/>
    <s v="Federal"/>
    <s v="PAV"/>
    <s v="Rio do Sul"/>
  </r>
  <r>
    <x v="0"/>
    <s v="477BSC0110"/>
    <n v="0"/>
    <x v="459"/>
    <s v="0110"/>
    <n v="-49.114386329565399"/>
    <n v="-26.874136079916099"/>
    <n v="-49.081018860132197"/>
    <n v="-26.890519939743299"/>
    <s v="477"/>
    <s v="SC"/>
    <s v="Eixo Principal"/>
    <s v="-"/>
    <s v="477BSC0110"/>
    <s v="ENTR BR-470(B)"/>
    <s v="BLUMENAU (RETORNO R. 2 DE SETEMBRO/TEKA)"/>
    <n v="203.2"/>
    <n v="208.6"/>
    <n v="5.4"/>
    <x v="2"/>
    <m/>
    <m/>
    <s v="Federal"/>
    <m/>
    <m/>
    <m/>
    <s v="Federal"/>
    <s v="PAV"/>
    <s v="Rio do Sul"/>
  </r>
  <r>
    <x v="0"/>
    <s v="478BSP0010"/>
    <n v="0"/>
    <x v="460"/>
    <s v="0010"/>
    <n v="-47.3757730802634"/>
    <n v="-22.545735199719601"/>
    <n v="-47.419775589571699"/>
    <n v="-22.7662352696419"/>
    <s v="478"/>
    <s v="SP"/>
    <s v="Eixo Principal"/>
    <s v="-"/>
    <s v="478BSP0010"/>
    <s v="ENTR BR-050/373 (LIMEIRA)"/>
    <s v="ENTR SP-304 (SANTA BÁRBARA DO OESTE)"/>
    <n v="0"/>
    <n v="29.9"/>
    <n v="29.9"/>
    <x v="1"/>
    <m/>
    <m/>
    <s v="Federal"/>
    <m/>
    <m/>
    <m/>
    <s v="Federal"/>
    <s v="PLA"/>
    <s v="Taubaté"/>
  </r>
  <r>
    <x v="0"/>
    <s v="478BSP0030"/>
    <n v="0"/>
    <x v="460"/>
    <s v="0030"/>
    <n v="-47.419775589571699"/>
    <n v="-22.7662352696419"/>
    <n v="-47.510238129785797"/>
    <n v="-22.906059530322999"/>
    <s v="478"/>
    <s v="SP"/>
    <s v="Eixo Principal"/>
    <s v="-"/>
    <s v="478BSP0030"/>
    <s v="ENTR SP-304 (SANTA BÁRBARA DO OESTE)"/>
    <s v="ENTR SP-308 (P/PIRACICABA)"/>
    <n v="29.9"/>
    <n v="49.9"/>
    <n v="20"/>
    <x v="1"/>
    <m/>
    <m/>
    <s v="Estadual"/>
    <m/>
    <s v="SP-306"/>
    <s v="PAV"/>
    <s v="Estadual"/>
    <s v="PLA"/>
    <s v="Taubaté"/>
  </r>
  <r>
    <x v="0"/>
    <s v="478BSP0050"/>
    <n v="0"/>
    <x v="460"/>
    <s v="0050"/>
    <n v="-47.510238129785797"/>
    <n v="-22.906059530322999"/>
    <n v="-47.457649960177399"/>
    <n v="-22.997836679718901"/>
    <s v="478"/>
    <s v="SP"/>
    <s v="Eixo Principal"/>
    <s v="-"/>
    <s v="478BSP0050"/>
    <s v="ENTR SP-308 (P/PIRACICABA)"/>
    <s v="ENTR SP-101 (P/CAPIVARI)"/>
    <n v="49.9"/>
    <n v="61.6"/>
    <n v="11.7"/>
    <x v="1"/>
    <m/>
    <m/>
    <s v="Estadual"/>
    <m/>
    <s v="SP-308"/>
    <s v="PAV"/>
    <s v="Estadual"/>
    <s v="PLA"/>
    <s v="Taubaté"/>
  </r>
  <r>
    <x v="0"/>
    <s v="478BSP0070"/>
    <n v="0"/>
    <x v="460"/>
    <s v="0070"/>
    <n v="-47.457649960177399"/>
    <n v="-22.997836679718901"/>
    <n v="-47.518990429964298"/>
    <n v="-23.233223970309901"/>
    <s v="478"/>
    <s v="SP"/>
    <s v="Eixo Principal"/>
    <s v="-"/>
    <s v="478BSP0070"/>
    <s v="ENTR SP-101 (P/CAPIVARI)"/>
    <s v="ENTR SP-300 (PORTO FELIZ) *TRECHO MUNICIPAL*"/>
    <n v="61.6"/>
    <n v="85.2"/>
    <n v="23.6"/>
    <x v="1"/>
    <m/>
    <m/>
    <s v="Estadual"/>
    <m/>
    <s v="SPT-478"/>
    <s v="IMP"/>
    <s v="Estadual"/>
    <s v="PLA"/>
    <s v="Taubaté"/>
  </r>
  <r>
    <x v="0"/>
    <s v="478BSP0090"/>
    <n v="0"/>
    <x v="460"/>
    <s v="0090"/>
    <n v="-47.518990429964298"/>
    <n v="-23.233223970309901"/>
    <n v="-47.5203706896555"/>
    <n v="-23.255369850338202"/>
    <s v="478"/>
    <s v="SP"/>
    <s v="Eixo Principal"/>
    <s v="-"/>
    <s v="478BSP0090"/>
    <s v="ENTR SP-300 (PORTO FELIZ)"/>
    <s v="FIM PISTA DUPLA"/>
    <n v="85.2"/>
    <n v="87.5"/>
    <n v="2.2999999999999998"/>
    <x v="1"/>
    <m/>
    <m/>
    <s v="Estadual"/>
    <m/>
    <s v="SP-097"/>
    <s v="DUP"/>
    <s v="Estadual"/>
    <s v="PLA"/>
    <s v="Taubaté"/>
  </r>
  <r>
    <x v="0"/>
    <s v="478BSP0100"/>
    <n v="0"/>
    <x v="460"/>
    <s v="0100"/>
    <n v="-47.5203706896555"/>
    <n v="-23.255369850338202"/>
    <n v="-47.529354040056802"/>
    <n v="-23.344125909882699"/>
    <s v="478"/>
    <s v="SP"/>
    <s v="Eixo Principal"/>
    <s v="-"/>
    <s v="478BSP0100"/>
    <s v="FIM PISTA DUPLA"/>
    <s v="ENTR BR-374"/>
    <n v="87.5"/>
    <n v="97.7"/>
    <n v="10.199999999999999"/>
    <x v="1"/>
    <m/>
    <m/>
    <s v="Estadual"/>
    <m/>
    <s v="SP-097"/>
    <s v="PAV"/>
    <s v="Estadual"/>
    <s v="PLA"/>
    <s v="Taubaté"/>
  </r>
  <r>
    <x v="0"/>
    <s v="478BSP0110"/>
    <n v="0"/>
    <x v="460"/>
    <s v="0110"/>
    <n v="-47.529354040056802"/>
    <n v="-23.344125909882699"/>
    <n v="-47.488569650369001"/>
    <n v="-23.534122299804199"/>
    <s v="478"/>
    <s v="SP"/>
    <s v="Eixo Principal"/>
    <s v="-"/>
    <s v="478BSP0110"/>
    <s v="ENTR BR-374"/>
    <s v="ENTR BR-272/SP-079/264(A) (SOROCABA)"/>
    <n v="97.7"/>
    <n v="115.7"/>
    <n v="18"/>
    <x v="1"/>
    <m/>
    <m/>
    <s v="Estadual"/>
    <m/>
    <s v="SP-097"/>
    <s v="PAV"/>
    <s v="Estadual"/>
    <s v="PLA"/>
    <s v="Taubaté"/>
  </r>
  <r>
    <x v="0"/>
    <s v="478BSP0130"/>
    <n v="0"/>
    <x v="460"/>
    <s v="0130"/>
    <n v="-47.488569650369001"/>
    <n v="-23.534122299804199"/>
    <n v="-47.494133260341599"/>
    <n v="-23.564604389780602"/>
    <s v="478"/>
    <s v="SP"/>
    <s v="Eixo Principal"/>
    <s v="-"/>
    <s v="478BSP0130"/>
    <s v="ENTR BR-272/SP-079/264(A) (SOROCABA)"/>
    <s v="ENTR SP-264(B) (P/SALTO DE PIRAPORA)"/>
    <n v="115.7"/>
    <n v="119.6"/>
    <n v="3.9"/>
    <x v="1"/>
    <m/>
    <m/>
    <s v="Estadual"/>
    <m/>
    <s v="SP-079"/>
    <s v="PAV"/>
    <s v="Estadual"/>
    <s v="PLA"/>
    <s v="Taubaté"/>
  </r>
  <r>
    <x v="0"/>
    <s v="478BSP0135"/>
    <n v="0"/>
    <x v="460"/>
    <s v="0135"/>
    <n v="-47.494133260341599"/>
    <n v="-23.564604389780602"/>
    <n v="-47.467140289892399"/>
    <n v="-23.606975660198401"/>
    <s v="478"/>
    <s v="SP"/>
    <s v="Eixo Principal"/>
    <s v="-"/>
    <s v="478BSP0135"/>
    <s v="ENTR SP-264(B) (P/SALTO DE PIRAPORA)"/>
    <s v="ACESSO SUL VOTORANTIM"/>
    <n v="119.6"/>
    <n v="125.5"/>
    <n v="5.9"/>
    <x v="1"/>
    <m/>
    <m/>
    <s v="Estadual"/>
    <m/>
    <s v="SP-079"/>
    <s v="PAV"/>
    <s v="Estadual"/>
    <s v="PLA"/>
    <s v="Taubaté"/>
  </r>
  <r>
    <x v="0"/>
    <s v="478BSP0140"/>
    <n v="0"/>
    <x v="460"/>
    <s v="0140"/>
    <n v="-47.467140289892399"/>
    <n v="-23.606975660198401"/>
    <n v="-47.4451671102738"/>
    <n v="-23.697759070424599"/>
    <s v="478"/>
    <s v="SP"/>
    <s v="Eixo Principal"/>
    <s v="-"/>
    <s v="478BSP0140"/>
    <s v="ACESSO SUL VOTORANTIM"/>
    <s v="ACESSO PIEDADE"/>
    <n v="125.5"/>
    <n v="138.19999999999999"/>
    <n v="12.7"/>
    <x v="1"/>
    <m/>
    <m/>
    <s v="Estadual"/>
    <m/>
    <s v="SP-079"/>
    <s v="PAV"/>
    <s v="Estadual"/>
    <s v="PLA"/>
    <s v="Taubaté"/>
  </r>
  <r>
    <x v="0"/>
    <s v="478BSP0145"/>
    <n v="0"/>
    <x v="460"/>
    <s v="0145"/>
    <n v="-47.4451671102738"/>
    <n v="-23.697759070424599"/>
    <n v="-47.433218269707297"/>
    <n v="-23.7293388603001"/>
    <s v="478"/>
    <s v="SP"/>
    <s v="Eixo Principal"/>
    <s v="-"/>
    <s v="478BSP0145"/>
    <s v="ACESSO PIEDADE"/>
    <s v="ENTR SP-250(A) (P/ PIEDADE)"/>
    <n v="138.19999999999999"/>
    <n v="142.19999999999999"/>
    <n v="4"/>
    <x v="1"/>
    <m/>
    <m/>
    <s v="Estadual"/>
    <m/>
    <s v="SP-079"/>
    <s v="PAV"/>
    <s v="Estadual"/>
    <s v="PLA"/>
    <s v="Taubaté"/>
  </r>
  <r>
    <x v="0"/>
    <s v="478BSP0150"/>
    <n v="0"/>
    <x v="460"/>
    <s v="0150"/>
    <n v="-47.433218269707297"/>
    <n v="-23.7293388603001"/>
    <n v="-47.426799649983799"/>
    <n v="-23.743791950338199"/>
    <s v="478"/>
    <s v="SP"/>
    <s v="Eixo Principal"/>
    <s v="-"/>
    <s v="478BSP0150"/>
    <s v="ENTR SP-250(A) (P/ PIEDADE)"/>
    <s v="ENTR SP-250(B) (P/PILAR DO SUL)"/>
    <n v="142.19999999999999"/>
    <n v="143.30000000000001"/>
    <n v="1.1000000000000001"/>
    <x v="1"/>
    <m/>
    <m/>
    <s v="Estadual"/>
    <m/>
    <s v="SP-079"/>
    <s v="PAV"/>
    <s v="Estadual"/>
    <s v="PLA"/>
    <s v="Taubaté"/>
  </r>
  <r>
    <x v="0"/>
    <s v="478BSP0155"/>
    <n v="0"/>
    <x v="460"/>
    <s v="0155"/>
    <n v="-47.426799649983799"/>
    <n v="-23.743791950338199"/>
    <n v="-47.506511809572302"/>
    <n v="-23.961515840083901"/>
    <s v="478"/>
    <s v="SP"/>
    <s v="Eixo Principal"/>
    <s v="-"/>
    <s v="478BSP0155"/>
    <s v="ENTR SP-250(B) (P/PILAR DO SUL)"/>
    <s v="TAPIRAÍ"/>
    <n v="143.30000000000001"/>
    <n v="176.3"/>
    <n v="33"/>
    <x v="1"/>
    <m/>
    <m/>
    <s v="Estadual"/>
    <m/>
    <s v="SP-079"/>
    <s v="PAV"/>
    <s v="Estadual"/>
    <s v="PLA"/>
    <s v="Taubaté"/>
  </r>
  <r>
    <x v="0"/>
    <s v="478BSP0160"/>
    <n v="0"/>
    <x v="460"/>
    <s v="0160"/>
    <n v="-47.506511809572302"/>
    <n v="-23.961515840083901"/>
    <n v="-47.632775599614199"/>
    <n v="-24.331640889715199"/>
    <s v="478"/>
    <s v="SP"/>
    <s v="Eixo Principal"/>
    <s v="-"/>
    <s v="478BSP0160"/>
    <s v="TAPIRAÍ"/>
    <s v="ENTR BR-116(A) (JUQUIÁ)"/>
    <n v="176.3"/>
    <n v="234.8"/>
    <n v="58.5"/>
    <x v="1"/>
    <m/>
    <m/>
    <s v="Estadual"/>
    <m/>
    <s v="SP-079"/>
    <s v="PAV"/>
    <s v="Estadual"/>
    <s v="PLA"/>
    <s v="Taubaté"/>
  </r>
  <r>
    <x v="0"/>
    <s v="478BSP0170"/>
    <n v="0"/>
    <x v="460"/>
    <s v="0170"/>
    <n v="-47.632775599614199"/>
    <n v="-24.331640889715199"/>
    <n v="-47.849136270022797"/>
    <n v="-24.508783409926298"/>
    <s v="478"/>
    <s v="SP"/>
    <s v="Eixo Principal"/>
    <s v="Coinc"/>
    <s v="478BSP0170"/>
    <s v="ENTR BR-116(A) (JUQUIÁ)"/>
    <s v="ENTR SP-139 (REGISTRO)"/>
    <n v="234.8"/>
    <n v="267.3"/>
    <n v="32.5"/>
    <x v="0"/>
    <m/>
    <s v="116BSP2630"/>
    <s v="Concessão Federal"/>
    <m/>
    <m/>
    <m/>
    <s v="Federal"/>
    <s v="PAV"/>
    <s v="Taubaté"/>
  </r>
  <r>
    <x v="0"/>
    <s v="478BSP0190"/>
    <n v="0"/>
    <x v="460"/>
    <s v="0190"/>
    <n v="-47.849136270022797"/>
    <n v="-24.508783409926298"/>
    <n v="-47.917868589663598"/>
    <n v="-24.643775290397201"/>
    <s v="478"/>
    <s v="SP"/>
    <s v="Eixo Principal"/>
    <s v="Coinc"/>
    <s v="478BSP0190"/>
    <s v="ENTR SP-139 (REGISTRO)"/>
    <s v="ENTR BR-116(B)"/>
    <n v="267.3"/>
    <n v="286.2"/>
    <n v="18.899999999999999"/>
    <x v="0"/>
    <m/>
    <s v="116BSP2650"/>
    <s v="Concessão Federal"/>
    <m/>
    <m/>
    <m/>
    <s v="Federal"/>
    <s v="PAV"/>
    <s v="Taubaté"/>
  </r>
  <r>
    <x v="0"/>
    <s v="478BSP0210"/>
    <n v="0"/>
    <x v="460"/>
    <s v="0210"/>
    <n v="-47.917868589663598"/>
    <n v="-24.643775290397201"/>
    <n v="-47.885076039727402"/>
    <n v="-24.7086447997176"/>
    <s v="478"/>
    <s v="SP"/>
    <s v="Eixo Principal"/>
    <s v="-"/>
    <s v="478BSP0210"/>
    <s v="ENTR BR-116(B)"/>
    <s v="ENTR SP-222 (PARIQUERA-AÇÚ)"/>
    <n v="286.2"/>
    <n v="294.3"/>
    <n v="8.1"/>
    <x v="1"/>
    <m/>
    <m/>
    <s v="Estadual"/>
    <m/>
    <s v="SP-226"/>
    <s v="PAV"/>
    <s v="Estadual"/>
    <s v="PLA"/>
    <s v="Taubaté"/>
  </r>
  <r>
    <x v="0"/>
    <s v="478BSP0230"/>
    <n v="0"/>
    <x v="460"/>
    <s v="0230"/>
    <n v="-47.885076039727402"/>
    <n v="-24.7086447997176"/>
    <n v="-47.9525054899363"/>
    <n v="-24.923723000016299"/>
    <s v="478"/>
    <s v="SP"/>
    <s v="Eixo Principal"/>
    <s v="-"/>
    <s v="478BSP0230"/>
    <s v="ENTR SP-222 (PARIQUERA-AÇÚ)"/>
    <s v="ENTR BR-101"/>
    <n v="294.3"/>
    <n v="322.2"/>
    <n v="27.9"/>
    <x v="1"/>
    <m/>
    <m/>
    <s v="Estadual"/>
    <m/>
    <s v="SP-226"/>
    <s v="PAV"/>
    <s v="Estadual"/>
    <s v="PLA"/>
    <s v="Taubaté"/>
  </r>
  <r>
    <x v="0"/>
    <s v="479BDF0090"/>
    <n v="0"/>
    <x v="461"/>
    <s v="0090"/>
    <n v="-47.318600360218298"/>
    <n v="-15.71737208975"/>
    <n v="-47.336225129785802"/>
    <n v="-15.7202163396123"/>
    <s v="479"/>
    <s v="DF"/>
    <s v="Eixo Principal"/>
    <s v="-"/>
    <s v="479BDF0090"/>
    <s v="ENTR DF-250(A) (DIV GO/DF)"/>
    <s v="ENTR VICINAL-145"/>
    <n v="0"/>
    <n v="1.9"/>
    <n v="1.9"/>
    <x v="1"/>
    <m/>
    <m/>
    <s v="Distrital"/>
    <m/>
    <s v="DF-250"/>
    <s v="IMP"/>
    <s v="Distrital"/>
    <s v="PLA"/>
    <s v="Brasília"/>
  </r>
  <r>
    <x v="0"/>
    <s v="479BDF0092"/>
    <n v="0"/>
    <x v="461"/>
    <s v="0092"/>
    <n v="-47.336225129785802"/>
    <n v="-15.7202163396123"/>
    <n v="-47.354212870227698"/>
    <n v="-15.721745529732299"/>
    <s v="479"/>
    <s v="DF"/>
    <s v="Eixo Principal"/>
    <s v="-"/>
    <s v="479BDF0092"/>
    <s v="ENTR VICINAL-145"/>
    <s v="ENTR VICINAL-159"/>
    <n v="1.9"/>
    <n v="4"/>
    <n v="2.1"/>
    <x v="1"/>
    <m/>
    <m/>
    <s v="Distrital"/>
    <m/>
    <s v="DF-250"/>
    <s v="IMP"/>
    <s v="Distrital"/>
    <s v="PLA"/>
    <s v="Brasília"/>
  </r>
  <r>
    <x v="0"/>
    <s v="479BDF0094"/>
    <n v="0"/>
    <x v="461"/>
    <s v="0094"/>
    <n v="-47.354212870227698"/>
    <n v="-15.721745529732299"/>
    <n v="-47.389871080186097"/>
    <n v="-15.7159889198527"/>
    <s v="479"/>
    <s v="DF"/>
    <s v="Eixo Principal"/>
    <s v="-"/>
    <s v="479BDF0094"/>
    <s v="ENTR VICINAL-159"/>
    <s v="ENTR DF-100"/>
    <n v="4"/>
    <n v="8"/>
    <n v="4"/>
    <x v="1"/>
    <m/>
    <m/>
    <s v="Distrital"/>
    <m/>
    <s v="DF-250"/>
    <s v="IMP"/>
    <s v="Distrital"/>
    <s v="PLA"/>
    <s v="Brasília"/>
  </r>
  <r>
    <x v="0"/>
    <s v="479BDF0096"/>
    <n v="0"/>
    <x v="461"/>
    <s v="0096"/>
    <n v="-47.389871080186097"/>
    <n v="-15.7159889198527"/>
    <n v="-47.399234270045397"/>
    <n v="-15.7143684998063"/>
    <s v="479"/>
    <s v="DF"/>
    <s v="Eixo Principal"/>
    <s v="-"/>
    <s v="479BDF0096"/>
    <s v="ENTR DF-100"/>
    <s v="ENTR VICINAL-155"/>
    <n v="8"/>
    <n v="8.9"/>
    <n v="0.9"/>
    <x v="1"/>
    <m/>
    <m/>
    <s v="Distrital"/>
    <m/>
    <s v="DF-250"/>
    <s v="PAV"/>
    <s v="Distrital"/>
    <s v="PLA"/>
    <s v="Brasília"/>
  </r>
  <r>
    <x v="0"/>
    <s v="479BDF0098"/>
    <n v="0"/>
    <x v="461"/>
    <s v="0098"/>
    <n v="-47.399234270045397"/>
    <n v="-15.7143684998063"/>
    <n v="-47.431440249767597"/>
    <n v="-15.708867720069099"/>
    <s v="479"/>
    <s v="DF"/>
    <s v="Eixo Principal"/>
    <s v="-"/>
    <s v="479BDF0098"/>
    <s v="ENTR VICINAL-155"/>
    <s v="ENTR DF-105(A)"/>
    <n v="8.9"/>
    <n v="12.4"/>
    <n v="3.5"/>
    <x v="1"/>
    <m/>
    <m/>
    <s v="Distrital"/>
    <m/>
    <s v="DF-250"/>
    <s v="PAV"/>
    <s v="Distrital"/>
    <s v="PLA"/>
    <s v="Brasília"/>
  </r>
  <r>
    <x v="0"/>
    <s v="479BDF0100"/>
    <n v="0"/>
    <x v="461"/>
    <s v="0100"/>
    <n v="-47.431440249767597"/>
    <n v="-15.708867720069099"/>
    <n v="-47.438266589731299"/>
    <n v="-15.7064701400848"/>
    <s v="479"/>
    <s v="DF"/>
    <s v="Eixo Principal"/>
    <s v="-"/>
    <s v="479BDF0100"/>
    <s v="ENTR DF-105(A)"/>
    <s v="ENTR DF-105(B)"/>
    <n v="12.4"/>
    <n v="13.1"/>
    <n v="0.7"/>
    <x v="1"/>
    <m/>
    <m/>
    <s v="Distrital"/>
    <m/>
    <s v="DF-250"/>
    <s v="PAV"/>
    <s v="Distrital"/>
    <s v="PLA"/>
    <s v="Brasília"/>
  </r>
  <r>
    <x v="0"/>
    <s v="479BDF0102"/>
    <n v="0"/>
    <x v="461"/>
    <s v="0102"/>
    <n v="-47.438266589731299"/>
    <n v="-15.7064701400848"/>
    <n v="-47.444147559661999"/>
    <n v="-15.704234830173201"/>
    <s v="479"/>
    <s v="DF"/>
    <s v="Eixo Principal"/>
    <s v="-"/>
    <s v="479BDF0102"/>
    <s v="ENTR DF-105(B)"/>
    <s v="ENTR VICINAL-151"/>
    <n v="13.1"/>
    <n v="13.8"/>
    <n v="0.7"/>
    <x v="1"/>
    <m/>
    <m/>
    <s v="Distrital"/>
    <m/>
    <s v="DF-250"/>
    <s v="PAV"/>
    <s v="Distrital"/>
    <s v="PLA"/>
    <s v="Brasília"/>
  </r>
  <r>
    <x v="0"/>
    <s v="479BDF0106"/>
    <n v="0"/>
    <x v="461"/>
    <s v="0106"/>
    <n v="-47.444147559661999"/>
    <n v="-15.704234830173201"/>
    <n v="-47.489395059834102"/>
    <n v="-15.6870007296998"/>
    <s v="479"/>
    <s v="DF"/>
    <s v="Eixo Principal"/>
    <s v="-"/>
    <s v="479BDF0106"/>
    <s v="ENTR VICINAL-151"/>
    <s v="ENTR DF-110"/>
    <n v="13.8"/>
    <n v="19"/>
    <n v="5.2"/>
    <x v="1"/>
    <m/>
    <m/>
    <s v="Distrital"/>
    <m/>
    <s v="DF-250"/>
    <s v="PAV"/>
    <s v="Distrital"/>
    <s v="PLA"/>
    <s v="Brasília"/>
  </r>
  <r>
    <x v="0"/>
    <s v="479BDF0110"/>
    <n v="0"/>
    <x v="461"/>
    <s v="0110"/>
    <n v="-47.489395059834102"/>
    <n v="-15.6870007296998"/>
    <n v="-47.5161054695917"/>
    <n v="-15.6878395804322"/>
    <s v="479"/>
    <s v="DF"/>
    <s v="Eixo Principal"/>
    <s v="-"/>
    <s v="479BDF0110"/>
    <s v="ENTR DF-110"/>
    <s v="ENTR DF-133"/>
    <n v="19"/>
    <n v="21.7"/>
    <n v="2.7"/>
    <x v="1"/>
    <m/>
    <m/>
    <s v="Distrital"/>
    <m/>
    <s v="DF-250"/>
    <s v="PAV"/>
    <s v="Distrital"/>
    <s v="PLA"/>
    <s v="Brasília"/>
  </r>
  <r>
    <x v="0"/>
    <s v="479BDF0112"/>
    <n v="0"/>
    <x v="461"/>
    <s v="0112"/>
    <n v="-47.5161054695917"/>
    <n v="-15.6878395804322"/>
    <n v="-47.519443619927003"/>
    <n v="-15.689426069957101"/>
    <s v="479"/>
    <s v="DF"/>
    <s v="Eixo Principal"/>
    <s v="-"/>
    <s v="479BDF0112"/>
    <s v="ENTR DF-133"/>
    <s v="ENTR DF-310"/>
    <n v="21.7"/>
    <n v="22.2"/>
    <n v="0.5"/>
    <x v="1"/>
    <m/>
    <m/>
    <s v="Distrital"/>
    <m/>
    <s v="DF-250"/>
    <s v="PAV"/>
    <s v="Distrital"/>
    <s v="PLA"/>
    <s v="Brasília"/>
  </r>
  <r>
    <x v="0"/>
    <s v="479BDF0114"/>
    <n v="0"/>
    <x v="461"/>
    <s v="0114"/>
    <n v="-47.519443619927003"/>
    <n v="-15.689426069957101"/>
    <n v="-47.570157019630599"/>
    <n v="-15.7137249098766"/>
    <s v="479"/>
    <s v="DF"/>
    <s v="Eixo Principal"/>
    <s v="-"/>
    <s v="479BDF0114"/>
    <s v="ENTR DF-310"/>
    <s v="ENTR DF-320"/>
    <n v="22.2"/>
    <n v="28.3"/>
    <n v="6.1"/>
    <x v="1"/>
    <m/>
    <m/>
    <s v="Distrital"/>
    <m/>
    <s v="DF-250"/>
    <s v="PAV"/>
    <s v="Distrital"/>
    <s v="PLA"/>
    <s v="Brasília"/>
  </r>
  <r>
    <x v="0"/>
    <s v="479BDF0116"/>
    <n v="0"/>
    <x v="461"/>
    <s v="0116"/>
    <n v="-47.570157019630599"/>
    <n v="-15.7137249098766"/>
    <n v="-47.604358700193799"/>
    <n v="-15.7279988297821"/>
    <s v="479"/>
    <s v="DF"/>
    <s v="Eixo Principal"/>
    <s v="-"/>
    <s v="479BDF0116"/>
    <s v="ENTR DF-320"/>
    <s v="ENTR DF-120"/>
    <n v="28.3"/>
    <n v="32.299999999999997"/>
    <n v="4"/>
    <x v="1"/>
    <m/>
    <m/>
    <s v="Distrital"/>
    <m/>
    <s v="DF-250"/>
    <s v="PAV"/>
    <s v="Distrital"/>
    <s v="PLA"/>
    <s v="Brasília"/>
  </r>
  <r>
    <x v="0"/>
    <s v="479BDF0118"/>
    <n v="0"/>
    <x v="461"/>
    <s v="0118"/>
    <n v="-47.604358700193799"/>
    <n v="-15.7279988297821"/>
    <n v="-47.659752670049599"/>
    <n v="-15.726708780186"/>
    <s v="479"/>
    <s v="DF"/>
    <s v="Eixo Principal"/>
    <s v="-"/>
    <s v="479BDF0118"/>
    <s v="ENTR DF-120"/>
    <s v="ENTR DF-130"/>
    <n v="32.299999999999997"/>
    <n v="38.700000000000003"/>
    <n v="6.4"/>
    <x v="1"/>
    <m/>
    <m/>
    <s v="Distrital"/>
    <m/>
    <s v="DF-250"/>
    <s v="PAV"/>
    <s v="Distrital"/>
    <s v="PLA"/>
    <s v="Brasília"/>
  </r>
  <r>
    <x v="0"/>
    <s v="479BDF0130"/>
    <n v="0"/>
    <x v="461"/>
    <s v="0130"/>
    <n v="-47.659752670049599"/>
    <n v="-15.726708780186"/>
    <n v="-47.699171739584003"/>
    <n v="-15.740555690292799"/>
    <s v="479"/>
    <s v="DF"/>
    <s v="Eixo Principal"/>
    <s v="-"/>
    <s v="479BDF0130"/>
    <s v="ENTR DF-130"/>
    <s v="ENTR DF-330"/>
    <n v="38.700000000000003"/>
    <n v="43.5"/>
    <n v="4.8"/>
    <x v="1"/>
    <m/>
    <m/>
    <s v="Distrital"/>
    <m/>
    <s v="DF-250"/>
    <s v="PAV"/>
    <s v="Distrital"/>
    <s v="PLA"/>
    <s v="Brasília"/>
  </r>
  <r>
    <x v="0"/>
    <s v="479BDF0132"/>
    <n v="0"/>
    <x v="461"/>
    <s v="0132"/>
    <n v="-47.699171739584003"/>
    <n v="-15.740555690292799"/>
    <n v="-47.777446959709302"/>
    <n v="-15.757384219905701"/>
    <s v="479"/>
    <s v="DF"/>
    <s v="Eixo Principal"/>
    <s v="-"/>
    <s v="479BDF0132"/>
    <s v="ENTR DF-330"/>
    <s v="ENTR DF-001/015/250(B) (BRASILIA )"/>
    <n v="43.5"/>
    <n v="53.1"/>
    <n v="9.6"/>
    <x v="1"/>
    <m/>
    <m/>
    <s v="Distrital"/>
    <m/>
    <s v="DF-250"/>
    <s v="PAV"/>
    <s v="Distrital"/>
    <s v="PLA"/>
    <s v="Brasília"/>
  </r>
  <r>
    <x v="0"/>
    <s v="479BGO0050"/>
    <n v="0"/>
    <x v="462"/>
    <s v="0050"/>
    <n v="-46.803901400129398"/>
    <n v="-15.871925560216299"/>
    <n v="-46.948124049785001"/>
    <n v="-15.794570860057"/>
    <s v="479"/>
    <s v="GO"/>
    <s v="Eixo Principal"/>
    <s v="-"/>
    <s v="479BGO0050"/>
    <s v="DIV MG/GO"/>
    <s v="ENTR GO-346 (CABECEIRAS)"/>
    <n v="0"/>
    <n v="20.7"/>
    <n v="20.7"/>
    <x v="1"/>
    <m/>
    <m/>
    <s v="Estadual"/>
    <m/>
    <s v="GOT-346"/>
    <s v="IMP"/>
    <s v="Estadual"/>
    <s v="PLA"/>
    <s v="Brasília"/>
  </r>
  <r>
    <x v="0"/>
    <s v="479BGO0070"/>
    <n v="0"/>
    <x v="462"/>
    <s v="0070"/>
    <n v="-46.948124049785001"/>
    <n v="-15.794570860057"/>
    <n v="-47.318600360218298"/>
    <n v="-15.71737208975"/>
    <s v="479"/>
    <s v="GO"/>
    <s v="Eixo Principal"/>
    <s v="-"/>
    <s v="479BGO0070"/>
    <s v="ENTR GO-346 (CABECEIRAS)"/>
    <s v="DIV GO/DF"/>
    <n v="20.7"/>
    <n v="66.599999999999994"/>
    <n v="45.9"/>
    <x v="1"/>
    <m/>
    <m/>
    <s v="Estadual"/>
    <m/>
    <s v="GOT-479"/>
    <s v="IMP"/>
    <s v="Estadual"/>
    <s v="PLA"/>
    <s v="Brasília"/>
  </r>
  <r>
    <x v="0"/>
    <s v="479BMG0010"/>
    <n v="0"/>
    <x v="463"/>
    <s v="0010"/>
    <n v="-44.368622889634501"/>
    <n v="-15.479129289784799"/>
    <n v="-44.761668339722"/>
    <n v="-15.500092410236499"/>
    <s v="479"/>
    <s v="MG"/>
    <s v="Eixo Principal"/>
    <s v="-"/>
    <s v="479BMG0010"/>
    <s v="ENTR BR-135 (JANUÁRIA)"/>
    <s v="PANDEIRO"/>
    <n v="0"/>
    <n v="52.1"/>
    <n v="52.1"/>
    <x v="1"/>
    <m/>
    <m/>
    <s v="Estadual"/>
    <m/>
    <s v="MGT-479"/>
    <s v="IMP"/>
    <s v="Estadual"/>
    <s v="PLA"/>
    <s v="Montes Claros"/>
  </r>
  <r>
    <x v="0"/>
    <s v="479BMG0020"/>
    <n v="0"/>
    <x v="463"/>
    <s v="0020"/>
    <n v="-44.761668339722"/>
    <n v="-15.500092410236499"/>
    <n v="-45.396483499713703"/>
    <n v="-15.509342399731899"/>
    <s v="479"/>
    <s v="MG"/>
    <s v="Eixo Principal"/>
    <s v="-"/>
    <s v="479BMG0020"/>
    <s v="PANDEIRO"/>
    <s v="SERRA DAS ARARAS"/>
    <n v="52.1"/>
    <n v="128"/>
    <n v="75.900000000000006"/>
    <x v="1"/>
    <m/>
    <m/>
    <s v="Estadual"/>
    <m/>
    <s v="MGT-479"/>
    <s v="IMP"/>
    <s v="Estadual"/>
    <s v="PLA"/>
    <s v="Montes Claros"/>
  </r>
  <r>
    <x v="0"/>
    <s v="479BMG0025"/>
    <n v="0"/>
    <x v="463"/>
    <s v="0025"/>
    <n v="-45.396483499713703"/>
    <n v="-15.509342399731899"/>
    <n v="-45.629121710298598"/>
    <n v="-15.2939998203353"/>
    <s v="479"/>
    <s v="MG"/>
    <s v="Eixo Principal"/>
    <s v="-"/>
    <s v="479BMG0025"/>
    <s v="SERRA DAS ARARAS"/>
    <s v="CHAPADA GAÚCHA"/>
    <n v="128"/>
    <n v="168.1"/>
    <n v="40.1"/>
    <x v="1"/>
    <m/>
    <m/>
    <s v="Estadual"/>
    <m/>
    <s v="MGT-479"/>
    <s v="IMP"/>
    <s v="Estadual"/>
    <s v="PLA"/>
    <s v="Patos de Minas"/>
  </r>
  <r>
    <x v="0"/>
    <s v="479BMG0030"/>
    <n v="0"/>
    <x v="463"/>
    <s v="0030"/>
    <n v="-45.629121710298598"/>
    <n v="-15.2939998203353"/>
    <n v="-46.048038339897403"/>
    <n v="-15.909651959969899"/>
    <s v="479"/>
    <s v="MG"/>
    <s v="Eixo Principal"/>
    <s v="-"/>
    <s v="479BMG0030"/>
    <s v="CHAPADA GAÚCHA"/>
    <s v="ENTR MG-202(A)"/>
    <n v="168.1"/>
    <n v="259.39999999999998"/>
    <n v="91.3"/>
    <x v="1"/>
    <m/>
    <m/>
    <s v="Estadual"/>
    <m/>
    <s v="MGT-479"/>
    <s v="EOP"/>
    <s v="Estadual"/>
    <s v="PLA"/>
    <s v="Patos de Minas"/>
  </r>
  <r>
    <x v="0"/>
    <s v="479BMG0033"/>
    <n v="0"/>
    <x v="463"/>
    <s v="0033"/>
    <n v="-46.048038339897403"/>
    <n v="-15.909651959969899"/>
    <n v="-46.098961859901799"/>
    <n v="-15.903588989739999"/>
    <s v="479"/>
    <s v="MG"/>
    <s v="Eixo Principal"/>
    <s v="-"/>
    <s v="479BMG0033"/>
    <s v="ENTR MG-202(A)"/>
    <s v="ARINOS"/>
    <n v="259.39999999999998"/>
    <n v="266.7"/>
    <n v="7.3"/>
    <x v="1"/>
    <m/>
    <m/>
    <s v="Estadual"/>
    <m/>
    <s v="MG-202"/>
    <s v="EOP"/>
    <s v="Estadual"/>
    <s v="PLA"/>
    <s v="Patos de Minas"/>
  </r>
  <r>
    <x v="0"/>
    <s v="479BMG0035"/>
    <n v="0"/>
    <x v="463"/>
    <s v="0035"/>
    <n v="-46.098961859901799"/>
    <n v="-15.903588989739999"/>
    <n v="-46.441105110212597"/>
    <n v="-15.8694979096007"/>
    <s v="479"/>
    <s v="MG"/>
    <s v="Eixo Principal"/>
    <s v="-"/>
    <s v="479BMG0035"/>
    <s v="ARINOS"/>
    <s v="ENTR MG-628 (FAROFA)"/>
    <n v="266.7"/>
    <n v="311.39999999999998"/>
    <n v="44.7"/>
    <x v="1"/>
    <m/>
    <m/>
    <s v="Estadual"/>
    <m/>
    <s v="MG-202"/>
    <s v="PAV"/>
    <s v="Estadual"/>
    <s v="PLA"/>
    <s v="Patos de Minas"/>
  </r>
  <r>
    <x v="0"/>
    <s v="479BMG0037"/>
    <n v="0"/>
    <x v="463"/>
    <s v="0037"/>
    <n v="-46.441105110212597"/>
    <n v="-15.8694979096007"/>
    <n v="-46.596998369978699"/>
    <n v="-15.788328979598701"/>
    <s v="479"/>
    <s v="MG"/>
    <s v="Eixo Principal"/>
    <s v="-"/>
    <s v="479BMG0037"/>
    <s v="ENTR MG-628 (FAROFA)"/>
    <s v="ENTR MG-202(B) (FAROFÃO)"/>
    <n v="311.39999999999998"/>
    <n v="331.7"/>
    <n v="20.3"/>
    <x v="1"/>
    <m/>
    <m/>
    <s v="Estadual"/>
    <m/>
    <s v="MG-202"/>
    <s v="PAV"/>
    <s v="Estadual"/>
    <s v="PLA"/>
    <s v="Patos de Minas"/>
  </r>
  <r>
    <x v="0"/>
    <s v="479BMG0040"/>
    <n v="0"/>
    <x v="463"/>
    <s v="0040"/>
    <n v="-46.596998369978699"/>
    <n v="-15.788328979598701"/>
    <n v="-46.803901400129398"/>
    <n v="-15.871925560216299"/>
    <s v="479"/>
    <s v="MG"/>
    <s v="Eixo Principal"/>
    <s v="-"/>
    <s v="479BMG0040"/>
    <s v="ENTR MG-202(B) (FAROFÃO)"/>
    <s v="DIV MG/GO"/>
    <n v="331.7"/>
    <n v="357.4"/>
    <n v="25.7"/>
    <x v="1"/>
    <m/>
    <m/>
    <s v="Estadual"/>
    <m/>
    <s v="MGT-479"/>
    <s v="PAV"/>
    <s v="Estadual"/>
    <s v="PLA"/>
    <s v="Patos de Minas"/>
  </r>
  <r>
    <x v="0"/>
    <s v="480BPR0010"/>
    <n v="0"/>
    <x v="464"/>
    <s v="0010"/>
    <n v="-52.680305529576501"/>
    <n v="-26.205557419639099"/>
    <n v="-52.711695719881497"/>
    <n v="-26.270467910165902"/>
    <s v="480"/>
    <s v="PR"/>
    <s v="Eixo Principal"/>
    <s v="Coinc"/>
    <s v="480BPR0010"/>
    <s v="ENTR BR-158(A) (PATO BRANCO)"/>
    <s v="ENTR BR-280(A)"/>
    <n v="0"/>
    <n v="8.4"/>
    <n v="8.4"/>
    <x v="2"/>
    <m/>
    <s v="158BPR0990"/>
    <s v="Federal"/>
    <m/>
    <m/>
    <m/>
    <s v="Federal"/>
    <s v="PAV"/>
    <s v="Pato Branco"/>
  </r>
  <r>
    <x v="0"/>
    <s v="480BPR0030"/>
    <n v="0"/>
    <x v="464"/>
    <s v="0030"/>
    <n v="-52.711695719881497"/>
    <n v="-26.270467910165902"/>
    <n v="-52.7873754902865"/>
    <n v="-26.258168420336201"/>
    <s v="480"/>
    <s v="PR"/>
    <s v="Eixo Principal"/>
    <s v="Coinc"/>
    <s v="480BPR0030"/>
    <s v="ENTR BR-280(A)"/>
    <s v="ENTR BR-280(B) (VITORINO)"/>
    <n v="8.4"/>
    <n v="16.8"/>
    <n v="8.4"/>
    <x v="1"/>
    <m/>
    <s v="158BPR1010;280BPR0290"/>
    <s v="Estadual"/>
    <m/>
    <s v="PRT-158"/>
    <s v="PAV"/>
    <s v="Estadual"/>
    <s v="PLA"/>
    <s v="Pato Branco"/>
  </r>
  <r>
    <x v="0"/>
    <s v="480BPR0050"/>
    <n v="0"/>
    <x v="464"/>
    <s v="0050"/>
    <n v="-52.7873754902865"/>
    <n v="-26.258168420336201"/>
    <n v="-52.852709350156303"/>
    <n v="-26.347135639797798"/>
    <s v="480"/>
    <s v="PR"/>
    <s v="Eixo Principal"/>
    <s v="Coinc"/>
    <s v="480BPR0050"/>
    <s v="ENTR BR-280(B) (VITORINO)"/>
    <s v="ENTR BR-158(B) (DIV PR/SC)"/>
    <n v="16.8"/>
    <n v="29.8"/>
    <n v="13"/>
    <x v="1"/>
    <m/>
    <s v="158BPR1030"/>
    <s v="Estadual"/>
    <m/>
    <s v="PRT-158"/>
    <s v="PAV"/>
    <s v="Estadual"/>
    <s v="PLA"/>
    <s v="Pato Branco"/>
  </r>
  <r>
    <x v="0"/>
    <s v="480BRS0170"/>
    <n v="0"/>
    <x v="465"/>
    <s v="0170"/>
    <n v="-52.692844419834003"/>
    <n v="-27.281008649629399"/>
    <n v="-52.688005399929203"/>
    <n v="-27.296393359965499"/>
    <s v="480"/>
    <s v="RS"/>
    <s v="Eixo Principal"/>
    <s v="-"/>
    <s v="480BRS0170"/>
    <s v="DIV SC/RS (PRAIA GRANDE)"/>
    <s v="ENTR RS-406 (GÔIO EN)"/>
    <n v="0"/>
    <n v="1.7"/>
    <n v="1.7"/>
    <x v="1"/>
    <m/>
    <m/>
    <s v="Estadual"/>
    <m/>
    <s v="RST-480"/>
    <s v="PAV"/>
    <s v="Estadual"/>
    <s v="PLA"/>
    <s v="Passo Fundo"/>
  </r>
  <r>
    <x v="0"/>
    <s v="480BRS0171"/>
    <n v="0"/>
    <x v="465"/>
    <s v="0171"/>
    <n v="-52.688005399929203"/>
    <n v="-27.296393359965499"/>
    <n v="-52.5783251902552"/>
    <n v="-27.3868276596687"/>
    <s v="480"/>
    <s v="RS"/>
    <s v="Eixo Principal"/>
    <s v="-"/>
    <s v="480BRS0171"/>
    <s v="ENTR RS-406 (GÔIO EN)"/>
    <s v="ENTR R. TIRADENTES (ERVAL GRANDE)"/>
    <n v="1.7"/>
    <n v="21.6"/>
    <n v="19.899999999999999"/>
    <x v="1"/>
    <m/>
    <m/>
    <s v="Estadual"/>
    <m/>
    <s v="RST-480"/>
    <s v="PAV"/>
    <s v="Estadual"/>
    <s v="PLA"/>
    <s v="Passo Fundo"/>
  </r>
  <r>
    <x v="0"/>
    <s v="480BRS0172"/>
    <n v="0"/>
    <x v="465"/>
    <s v="0172"/>
    <n v="-52.5783251902552"/>
    <n v="-27.3868276596687"/>
    <n v="-52.5575464398162"/>
    <n v="-27.5139471600333"/>
    <s v="480"/>
    <s v="RS"/>
    <s v="Eixo Principal"/>
    <s v="-"/>
    <s v="480BRS0172"/>
    <s v="ENTR R. TIRADENTES (ERVAL GRANDE)"/>
    <s v="ENTR RS-487 (P/BENJAMIN CONSTANT DO SUL)"/>
    <n v="21.6"/>
    <n v="37.799999999999997"/>
    <n v="16.2"/>
    <x v="1"/>
    <m/>
    <m/>
    <s v="Estadual"/>
    <m/>
    <s v="RST-480"/>
    <s v="PAV"/>
    <s v="Estadual"/>
    <s v="PLA"/>
    <s v="Passo Fundo"/>
  </r>
  <r>
    <x v="0"/>
    <s v="480BRS0173"/>
    <n v="0"/>
    <x v="465"/>
    <s v="0173"/>
    <n v="-52.5575464398162"/>
    <n v="-27.5139471600333"/>
    <n v="-52.535727490331297"/>
    <n v="-27.5490814699338"/>
    <s v="480"/>
    <s v="RS"/>
    <s v="Eixo Principal"/>
    <s v="-"/>
    <s v="480BRS0173"/>
    <s v="ENTR RS-487 (P/BENJAMIN CONSTANT DO SUL)"/>
    <s v="ACESSO NORTE P/SÃO VALENTIM"/>
    <n v="37.799999999999997"/>
    <n v="43"/>
    <n v="5.2"/>
    <x v="1"/>
    <m/>
    <m/>
    <s v="Estadual"/>
    <m/>
    <s v="RST-480"/>
    <s v="PAV"/>
    <s v="Estadual"/>
    <s v="PLA"/>
    <s v="Passo Fundo"/>
  </r>
  <r>
    <x v="0"/>
    <s v="480BRS0174"/>
    <n v="0"/>
    <x v="465"/>
    <s v="0174"/>
    <n v="-52.535727490331297"/>
    <n v="-27.5490814699338"/>
    <n v="-52.403078699921998"/>
    <n v="-27.601688129603399"/>
    <s v="480"/>
    <s v="RS"/>
    <s v="Eixo Principal"/>
    <s v="-"/>
    <s v="480BRS0174"/>
    <s v="ACESSO NORTE P/SÃO VALENTIM"/>
    <s v="ENTR RS-137 (P/ITATIBA DO SUL)"/>
    <n v="43"/>
    <n v="59"/>
    <n v="16"/>
    <x v="1"/>
    <m/>
    <m/>
    <s v="Estadual"/>
    <m/>
    <s v="RST-480"/>
    <s v="PAV"/>
    <s v="Estadual"/>
    <s v="PLA"/>
    <s v="Passo Fundo"/>
  </r>
  <r>
    <x v="0"/>
    <s v="480BRS0175"/>
    <n v="0"/>
    <x v="465"/>
    <s v="0175"/>
    <n v="-52.403078699921998"/>
    <n v="-27.601688129603399"/>
    <n v="-52.373530250120801"/>
    <n v="-27.6224966503001"/>
    <s v="480"/>
    <s v="RS"/>
    <s v="Eixo Principal"/>
    <s v="-"/>
    <s v="480BRS0175"/>
    <s v="ENTR RS-137 (P/ITATIBA DO SUL)"/>
    <s v="BARÃO DO COTEGIPE"/>
    <n v="59"/>
    <n v="63.9"/>
    <n v="4.9000000000000004"/>
    <x v="1"/>
    <m/>
    <m/>
    <s v="Estadual"/>
    <m/>
    <s v="RST-480"/>
    <s v="PAV"/>
    <s v="Estadual"/>
    <s v="PLA"/>
    <s v="Passo Fundo"/>
  </r>
  <r>
    <x v="0"/>
    <s v="480BRS0176"/>
    <n v="0"/>
    <x v="465"/>
    <s v="0176"/>
    <n v="-52.373530250120801"/>
    <n v="-27.6224966503001"/>
    <n v="-52.294768260246897"/>
    <n v="-27.640731779847702"/>
    <s v="480"/>
    <s v="RS"/>
    <s v="Eixo Principal"/>
    <s v="-"/>
    <s v="480BRS0176"/>
    <s v="BARÃO DO COTEGIPE"/>
    <s v="ENTR AV. CALDAS JR (ERECHIM)"/>
    <n v="63.9"/>
    <n v="73.099999999999994"/>
    <n v="9.1999999999999993"/>
    <x v="2"/>
    <m/>
    <m/>
    <s v="Federal"/>
    <m/>
    <m/>
    <m/>
    <s v="Federal"/>
    <s v="PAV"/>
    <s v="Passo Fundo"/>
  </r>
  <r>
    <x v="0"/>
    <s v="480BRS0177"/>
    <n v="0"/>
    <x v="465"/>
    <s v="0177"/>
    <n v="-52.294768260246897"/>
    <n v="-27.640731779847702"/>
    <n v="-52.286386880050401"/>
    <n v="-27.662476230393601"/>
    <s v="480"/>
    <s v="RS"/>
    <s v="Eixo Principal"/>
    <s v="-"/>
    <s v="480BRS0177"/>
    <s v="ENTR AV CALDAS JR (ERECHIM)"/>
    <s v="ENTR BR-153/RS-211 (FIM URB ERECHIM)"/>
    <n v="73.099999999999994"/>
    <n v="76.2"/>
    <n v="3.1"/>
    <x v="1"/>
    <m/>
    <m/>
    <s v="Municipal"/>
    <m/>
    <s v="AV. CALDAS"/>
    <s v="PAV"/>
    <s v="Estadual"/>
    <s v="PLA"/>
    <s v="Passo Fundo"/>
  </r>
  <r>
    <x v="0"/>
    <s v="480BSC0070"/>
    <n v="0"/>
    <x v="466"/>
    <s v="0070"/>
    <n v="-52.852709350156303"/>
    <n v="-26.347135639797798"/>
    <n v="-52.642841489942697"/>
    <n v="-26.473322730259699"/>
    <s v="480"/>
    <s v="SC"/>
    <s v="Eixo Principal"/>
    <s v="-"/>
    <s v="480BSC0070"/>
    <s v="ENTR BR-158/SC-157 (DIV PR/SC) (SÃO LOURENÇO DO OESTE)"/>
    <s v="ENTR SC-482 (P/CORONEL MARTINS)"/>
    <n v="0"/>
    <n v="33.6"/>
    <n v="33.6"/>
    <x v="1"/>
    <m/>
    <m/>
    <s v="Estadual"/>
    <m/>
    <s v="SCT-480"/>
    <s v="PAV"/>
    <s v="Estadual"/>
    <s v="PLA"/>
    <s v="Chapecó"/>
  </r>
  <r>
    <x v="0"/>
    <s v="480BSC0075"/>
    <n v="0"/>
    <x v="466"/>
    <s v="0075"/>
    <n v="-52.642841489942697"/>
    <n v="-26.473322730259699"/>
    <n v="-52.533374149797098"/>
    <n v="-26.5572430704113"/>
    <s v="480"/>
    <s v="SC"/>
    <s v="Eixo Principal"/>
    <s v="-"/>
    <s v="480BSC0075"/>
    <s v="ENTR SC-482 (P/CORONEL MARTINS)"/>
    <s v="ENTR R. MAJ.AZAMBUJA/R. BENJAMIN CONSTANT (SÃO DOMINGOS)"/>
    <n v="33.6"/>
    <n v="48.9"/>
    <n v="15.3"/>
    <x v="1"/>
    <m/>
    <m/>
    <s v="Estadual"/>
    <m/>
    <s v="SCT-480"/>
    <s v="PAV"/>
    <s v="Estadual"/>
    <s v="PLA"/>
    <s v="Chapecó"/>
  </r>
  <r>
    <x v="0"/>
    <s v="480BSC0080"/>
    <n v="0"/>
    <x v="466"/>
    <s v="0080"/>
    <n v="-52.533374149797098"/>
    <n v="-26.5572430704113"/>
    <n v="-52.454738039828598"/>
    <n v="-26.632785589882999"/>
    <s v="480"/>
    <s v="SC"/>
    <s v="Eixo Principal"/>
    <s v="-"/>
    <s v="480BSC0080"/>
    <s v="ENTR R. MAJ.AZAMBUJA/R. BENJAMIN CONSTANT (SÃO DOMINGOS)"/>
    <s v="ENTR SC-479 (IPUAÇÚ)"/>
    <n v="48.9"/>
    <n v="62.2"/>
    <n v="13.3"/>
    <x v="1"/>
    <m/>
    <m/>
    <s v="Estadual"/>
    <m/>
    <s v="SCT-480"/>
    <s v="PAV"/>
    <s v="Estadual"/>
    <s v="PLA"/>
    <s v="Chapecó"/>
  </r>
  <r>
    <x v="0"/>
    <s v="480BSC0085"/>
    <n v="0"/>
    <x v="466"/>
    <s v="0085"/>
    <n v="-52.454738039828598"/>
    <n v="-26.632785589882999"/>
    <n v="-52.390907619790703"/>
    <n v="-26.735136619858999"/>
    <s v="480"/>
    <s v="SC"/>
    <s v="Eixo Principal"/>
    <s v="-"/>
    <s v="480BSC0085"/>
    <s v="ENTR SC-479 (IPUAÇÚ)"/>
    <s v="ENTR SC-155(A) (BOM JESUS)"/>
    <n v="62.2"/>
    <n v="76.400000000000006"/>
    <n v="14.2"/>
    <x v="1"/>
    <m/>
    <m/>
    <s v="Estadual"/>
    <m/>
    <s v="SCT-480"/>
    <s v="PAV"/>
    <s v="Estadual"/>
    <s v="PLA"/>
    <s v="Chapecó"/>
  </r>
  <r>
    <x v="0"/>
    <s v="480BSC0090"/>
    <n v="0"/>
    <x v="466"/>
    <s v="0090"/>
    <n v="-52.390907619790703"/>
    <n v="-26.735136619858999"/>
    <n v="-52.435227519634203"/>
    <n v="-26.885530140403599"/>
    <s v="480"/>
    <s v="SC"/>
    <s v="Eixo Principal"/>
    <s v="-"/>
    <s v="480BSC0090"/>
    <s v="ENTR SC-155(A) (BOM JESUS)"/>
    <s v="ENTR BR-282(A)/SC-155(B)"/>
    <n v="76.400000000000006"/>
    <n v="95.5"/>
    <n v="19.100000000000001"/>
    <x v="1"/>
    <m/>
    <m/>
    <s v="Estadual"/>
    <m/>
    <s v="SCT-480"/>
    <s v="PAV"/>
    <s v="Estadual"/>
    <s v="PLA"/>
    <s v="Chapecó"/>
  </r>
  <r>
    <x v="4"/>
    <s v="480BSC0110"/>
    <s v="BR-476/153/282/480/SC/PR"/>
    <x v="466"/>
    <s v="0110"/>
    <n v="-52.435227519634203"/>
    <n v="-26.885530140403599"/>
    <n v="-52.646308880050697"/>
    <n v="-26.999640750420198"/>
    <s v="480"/>
    <s v="SC"/>
    <s v="Eixo Principal"/>
    <s v="Coinc"/>
    <s v="480BSC0110"/>
    <s v="ENTR BR-282(A)/SC-155(B)"/>
    <s v="ENTR BR-282(B)/SC-157 (P/CHAPECÓ)"/>
    <n v="95.5"/>
    <n v="124.2"/>
    <n v="28.7"/>
    <x v="2"/>
    <m/>
    <s v="282BSC0350"/>
    <s v="Federal"/>
    <m/>
    <m/>
    <m/>
    <s v="Federal"/>
    <s v="PAV"/>
    <s v="Chapecó"/>
  </r>
  <r>
    <x v="4"/>
    <s v="480BSC0130"/>
    <s v="BR-476/153/282/480/SC/PR"/>
    <x v="466"/>
    <s v="0130"/>
    <n v="-52.646308880050697"/>
    <n v="-26.999640750420198"/>
    <n v="-52.631344000225297"/>
    <n v="-27.064089379721"/>
    <s v="480"/>
    <s v="SC"/>
    <s v="Eixo Principal"/>
    <s v="-"/>
    <s v="480BSC0130"/>
    <s v="ENTR BR-282(B)/SC-157 (P/CHAPECÓ)"/>
    <s v="ENTR AV. LEOPOLDO SANDER"/>
    <n v="124.2"/>
    <n v="131.80000000000001"/>
    <n v="7.6"/>
    <x v="0"/>
    <m/>
    <m/>
    <s v="Federal"/>
    <m/>
    <m/>
    <m/>
    <s v="Federal"/>
    <s v="PAV"/>
    <s v="Chapecó"/>
  </r>
  <r>
    <x v="0"/>
    <s v="480BSC0135"/>
    <n v="0"/>
    <x v="466"/>
    <s v="0135"/>
    <n v="-52.631344000225297"/>
    <n v="-27.064089379721"/>
    <n v="-52.626586979605399"/>
    <n v="-27.0734521495969"/>
    <s v="480"/>
    <s v="SC"/>
    <s v="Eixo Principal"/>
    <s v="-"/>
    <s v="480BSC0135"/>
    <s v="ENTR AV. LEOPOLDO SANDER"/>
    <s v="ENTR R. AMPARO (CHAPECÓ)"/>
    <n v="131.80000000000001"/>
    <n v="133"/>
    <n v="1.2"/>
    <x v="0"/>
    <m/>
    <m/>
    <s v="Federal"/>
    <m/>
    <m/>
    <m/>
    <s v="Federal"/>
    <s v="PAV"/>
    <s v="Chapecó"/>
  </r>
  <r>
    <x v="0"/>
    <s v="480BSC0140"/>
    <n v="0"/>
    <x v="466"/>
    <s v="0140"/>
    <n v="-52.626586979605399"/>
    <n v="-27.0734521495969"/>
    <n v="-52.622694640045502"/>
    <n v="-27.0931230503884"/>
    <s v="480"/>
    <s v="SC"/>
    <s v="Eixo Principal"/>
    <s v="-"/>
    <s v="480BSC0140"/>
    <s v="ENTR R. AMPARO (CHAPECÓ)"/>
    <s v="ENTR BR-283(A) (CHAPECÓ) *TRECHO MUNICIPAL*"/>
    <n v="133"/>
    <n v="135.30000000000001"/>
    <n v="2.2999999999999998"/>
    <x v="1"/>
    <m/>
    <m/>
    <s v="Estadual"/>
    <m/>
    <s v="SCT-480"/>
    <s v="PAV"/>
    <s v="Estadual"/>
    <s v="PLA"/>
    <s v="Chapecó"/>
  </r>
  <r>
    <x v="0"/>
    <s v="480BSC0150"/>
    <n v="0"/>
    <x v="466"/>
    <s v="0150"/>
    <n v="-52.622694640045502"/>
    <n v="-27.0931230503884"/>
    <n v="-52.618126639832397"/>
    <n v="-27.108834450249599"/>
    <s v="480"/>
    <s v="SC"/>
    <s v="Eixo Principal"/>
    <s v="Coinc"/>
    <s v="480BSC0150"/>
    <s v="ENTR BR-283(A) (CHAPECÓ)"/>
    <s v="ENTR BR-283(B) (CHAPECÓ) *TRECHO MUNICIPAL*"/>
    <n v="135.30000000000001"/>
    <n v="137.1"/>
    <n v="1.8"/>
    <x v="1"/>
    <m/>
    <s v="283BSC0125"/>
    <s v="Estadual"/>
    <m/>
    <s v="SCT-283"/>
    <s v="PAV"/>
    <s v="Estadual"/>
    <s v="PLA"/>
    <s v="Chapecó"/>
  </r>
  <r>
    <x v="0"/>
    <s v="480BSC0160"/>
    <n v="0"/>
    <x v="466"/>
    <s v="0160"/>
    <n v="-52.618126639832397"/>
    <n v="-27.108834450249599"/>
    <n v="-52.692844419834003"/>
    <n v="-27.281008649629399"/>
    <s v="480"/>
    <s v="SC"/>
    <s v="Eixo Principal"/>
    <s v="-"/>
    <s v="480BSC0160"/>
    <s v="ENTR BR-283(B) (CHAPECÓ)"/>
    <s v="DIV SC/RS (P/PRAIA GRANDE/GÔIO EN)"/>
    <n v="137.1"/>
    <n v="160.1"/>
    <n v="23"/>
    <x v="1"/>
    <m/>
    <m/>
    <s v="Estadual"/>
    <m/>
    <s v="SCT-480"/>
    <s v="PAV"/>
    <s v="Estadual"/>
    <s v="PLA"/>
    <s v="Chapecó"/>
  </r>
  <r>
    <x v="0"/>
    <s v="481BRS0010"/>
    <n v="0"/>
    <x v="467"/>
    <s v="0010"/>
    <n v="-53.596888600028798"/>
    <n v="-28.7385899702508"/>
    <n v="-53.456369229955897"/>
    <n v="-28.850170760372201"/>
    <s v="481"/>
    <s v="RS"/>
    <s v="Eixo Principal"/>
    <s v="-"/>
    <s v="481BRS0010"/>
    <s v="ENTR BR-158/377/RS-342 (CRUZ ALTA)"/>
    <s v="P/BOA VISTA DO INCRA"/>
    <n v="0"/>
    <n v="30"/>
    <n v="30"/>
    <x v="1"/>
    <m/>
    <m/>
    <s v="Estadual"/>
    <m/>
    <s v="RST-481"/>
    <s v="PAV"/>
    <s v="Estadual"/>
    <s v="PLA"/>
    <s v="Cruz Alta"/>
  </r>
  <r>
    <x v="0"/>
    <s v="481BRS0015"/>
    <n v="0"/>
    <x v="467"/>
    <s v="0015"/>
    <n v="-53.456369229955897"/>
    <n v="-28.850170760372201"/>
    <n v="-53.179041119551897"/>
    <n v="-29.090124329873898"/>
    <s v="481"/>
    <s v="RS"/>
    <s v="Eixo Principal"/>
    <s v="-"/>
    <s v="481BRS0015"/>
    <s v="P/BOA VISTA DO INCRA"/>
    <s v="ACESSO P/ SALTO DO JACUÍ "/>
    <n v="30"/>
    <n v="69"/>
    <n v="39"/>
    <x v="1"/>
    <m/>
    <m/>
    <s v="Estadual"/>
    <m/>
    <s v="RST-481"/>
    <s v="PAV"/>
    <s v="Estadual"/>
    <s v="PLA"/>
    <s v="Cruz Alta"/>
  </r>
  <r>
    <x v="0"/>
    <s v="481BRS0020"/>
    <n v="0"/>
    <x v="467"/>
    <s v="0020"/>
    <n v="-53.179041119551897"/>
    <n v="-29.090124329873898"/>
    <n v="-53.068591430150299"/>
    <n v="-29.244276959913702"/>
    <s v="481"/>
    <s v="RS"/>
    <s v="Eixo Principal"/>
    <s v="-"/>
    <s v="481BRS0020"/>
    <s v="ACESSO P/ SALTO DO JACUÍ"/>
    <s v="ENTR RS-525 (P/TUNAS)"/>
    <n v="69"/>
    <n v="97.6"/>
    <n v="28.6"/>
    <x v="1"/>
    <m/>
    <m/>
    <s v="Estadual"/>
    <m/>
    <s v="RST-481"/>
    <s v="PAV"/>
    <s v="Estadual"/>
    <s v="PLA"/>
    <s v="Cruz Alta"/>
  </r>
  <r>
    <x v="0"/>
    <s v="481BRS0025"/>
    <n v="0"/>
    <x v="467"/>
    <s v="0025"/>
    <n v="-53.068591430150299"/>
    <n v="-29.244276959913702"/>
    <n v="-53.080781289924502"/>
    <n v="-29.333440239675198"/>
    <s v="481"/>
    <s v="RS"/>
    <s v="Eixo Principal"/>
    <s v="-"/>
    <s v="481BRS0025"/>
    <s v="ENTR RS-525 (P/TUNAS)"/>
    <s v="ENTR R. 25 DE JULHO (ARROIO DO TIGRE)"/>
    <n v="97.6"/>
    <n v="107.6"/>
    <n v="10"/>
    <x v="1"/>
    <m/>
    <m/>
    <s v="Estadual"/>
    <m/>
    <s v="RST-481"/>
    <s v="PAV"/>
    <s v="Estadual"/>
    <s v="PLA"/>
    <s v="Cruz Alta"/>
  </r>
  <r>
    <x v="0"/>
    <s v="481BRS0030"/>
    <n v="0"/>
    <x v="467"/>
    <s v="0030"/>
    <n v="-53.080781289924502"/>
    <n v="-29.333440239675198"/>
    <n v="-53.014070800027298"/>
    <n v="-29.407262740083301"/>
    <s v="481"/>
    <s v="RS"/>
    <s v="Eixo Principal"/>
    <s v="-"/>
    <s v="481BRS0030"/>
    <s v="ENTR R. 25 DE JULHO (ARROIO DO TIGRE)"/>
    <s v="ENTR RS-400 (SOBRADINHO)"/>
    <n v="107.6"/>
    <n v="119.2"/>
    <n v="11.6"/>
    <x v="1"/>
    <m/>
    <m/>
    <s v="Estadual"/>
    <m/>
    <s v="RST-481"/>
    <s v="PAV"/>
    <s v="Estadual"/>
    <s v="PLA"/>
    <s v="Cruz Alta"/>
  </r>
  <r>
    <x v="0"/>
    <s v="481BRS0050"/>
    <n v="0"/>
    <x v="467"/>
    <s v="0050"/>
    <n v="-53.014070800027298"/>
    <n v="-29.407262740083301"/>
    <n v="-52.949779099725603"/>
    <n v="-29.634994770292298"/>
    <s v="481"/>
    <s v="RS"/>
    <s v="Eixo Principal"/>
    <s v="-"/>
    <s v="481BRS0050"/>
    <s v="ENTR RS-400 (SOBRADINHO)"/>
    <s v="CERRO BRANCO"/>
    <n v="119.2"/>
    <n v="162.69999999999999"/>
    <n v="43.5"/>
    <x v="1"/>
    <m/>
    <m/>
    <s v="Estadual"/>
    <m/>
    <s v="RST-481"/>
    <s v="IMP"/>
    <s v="Estadual"/>
    <s v="PLA"/>
    <s v="Cruz Alta"/>
  </r>
  <r>
    <x v="0"/>
    <s v="481BRS0060"/>
    <n v="0"/>
    <x v="467"/>
    <s v="0060"/>
    <n v="-52.949779099725603"/>
    <n v="-29.634994770292298"/>
    <n v="-52.946089540199999"/>
    <n v="-29.731983650125301"/>
    <s v="481"/>
    <s v="RS"/>
    <s v="Eixo Principal"/>
    <s v="-"/>
    <s v="481BRS0060"/>
    <s v="CERRO BRANCO"/>
    <s v="ENTR BR-153/287 (NOVO CABRAIS)"/>
    <n v="162.69999999999999"/>
    <n v="175.2"/>
    <n v="12.5"/>
    <x v="1"/>
    <m/>
    <m/>
    <s v="Estadual"/>
    <m/>
    <s v="RST-481"/>
    <s v="PAV"/>
    <s v="Estadual"/>
    <s v="PLA"/>
    <s v="Cruz Alta"/>
  </r>
  <r>
    <x v="0"/>
    <s v="482BES0010"/>
    <n v="0"/>
    <x v="468"/>
    <s v="0010"/>
    <n v="-41.078275079631098"/>
    <n v="-20.925250320345899"/>
    <n v="-41.112956779631602"/>
    <n v="-20.864561100014701"/>
    <s v="482"/>
    <s v="ES"/>
    <s v="Eixo Principal"/>
    <s v="-"/>
    <s v="482BES0010"/>
    <s v="ENTR BR-101 (SAFRA)"/>
    <s v="INÍCIO PISTA DUPLA"/>
    <n v="0"/>
    <n v="8.1999999999999993"/>
    <n v="8.1999999999999993"/>
    <x v="1"/>
    <m/>
    <m/>
    <s v="Estadual"/>
    <m/>
    <s v="ES-482"/>
    <s v="PAV"/>
    <s v="Estadual"/>
    <s v="PLA"/>
    <s v="Santa Isabel"/>
  </r>
  <r>
    <x v="0"/>
    <s v="482BES0012"/>
    <n v="0"/>
    <x v="468"/>
    <s v="0012"/>
    <n v="-41.112956779631602"/>
    <n v="-20.864561100014701"/>
    <n v="-41.1211571397901"/>
    <n v="-20.856749050028601"/>
    <s v="482"/>
    <s v="ES"/>
    <s v="Eixo Principal"/>
    <s v="-"/>
    <s v="482BES0012"/>
    <s v="INÍCIO PISTA DUPLA"/>
    <s v="ACESSO I (CACHOEIRO DO ITAPEMIRIM)"/>
    <n v="8.1999999999999993"/>
    <n v="9.5"/>
    <n v="1.3"/>
    <x v="0"/>
    <m/>
    <m/>
    <s v="Federal"/>
    <m/>
    <m/>
    <m/>
    <s v="Federal"/>
    <s v="PAV"/>
    <s v="Santa Isabel"/>
  </r>
  <r>
    <x v="0"/>
    <s v="482BES0015"/>
    <n v="0"/>
    <x v="468"/>
    <s v="0015"/>
    <n v="-41.1211571397901"/>
    <n v="-20.856749050028601"/>
    <n v="-41.081040340239397"/>
    <n v="-20.8578591003171"/>
    <s v="482"/>
    <s v="ES"/>
    <s v="Eixo Principal"/>
    <s v="-"/>
    <s v="482BES0015"/>
    <s v="ACESSO I (CACHOEIRO DO ITAPEMIRIM)"/>
    <s v="ENTR ES-488 (ACESSO I CACHOEIRO DO ITAPEMIRIM)"/>
    <n v="9.5"/>
    <n v="14.5"/>
    <n v="5"/>
    <x v="1"/>
    <m/>
    <m/>
    <s v="Federal"/>
    <m/>
    <m/>
    <m/>
    <s v="Federal"/>
    <s v="PLA"/>
    <s v="Santa Isabel"/>
  </r>
  <r>
    <x v="0"/>
    <s v="482BES0020"/>
    <n v="0"/>
    <x v="468"/>
    <s v="0020"/>
    <n v="-41.081040340239397"/>
    <n v="-20.8578591003171"/>
    <n v="-41.081742889722499"/>
    <n v="-20.801831329652"/>
    <s v="482"/>
    <s v="ES"/>
    <s v="Eixo Principal"/>
    <s v="-"/>
    <s v="482BES0020"/>
    <s v="ENTR ES-488 (ACESSO I CACHOEIRO DO ITAPEMIRIM)"/>
    <s v="ENTR ES-164(A) (ACESSO III CACHOEIRO DO ITAPEMIRIM)"/>
    <n v="14.5"/>
    <n v="21.5"/>
    <n v="7"/>
    <x v="2"/>
    <m/>
    <m/>
    <s v="Federal"/>
    <m/>
    <m/>
    <m/>
    <s v="Federal"/>
    <s v="PAV"/>
    <s v="Santa Isabel"/>
  </r>
  <r>
    <x v="0"/>
    <s v="482BES0022"/>
    <n v="0"/>
    <x v="468"/>
    <s v="0022"/>
    <n v="-41.081742889722499"/>
    <n v="-20.801831329652"/>
    <n v="-41.079706650141702"/>
    <n v="-20.7889639503259"/>
    <s v="482"/>
    <s v="ES"/>
    <s v="Eixo Principal"/>
    <s v="-"/>
    <s v="482BES0022"/>
    <s v="ENTR ES-164(A) (ACESSO III CACHOEIRO DO ITAPEMIRIM)"/>
    <s v="ENTR ES-164(B) (P/SANTA ROSA)"/>
    <n v="21.5"/>
    <n v="23"/>
    <n v="1.5"/>
    <x v="1"/>
    <m/>
    <m/>
    <s v="Estadual"/>
    <m/>
    <s v="ES-164"/>
    <s v="PAV"/>
    <s v="Estadual"/>
    <s v="PLA"/>
    <s v="Santa Isabel"/>
  </r>
  <r>
    <x v="0"/>
    <s v="482BES0025"/>
    <n v="0"/>
    <x v="468"/>
    <s v="0025"/>
    <n v="-41.079706650141702"/>
    <n v="-20.7889639503259"/>
    <n v="-41.154883540343"/>
    <n v="-20.7939673896832"/>
    <s v="482"/>
    <s v="ES"/>
    <s v="Eixo Principal"/>
    <s v="-"/>
    <s v="482BES0025"/>
    <s v="ENTR ES-164(B) (P/SANTA ROSA)"/>
    <s v="MORRO GRANDE (ACESSO IV C. ITAPEMIRIM)"/>
    <n v="23"/>
    <n v="32.4"/>
    <n v="9.4"/>
    <x v="1"/>
    <m/>
    <m/>
    <s v="Estadual"/>
    <m/>
    <s v="EST-488"/>
    <s v="PAV"/>
    <s v="Estadual"/>
    <s v="PLA"/>
    <s v="Santa Isabel"/>
  </r>
  <r>
    <x v="0"/>
    <s v="482BES0030"/>
    <n v="0"/>
    <x v="468"/>
    <s v="0030"/>
    <n v="-41.154883540343"/>
    <n v="-20.7939673896832"/>
    <n v="-41.187141419940502"/>
    <n v="-20.753375120365401"/>
    <s v="482"/>
    <s v="ES"/>
    <s v="Eixo Principal"/>
    <s v="-"/>
    <s v="482BES0030"/>
    <s v="MORRO GRANDE (ACESSO IV C. ITAPEMIRIM)"/>
    <s v="ENTR ES-166 (COUTINHO)"/>
    <n v="32.4"/>
    <n v="38.9"/>
    <n v="6.5"/>
    <x v="1"/>
    <m/>
    <m/>
    <s v="Estadual"/>
    <m/>
    <s v="EST-482"/>
    <s v="PAV"/>
    <s v="Estadual"/>
    <s v="PLA"/>
    <s v="Santa Isabel"/>
  </r>
  <r>
    <x v="0"/>
    <s v="482BES0050"/>
    <n v="0"/>
    <x v="468"/>
    <s v="0050"/>
    <n v="-41.187141419940502"/>
    <n v="-20.753375120365401"/>
    <n v="-41.265566000370498"/>
    <n v="-20.761162279815299"/>
    <s v="482"/>
    <s v="ES"/>
    <s v="Eixo Principal"/>
    <s v="-"/>
    <s v="482BES0050"/>
    <s v="ENTR ES-166 (COUTINHO)"/>
    <s v="ENTR ES-483 (P/BURARAMA)"/>
    <n v="38.9"/>
    <n v="48"/>
    <n v="9.1"/>
    <x v="2"/>
    <m/>
    <m/>
    <s v="Federal"/>
    <m/>
    <m/>
    <m/>
    <s v="Federal"/>
    <s v="PAV"/>
    <s v="Santa Isabel"/>
  </r>
  <r>
    <x v="0"/>
    <s v="482BES0055"/>
    <n v="0"/>
    <x v="468"/>
    <s v="0055"/>
    <n v="-41.265566000370498"/>
    <n v="-20.761162279815299"/>
    <n v="-41.370670419903803"/>
    <n v="-20.8004579200969"/>
    <s v="482"/>
    <s v="ES"/>
    <s v="Eixo Principal"/>
    <s v="-"/>
    <s v="482BES0055"/>
    <s v="ENTR ES-483 (P/BURARAMA)"/>
    <s v="ENTR ES-177 (JERÔNIMO MONTEIRO)"/>
    <n v="48"/>
    <n v="60.8"/>
    <n v="12.8"/>
    <x v="2"/>
    <m/>
    <m/>
    <s v="Federal"/>
    <m/>
    <m/>
    <m/>
    <s v="Federal"/>
    <s v="PAV"/>
    <s v="Santa Isabel"/>
  </r>
  <r>
    <x v="0"/>
    <s v="482BES0070"/>
    <n v="0"/>
    <x v="468"/>
    <s v="0070"/>
    <n v="-41.370670419903803"/>
    <n v="-20.8004579200969"/>
    <n v="-41.484467900373197"/>
    <n v="-20.746813680207101"/>
    <s v="482"/>
    <s v="ES"/>
    <s v="Eixo Principal"/>
    <s v="-"/>
    <s v="482BES0070"/>
    <s v="ENTR ES-177 (JERÔNIMO MONTEIRO)"/>
    <s v="ENTR ES-181(A)"/>
    <n v="60.8"/>
    <n v="76.099999999999994"/>
    <n v="15.3"/>
    <x v="2"/>
    <m/>
    <m/>
    <s v="Federal"/>
    <m/>
    <m/>
    <m/>
    <s v="Federal"/>
    <s v="PAV"/>
    <s v="Santa Isabel"/>
  </r>
  <r>
    <x v="0"/>
    <s v="482BES0075"/>
    <n v="0"/>
    <x v="468"/>
    <s v="0075"/>
    <n v="-41.484467900373197"/>
    <n v="-20.746813680207101"/>
    <n v="-41.531767639964499"/>
    <n v="-20.762273900320199"/>
    <s v="482"/>
    <s v="ES"/>
    <s v="Eixo Principal"/>
    <s v="-"/>
    <s v="482BES0075"/>
    <s v="ENTR ES-181(A)"/>
    <s v="ENTR ES-181(B)/387(A) (ALEGRE)"/>
    <n v="76.099999999999994"/>
    <n v="83.2"/>
    <n v="7.1"/>
    <x v="2"/>
    <m/>
    <m/>
    <s v="Federal"/>
    <m/>
    <m/>
    <m/>
    <s v="Federal"/>
    <s v="PAV"/>
    <s v="Santa Isabel"/>
  </r>
  <r>
    <x v="0"/>
    <s v="482BES0090"/>
    <n v="0"/>
    <x v="468"/>
    <s v="0090"/>
    <n v="-41.531767639964499"/>
    <n v="-20.762273900320199"/>
    <n v="-41.591599030270899"/>
    <n v="-20.763522019925201"/>
    <s v="482"/>
    <s v="ES"/>
    <s v="Eixo Principal"/>
    <s v="-"/>
    <s v="482BES0090"/>
    <s v="ENTR ES-181(B)/387(A) (ALEGRE)"/>
    <s v="ENTR ES-387(B) (CELINA)"/>
    <n v="83.2"/>
    <n v="95"/>
    <n v="11.8"/>
    <x v="2"/>
    <m/>
    <m/>
    <s v="Federal"/>
    <m/>
    <m/>
    <m/>
    <s v="Federal"/>
    <s v="PAV"/>
    <s v="Santa Isabel"/>
  </r>
  <r>
    <x v="0"/>
    <s v="482BES0110"/>
    <n v="0"/>
    <x v="468"/>
    <s v="0110"/>
    <n v="-41.591599030270899"/>
    <n v="-20.763522019925201"/>
    <n v="-41.677697510431599"/>
    <n v="-20.775713279943801"/>
    <s v="482"/>
    <s v="ES"/>
    <s v="Eixo Principal"/>
    <s v="-"/>
    <s v="482BES0110"/>
    <s v="ENTR ES-387(B) (CELINA)"/>
    <s v="ENTR BR-484(A)/ES-185 (GUAÇUÍ)"/>
    <n v="95"/>
    <n v="106.2"/>
    <n v="11.2"/>
    <x v="2"/>
    <m/>
    <m/>
    <s v="Federal"/>
    <m/>
    <m/>
    <m/>
    <s v="Federal"/>
    <s v="PAV"/>
    <s v="Santa Isabel"/>
  </r>
  <r>
    <x v="0"/>
    <s v="482BES0120"/>
    <n v="0"/>
    <x v="468"/>
    <s v="0120"/>
    <n v="-41.677697510431599"/>
    <n v="-20.775713279943801"/>
    <n v="-41.6949861296061"/>
    <n v="-20.7959870799397"/>
    <s v="482"/>
    <s v="ES"/>
    <s v="Eixo Principal"/>
    <s v="-"/>
    <s v="482BES0120"/>
    <s v="ENTR BR-484(A)/ES-185 (GUAÇUÍ)"/>
    <s v="ENTR BR-484(B)"/>
    <n v="106.2"/>
    <n v="109.3"/>
    <n v="3.1"/>
    <x v="2"/>
    <m/>
    <s v="484BES0140"/>
    <s v="Federal"/>
    <m/>
    <m/>
    <m/>
    <s v="Federal"/>
    <s v="PAV"/>
    <s v="Santa Isabel"/>
  </r>
  <r>
    <x v="0"/>
    <s v="482BES0130"/>
    <n v="0"/>
    <x v="468"/>
    <s v="0130"/>
    <n v="-41.6949861296061"/>
    <n v="-20.7959870799397"/>
    <n v="-41.850216890297098"/>
    <n v="-20.694793740039"/>
    <s v="482"/>
    <s v="ES"/>
    <s v="Eixo Principal"/>
    <s v="-"/>
    <s v="482BES0130"/>
    <s v="ENTR BR-484(B)"/>
    <s v="ENTR ES-190 (DIV ES/MG) (DORES DO RIO PRETO)"/>
    <n v="109.3"/>
    <n v="136.19999999999999"/>
    <n v="26.9"/>
    <x v="2"/>
    <m/>
    <m/>
    <s v="Federal"/>
    <m/>
    <m/>
    <m/>
    <s v="Federal"/>
    <s v="PAV"/>
    <s v="Santa Isabel"/>
  </r>
  <r>
    <x v="0"/>
    <s v="482BMG0150"/>
    <n v="0"/>
    <x v="469"/>
    <s v="0150"/>
    <n v="-41.850216890297098"/>
    <n v="-20.694793740039"/>
    <n v="-41.909020940064202"/>
    <n v="-20.652051830227698"/>
    <s v="482"/>
    <s v="MG"/>
    <s v="Eixo Principal"/>
    <s v="-"/>
    <s v="482BMG0150"/>
    <s v="DIV ES/MG"/>
    <s v="ESPERA FELIZ"/>
    <n v="0"/>
    <n v="9.3000000000000007"/>
    <n v="9.3000000000000007"/>
    <x v="1"/>
    <m/>
    <m/>
    <s v="Estadual"/>
    <m/>
    <s v="MGT-482"/>
    <s v="PAV"/>
    <s v="Estadual"/>
    <s v="PLA"/>
    <s v="Leopoldina"/>
  </r>
  <r>
    <x v="0"/>
    <s v="482BMG0160"/>
    <n v="0"/>
    <x v="469"/>
    <s v="0160"/>
    <n v="-41.909020940064202"/>
    <n v="-20.652051830227698"/>
    <n v="-41.9843742098018"/>
    <n v="-20.632623300325001"/>
    <s v="482"/>
    <s v="MG"/>
    <s v="Eixo Principal"/>
    <s v="-"/>
    <s v="482BMG0160"/>
    <s v="ESPERA FELIZ"/>
    <s v="ENTR MG-111(A)"/>
    <n v="9.3000000000000007"/>
    <n v="19.7"/>
    <n v="10.4"/>
    <x v="1"/>
    <m/>
    <m/>
    <s v="Estadual"/>
    <m/>
    <s v="MGT-482"/>
    <s v="PAV"/>
    <s v="Estadual"/>
    <s v="PLA"/>
    <s v="Leopoldina"/>
  </r>
  <r>
    <x v="0"/>
    <s v="482BMG0170"/>
    <n v="0"/>
    <x v="469"/>
    <s v="0170"/>
    <n v="-41.9843742098018"/>
    <n v="-20.632623300325001"/>
    <n v="-42.035402249913801"/>
    <n v="-20.7125112198169"/>
    <s v="482"/>
    <s v="MG"/>
    <s v="Eixo Principal"/>
    <s v="-"/>
    <s v="482BMG0170"/>
    <s v="ENTR MG-111(A)"/>
    <s v="ENTR MG-111(B) (CARANGOLA)"/>
    <n v="19.7"/>
    <n v="33.5"/>
    <n v="13.8"/>
    <x v="1"/>
    <m/>
    <m/>
    <s v="Estadual"/>
    <m/>
    <s v="MGT-482"/>
    <s v="PAV"/>
    <s v="Estadual"/>
    <s v="PLA"/>
    <s v="Leopoldina"/>
  </r>
  <r>
    <x v="0"/>
    <s v="482BMG0190"/>
    <n v="0"/>
    <x v="469"/>
    <s v="0190"/>
    <n v="-42.035402249913801"/>
    <n v="-20.7125112198169"/>
    <n v="-42.280491210001202"/>
    <n v="-20.726677849702899"/>
    <s v="482"/>
    <s v="MG"/>
    <s v="Eixo Principal"/>
    <s v="-"/>
    <s v="482BMG0190"/>
    <s v="ENTR MG-111(B) (CARANGOLA)"/>
    <s v="ENTR BR-116 (FERVEDOURO)"/>
    <n v="33.5"/>
    <n v="62.4"/>
    <n v="28.9"/>
    <x v="1"/>
    <m/>
    <m/>
    <s v="Estadual"/>
    <m/>
    <s v="MGT-482"/>
    <s v="PAV"/>
    <s v="Estadual"/>
    <s v="PLA"/>
    <s v="Leopoldina"/>
  </r>
  <r>
    <x v="0"/>
    <s v="482BMG0210"/>
    <n v="0"/>
    <x v="469"/>
    <s v="0210"/>
    <n v="-42.280491210001202"/>
    <n v="-20.726677849702899"/>
    <n v="-42.521133609828198"/>
    <n v="-20.6683164903137"/>
    <s v="482"/>
    <s v="MG"/>
    <s v="Eixo Principal"/>
    <s v="-"/>
    <s v="482BMG0210"/>
    <s v="ENTR BR-116 (FERVEDOURO)"/>
    <s v="ARAPONGA"/>
    <n v="62.4"/>
    <n v="105.1"/>
    <n v="42.7"/>
    <x v="1"/>
    <m/>
    <m/>
    <s v="Federal"/>
    <m/>
    <m/>
    <m/>
    <s v="Federal"/>
    <s v="PLA"/>
    <s v="Leopoldina"/>
  </r>
  <r>
    <x v="0"/>
    <s v="482BMG0220"/>
    <n v="0"/>
    <x v="469"/>
    <s v="0220"/>
    <n v="-42.521133609828198"/>
    <n v="-20.6683164903137"/>
    <n v="-42.865028660344301"/>
    <n v="-20.7441631497095"/>
    <s v="482"/>
    <s v="MG"/>
    <s v="Eixo Principal"/>
    <s v="-"/>
    <s v="482BMG0220"/>
    <s v="ARAPONGA"/>
    <s v="ENTR BR-120/356(A)/MG-280 (VIÇOSA)"/>
    <n v="105.1"/>
    <n v="150.1"/>
    <n v="45"/>
    <x v="1"/>
    <m/>
    <m/>
    <s v="Federal"/>
    <m/>
    <m/>
    <m/>
    <s v="Federal"/>
    <s v="PLA"/>
    <s v="Leopoldina"/>
  </r>
  <r>
    <x v="0"/>
    <s v="482BMG0230"/>
    <n v="0"/>
    <x v="469"/>
    <s v="0230"/>
    <n v="-42.865028660344301"/>
    <n v="-20.7441631497095"/>
    <n v="-43.088821599737003"/>
    <n v="-20.669454499625399"/>
    <s v="482"/>
    <s v="MG"/>
    <s v="Eixo Principal"/>
    <s v="Coinc"/>
    <s v="482BMG0230"/>
    <s v="ENTR BR-120/356(A)/MG-280 (VIÇOSA)"/>
    <s v="ENTR BR-356(B) (PORTO FIRME)"/>
    <n v="150.1"/>
    <n v="180"/>
    <n v="29.9"/>
    <x v="1"/>
    <m/>
    <s v="356BMG0150"/>
    <s v="Estadual"/>
    <m/>
    <s v="MG-482"/>
    <s v="PAV"/>
    <s v="Estadual"/>
    <s v="PLA"/>
    <s v="Leopoldina"/>
  </r>
  <r>
    <x v="0"/>
    <s v="482BMG0250"/>
    <n v="0"/>
    <x v="469"/>
    <s v="0250"/>
    <n v="-43.088821599737003"/>
    <n v="-20.669454499625399"/>
    <n v="-43.300401809595698"/>
    <n v="-20.6867196401992"/>
    <s v="482"/>
    <s v="MG"/>
    <s v="Eixo Principal"/>
    <s v="-"/>
    <s v="482BMG0250"/>
    <s v="ENTR BR-356(B) (PORTO FIRME)"/>
    <s v="PIRANGA"/>
    <n v="180"/>
    <n v="209.9"/>
    <n v="29.9"/>
    <x v="1"/>
    <m/>
    <m/>
    <s v="Estadual"/>
    <m/>
    <s v="MGT-482"/>
    <s v="PAV"/>
    <s v="Estadual"/>
    <s v="PLA"/>
    <s v="Contagem"/>
  </r>
  <r>
    <x v="0"/>
    <s v="482BMG0270"/>
    <n v="0"/>
    <x v="469"/>
    <s v="0270"/>
    <n v="-43.300401809595698"/>
    <n v="-20.6867196401992"/>
    <n v="-43.497009470210799"/>
    <n v="-20.69664675984"/>
    <s v="482"/>
    <s v="MG"/>
    <s v="Eixo Principal"/>
    <s v="-"/>
    <s v="482BMG0270"/>
    <s v="PIRANGA"/>
    <s v="CATAS ALTAS DA NORUEGA"/>
    <n v="209.9"/>
    <n v="238.9"/>
    <n v="29"/>
    <x v="1"/>
    <m/>
    <m/>
    <s v="Estadual"/>
    <m/>
    <s v="MGT-482"/>
    <s v="PAV"/>
    <s v="Estadual"/>
    <s v="PLA"/>
    <s v="Contagem"/>
  </r>
  <r>
    <x v="0"/>
    <s v="482BMG0290"/>
    <n v="0"/>
    <x v="469"/>
    <s v="0290"/>
    <n v="-43.497009470210799"/>
    <n v="-20.69664675984"/>
    <n v="-43.607692119995299"/>
    <n v="-20.676635489935801"/>
    <s v="482"/>
    <s v="MG"/>
    <s v="Eixo Principal"/>
    <s v="-"/>
    <s v="482BMG0290"/>
    <s v="CATAS ALTAS DA NORUEGA"/>
    <s v="ITAVERAVA"/>
    <n v="238.9"/>
    <n v="255.3"/>
    <n v="16.399999999999999"/>
    <x v="1"/>
    <m/>
    <m/>
    <s v="Estadual"/>
    <m/>
    <s v="MGT-482"/>
    <s v="PAV"/>
    <s v="Estadual"/>
    <s v="PLA"/>
    <s v="Contagem"/>
  </r>
  <r>
    <x v="0"/>
    <s v="482BMG0295"/>
    <n v="0"/>
    <x v="469"/>
    <s v="0295"/>
    <n v="-43.607692119995299"/>
    <n v="-20.676635489935801"/>
    <n v="-43.805832860298203"/>
    <n v="-20.655641289813602"/>
    <s v="482"/>
    <s v="MG"/>
    <s v="Eixo Principal"/>
    <s v="-"/>
    <s v="482BMG0295"/>
    <s v="ITAVERAVA"/>
    <s v="ENTR BR-040 (CONSELHEIRO LAFAIETE)"/>
    <n v="255.3"/>
    <n v="283.10000000000002"/>
    <n v="27.8"/>
    <x v="1"/>
    <m/>
    <m/>
    <s v="Estadual"/>
    <m/>
    <s v="MGT-482"/>
    <s v="PAV"/>
    <s v="Estadual"/>
    <s v="PLA"/>
    <s v="Contagem"/>
  </r>
  <r>
    <x v="0"/>
    <s v="483BGO0030"/>
    <n v="0"/>
    <x v="470"/>
    <s v="0030"/>
    <n v="-49.216545480189701"/>
    <n v="-18.358221179563699"/>
    <n v="-49.294341230363401"/>
    <n v="-18.3947463503637"/>
    <s v="483"/>
    <s v="GO"/>
    <s v="Eixo Principal"/>
    <s v="Coinc"/>
    <s v="483BGO0030"/>
    <s v="ENTR BR-153/154(A)/452(A)/GO-419(A)"/>
    <s v="ENTR GO-206(A)/419(B)"/>
    <n v="0"/>
    <n v="9"/>
    <n v="9"/>
    <x v="2"/>
    <m/>
    <s v="452BGO0070;154BGO0020"/>
    <m/>
    <s v="MP082/2003"/>
    <m/>
    <m/>
    <m/>
    <s v="PAV"/>
    <s v="Rio Verde"/>
  </r>
  <r>
    <x v="0"/>
    <s v="483BGO0035"/>
    <n v="0"/>
    <x v="470"/>
    <s v="0035"/>
    <n v="-49.294341230363401"/>
    <n v="-18.3947463503637"/>
    <n v="-49.345498170304197"/>
    <n v="-18.382338510214002"/>
    <s v="483"/>
    <s v="GO"/>
    <s v="Eixo Principal"/>
    <s v="Coinc"/>
    <s v="483BGO0035"/>
    <s v="ENTR GO-206(A)/419(B)"/>
    <s v="ENTR BR-452(B)"/>
    <n v="9"/>
    <n v="15.5"/>
    <n v="6.5"/>
    <x v="2"/>
    <m/>
    <s v="452BGO0060;154BGO0025"/>
    <m/>
    <s v="MP082/2005"/>
    <m/>
    <m/>
    <m/>
    <s v="PAV"/>
    <s v="Rio Verde"/>
  </r>
  <r>
    <x v="0"/>
    <s v="483BGO0040"/>
    <n v="0"/>
    <x v="470"/>
    <s v="0040"/>
    <n v="-49.345498170304197"/>
    <n v="-18.382338510214002"/>
    <n v="-49.4668014096573"/>
    <n v="-18.4860614199984"/>
    <s v="483"/>
    <s v="GO"/>
    <s v="Eixo Principal"/>
    <s v="Coinc"/>
    <s v="483BGO0040"/>
    <s v="ENTR BR-452(B)"/>
    <s v="CACHOEIRA DOURADA"/>
    <n v="15.5"/>
    <n v="34.1"/>
    <n v="18.600000000000001"/>
    <x v="1"/>
    <m/>
    <s v="154BGO0030"/>
    <s v="Estadual"/>
    <m/>
    <s v="GO-206"/>
    <s v="PAV"/>
    <s v="Estadual"/>
    <s v="PLA"/>
    <s v="Rio Verde"/>
  </r>
  <r>
    <x v="0"/>
    <s v="483BGO0042"/>
    <n v="0"/>
    <x v="470"/>
    <s v="0042"/>
    <n v="-49.4668014096573"/>
    <n v="-18.4860614199984"/>
    <n v="-49.478990530188703"/>
    <n v="-18.491456319853199"/>
    <s v="483"/>
    <s v="GO"/>
    <s v="Eixo Principal"/>
    <s v="Coinc"/>
    <s v="483BGO0042"/>
    <s v="CACHOEIRA DOURADA"/>
    <s v="FIM TRAVESSIA URBANA CACHOEIRA DOURADA"/>
    <n v="34.1"/>
    <n v="35.1"/>
    <n v="1"/>
    <x v="1"/>
    <m/>
    <s v="154BGO0035"/>
    <s v="Estadual"/>
    <m/>
    <s v="GO-206"/>
    <s v="PAV"/>
    <s v="Estadual"/>
    <s v="PLA"/>
    <s v="Rio Verde"/>
  </r>
  <r>
    <x v="0"/>
    <s v="483BGO0045"/>
    <n v="0"/>
    <x v="470"/>
    <s v="0045"/>
    <n v="-49.478990530188703"/>
    <n v="-18.491456319853199"/>
    <n v="-49.512286699571398"/>
    <n v="-18.4781649704369"/>
    <s v="483"/>
    <s v="GO"/>
    <s v="Eixo Principal"/>
    <s v="Coinc"/>
    <s v="483BGO0045"/>
    <s v="FIM TRAVESSIA URBANA CACHOEIRA DOURADA"/>
    <s v="ENTR BR-154(B)"/>
    <n v="35.1"/>
    <n v="39.1"/>
    <n v="4"/>
    <x v="1"/>
    <m/>
    <s v="154BGO0040"/>
    <s v="Estadual"/>
    <m/>
    <s v="GO-206"/>
    <s v="PAV"/>
    <s v="Estadual"/>
    <s v="PLA"/>
    <s v="Rio Verde"/>
  </r>
  <r>
    <x v="0"/>
    <s v="483BGO0050"/>
    <n v="0"/>
    <x v="470"/>
    <s v="0050"/>
    <n v="-49.512286699571398"/>
    <n v="-18.4781649704369"/>
    <n v="-49.680353640308198"/>
    <n v="-18.496974720007302"/>
    <s v="483"/>
    <s v="GO"/>
    <s v="Eixo Principal"/>
    <s v="-"/>
    <s v="483BGO0050"/>
    <s v="ENTR BR-154(B)"/>
    <s v="ALMERINDONÓPOLIS"/>
    <n v="39.1"/>
    <n v="57.4"/>
    <n v="18.3"/>
    <x v="1"/>
    <m/>
    <m/>
    <s v="Estadual"/>
    <m/>
    <s v="GO-206"/>
    <s v="PAV"/>
    <s v="Estadual"/>
    <s v="PLA"/>
    <s v="Rio Verde"/>
  </r>
  <r>
    <x v="0"/>
    <s v="483BGO0055"/>
    <n v="0"/>
    <x v="470"/>
    <s v="0055"/>
    <n v="-49.680353640308198"/>
    <n v="-18.496974720007302"/>
    <n v="-49.989384289952902"/>
    <n v="-18.490394400381199"/>
    <s v="483"/>
    <s v="GO"/>
    <s v="Eixo Principal"/>
    <s v="-"/>
    <s v="483BGO0055"/>
    <s v="ALMERINDONÓPOLIS"/>
    <s v="ENTR GO-040 (INACIOLÂNDIA)"/>
    <n v="57.4"/>
    <n v="91.3"/>
    <n v="33.9"/>
    <x v="1"/>
    <m/>
    <m/>
    <s v="Estadual"/>
    <m/>
    <s v="GO-206"/>
    <s v="PAV"/>
    <s v="Estadual"/>
    <s v="PLA"/>
    <s v="Rio Verde"/>
  </r>
  <r>
    <x v="0"/>
    <s v="483BGO0060"/>
    <n v="0"/>
    <x v="470"/>
    <s v="0060"/>
    <n v="-49.989384289952902"/>
    <n v="-18.490394400381199"/>
    <n v="-50.133633310428799"/>
    <n v="-18.446556209801201"/>
    <s v="483"/>
    <s v="GO"/>
    <s v="Eixo Principal"/>
    <s v="-"/>
    <s v="483BGO0060"/>
    <s v="ENTR GO-040 (INACIOLÂNDIA)"/>
    <s v="GOUVELÂNDIA"/>
    <n v="91.3"/>
    <n v="108.7"/>
    <n v="17.399999999999999"/>
    <x v="1"/>
    <m/>
    <m/>
    <s v="Estadual"/>
    <m/>
    <s v="GO-206"/>
    <s v="PAV"/>
    <s v="Estadual"/>
    <s v="PLA"/>
    <s v="Rio Verde"/>
  </r>
  <r>
    <x v="0"/>
    <s v="483BGO0065"/>
    <n v="0"/>
    <x v="470"/>
    <s v="0065"/>
    <n v="-50.133633310428799"/>
    <n v="-18.446556209801201"/>
    <n v="-50.414324840318997"/>
    <n v="-18.443347899985501"/>
    <s v="483"/>
    <s v="GO"/>
    <s v="Eixo Principal"/>
    <s v="-"/>
    <s v="483BGO0065"/>
    <s v="GOUVELÂNDIA"/>
    <s v="ENTR GO-164/206(B) (P/QUIRINÓPOLIS)"/>
    <n v="108.7"/>
    <n v="138"/>
    <n v="29.3"/>
    <x v="1"/>
    <m/>
    <m/>
    <s v="Estadual"/>
    <m/>
    <s v="GO-206"/>
    <s v="PAV"/>
    <s v="Estadual"/>
    <s v="PLA"/>
    <s v="Rio Verde"/>
  </r>
  <r>
    <x v="0"/>
    <s v="483BGO0070"/>
    <n v="0"/>
    <x v="470"/>
    <s v="0070"/>
    <n v="-50.414324840318997"/>
    <n v="-18.443347899985501"/>
    <n v="-50.6604892798563"/>
    <n v="-18.919421700351101"/>
    <s v="483"/>
    <s v="GO"/>
    <s v="Eixo Principal"/>
    <s v="-"/>
    <s v="483BGO0070"/>
    <s v="ENTR GO-164/206(B) (P/QUIRINÓPOLIS)"/>
    <s v="ENTR BR-364(A) (PARANAIGUARA)"/>
    <n v="138"/>
    <n v="202.8"/>
    <n v="64.8"/>
    <x v="1"/>
    <m/>
    <m/>
    <s v="Estadual"/>
    <m/>
    <s v="GO-164"/>
    <s v="PAV"/>
    <s v="Estadual"/>
    <s v="PLA"/>
    <s v="Rio Verde"/>
  </r>
  <r>
    <x v="0"/>
    <s v="483BGO0075"/>
    <n v="0"/>
    <x v="470"/>
    <s v="0075"/>
    <n v="-50.6604892798563"/>
    <n v="-18.919421700351101"/>
    <n v="-50.622718860087197"/>
    <n v="-18.955792179665298"/>
    <s v="483"/>
    <s v="GO"/>
    <s v="Eixo Principal"/>
    <s v="Coinc"/>
    <s v="483BGO0075"/>
    <s v="ENTR BR-364(A) (PARANAIGUARA)"/>
    <s v="ENTR BR-364(B)"/>
    <n v="202.8"/>
    <n v="208.8"/>
    <n v="6"/>
    <x v="2"/>
    <m/>
    <s v="364BGO0395"/>
    <s v="Federal"/>
    <m/>
    <m/>
    <m/>
    <s v="Federal"/>
    <s v="PAV"/>
    <s v="Jataí"/>
  </r>
  <r>
    <x v="0"/>
    <s v="483BGO0078"/>
    <n v="0"/>
    <x v="470"/>
    <s v="0078"/>
    <n v="-50.622718860087197"/>
    <n v="-18.955792179665298"/>
    <n v="-50.673980550362003"/>
    <n v="-19.011352939586398"/>
    <s v="483"/>
    <s v="GO"/>
    <s v="Eixo Principal"/>
    <s v="-"/>
    <s v="483BGO0078"/>
    <s v="ENTR BR-364(B)"/>
    <s v="INÍCIO PISTA DUPLA (ITAGUAÇU)"/>
    <n v="208.8"/>
    <n v="217.4"/>
    <n v="8.6"/>
    <x v="1"/>
    <m/>
    <m/>
    <s v="Estadual"/>
    <m/>
    <s v="GO-164"/>
    <s v="PAV"/>
    <s v="Estadual"/>
    <s v="PLA"/>
    <s v="Jataí"/>
  </r>
  <r>
    <x v="0"/>
    <s v="483BGO0080"/>
    <n v="0"/>
    <x v="470"/>
    <s v="0080"/>
    <n v="-50.673980550362003"/>
    <n v="-19.011352939586398"/>
    <n v="-50.682087979976203"/>
    <n v="-19.0131838603468"/>
    <s v="483"/>
    <s v="GO"/>
    <s v="Eixo Principal"/>
    <s v="-"/>
    <s v="483BGO0080"/>
    <s v="INÍCIO PISTA DUPLA (ITAGUAÇU)"/>
    <s v="FIM PISTA DUPLA (ITAGUAÇU)"/>
    <n v="217.4"/>
    <n v="218.6"/>
    <n v="1.2"/>
    <x v="1"/>
    <m/>
    <m/>
    <s v="Estadual"/>
    <m/>
    <s v="GO-164"/>
    <s v="DUP"/>
    <s v="Estadual"/>
    <s v="PLA"/>
    <s v="Jataí"/>
  </r>
  <r>
    <x v="0"/>
    <s v="483BGO0090"/>
    <n v="0"/>
    <x v="470"/>
    <s v="0090"/>
    <n v="-50.682087979976203"/>
    <n v="-19.0131838603468"/>
    <n v="-50.792708019859099"/>
    <n v="-19.178841500234999"/>
    <s v="483"/>
    <s v="GO"/>
    <s v="Eixo Principal"/>
    <s v="-"/>
    <s v="483BGO0090"/>
    <s v="FIM PISTA DUPLA (ITAGUAÇU)"/>
    <s v="ENTR GO-406"/>
    <n v="218.6"/>
    <n v="241.2"/>
    <n v="22.6"/>
    <x v="1"/>
    <m/>
    <m/>
    <s v="Estadual"/>
    <m/>
    <s v="GO-164"/>
    <s v="LEN"/>
    <s v="Estadual"/>
    <s v="PLA"/>
    <s v="Jataí"/>
  </r>
  <r>
    <x v="0"/>
    <s v="483BGO0091"/>
    <n v="0"/>
    <x v="470"/>
    <s v="0091"/>
    <n v="-50.792708029751701"/>
    <n v="-19.178841500234999"/>
    <n v="-51.083738200057802"/>
    <n v="-19.2962459698755"/>
    <s v="483"/>
    <s v="GO"/>
    <s v="Eixo Principal"/>
    <s v="-"/>
    <s v="483BGO0091"/>
    <s v="ENTR GO-406"/>
    <s v="ENTR GO-302"/>
    <n v="241.2"/>
    <n v="281.89999999999998"/>
    <n v="40.700000000000003"/>
    <x v="1"/>
    <m/>
    <m/>
    <s v="Estadual"/>
    <m/>
    <s v="GO-164"/>
    <s v="LEN"/>
    <s v="Estadual"/>
    <s v="PLA"/>
    <s v="Jataí"/>
  </r>
  <r>
    <x v="0"/>
    <s v="483BGO0092"/>
    <n v="0"/>
    <x v="470"/>
    <s v="0092"/>
    <n v="-51.083738200057802"/>
    <n v="-19.2962459698755"/>
    <n v="-51.089592389976701"/>
    <n v="-19.308022260219101"/>
    <s v="483"/>
    <s v="GO"/>
    <s v="Eixo Principal"/>
    <s v="-"/>
    <s v="483BGO0092"/>
    <s v="ENTR GO-302"/>
    <s v="ENTR GO-164(B) (DIV GO/MS) (RIO APORÉ)"/>
    <n v="281.89999999999998"/>
    <n v="283.39999999999998"/>
    <n v="1.5"/>
    <x v="1"/>
    <m/>
    <m/>
    <s v="Estadual"/>
    <m/>
    <s v="GO-164"/>
    <s v="LEN"/>
    <s v="Estadual"/>
    <s v="PLA"/>
    <s v="Jataí"/>
  </r>
  <r>
    <x v="0"/>
    <s v="483BMS0110"/>
    <n v="0"/>
    <x v="471"/>
    <s v="0110"/>
    <n v="-51.089592389976701"/>
    <n v="-19.308022260219101"/>
    <n v="-51.1404879302737"/>
    <n v="-19.655738799905599"/>
    <s v="483"/>
    <s v="MS"/>
    <s v="Eixo Principal"/>
    <s v="-"/>
    <s v="483BMS0110"/>
    <s v="DIV GO/MS (RIO APORÉ)"/>
    <s v="ENTR BR-497(A)"/>
    <n v="0"/>
    <n v="42.9"/>
    <n v="42.9"/>
    <x v="1"/>
    <m/>
    <m/>
    <m/>
    <s v="MP082/2003"/>
    <s v="MST-483"/>
    <s v="IMP"/>
    <m/>
    <s v="PLA"/>
    <s v="Três Lagoas"/>
  </r>
  <r>
    <x v="0"/>
    <s v="483BMS0115"/>
    <n v="0"/>
    <x v="471"/>
    <s v="0115"/>
    <n v="-51.1404879302737"/>
    <n v="-19.655738799905599"/>
    <n v="-51.203968450183702"/>
    <n v="-19.656205219795002"/>
    <s v="483"/>
    <s v="MS"/>
    <s v="Eixo Principal"/>
    <s v="-"/>
    <s v="483BMS0115"/>
    <s v="ENTR BR-497(A)"/>
    <s v="ENTR BR-158/497(B) (PARANAÍBA)"/>
    <n v="42.9"/>
    <n v="49.7"/>
    <n v="6.8"/>
    <x v="1"/>
    <m/>
    <s v="497BMS0095"/>
    <m/>
    <s v="MP082/2003"/>
    <s v="MST-483"/>
    <s v="PAV"/>
    <m/>
    <s v="PLA"/>
    <s v="Três Lagoas"/>
  </r>
  <r>
    <x v="0"/>
    <s v="484BES0010"/>
    <n v="0"/>
    <x v="472"/>
    <s v="0010"/>
    <n v="-40.601230540257099"/>
    <n v="-19.518301769810702"/>
    <n v="-40.635823860282798"/>
    <n v="-19.540734940065299"/>
    <s v="484"/>
    <s v="ES"/>
    <s v="Eixo Principal"/>
    <s v="-"/>
    <s v="484BES0010"/>
    <s v="ENTR BR-259 (COLATINA)"/>
    <s v="ENTR ES-080"/>
    <n v="0"/>
    <n v="8"/>
    <n v="8"/>
    <x v="1"/>
    <m/>
    <m/>
    <s v="Estadual"/>
    <m/>
    <s v="EST-484"/>
    <s v="PAV"/>
    <s v="Estadual"/>
    <s v="PLA"/>
    <s v="Santa Isabel"/>
  </r>
  <r>
    <x v="0"/>
    <s v="484BES0020"/>
    <n v="0"/>
    <x v="472"/>
    <s v="0020"/>
    <n v="-40.635823860282798"/>
    <n v="-19.540734940065299"/>
    <n v="-40.783966189787797"/>
    <n v="-19.702195429575301"/>
    <s v="484"/>
    <s v="ES"/>
    <s v="Eixo Principal"/>
    <s v="-"/>
    <s v="484BES0020"/>
    <s v="ENTR ES-080"/>
    <s v="ENTR ES-357(A) (ITAÇU)"/>
    <n v="8"/>
    <n v="39.6"/>
    <n v="31.6"/>
    <x v="1"/>
    <m/>
    <m/>
    <s v="Federal"/>
    <m/>
    <m/>
    <m/>
    <s v="Federal"/>
    <s v="PLA"/>
    <s v="Santa Isabel"/>
  </r>
  <r>
    <x v="0"/>
    <s v="484BES0025"/>
    <n v="0"/>
    <x v="472"/>
    <s v="0025"/>
    <n v="-40.783966189787797"/>
    <n v="-19.702195429575301"/>
    <n v="-40.854788979927399"/>
    <n v="-19.801530139704099"/>
    <s v="484"/>
    <s v="ES"/>
    <s v="Eixo Principal"/>
    <s v="-"/>
    <s v="484BES0025"/>
    <s v="ENTR ES-357(A) (ITAÇU)"/>
    <s v="ENTR ES-164(A)/260/357(B) (ITAGUAÇU)"/>
    <n v="39.6"/>
    <n v="57.4"/>
    <n v="17.8"/>
    <x v="1"/>
    <m/>
    <m/>
    <s v="Federal"/>
    <m/>
    <m/>
    <m/>
    <s v="Federal"/>
    <s v="PLA"/>
    <s v="Santa Isabel"/>
  </r>
  <r>
    <x v="0"/>
    <s v="484BES0030"/>
    <n v="0"/>
    <x v="472"/>
    <s v="0030"/>
    <n v="-40.854788979927399"/>
    <n v="-19.801530139704099"/>
    <n v="-40.881990010330597"/>
    <n v="-19.8350681601673"/>
    <s v="484"/>
    <s v="ES"/>
    <s v="Eixo Principal"/>
    <s v="-"/>
    <s v="484BES0030"/>
    <s v="ENTR ES-164(A)/260/357(B) (ITAGUAÇU)"/>
    <s v="ENTR ES-261"/>
    <n v="57.4"/>
    <n v="63.3"/>
    <n v="5.9"/>
    <x v="1"/>
    <m/>
    <m/>
    <s v="Estadual"/>
    <m/>
    <s v="ES-164"/>
    <s v="PAV"/>
    <s v="Estadual"/>
    <s v="PLA"/>
    <s v="Santa Isabel"/>
  </r>
  <r>
    <x v="0"/>
    <s v="484BES0050"/>
    <n v="0"/>
    <x v="472"/>
    <s v="0050"/>
    <n v="-40.881990010330597"/>
    <n v="-19.8350681601673"/>
    <n v="-40.875967130078898"/>
    <n v="-19.8745169100273"/>
    <s v="484"/>
    <s v="ES"/>
    <s v="Eixo Principal"/>
    <s v="-"/>
    <s v="484BES0050"/>
    <s v="ENTR ES-261"/>
    <s v="ENTR ES-164(B) (ITARANA)"/>
    <n v="63.3"/>
    <n v="68.099999999999994"/>
    <n v="4.8"/>
    <x v="1"/>
    <m/>
    <m/>
    <s v="Estadual"/>
    <m/>
    <s v="ES-164"/>
    <s v="LEN"/>
    <s v="Estadual"/>
    <s v="PLA"/>
    <s v="Santa Isabel"/>
  </r>
  <r>
    <x v="0"/>
    <s v="484BES0055"/>
    <n v="0"/>
    <x v="472"/>
    <s v="0055"/>
    <n v="-40.875967130078898"/>
    <n v="-19.8745169100273"/>
    <n v="-41.030284860357902"/>
    <n v="-20.004442520006201"/>
    <s v="484"/>
    <s v="ES"/>
    <s v="Eixo Principal"/>
    <s v="-"/>
    <s v="484BES0055"/>
    <s v="ENTR ES-164(B) (ITARANA)"/>
    <s v="ENTR ES-460 (SERRA PELADA)"/>
    <n v="68.099999999999994"/>
    <n v="96.5"/>
    <n v="28.4"/>
    <x v="3"/>
    <m/>
    <m/>
    <s v="Federal"/>
    <m/>
    <m/>
    <m/>
    <s v="Federal"/>
    <s v="N_PAV"/>
    <s v="Santa Isabel"/>
  </r>
  <r>
    <x v="0"/>
    <s v="484BES0060"/>
    <n v="0"/>
    <x v="472"/>
    <s v="0060"/>
    <n v="-41.030284860357902"/>
    <n v="-20.004442520006201"/>
    <n v="-41.114606430342398"/>
    <n v="-20.0653954602322"/>
    <s v="484"/>
    <s v="ES"/>
    <s v="Eixo Principal"/>
    <s v="-"/>
    <s v="484BES0060"/>
    <s v="ENTR ES-460 (SERRA PELADA)"/>
    <s v="ENTR ES-165/264(A) (AFONSO CLÁUDIO)"/>
    <n v="96.5"/>
    <n v="111.8"/>
    <n v="15.3"/>
    <x v="2"/>
    <m/>
    <m/>
    <s v="Federal"/>
    <m/>
    <m/>
    <m/>
    <s v="Federal"/>
    <s v="PAV"/>
    <s v="Santa Isabel"/>
  </r>
  <r>
    <x v="0"/>
    <s v="484BES0065"/>
    <n v="0"/>
    <x v="472"/>
    <s v="0065"/>
    <n v="-41.114606430342398"/>
    <n v="-20.0653954602322"/>
    <n v="-41.119928059732104"/>
    <n v="-20.0992877704142"/>
    <s v="484"/>
    <s v="ES"/>
    <s v="Eixo Principal"/>
    <s v="-"/>
    <s v="484BES0065"/>
    <s v="ENTR ES-165/264(A) (AFONSO CLÁUDIO)"/>
    <s v="ENTR ES-264(B)"/>
    <n v="111.8"/>
    <n v="116.8"/>
    <n v="5"/>
    <x v="1"/>
    <m/>
    <m/>
    <s v="Estadual"/>
    <m/>
    <s v="ES-264"/>
    <s v="PAV"/>
    <s v="Estadual"/>
    <s v="PLA"/>
    <s v="Santa Isabel"/>
  </r>
  <r>
    <x v="0"/>
    <s v="484BES0070"/>
    <n v="0"/>
    <x v="472"/>
    <s v="0070"/>
    <n v="-41.119928059732104"/>
    <n v="-20.0992877704142"/>
    <n v="-41.2280256901334"/>
    <n v="-20.294282989768099"/>
    <s v="484"/>
    <s v="ES"/>
    <s v="Eixo Principal"/>
    <s v="-"/>
    <s v="484BES0070"/>
    <s v="ENTR ES-264(B)"/>
    <s v="ENTR BR-262(A)"/>
    <n v="116.8"/>
    <n v="149.30000000000001"/>
    <n v="32.5"/>
    <x v="1"/>
    <m/>
    <m/>
    <s v="Estadual"/>
    <m/>
    <s v="EST-484"/>
    <s v="LEN"/>
    <s v="Estadual"/>
    <s v="PLA"/>
    <s v="Santa Isabel"/>
  </r>
  <r>
    <x v="0"/>
    <s v="484BES0090"/>
    <n v="0"/>
    <x v="472"/>
    <s v="0090"/>
    <n v="-41.2280256901334"/>
    <n v="-20.294282989768099"/>
    <n v="-41.362616980189401"/>
    <n v="-20.232582620291598"/>
    <s v="484"/>
    <s v="ES"/>
    <s v="Eixo Principal"/>
    <s v="Coinc"/>
    <s v="484BES0090"/>
    <s v="ENTR BR-262(A)"/>
    <s v="ENTR BR-262(B)/ES-181"/>
    <n v="149.30000000000001"/>
    <n v="167.9"/>
    <n v="18.600000000000001"/>
    <x v="2"/>
    <m/>
    <s v="262BES0195"/>
    <s v="Federal"/>
    <m/>
    <m/>
    <m/>
    <s v="Federal"/>
    <s v="PAV"/>
    <s v="Santa Isabel"/>
  </r>
  <r>
    <x v="0"/>
    <s v="484BES0095"/>
    <n v="0"/>
    <x v="472"/>
    <s v="0095"/>
    <n v="-41.362616980189401"/>
    <n v="-20.232582620291598"/>
    <n v="-41.496315530337398"/>
    <n v="-20.4423892501637"/>
    <s v="484"/>
    <s v="ES"/>
    <s v="Eixo Principal"/>
    <s v="-"/>
    <s v="484BES0095"/>
    <s v="ENTR BR-262(B)/ES-181"/>
    <s v="ENTR ES-379 (P/MUNIZ FREIRE)"/>
    <n v="167.9"/>
    <n v="194.9"/>
    <n v="27"/>
    <x v="1"/>
    <m/>
    <m/>
    <s v="Federal"/>
    <m/>
    <m/>
    <m/>
    <s v="Federal"/>
    <s v="PLA"/>
    <s v="Santa Isabel"/>
  </r>
  <r>
    <x v="0"/>
    <s v="484BES0110"/>
    <n v="0"/>
    <x v="472"/>
    <s v="0110"/>
    <n v="-41.496315530337398"/>
    <n v="-20.4423892501637"/>
    <n v="-41.619517350045598"/>
    <n v="-20.6425027900716"/>
    <s v="484"/>
    <s v="ES"/>
    <s v="Eixo Principal"/>
    <s v="-"/>
    <s v="484BES0110"/>
    <s v="ENTR ES-379 (P/MUNIZ FREIRE)"/>
    <s v="ENTR ES-185/387 (PRATINHA)"/>
    <n v="194.9"/>
    <n v="241.7"/>
    <n v="46.8"/>
    <x v="1"/>
    <m/>
    <m/>
    <s v="Federal"/>
    <m/>
    <m/>
    <m/>
    <s v="Federal"/>
    <s v="PLA"/>
    <s v="Santa Isabel"/>
  </r>
  <r>
    <x v="0"/>
    <s v="484BES0130"/>
    <n v="0"/>
    <x v="472"/>
    <s v="0130"/>
    <n v="-41.619517350045598"/>
    <n v="-20.6425027900716"/>
    <n v="-41.677697510431599"/>
    <n v="-20.775713279943801"/>
    <s v="484"/>
    <s v="ES"/>
    <s v="Eixo Principal"/>
    <s v="-"/>
    <s v="484BES0130"/>
    <s v="ENTR ES-185/387 (PRATINHA)"/>
    <s v="ENTR BR-482(A) (GUAÇUÍ)"/>
    <n v="241.7"/>
    <n v="250.3"/>
    <n v="8.6"/>
    <x v="1"/>
    <m/>
    <m/>
    <s v="Federal"/>
    <m/>
    <m/>
    <m/>
    <s v="Federal"/>
    <s v="PLA"/>
    <s v="Santa Isabel"/>
  </r>
  <r>
    <x v="0"/>
    <s v="484BES0140"/>
    <n v="0"/>
    <x v="472"/>
    <s v="0140"/>
    <n v="-41.677697510431599"/>
    <n v="-20.775713279943801"/>
    <n v="-41.6949861296061"/>
    <n v="-20.7959870799397"/>
    <s v="484"/>
    <s v="ES"/>
    <s v="Eixo Principal"/>
    <s v="Coinc"/>
    <s v="484BES0140"/>
    <s v="ENTR BR-482(A) (GUAÇUÍ)"/>
    <s v="ENTR BR-482(B)"/>
    <n v="250.3"/>
    <n v="253.4"/>
    <n v="3.1"/>
    <x v="2"/>
    <m/>
    <s v="482BES0120"/>
    <s v="Federal"/>
    <m/>
    <m/>
    <m/>
    <s v="Federal"/>
    <s v="PAV"/>
    <s v="Santa Isabel"/>
  </r>
  <r>
    <x v="0"/>
    <s v="484BES0150"/>
    <n v="0"/>
    <x v="472"/>
    <s v="0150"/>
    <n v="-41.6949861296061"/>
    <n v="-20.7959870799397"/>
    <n v="-41.645351869593"/>
    <n v="-21.002003019723499"/>
    <s v="484"/>
    <s v="ES"/>
    <s v="Eixo Principal"/>
    <s v="-"/>
    <s v="484BES0150"/>
    <s v="ENTR BR-482(B)"/>
    <s v="ENTR ES-181"/>
    <n v="253.4"/>
    <n v="283.2"/>
    <n v="29.8"/>
    <x v="1"/>
    <m/>
    <m/>
    <s v="Estadual"/>
    <m/>
    <s v="EST-484"/>
    <s v="PAV"/>
    <s v="Estadual"/>
    <s v="PLA"/>
    <s v="Santa Isabel"/>
  </r>
  <r>
    <x v="0"/>
    <s v="484BES0152"/>
    <n v="0"/>
    <x v="472"/>
    <s v="0152"/>
    <n v="-41.645351869593"/>
    <n v="-21.002003019723499"/>
    <n v="-41.6494377297673"/>
    <n v="-21.021849380044699"/>
    <s v="484"/>
    <s v="ES"/>
    <s v="Eixo Principal"/>
    <s v="-"/>
    <s v="484BES0152"/>
    <s v="ENTR ES-181"/>
    <s v="ENTR ES-494 (SÃO JOSÉ DOS CALÇADOS)"/>
    <n v="283.2"/>
    <n v="285.7"/>
    <n v="2.5"/>
    <x v="1"/>
    <m/>
    <m/>
    <s v="Estadual"/>
    <m/>
    <s v="EST-484"/>
    <s v="PAV"/>
    <s v="Estadual"/>
    <s v="PLA"/>
    <s v="Santa Isabel"/>
  </r>
  <r>
    <x v="0"/>
    <s v="484BES0153"/>
    <n v="0"/>
    <x v="472"/>
    <s v="0153"/>
    <n v="-41.6494377297673"/>
    <n v="-21.021849380044699"/>
    <n v="-41.678054509807701"/>
    <n v="-21.133017230260901"/>
    <s v="484"/>
    <s v="ES"/>
    <s v="Eixo Principal"/>
    <s v="-"/>
    <s v="484BES0153"/>
    <s v="ENTR ES-494 (SÃO JOSÉ DOS CALÇADOS)"/>
    <s v="ENTR ES-297(A) (P/BOM JESUS DO NORTE)"/>
    <n v="285.7"/>
    <n v="300.89999999999998"/>
    <n v="15.2"/>
    <x v="1"/>
    <m/>
    <m/>
    <s v="Estadual"/>
    <m/>
    <s v="EST-484"/>
    <s v="PAV"/>
    <s v="Estadual"/>
    <s v="PLA"/>
    <s v="Santa Isabel"/>
  </r>
  <r>
    <x v="0"/>
    <s v="484BES0154"/>
    <n v="0"/>
    <x v="472"/>
    <s v="0154"/>
    <n v="-41.678054509807701"/>
    <n v="-21.133017230260901"/>
    <n v="-41.6641050599005"/>
    <n v="-21.123134049696599"/>
    <s v="484"/>
    <s v="ES"/>
    <s v="Eixo Principal"/>
    <s v="-"/>
    <s v="484BES0154"/>
    <s v="ENTR ES-297(A) (P/BOM JESUS DO NORTE)"/>
    <s v="ENTR BR-393(A)"/>
    <n v="300.89999999999998"/>
    <n v="302.89999999999998"/>
    <n v="2"/>
    <x v="1"/>
    <m/>
    <m/>
    <s v="Estadual"/>
    <m/>
    <s v="EST-484"/>
    <s v="PAV"/>
    <s v="Estadual"/>
    <s v="PLA"/>
    <s v="Santa Isabel"/>
  </r>
  <r>
    <x v="0"/>
    <s v="484BES0155"/>
    <n v="0"/>
    <x v="472"/>
    <s v="0155"/>
    <n v="-41.6641050599005"/>
    <n v="-21.123134049696599"/>
    <n v="-41.655960949638001"/>
    <n v="-21.1311086998065"/>
    <s v="484"/>
    <s v="ES"/>
    <s v="Eixo Principal"/>
    <s v="Coinc"/>
    <s v="484BES0155"/>
    <s v="ENTR BR-393(A)"/>
    <s v="ENTR ES-297(B)"/>
    <n v="302.89999999999998"/>
    <n v="304.2"/>
    <n v="1.3"/>
    <x v="1"/>
    <m/>
    <s v="393BES0060"/>
    <s v="Estadual"/>
    <m/>
    <s v="ES-297"/>
    <s v="PAV"/>
    <s v="Estadual"/>
    <s v="PLA"/>
    <s v="Santa Isabel"/>
  </r>
  <r>
    <x v="0"/>
    <s v="484BES0159"/>
    <n v="0"/>
    <x v="472"/>
    <s v="0159"/>
    <n v="-41.655960949638001"/>
    <n v="-21.1311086998065"/>
    <n v="-41.6615893296837"/>
    <n v="-21.135253679613498"/>
    <s v="484"/>
    <s v="ES"/>
    <s v="Eixo Principal"/>
    <s v="Coinc"/>
    <s v="484BES0159"/>
    <s v="ENTR ES-297(B)"/>
    <s v="ENTR BR-393(B) (DIV ES/RJ) (BOM JESUS DO ITABAPOANA)"/>
    <n v="304.2"/>
    <n v="305.10000000000002"/>
    <n v="0.9"/>
    <x v="1"/>
    <m/>
    <s v="393BES0070"/>
    <s v="Estadual"/>
    <m/>
    <s v="ES-393"/>
    <s v="PAV"/>
    <s v="Estadual"/>
    <s v="PLA"/>
    <s v="Santa Isabel"/>
  </r>
  <r>
    <x v="0"/>
    <s v="484BRJ0170"/>
    <n v="0"/>
    <x v="473"/>
    <s v="0170"/>
    <n v="-41.6615893296837"/>
    <n v="-21.135253679613498"/>
    <n v="-41.661897410437099"/>
    <n v="-21.1353855004404"/>
    <s v="484"/>
    <s v="RJ"/>
    <s v="Eixo Principal"/>
    <s v="Coinc"/>
    <s v="484BRJ0170"/>
    <s v="ENTR BR-393(A) (DIV ES/RJ) (BOM JESUS DO ITABAPOANA)"/>
    <s v="ENTR RJ-230(A)"/>
    <n v="0"/>
    <n v="1"/>
    <n v="1"/>
    <x v="1"/>
    <m/>
    <s v="393BRJ0090"/>
    <s v="Estadual"/>
    <m/>
    <s v="RJT-393"/>
    <s v="PAV"/>
    <s v="Estadual"/>
    <s v="PLA"/>
    <s v="Campos"/>
  </r>
  <r>
    <x v="0"/>
    <s v="484BRJ0174"/>
    <n v="0"/>
    <x v="473"/>
    <s v="0174"/>
    <n v="-41.661897410437099"/>
    <n v="-21.1353855004404"/>
    <n v="-41.769656769843998"/>
    <n v="-21.258934249815699"/>
    <s v="484"/>
    <s v="RJ"/>
    <s v="Eixo Principal"/>
    <s v="Coinc"/>
    <s v="484BRJ0174"/>
    <s v="ENTR RJ-230(A)"/>
    <s v="ENTR BR-356(A)/393(B)"/>
    <n v="1"/>
    <n v="21.4"/>
    <n v="20.399999999999999"/>
    <x v="1"/>
    <m/>
    <s v="393BRJ0092"/>
    <s v="Estadual"/>
    <m/>
    <s v="RJ-230"/>
    <s v="PAV"/>
    <s v="Estadual"/>
    <s v="PLA"/>
    <s v="Campos"/>
  </r>
  <r>
    <x v="0"/>
    <s v="484BRJ0190"/>
    <n v="0"/>
    <x v="473"/>
    <s v="0190"/>
    <n v="-41.769656769843998"/>
    <n v="-21.258934249815699"/>
    <n v="-41.884558640268999"/>
    <n v="-21.213570710120099"/>
    <s v="484"/>
    <s v="RJ"/>
    <s v="Eixo Principal"/>
    <s v="Coinc"/>
    <s v="484BRJ0190"/>
    <s v="ENTR BR-356(A)/393(B)"/>
    <s v="ENTR BR-356(B) (ITAPERUNA)"/>
    <n v="21.4"/>
    <n v="36.799999999999997"/>
    <n v="15.4"/>
    <x v="2"/>
    <m/>
    <s v="356BRJ0310"/>
    <s v="Federal"/>
    <m/>
    <m/>
    <m/>
    <s v="Federal"/>
    <s v="PAV"/>
    <s v="Campos"/>
  </r>
  <r>
    <x v="0"/>
    <s v="485BMG0060"/>
    <n v="0"/>
    <x v="474"/>
    <s v="0060"/>
    <n v="-44.732174430205703"/>
    <n v="-22.363219689836701"/>
    <n v="-44.761340999987098"/>
    <n v="-22.376369860080899"/>
    <s v="485"/>
    <s v="MG"/>
    <s v="Eixo Principal"/>
    <s v="-"/>
    <s v="485BMG0060"/>
    <s v="DIV RJ/MG"/>
    <s v="ENTR BR-354 (GARGANTA DO REGISTRO)"/>
    <n v="0"/>
    <n v="13.5"/>
    <n v="13.5"/>
    <x v="1"/>
    <m/>
    <m/>
    <s v="Estadual"/>
    <m/>
    <s v="MG-485"/>
    <s v="IMP"/>
    <s v="Estadual"/>
    <s v="PLA"/>
    <s v="Caxambu"/>
  </r>
  <r>
    <x v="0"/>
    <s v="485BRJ0010"/>
    <n v="0"/>
    <x v="475"/>
    <s v="0010"/>
    <n v="-44.563270369931502"/>
    <n v="-22.4922770700306"/>
    <n v="-44.608840939857402"/>
    <n v="-22.448190689948301"/>
    <s v="485"/>
    <s v="RJ"/>
    <s v="Eixo Principal"/>
    <s v="-"/>
    <s v="485BRJ0010"/>
    <s v="ENTR BR-116 (ITATIAIA)"/>
    <s v="BARRO BRANCO(S.PARQ.NAC)"/>
    <n v="0"/>
    <n v="9"/>
    <n v="9"/>
    <x v="2"/>
    <m/>
    <m/>
    <s v="Federal"/>
    <m/>
    <m/>
    <m/>
    <s v="Federal"/>
    <s v="PAV"/>
    <s v="Seropédica"/>
  </r>
  <r>
    <x v="0"/>
    <s v="485BRJ0030"/>
    <n v="0"/>
    <x v="475"/>
    <s v="0030"/>
    <n v="-44.608840939857402"/>
    <n v="-22.448190689948301"/>
    <n v="-44.610788750000701"/>
    <n v="-22.439198459641101"/>
    <s v="485"/>
    <s v="RJ"/>
    <s v="Eixo Principal"/>
    <s v="-"/>
    <s v="485BRJ0030"/>
    <s v="BARRO BRANCO(S.PARQ.NAC)"/>
    <s v="JARDIM MAROMBAS"/>
    <n v="9"/>
    <n v="13.7"/>
    <n v="4.7"/>
    <x v="5"/>
    <m/>
    <m/>
    <s v="Federal"/>
    <m/>
    <m/>
    <m/>
    <s v="Federal"/>
    <s v="N_PAV"/>
    <s v="Seropédica"/>
  </r>
  <r>
    <x v="0"/>
    <s v="485BRJ0040"/>
    <n v="0"/>
    <x v="475"/>
    <s v="0040"/>
    <n v="-44.610788750000701"/>
    <n v="-22.439198459641101"/>
    <n v="-44.638205791264198"/>
    <n v="-22.422937515553802"/>
    <s v="485"/>
    <s v="RJ"/>
    <s v="Eixo Principal"/>
    <s v="-"/>
    <s v="485BRJ0040"/>
    <s v="JARDIM MAROMBAS"/>
    <s v="MACIEIRAS"/>
    <n v="13.7"/>
    <n v="23"/>
    <n v="9.3000000000000007"/>
    <x v="1"/>
    <m/>
    <m/>
    <s v="Federal"/>
    <m/>
    <m/>
    <m/>
    <s v="Federal"/>
    <s v="PLA"/>
    <s v="Seropédica"/>
  </r>
  <r>
    <x v="0"/>
    <s v="485BRJ0045"/>
    <n v="0"/>
    <x v="475"/>
    <s v="0045"/>
    <n v="-44.638205791264198"/>
    <n v="-22.422937515553802"/>
    <n v="-44.6797905299089"/>
    <n v="-22.3856351101721"/>
    <s v="485"/>
    <s v="RJ"/>
    <s v="Eixo Principal"/>
    <s v="-"/>
    <s v="485BRJ0045"/>
    <s v="MACIEIRAS"/>
    <s v="INICIO DA IMPLANTACAO"/>
    <n v="23"/>
    <n v="34"/>
    <n v="11"/>
    <x v="1"/>
    <m/>
    <m/>
    <s v="Federal"/>
    <m/>
    <m/>
    <m/>
    <s v="Federal"/>
    <s v="PLA"/>
    <s v="Seropédica"/>
  </r>
  <r>
    <x v="0"/>
    <s v="485BRJ0050"/>
    <n v="0"/>
    <x v="475"/>
    <s v="0050"/>
    <n v="-44.6797905299089"/>
    <n v="-22.3856351101721"/>
    <n v="-44.732174430205703"/>
    <n v="-22.363219689836701"/>
    <s v="485"/>
    <s v="RJ"/>
    <s v="Eixo Principal"/>
    <s v="-"/>
    <s v="485BRJ0050"/>
    <s v="INICIO DA IMPLANTACAO"/>
    <s v="DIV RJ/MG"/>
    <n v="34"/>
    <n v="37.9"/>
    <n v="3.9"/>
    <x v="5"/>
    <m/>
    <m/>
    <s v="Federal"/>
    <m/>
    <m/>
    <m/>
    <s v="Federal"/>
    <s v="N_PAV"/>
    <s v="Seropédica"/>
  </r>
  <r>
    <x v="0"/>
    <s v="486BSC0010"/>
    <n v="0"/>
    <x v="476"/>
    <s v="0010"/>
    <n v="-48.659042489619097"/>
    <n v="-26.902370409766501"/>
    <n v="-48.709621230235499"/>
    <n v="-26.918468929997001"/>
    <s v="486"/>
    <s v="SC"/>
    <s v="Eixo Principal"/>
    <s v="-"/>
    <s v="486BSC0010"/>
    <s v="ENTR R. DR PEDRO FERREIRA (PORTO DE ITAJAÍ)"/>
    <s v="ENTR BR-101(A)"/>
    <n v="0"/>
    <n v="5.3"/>
    <n v="5.3"/>
    <x v="1"/>
    <m/>
    <m/>
    <s v="Estadual"/>
    <m/>
    <s v="SCT-486"/>
    <s v="DUP"/>
    <s v="Estadual"/>
    <s v="PLA"/>
    <s v="São José"/>
  </r>
  <r>
    <x v="0"/>
    <s v="486BSC0030"/>
    <n v="0"/>
    <x v="476"/>
    <s v="0030"/>
    <n v="-48.709621230235499"/>
    <n v="-26.918468929997001"/>
    <n v="-48.6980955701544"/>
    <n v="-26.937370569595998"/>
    <s v="486"/>
    <s v="SC"/>
    <s v="Eixo Principal"/>
    <s v="Coinc"/>
    <s v="486BSC0030"/>
    <s v="ENTR BR-101(A)"/>
    <s v="ENTR BR-101(B)"/>
    <n v="5.3"/>
    <n v="7.7"/>
    <n v="2.4"/>
    <x v="0"/>
    <m/>
    <s v="101BSC3970"/>
    <s v="Concessão Federal"/>
    <m/>
    <m/>
    <m/>
    <s v="Federal"/>
    <s v="PAV"/>
    <s v="São José"/>
  </r>
  <r>
    <x v="0"/>
    <s v="486BSC0050"/>
    <n v="0"/>
    <x v="476"/>
    <s v="0050"/>
    <n v="-48.6980955701544"/>
    <n v="-26.937370569595998"/>
    <n v="-48.915564799775602"/>
    <n v="-27.1036277497208"/>
    <s v="486"/>
    <s v="SC"/>
    <s v="Eixo Principal"/>
    <s v="-"/>
    <s v="486BSC0050"/>
    <s v="ENTR BR-101(B)"/>
    <s v="ENTR SC-108 (BRUSQUE)"/>
    <n v="7.7"/>
    <n v="37.700000000000003"/>
    <n v="30"/>
    <x v="1"/>
    <m/>
    <m/>
    <s v="Estadual"/>
    <m/>
    <s v="SCT-486"/>
    <s v="PAV"/>
    <s v="Estadual"/>
    <s v="PLA"/>
    <s v="São José"/>
  </r>
  <r>
    <x v="0"/>
    <s v="486BSC0070"/>
    <n v="0"/>
    <x v="476"/>
    <s v="0070"/>
    <n v="-48.915564799775602"/>
    <n v="-27.1036277497208"/>
    <n v="-49.074537470427799"/>
    <n v="-27.199981620055599"/>
    <s v="486"/>
    <s v="SC"/>
    <s v="Eixo Principal"/>
    <s v="-"/>
    <s v="486BSC0070"/>
    <s v="ENTR SC-108 (BRUSQUE)"/>
    <s v="BOTUVERÁ (PREF. MUNICIPAL)"/>
    <n v="37.700000000000003"/>
    <n v="58.9"/>
    <n v="21.2"/>
    <x v="1"/>
    <m/>
    <m/>
    <s v="Estadual"/>
    <m/>
    <s v="SCT-486"/>
    <s v="PAV"/>
    <s v="Estadual"/>
    <s v="PLA"/>
    <s v="São José"/>
  </r>
  <r>
    <x v="0"/>
    <s v="486BSC0075"/>
    <n v="0"/>
    <x v="476"/>
    <s v="0075"/>
    <n v="-49.074537470427799"/>
    <n v="-27.199981620055599"/>
    <n v="-49.149963849651797"/>
    <n v="-27.202919299585901"/>
    <s v="486"/>
    <s v="SC"/>
    <s v="Eixo Principal"/>
    <s v="-"/>
    <s v="486BSC0075"/>
    <s v="BOTUVERÁ (PREF. MUNICIPAL)"/>
    <s v="LOCALIDADE RIBEIRÃO DO OURO"/>
    <n v="58.9"/>
    <n v="71.5"/>
    <n v="12.6"/>
    <x v="1"/>
    <m/>
    <m/>
    <s v="Estadual"/>
    <m/>
    <s v="SCT-486"/>
    <s v="PAV"/>
    <s v="Estadual"/>
    <s v="PLA"/>
    <s v="São José"/>
  </r>
  <r>
    <x v="0"/>
    <s v="486BSC0080"/>
    <n v="0"/>
    <x v="476"/>
    <s v="0080"/>
    <n v="-49.149963849651797"/>
    <n v="-27.202919299585901"/>
    <n v="-49.327695530124501"/>
    <n v="-27.334073459922099"/>
    <s v="486"/>
    <s v="SC"/>
    <s v="Eixo Principal"/>
    <s v="-"/>
    <s v="486BSC0080"/>
    <s v="LOCALIDADE RIBEIRÃO DO OURO"/>
    <s v="ENTR SC-110(A) (P/PRESIDENTE NEREU)"/>
    <n v="71.5"/>
    <n v="105"/>
    <n v="33.5"/>
    <x v="1"/>
    <m/>
    <m/>
    <s v="Estadual"/>
    <m/>
    <s v="SCT-486"/>
    <s v="LEN"/>
    <s v="Estadual"/>
    <s v="PLA"/>
    <s v="São José"/>
  </r>
  <r>
    <x v="0"/>
    <s v="486BSC0085"/>
    <n v="0"/>
    <x v="476"/>
    <s v="0085"/>
    <n v="-49.327695530124501"/>
    <n v="-27.334073459922099"/>
    <n v="-49.361209529695898"/>
    <n v="-27.385268280206901"/>
    <s v="486"/>
    <s v="SC"/>
    <s v="Eixo Principal"/>
    <s v="-"/>
    <s v="486BSC0085"/>
    <s v="ENTR SC-110(A) (P/PRESIDENTE NEREU)"/>
    <s v="ENTR R. GILBERTO COMANDOLLI (VIDAL RAMOS)"/>
    <n v="105"/>
    <n v="113.8"/>
    <n v="8.8000000000000007"/>
    <x v="1"/>
    <m/>
    <m/>
    <s v="Estadual"/>
    <m/>
    <s v="SC-110/486"/>
    <s v="PAV"/>
    <s v="Estadual"/>
    <s v="PLA"/>
    <s v="São José"/>
  </r>
  <r>
    <x v="0"/>
    <s v="486BSC0090"/>
    <n v="0"/>
    <x v="476"/>
    <s v="0090"/>
    <n v="-49.361209529695898"/>
    <n v="-27.385268280206901"/>
    <n v="-49.444898520150502"/>
    <n v="-27.444262780302999"/>
    <s v="486"/>
    <s v="SC"/>
    <s v="Eixo Principal"/>
    <s v="-"/>
    <s v="486BSC0090"/>
    <s v="ENTR R. GILBERTO COMANDOLLI (VIDAL RAMOS)"/>
    <s v="ENTR SC-110(B)/281 (P/IMBUIA)"/>
    <n v="113.8"/>
    <n v="125.8"/>
    <n v="12"/>
    <x v="1"/>
    <m/>
    <m/>
    <s v="Estadual"/>
    <m/>
    <s v="SC-110/486"/>
    <s v="PAV"/>
    <s v="Estadual"/>
    <s v="PLA"/>
    <s v="São José"/>
  </r>
  <r>
    <x v="0"/>
    <s v="486BSC0095"/>
    <n v="0"/>
    <x v="476"/>
    <s v="0095"/>
    <n v="-49.444898520150502"/>
    <n v="-27.444262780302999"/>
    <n v="-49.4858991095562"/>
    <n v="-27.504647529759598"/>
    <s v="486"/>
    <s v="SC"/>
    <s v="Eixo Principal"/>
    <s v="-"/>
    <s v="486BSC0095"/>
    <s v="ENTR SC-110(B)/281 (P/IMBUIA)"/>
    <s v="ENTR SC-350"/>
    <n v="125.8"/>
    <n v="133.6"/>
    <n v="7.8"/>
    <x v="1"/>
    <m/>
    <m/>
    <s v="Federal"/>
    <m/>
    <m/>
    <m/>
    <s v="Federal"/>
    <s v="PLA"/>
    <s v="Lages"/>
  </r>
  <r>
    <x v="0"/>
    <s v="486BSC0110"/>
    <n v="0"/>
    <x v="476"/>
    <s v="0110"/>
    <n v="-49.4858991095562"/>
    <n v="-27.504647529759598"/>
    <n v="-49.4887957898937"/>
    <n v="-27.804022119924799"/>
    <s v="486"/>
    <s v="SC"/>
    <s v="Eixo Principal"/>
    <s v="-"/>
    <s v="486BSC0110"/>
    <s v="ENTR SC-350"/>
    <s v="ENTR BR-282 (BOM RETIRO)"/>
    <n v="133.6"/>
    <n v="167.1"/>
    <n v="33.5"/>
    <x v="1"/>
    <m/>
    <m/>
    <s v="Federal"/>
    <m/>
    <m/>
    <m/>
    <s v="Federal"/>
    <s v="PLA"/>
    <s v="Lages"/>
  </r>
  <r>
    <x v="0"/>
    <s v="487BMS0010"/>
    <n v="0"/>
    <x v="477"/>
    <s v="0010"/>
    <n v="-54.564587249701702"/>
    <n v="-22.9706355198133"/>
    <n v="-54.606326699617398"/>
    <n v="-22.867445839653701"/>
    <s v="487"/>
    <s v="MS"/>
    <s v="Eixo Principal"/>
    <s v="-"/>
    <s v="487BMS0010"/>
    <s v="ENTR MS-289 (PORTO FELICIDADE)"/>
    <s v="ENTR BR-163(A)/MS-283 (JUTÍ)"/>
    <n v="0"/>
    <n v="14"/>
    <n v="14"/>
    <x v="1"/>
    <m/>
    <m/>
    <s v="Estadual"/>
    <m/>
    <s v="MS-289"/>
    <s v="PAV"/>
    <s v="Estadual"/>
    <s v="PLA"/>
    <s v="Dourados"/>
  </r>
  <r>
    <x v="0"/>
    <s v="487BMS0012"/>
    <n v="0"/>
    <x v="477"/>
    <s v="0012"/>
    <n v="-54.606326699617398"/>
    <n v="-22.867445839653701"/>
    <n v="-54.330482469690097"/>
    <n v="-23.010335790264399"/>
    <s v="487"/>
    <s v="MS"/>
    <s v="Eixo Principal"/>
    <s v="Coinc"/>
    <s v="487BMS0012"/>
    <s v="ENTR BR-163(A)/MS-283 (JUTÍ)"/>
    <s v="ACESSO P/ MS-145"/>
    <n v="14"/>
    <n v="47.4"/>
    <n v="33.4"/>
    <x v="2"/>
    <m/>
    <s v="163BMS0230"/>
    <s v="Concessão Federal"/>
    <m/>
    <m/>
    <m/>
    <s v="Federal"/>
    <s v="PAV"/>
    <s v="Dourados"/>
  </r>
  <r>
    <x v="0"/>
    <s v="487BMS0030"/>
    <n v="0"/>
    <x v="477"/>
    <s v="0030"/>
    <n v="-54.330482469690097"/>
    <n v="-23.010335790264399"/>
    <n v="-54.2339578001123"/>
    <n v="-23.056721639691801"/>
    <s v="487"/>
    <s v="MS"/>
    <s v="Eixo Principal"/>
    <s v="Coinc"/>
    <s v="487BMS0030"/>
    <s v="ACESSO P/ MS-145"/>
    <s v="ACESSO NAVIRAÍ (CONTORNO)"/>
    <n v="47.4"/>
    <n v="58.8"/>
    <n v="11.4"/>
    <x v="2"/>
    <m/>
    <s v="163BMS0222"/>
    <s v="Concessão Federal"/>
    <m/>
    <m/>
    <m/>
    <s v="Federal"/>
    <s v="PAV"/>
    <s v="Dourados"/>
  </r>
  <r>
    <x v="0"/>
    <s v="487BMS0040"/>
    <n v="0"/>
    <x v="477"/>
    <s v="0040"/>
    <n v="-54.2339578001123"/>
    <n v="-23.056721639691801"/>
    <n v="-54.228265040299299"/>
    <n v="-23.0780314200139"/>
    <s v="487"/>
    <s v="MS"/>
    <s v="Eixo Principal"/>
    <s v="Coinc"/>
    <s v="487BMS0040"/>
    <s v="ACESSO NAVIRAÍ (CONTORNO)"/>
    <s v="ENTR MS-290 (P/ NAVIRAÍ)"/>
    <n v="58.8"/>
    <n v="61.3"/>
    <n v="2.5"/>
    <x v="2"/>
    <m/>
    <s v="163BMS0214"/>
    <s v="Concessão Federal"/>
    <m/>
    <m/>
    <m/>
    <s v="Federal"/>
    <s v="PAV"/>
    <s v="Dourados"/>
  </r>
  <r>
    <x v="0"/>
    <s v="487BMS0042"/>
    <n v="0"/>
    <x v="477"/>
    <s v="0042"/>
    <n v="-54.228265040299299"/>
    <n v="-23.0780314200139"/>
    <n v="-54.200818260254401"/>
    <n v="-23.129635810444199"/>
    <s v="487"/>
    <s v="MS"/>
    <s v="Eixo Principal"/>
    <s v="Coinc"/>
    <s v="487BMS0042"/>
    <s v="ENTR MS-290 (P/ NAVIRAÍ)"/>
    <s v="ENTR MS-141(A) (P/ NAVIRAÍ)"/>
    <n v="61.3"/>
    <n v="67.900000000000006"/>
    <n v="6.6"/>
    <x v="2"/>
    <m/>
    <s v="163BMS0213"/>
    <s v="Concessão Federal"/>
    <m/>
    <m/>
    <m/>
    <s v="Federal"/>
    <s v="PAV"/>
    <s v="Dourados"/>
  </r>
  <r>
    <x v="0"/>
    <s v="487BMS0045"/>
    <n v="0"/>
    <x v="477"/>
    <s v="0045"/>
    <n v="-54.200818260254401"/>
    <n v="-23.129635810444199"/>
    <n v="-54.225908269750697"/>
    <n v="-23.247098670367201"/>
    <s v="487"/>
    <s v="MS"/>
    <s v="Eixo Principal"/>
    <s v="Coinc"/>
    <s v="487BMS0045"/>
    <s v="ENTR MS-141(A) (P/ NAVIRAÍ)"/>
    <s v="ENTR BR-163(B)"/>
    <n v="67.900000000000006"/>
    <n v="81.8"/>
    <n v="13.9"/>
    <x v="2"/>
    <m/>
    <s v="163BMS0212"/>
    <s v="Concessão Federal"/>
    <m/>
    <m/>
    <m/>
    <s v="Federal"/>
    <s v="PAV"/>
    <s v="Dourados"/>
  </r>
  <r>
    <x v="0"/>
    <s v="487BMS0050"/>
    <n v="0"/>
    <x v="477"/>
    <s v="0050"/>
    <n v="-54.225908269750697"/>
    <n v="-23.247098670367201"/>
    <n v="-53.805506270397998"/>
    <n v="-23.3420269201062"/>
    <s v="487"/>
    <s v="MS"/>
    <s v="Eixo Principal"/>
    <s v="-"/>
    <s v="487BMS0050"/>
    <s v="ENTR BR-163(B)"/>
    <s v="DIV MS/PR (INÍCIO TRAVESSIA PONTE S/ RIO PARANÁ)"/>
    <n v="81.8"/>
    <n v="129.19999999999999"/>
    <n v="47.4"/>
    <x v="2"/>
    <m/>
    <m/>
    <m/>
    <s v="MP082/2003"/>
    <m/>
    <m/>
    <m/>
    <s v="PAV"/>
    <s v="Dourados"/>
  </r>
  <r>
    <x v="0"/>
    <s v="487BPR0070"/>
    <n v="0"/>
    <x v="478"/>
    <s v="0070"/>
    <n v="-53.805506270397998"/>
    <n v="-23.3420269201062"/>
    <n v="-53.731991720341497"/>
    <n v="-23.3666900996683"/>
    <s v="487"/>
    <s v="PR"/>
    <s v="Eixo Principal"/>
    <s v="-"/>
    <s v="487BPR0070"/>
    <s v="DIV MS/PR (INÍCIO TRAVESSIA PONTE S/ RIO PARANÁ)"/>
    <s v="ACESSO P/ PORTO CAMARGO "/>
    <n v="0"/>
    <n v="9.6"/>
    <n v="9.6"/>
    <x v="2"/>
    <m/>
    <m/>
    <s v="Federal"/>
    <m/>
    <m/>
    <m/>
    <s v="Federal"/>
    <s v="PAV"/>
    <s v="Campo Mourão"/>
  </r>
  <r>
    <x v="0"/>
    <s v="487BPR0072"/>
    <n v="0"/>
    <x v="478"/>
    <s v="0072"/>
    <n v="-53.731991720341497"/>
    <n v="-23.3666900996683"/>
    <n v="-53.643583079695297"/>
    <n v="-23.3761196001394"/>
    <s v="487"/>
    <s v="PR"/>
    <s v="Eixo Principal"/>
    <s v="-"/>
    <s v="487BPR0072"/>
    <s v="ACESSO P/ PORTO CAMARGO"/>
    <s v="ENTR PR-082(A) (ICARAÍMA)"/>
    <n v="9.6"/>
    <n v="21.6"/>
    <n v="12"/>
    <x v="1"/>
    <m/>
    <m/>
    <s v="Federal"/>
    <m/>
    <m/>
    <m/>
    <s v="Federal"/>
    <s v="PLA"/>
    <s v="Campo Mourão"/>
  </r>
  <r>
    <x v="0"/>
    <s v="487BPR0080"/>
    <n v="0"/>
    <x v="478"/>
    <s v="0080"/>
    <n v="-53.643583079695297"/>
    <n v="-23.3761196001394"/>
    <n v="-53.6267612797092"/>
    <n v="-23.3942045204222"/>
    <s v="487"/>
    <s v="PR"/>
    <s v="Eixo Principal"/>
    <s v="-"/>
    <s v="487BPR0080"/>
    <s v="ENTR PR-082(A) (ICARAÍMA)"/>
    <s v="ENTR PR-485 (ICARAÍMA)"/>
    <n v="21.6"/>
    <n v="24"/>
    <n v="2.4"/>
    <x v="1"/>
    <m/>
    <m/>
    <s v="Federal"/>
    <m/>
    <m/>
    <m/>
    <s v="Federal"/>
    <s v="PLA"/>
    <s v="Campo Mourão"/>
  </r>
  <r>
    <x v="0"/>
    <s v="487BPR0085"/>
    <n v="0"/>
    <x v="478"/>
    <s v="0085"/>
    <n v="-53.6267612797092"/>
    <n v="-23.3942045204222"/>
    <n v="-53.573363810191601"/>
    <n v="-23.408304229956201"/>
    <s v="487"/>
    <s v="PR"/>
    <s v="Eixo Principal"/>
    <s v="-"/>
    <s v="487BPR0085"/>
    <s v="ENTR PR-485 (ICARAÍMA)"/>
    <s v="ENTR PR-082(B) (ICARAÍMA)"/>
    <n v="24"/>
    <n v="30.3"/>
    <n v="6.3"/>
    <x v="1"/>
    <m/>
    <m/>
    <s v="Federal"/>
    <m/>
    <m/>
    <m/>
    <s v="Federal"/>
    <s v="PLA"/>
    <s v="Campo Mourão"/>
  </r>
  <r>
    <x v="0"/>
    <s v="487BPR0090"/>
    <n v="0"/>
    <x v="478"/>
    <s v="0090"/>
    <n v="-53.573363810191601"/>
    <n v="-23.408304229956201"/>
    <n v="-53.462538209570603"/>
    <n v="-23.526611740339401"/>
    <s v="487"/>
    <s v="PR"/>
    <s v="Eixo Principal"/>
    <s v="-"/>
    <s v="487BPR0090"/>
    <s v="ENTR PR-082(B) (ICARAÍMA)"/>
    <s v="SANTA ELIZA"/>
    <n v="30.3"/>
    <n v="49.3"/>
    <n v="19"/>
    <x v="1"/>
    <m/>
    <m/>
    <s v="Federal"/>
    <m/>
    <m/>
    <m/>
    <s v="Federal"/>
    <s v="PLA"/>
    <s v="Campo Mourão"/>
  </r>
  <r>
    <x v="0"/>
    <s v="487BPR0095"/>
    <n v="0"/>
    <x v="478"/>
    <s v="0095"/>
    <n v="-53.462538209570603"/>
    <n v="-23.526611740339401"/>
    <n v="-53.391305819607801"/>
    <n v="-23.587082750068799"/>
    <s v="487"/>
    <s v="PR"/>
    <s v="Eixo Principal"/>
    <s v="-"/>
    <s v="487BPR0095"/>
    <s v="SANTA ELIZA"/>
    <s v="ENTR PR-182 (SERRA DOS DOURADOS)"/>
    <n v="49.3"/>
    <n v="64.7"/>
    <n v="15.4"/>
    <x v="1"/>
    <m/>
    <m/>
    <s v="Federal"/>
    <m/>
    <m/>
    <m/>
    <s v="Federal"/>
    <s v="PLA"/>
    <s v="Campo Mourão"/>
  </r>
  <r>
    <x v="0"/>
    <s v="487BPR0100"/>
    <n v="0"/>
    <x v="478"/>
    <s v="0100"/>
    <n v="-53.391305819607801"/>
    <n v="-23.587082750068799"/>
    <n v="-53.151237430063297"/>
    <n v="-23.7671324502023"/>
    <s v="487"/>
    <s v="PR"/>
    <s v="Eixo Principal"/>
    <s v="-"/>
    <s v="487BPR0100"/>
    <s v="ENTR PR-182 (SERRA DOS DOURADOS)"/>
    <s v="ENTR PR-682/323(A) (CAFEEIROS)"/>
    <n v="64.7"/>
    <n v="93.9"/>
    <n v="29.2"/>
    <x v="1"/>
    <m/>
    <m/>
    <s v="Federal"/>
    <m/>
    <m/>
    <m/>
    <s v="Federal"/>
    <s v="PLA"/>
    <s v="Campo Mourão"/>
  </r>
  <r>
    <x v="0"/>
    <s v="487BPR0130"/>
    <n v="0"/>
    <x v="478"/>
    <s v="0130"/>
    <n v="-53.151237430063297"/>
    <n v="-23.7671324502023"/>
    <n v="-53.047569069556801"/>
    <n v="-23.794827690445501"/>
    <s v="487"/>
    <s v="PR"/>
    <s v="Eixo Principal"/>
    <s v="-"/>
    <s v="487BPR0130"/>
    <s v="ENTR PR-682/323(A) (CAFEEIROS)"/>
    <s v="ENTR PR-180/323(B) (CRUZEIRO DO OESTE)"/>
    <n v="93.9"/>
    <n v="105.9"/>
    <n v="12"/>
    <x v="1"/>
    <m/>
    <m/>
    <s v="Estadual"/>
    <m/>
    <s v="PRT-487"/>
    <s v="PAV"/>
    <s v="Estadual"/>
    <s v="PLA"/>
    <s v="Campo Mourão"/>
  </r>
  <r>
    <x v="0"/>
    <s v="487BPR0150"/>
    <n v="0"/>
    <x v="478"/>
    <s v="0150"/>
    <n v="-53.047569069556801"/>
    <n v="-23.794827690445501"/>
    <n v="-52.874826819701902"/>
    <n v="-23.867128820338699"/>
    <s v="487"/>
    <s v="PR"/>
    <s v="Eixo Principal"/>
    <s v="-"/>
    <s v="487BPR0150"/>
    <s v="ENTR PR-180/323(B) (CRUZEIRO DO OESTE)"/>
    <s v="ENTR PR-479 (TUNEIRAS DO OESTE)"/>
    <n v="105.9"/>
    <n v="124.6"/>
    <n v="18.7"/>
    <x v="2"/>
    <m/>
    <m/>
    <s v="Federal"/>
    <m/>
    <m/>
    <m/>
    <s v="Federal"/>
    <s v="PAV"/>
    <s v="Campo Mourão"/>
  </r>
  <r>
    <x v="0"/>
    <s v="487BPR0151"/>
    <n v="0"/>
    <x v="478"/>
    <s v="0151"/>
    <n v="-52.874826819701902"/>
    <n v="-23.867128820338699"/>
    <n v="-52.730204020299198"/>
    <n v="-23.918981080112701"/>
    <s v="487"/>
    <s v="PR"/>
    <s v="Eixo Principal"/>
    <s v="-"/>
    <s v="487BPR0151"/>
    <s v="ENTR PR-479 (TUNEIRAS DO OESTE)"/>
    <s v="GUARITAVA"/>
    <n v="124.6"/>
    <n v="141.19999999999999"/>
    <n v="16.600000000000001"/>
    <x v="2"/>
    <m/>
    <m/>
    <s v="Federal"/>
    <m/>
    <m/>
    <m/>
    <s v="Federal"/>
    <s v="PAV"/>
    <s v="Campo Mourão"/>
  </r>
  <r>
    <x v="0"/>
    <s v="487BPR0152"/>
    <n v="0"/>
    <x v="478"/>
    <s v="0152"/>
    <n v="-52.730204020299198"/>
    <n v="-23.918981080112701"/>
    <n v="-52.614471810325703"/>
    <n v="-23.954986430179499"/>
    <s v="487"/>
    <s v="PR"/>
    <s v="Eixo Principal"/>
    <s v="-"/>
    <s v="487BPR0152"/>
    <s v="GUARITAVA"/>
    <s v="NOVA BRASÍLIA"/>
    <n v="141.19999999999999"/>
    <n v="153.69999999999999"/>
    <n v="12.5"/>
    <x v="2"/>
    <m/>
    <m/>
    <s v="Federal"/>
    <m/>
    <m/>
    <m/>
    <s v="Federal"/>
    <s v="PAV"/>
    <s v="Campo Mourão"/>
  </r>
  <r>
    <x v="0"/>
    <s v="487BPR0154"/>
    <n v="0"/>
    <x v="478"/>
    <s v="0154"/>
    <n v="-52.614471810325703"/>
    <n v="-23.954986430179499"/>
    <n v="-52.422115639824803"/>
    <n v="-24.032732539575001"/>
    <s v="487"/>
    <s v="PR"/>
    <s v="Eixo Principal"/>
    <s v="-"/>
    <s v="487BPR0154"/>
    <s v="NOVA BRASÍLIA"/>
    <s v="ENTR BR-272(A) (ANEL VIÁRIO DE CAMPO MOURÃO)"/>
    <n v="153.69999999999999"/>
    <n v="175.2"/>
    <n v="21.5"/>
    <x v="2"/>
    <m/>
    <m/>
    <s v="Federal"/>
    <m/>
    <m/>
    <m/>
    <s v="Federal"/>
    <s v="PAV"/>
    <s v="Campo Mourão"/>
  </r>
  <r>
    <x v="0"/>
    <s v="487BPR0155"/>
    <n v="0"/>
    <x v="478"/>
    <s v="0155"/>
    <n v="-52.422115639824803"/>
    <n v="-24.032732539575001"/>
    <n v="-52.396120870082001"/>
    <n v="-24.0452232396607"/>
    <s v="487"/>
    <s v="PR"/>
    <s v="Eixo Principal"/>
    <s v="Coinc"/>
    <s v="487BPR0155"/>
    <s v="ENTR BR-272(A) (ANEL VIÁRIO DE CAMPO MOURÃO)"/>
    <s v="AVENIDA PERIMETRAL TANCREDO NEVES"/>
    <n v="175.2"/>
    <n v="178.2"/>
    <n v="3"/>
    <x v="2"/>
    <m/>
    <s v="272BPR0455"/>
    <s v="Federal"/>
    <m/>
    <m/>
    <m/>
    <s v="Federal"/>
    <s v="PAV"/>
    <s v="Campo Mourão"/>
  </r>
  <r>
    <x v="0"/>
    <s v="487BPR0158"/>
    <n v="0"/>
    <x v="478"/>
    <s v="0158"/>
    <n v="-52.396120870082001"/>
    <n v="-24.0452232396607"/>
    <n v="-52.3936654699854"/>
    <n v="-24.046950330093601"/>
    <s v="487"/>
    <s v="PR"/>
    <s v="Eixo Principal"/>
    <s v="Coinc"/>
    <s v="487BPR0158"/>
    <s v="AVENIDA PERIMETRAL TANCREDO NEVES"/>
    <s v="ENTR BR-272(B)"/>
    <n v="178.2"/>
    <n v="178.4"/>
    <n v="0.2"/>
    <x v="0"/>
    <m/>
    <s v="272BPR0458"/>
    <s v="Federal"/>
    <m/>
    <m/>
    <m/>
    <s v="Federal"/>
    <s v="PAV"/>
    <s v="Campo Mourão"/>
  </r>
  <r>
    <x v="0"/>
    <s v="487BPR0160"/>
    <n v="0"/>
    <x v="478"/>
    <s v="0160"/>
    <n v="-52.3936654699854"/>
    <n v="-24.046950330093601"/>
    <n v="-52.380358479560101"/>
    <n v="-24.0557314499463"/>
    <s v="487"/>
    <s v="PR"/>
    <s v="Eixo Principal"/>
    <s v="-"/>
    <s v="487BPR0160"/>
    <s v="ENTR BR-272(B)"/>
    <s v="ENTR BR-369 (ACESSO OESTE CAMPO MOURÃO)"/>
    <n v="178.4"/>
    <n v="180.1"/>
    <n v="1.7"/>
    <x v="1"/>
    <m/>
    <m/>
    <s v="Estadual"/>
    <m/>
    <s v="PRT-487"/>
    <s v="DUP"/>
    <s v="Estadual"/>
    <s v="PLA"/>
    <s v="Campo Mourão"/>
  </r>
  <r>
    <x v="0"/>
    <s v="487BPR0165"/>
    <n v="0"/>
    <x v="478"/>
    <s v="0165"/>
    <n v="-52.380358479560101"/>
    <n v="-24.0557314499463"/>
    <n v="-52.363240430301502"/>
    <n v="-24.077547240112999"/>
    <s v="487"/>
    <s v="PR"/>
    <s v="Eixo Principal"/>
    <s v="-"/>
    <s v="487BPR0165"/>
    <s v="ENTR BR-369 (ACESSO OESTE CAMPO MOURÃO)"/>
    <s v="ENTR BR-158/369 (ANEL VIÁRIO CAMPO MOURÃO)"/>
    <n v="180.1"/>
    <n v="183.1"/>
    <n v="3"/>
    <x v="1"/>
    <m/>
    <m/>
    <s v="Estadual"/>
    <m/>
    <s v="PRT-487"/>
    <s v="PAV"/>
    <s v="Estadual"/>
    <s v="PLA"/>
    <s v="Campo Mourão"/>
  </r>
  <r>
    <x v="0"/>
    <s v="487BPR0170"/>
    <n v="0"/>
    <x v="478"/>
    <s v="0170"/>
    <n v="-52.363240430301502"/>
    <n v="-24.077547240112999"/>
    <n v="-52.331003209930103"/>
    <n v="-24.104530690339001"/>
    <s v="487"/>
    <s v="PR"/>
    <s v="Eixo Principal"/>
    <s v="-"/>
    <s v="487BPR0170"/>
    <s v="ENTR BR-158/369 (ANEL VIÁRIO CAMPO MOURÃO)"/>
    <s v="PONTE S/ RIO MOURÃO (LAGO AZUL)"/>
    <n v="183.1"/>
    <n v="188.2"/>
    <n v="5.0999999999999996"/>
    <x v="1"/>
    <m/>
    <m/>
    <s v="Estadual"/>
    <m/>
    <s v="PRT-487"/>
    <s v="PAV"/>
    <s v="Estadual"/>
    <s v="PLA"/>
    <s v="Campo Mourão"/>
  </r>
  <r>
    <x v="0"/>
    <s v="487BPR0175"/>
    <n v="0"/>
    <x v="478"/>
    <s v="0175"/>
    <n v="-52.331003209930103"/>
    <n v="-24.104530690339001"/>
    <n v="-52.266809839702297"/>
    <n v="-24.235992700302798"/>
    <s v="487"/>
    <s v="PR"/>
    <s v="Eixo Principal"/>
    <s v="-"/>
    <s v="487BPR0175"/>
    <s v="PONTE S/ RIO MOURÃO (LAGO AZUL)"/>
    <s v="ENTR PR-549 (P/LUIZIANA)"/>
    <n v="188.2"/>
    <n v="204.3"/>
    <n v="16.100000000000001"/>
    <x v="1"/>
    <m/>
    <m/>
    <s v="Estadual"/>
    <m/>
    <s v="PRT-487"/>
    <s v="PAV"/>
    <s v="Estadual"/>
    <s v="PLA"/>
    <s v="Campo Mourão"/>
  </r>
  <r>
    <x v="0"/>
    <s v="487BPR0180"/>
    <n v="0"/>
    <x v="478"/>
    <s v="0180"/>
    <n v="-52.266809839702297"/>
    <n v="-24.235992700302798"/>
    <n v="-52.090659900334103"/>
    <n v="-24.3943885898614"/>
    <s v="487"/>
    <s v="PR"/>
    <s v="Eixo Principal"/>
    <s v="-"/>
    <s v="487BPR0180"/>
    <s v="ENTR PR-549 (P/LUIZIANA)"/>
    <s v="ENTR PR-462 (P/IRETAMA)"/>
    <n v="204.3"/>
    <n v="236"/>
    <n v="31.7"/>
    <x v="1"/>
    <m/>
    <m/>
    <s v="Estadual"/>
    <m/>
    <s v="PRT-487"/>
    <s v="PAV"/>
    <s v="Estadual"/>
    <s v="PLA"/>
    <s v="Campo Mourão"/>
  </r>
  <r>
    <x v="0"/>
    <s v="487BPR0190"/>
    <n v="0"/>
    <x v="478"/>
    <s v="0190"/>
    <n v="-52.090659900334103"/>
    <n v="-24.3943885898614"/>
    <n v="-52.043120579551001"/>
    <n v="-24.408965459888002"/>
    <s v="487"/>
    <s v="PR"/>
    <s v="Eixo Principal"/>
    <s v="-"/>
    <s v="487BPR0190"/>
    <s v="ENTR PR-462 (P/IRETAMA)"/>
    <s v="RIO MUQUILÃO"/>
    <n v="236"/>
    <n v="241.5"/>
    <n v="5.5"/>
    <x v="1"/>
    <m/>
    <m/>
    <s v="Estadual"/>
    <m/>
    <s v="PRT-487"/>
    <s v="PAV"/>
    <s v="Estadual"/>
    <s v="PLA"/>
    <s v="Campo Mourão"/>
  </r>
  <r>
    <x v="0"/>
    <s v="487BPR0195"/>
    <n v="0"/>
    <x v="478"/>
    <s v="0195"/>
    <n v="-52.043120579551001"/>
    <n v="-24.408965459888002"/>
    <n v="-51.927162600173801"/>
    <n v="-24.536513390080799"/>
    <s v="487"/>
    <s v="PR"/>
    <s v="Eixo Principal"/>
    <s v="-"/>
    <s v="487BPR0195"/>
    <s v="RIO MUQUILÃO"/>
    <s v="ENTR PR-460 (BELA VISTA)"/>
    <n v="241.5"/>
    <n v="262.10000000000002"/>
    <n v="20.6"/>
    <x v="1"/>
    <m/>
    <m/>
    <s v="Estadual"/>
    <m/>
    <s v="PRT-487"/>
    <s v="PAV"/>
    <s v="Estadual"/>
    <s v="PLA"/>
    <s v="Campo Mourão"/>
  </r>
  <r>
    <x v="0"/>
    <s v="487BPR0210"/>
    <n v="0"/>
    <x v="478"/>
    <s v="0210"/>
    <n v="-51.927162600173801"/>
    <n v="-24.536513390080799"/>
    <n v="-51.698605520228497"/>
    <n v="-24.529127250022398"/>
    <s v="487"/>
    <s v="PR"/>
    <s v="Eixo Principal"/>
    <s v="-"/>
    <s v="487BPR0210"/>
    <s v="ENTR PR-460 (BELA VISTA)"/>
    <s v="ENTR BR-466"/>
    <n v="262.10000000000002"/>
    <n v="290.3"/>
    <n v="28.2"/>
    <x v="1"/>
    <m/>
    <m/>
    <s v="Estadual"/>
    <m/>
    <s v="PRT-487"/>
    <s v="PAV"/>
    <s v="Estadual"/>
    <s v="PLA"/>
    <s v="Campo Mourão"/>
  </r>
  <r>
    <x v="0"/>
    <s v="487BPR0230"/>
    <n v="0"/>
    <x v="478"/>
    <s v="0230"/>
    <n v="-51.698605520228497"/>
    <n v="-24.529127250022398"/>
    <n v="-51.660989559920203"/>
    <n v="-24.5262326696019"/>
    <s v="487"/>
    <s v="PR"/>
    <s v="Eixo Principal"/>
    <s v="-"/>
    <s v="487BPR0230"/>
    <s v="ENTR BR-466"/>
    <s v="MANOEL RIBAS"/>
    <n v="290.3"/>
    <n v="294.5"/>
    <n v="4.2"/>
    <x v="1"/>
    <m/>
    <m/>
    <s v="Estadual"/>
    <m/>
    <s v="PRT-487"/>
    <s v="PAV"/>
    <s v="Estadual"/>
    <s v="PLA"/>
    <s v="Campo Mourão"/>
  </r>
  <r>
    <x v="0"/>
    <s v="487BPR0231"/>
    <n v="0"/>
    <x v="478"/>
    <s v="0231"/>
    <n v="-51.660989559920203"/>
    <n v="-24.5262326696019"/>
    <n v="-51.352831439719097"/>
    <n v="-24.593371389677799"/>
    <s v="487"/>
    <s v="PR"/>
    <s v="Eixo Principal"/>
    <s v="-"/>
    <s v="487BPR0231"/>
    <s v="MANOEL RIBAS"/>
    <s v="ENTR PR-816 (P/ CÂNDIDO DE ABREU)"/>
    <n v="294.5"/>
    <n v="336.9"/>
    <n v="42.4"/>
    <x v="1"/>
    <m/>
    <m/>
    <s v="Estadual"/>
    <m/>
    <s v="PRT-487"/>
    <s v="PAV"/>
    <s v="Estadual"/>
    <s v="PLA"/>
    <s v="Campo Mourão"/>
  </r>
  <r>
    <x v="0"/>
    <s v="487BPR0250"/>
    <n v="0"/>
    <x v="478"/>
    <s v="0250"/>
    <n v="-51.352831439719097"/>
    <n v="-24.593371389677799"/>
    <n v="-51.196958670106397"/>
    <n v="-24.685739050117"/>
    <s v="487"/>
    <s v="PR"/>
    <s v="Eixo Principal"/>
    <s v="-"/>
    <s v="487BPR0250"/>
    <s v="ENTR PR-816 (P/ CÂNDIDO DE ABREU)"/>
    <s v="ENTR PR-239 (TRÊS BICOS)"/>
    <n v="336.9"/>
    <n v="358.2"/>
    <n v="21.3"/>
    <x v="1"/>
    <m/>
    <m/>
    <s v="Estadual"/>
    <m/>
    <s v="PRT-487"/>
    <s v="PAV"/>
    <s v="Estadual"/>
    <s v="PLA"/>
    <s v="Campo Mourão"/>
  </r>
  <r>
    <x v="0"/>
    <s v="487BPR0270"/>
    <n v="0"/>
    <x v="478"/>
    <s v="0270"/>
    <n v="-51.196958670106397"/>
    <n v="-24.685739050117"/>
    <n v="-50.847620769682699"/>
    <n v="-25.006879420049099"/>
    <s v="487"/>
    <s v="PR"/>
    <s v="Eixo Principal"/>
    <s v="-"/>
    <s v="487BPR0270"/>
    <s v="ENTR PR-239 (TRÊS BICOS)"/>
    <s v="IVAÍ"/>
    <n v="358.2"/>
    <n v="433.1"/>
    <n v="74.900000000000006"/>
    <x v="1"/>
    <m/>
    <m/>
    <s v="Estadual"/>
    <m/>
    <s v="PRT-487"/>
    <s v="LEN"/>
    <s v="Estadual"/>
    <s v="PLA"/>
    <s v="Campo Mourão"/>
  </r>
  <r>
    <x v="0"/>
    <s v="487BPR0290"/>
    <n v="0"/>
    <x v="478"/>
    <s v="0290"/>
    <n v="-50.847620769682699"/>
    <n v="-25.006879420049099"/>
    <n v="-50.771730539932399"/>
    <n v="-25.0582732800877"/>
    <s v="487"/>
    <s v="PR"/>
    <s v="Eixo Principal"/>
    <s v="-"/>
    <s v="487BPR0290"/>
    <s v="IVAÍ"/>
    <s v="ENTR PR-522"/>
    <n v="433.1"/>
    <n v="444.3"/>
    <n v="11.2"/>
    <x v="1"/>
    <m/>
    <m/>
    <s v="Estadual"/>
    <m/>
    <s v="PRT-487"/>
    <s v="PAV"/>
    <s v="Estadual"/>
    <s v="PLA"/>
    <s v="Campo Mourão"/>
  </r>
  <r>
    <x v="0"/>
    <s v="487BPR0291"/>
    <n v="0"/>
    <x v="478"/>
    <s v="0291"/>
    <n v="-50.771730539932399"/>
    <n v="-25.0582732800877"/>
    <n v="-50.589298809992002"/>
    <n v="-25.021475180335202"/>
    <s v="487"/>
    <s v="PR"/>
    <s v="Eixo Principal"/>
    <s v="-"/>
    <s v="487BPR0291"/>
    <s v="ENTR PR-522"/>
    <s v="ENTR BR-153 (IPIRANGA)"/>
    <n v="444.3"/>
    <n v="468.3"/>
    <n v="24"/>
    <x v="1"/>
    <m/>
    <m/>
    <s v="Estadual"/>
    <m/>
    <s v="PRT-487"/>
    <s v="IMP"/>
    <s v="Estadual"/>
    <s v="PLA"/>
    <s v="Ponta Grossa"/>
  </r>
  <r>
    <x v="0"/>
    <s v="487BPR0310"/>
    <n v="0"/>
    <x v="478"/>
    <s v="0310"/>
    <n v="-50.589298809992002"/>
    <n v="-25.021475180335202"/>
    <n v="-50.410661930403698"/>
    <n v="-25.086138000268399"/>
    <s v="487"/>
    <s v="PR"/>
    <s v="Eixo Principal"/>
    <s v="-"/>
    <s v="487BPR0310"/>
    <s v="ENTR BR-153 (IPIRANGA)"/>
    <s v="ENTR BR-373(A) (UVAIA)"/>
    <n v="468.3"/>
    <n v="489.9"/>
    <n v="21.6"/>
    <x v="1"/>
    <m/>
    <m/>
    <s v="Estadual"/>
    <m/>
    <s v="PRT-487"/>
    <s v="PAV"/>
    <s v="Estadual"/>
    <s v="PLA"/>
    <s v="Ponta Grossa"/>
  </r>
  <r>
    <x v="0"/>
    <s v="487BPR0330"/>
    <n v="0"/>
    <x v="478"/>
    <s v="0330"/>
    <n v="-50.410661930403698"/>
    <n v="-25.086138000268399"/>
    <n v="-50.2806248899266"/>
    <n v="-25.0400581100936"/>
    <s v="487"/>
    <s v="PR"/>
    <s v="Eixo Principal"/>
    <s v="Coinc"/>
    <s v="487BPR0330"/>
    <s v="ENTR BR-373(A) (UVAIA)"/>
    <s v="ENTR BR-376(A) (CAETANO)"/>
    <n v="489.9"/>
    <n v="505.8"/>
    <n v="15.9"/>
    <x v="2"/>
    <m/>
    <s v="373BPR0330"/>
    <s v="Convênio de Administração"/>
    <m/>
    <m/>
    <m/>
    <s v="Federal"/>
    <s v="PAV"/>
    <s v="Ponta Grossa"/>
  </r>
  <r>
    <x v="0"/>
    <s v="487BPR0340"/>
    <n v="0"/>
    <x v="478"/>
    <s v="0340"/>
    <n v="-50.2806248899266"/>
    <n v="-25.0400581100936"/>
    <n v="-50.191147850192998"/>
    <n v="-25.081815120171498"/>
    <s v="487"/>
    <s v="PR"/>
    <s v="Eixo Principal"/>
    <s v="Coinc"/>
    <s v="487BPR0340"/>
    <s v="ENTR BR-376(A) (CAETANO)"/>
    <s v="ENTR BR-376(B)"/>
    <n v="505.8"/>
    <n v="517.29999999999995"/>
    <n v="11.5"/>
    <x v="0"/>
    <m/>
    <s v="376BPR0390;373BPR0320"/>
    <s v="Convênio de Administração"/>
    <m/>
    <m/>
    <m/>
    <s v="Federal"/>
    <s v="PAV"/>
    <s v="Ponta Grossa"/>
  </r>
  <r>
    <x v="0"/>
    <s v="487BPR0350"/>
    <n v="0"/>
    <x v="478"/>
    <s v="0350"/>
    <n v="-50.191147850192998"/>
    <n v="-25.081815120171498"/>
    <n v="-50.151357099850202"/>
    <n v="-25.022580670161702"/>
    <s v="487"/>
    <s v="PR"/>
    <s v="Eixo Principal"/>
    <s v="Coinc"/>
    <s v="487BPR0350"/>
    <s v="ENTR BR-376(B)"/>
    <s v="ENTR BR-373(B)/PR-151 (PONTA GROSSA)"/>
    <n v="517.29999999999995"/>
    <n v="525.20000000000005"/>
    <n v="7.9"/>
    <x v="1"/>
    <m/>
    <s v="373BPR0310"/>
    <s v="Estadual"/>
    <m/>
    <s v="PTR-373"/>
    <s v="DUP"/>
    <s v="Estadual"/>
    <s v="PLA"/>
    <s v="Ponta Grossa"/>
  </r>
  <r>
    <x v="0"/>
    <s v="488BSP0010"/>
    <n v="0"/>
    <x v="479"/>
    <s v="0010"/>
    <n v="-45.233029330139402"/>
    <n v="-22.858622920211499"/>
    <n v="-45.232872289624403"/>
    <n v="-22.855854160341199"/>
    <s v="488"/>
    <s v="SP"/>
    <s v="Eixo Principal"/>
    <s v="-"/>
    <s v="488BSP0010"/>
    <s v="ENTR BR-116(A) (APARECIDA)"/>
    <s v="ACESSO I AO SANTUÁRIO DE N S APARECIDA"/>
    <n v="0"/>
    <n v="0.4"/>
    <n v="0.4"/>
    <x v="0"/>
    <m/>
    <m/>
    <s v="Federal"/>
    <m/>
    <m/>
    <m/>
    <s v="Federal"/>
    <s v="PAV"/>
    <s v="Taubaté"/>
  </r>
  <r>
    <x v="0"/>
    <s v="488BSP0011"/>
    <n v="0"/>
    <x v="479"/>
    <s v="0011"/>
    <n v="-45.232872289624403"/>
    <n v="-22.855854160341199"/>
    <n v="-45.233068699760601"/>
    <n v="-22.847097840193101"/>
    <s v="488"/>
    <s v="SP"/>
    <s v="Eixo Principal"/>
    <s v="-"/>
    <s v="488BSP0011"/>
    <s v="ACESSO I AO SANTUÁRIO DE N S APARECIDA"/>
    <s v="ACESSO II AO SANTUÁRIO DE N S APARECIDA"/>
    <n v="0.4"/>
    <n v="1.4"/>
    <n v="1"/>
    <x v="0"/>
    <m/>
    <m/>
    <s v="Federal"/>
    <m/>
    <m/>
    <m/>
    <s v="Federal"/>
    <s v="PAV"/>
    <s v="Taubaté"/>
  </r>
  <r>
    <x v="0"/>
    <s v="488BSP0012"/>
    <n v="0"/>
    <x v="479"/>
    <s v="0012"/>
    <n v="-45.233068699760601"/>
    <n v="-22.847097840193101"/>
    <n v="-45.238816480096403"/>
    <n v="-22.851647200158101"/>
    <s v="488"/>
    <s v="SP"/>
    <s v="Eixo Principal"/>
    <s v="-"/>
    <s v="488BSP0012"/>
    <s v="ACESSO II AO SANTUÁRIO DE N S APARECIDA"/>
    <s v="ACESSO III AO SANTUÁRIO DE N S APARECIDA"/>
    <n v="1.4"/>
    <n v="2.2999999999999998"/>
    <n v="0.9"/>
    <x v="0"/>
    <m/>
    <m/>
    <s v="Federal"/>
    <m/>
    <m/>
    <m/>
    <s v="Federal"/>
    <s v="PAV"/>
    <s v="Taubaté"/>
  </r>
  <r>
    <x v="0"/>
    <s v="488BSP0013"/>
    <n v="0"/>
    <x v="479"/>
    <s v="0013"/>
    <n v="-45.238816480096403"/>
    <n v="-22.851647200158101"/>
    <n v="-45.253786510339097"/>
    <n v="-22.860409230101801"/>
    <s v="488"/>
    <s v="SP"/>
    <s v="Eixo Principal"/>
    <s v="-"/>
    <s v="488BSP0013"/>
    <s v="ACESSO III AO SANTUÁRIO DE N S APARECIDA"/>
    <s v="ACESSO AO PORTO DE ITAGUAÇU"/>
    <n v="2.2999999999999998"/>
    <n v="4.3"/>
    <n v="2"/>
    <x v="0"/>
    <m/>
    <m/>
    <s v="Federal"/>
    <m/>
    <m/>
    <m/>
    <s v="Federal"/>
    <s v="PAV"/>
    <s v="Taubaté"/>
  </r>
  <r>
    <x v="0"/>
    <s v="488BSP0014"/>
    <n v="0"/>
    <x v="479"/>
    <s v="0014"/>
    <n v="-45.253786510339097"/>
    <n v="-22.860409230101801"/>
    <n v="-45.257267679859503"/>
    <n v="-22.870340619723699"/>
    <s v="488"/>
    <s v="SP"/>
    <s v="Eixo Principal"/>
    <s v="-"/>
    <s v="488BSP0014"/>
    <s v="ACESSO AO PORTO DE ITAGUAÇU"/>
    <s v="ENTR SP-062 (APARECIDA)"/>
    <n v="4.3"/>
    <n v="5.5"/>
    <n v="1.2"/>
    <x v="0"/>
    <m/>
    <m/>
    <s v="Federal"/>
    <m/>
    <m/>
    <m/>
    <s v="Federal"/>
    <s v="PAV"/>
    <s v="Taubaté"/>
  </r>
  <r>
    <x v="0"/>
    <s v="488BSP0015"/>
    <n v="0"/>
    <x v="479"/>
    <s v="0015"/>
    <n v="-45.257267679859503"/>
    <n v="-22.870340619723699"/>
    <n v="-45.257027960172103"/>
    <n v="-22.874462930319901"/>
    <s v="488"/>
    <s v="SP"/>
    <s v="Eixo Principal"/>
    <s v="-"/>
    <s v="488BSP0015"/>
    <s v="ENTR SP-062 (APARECIDA)"/>
    <s v="ENTR BR-116(B) (APARECIDA)"/>
    <n v="5.5"/>
    <n v="6"/>
    <n v="0.5"/>
    <x v="0"/>
    <m/>
    <m/>
    <s v="Federal"/>
    <m/>
    <m/>
    <m/>
    <s v="Federal"/>
    <s v="PAV"/>
    <s v="Taubaté"/>
  </r>
  <r>
    <x v="0"/>
    <s v="489BBA0010"/>
    <n v="0"/>
    <x v="480"/>
    <s v="0010"/>
    <n v="-39.225220310269002"/>
    <n v="-17.3406299701969"/>
    <n v="-39.540321179578697"/>
    <n v="-17.026437960243602"/>
    <s v="489"/>
    <s v="BA"/>
    <s v="Eixo Principal"/>
    <s v="-"/>
    <s v="489BBA0010"/>
    <s v="ENTR BA-001 (PRADO)"/>
    <s v="ENTR BR-101 (ITAMARAJÚ)"/>
    <n v="0"/>
    <n v="51.5"/>
    <n v="51.5"/>
    <x v="1"/>
    <m/>
    <m/>
    <s v="Estadual"/>
    <m/>
    <s v="BAT-489"/>
    <s v="PAV"/>
    <s v="Estadual"/>
    <s v="PLA"/>
    <s v="Eunápolis"/>
  </r>
  <r>
    <x v="0"/>
    <s v="490BGO0010"/>
    <n v="0"/>
    <x v="481"/>
    <s v="0010"/>
    <n v="-47.759237299861397"/>
    <n v="-17.6453158799238"/>
    <n v="-47.823118581956898"/>
    <n v="-17.7235282895988"/>
    <s v="490"/>
    <s v="GO"/>
    <s v="Eixo Principal"/>
    <s v="-"/>
    <s v="490BGO0010"/>
    <s v="ENTR BR-050/GO-213(A) (CAMPO ALEGRE DE GOIÁS)"/>
    <s v="FIM PAVIMENTAÇÃO"/>
    <n v="0"/>
    <n v="11.5"/>
    <n v="11.5"/>
    <x v="1"/>
    <m/>
    <m/>
    <s v="Estadual"/>
    <m/>
    <s v="GO-213"/>
    <s v="PAV"/>
    <s v="Estadual"/>
    <s v="PLA"/>
    <s v="Goiânia"/>
  </r>
  <r>
    <x v="0"/>
    <s v="490BGO0015"/>
    <n v="0"/>
    <x v="481"/>
    <s v="0015"/>
    <n v="-47.823118581956898"/>
    <n v="-17.7235282895988"/>
    <n v="-48.029740791604098"/>
    <n v="-17.753944690394999"/>
    <s v="490"/>
    <s v="GO"/>
    <s v="Eixo Principal"/>
    <s v="-"/>
    <s v="490BGO0015"/>
    <s v="FIM PAVIMENTAÇÃO"/>
    <s v="INICIO PAVIMENTAÇÃO"/>
    <n v="11.5"/>
    <n v="41.4"/>
    <n v="29.9"/>
    <x v="1"/>
    <m/>
    <m/>
    <s v="Estadual"/>
    <m/>
    <s v="GO-213"/>
    <s v="EOP"/>
    <s v="Estadual"/>
    <s v="PLA"/>
    <s v="Goiânia"/>
  </r>
  <r>
    <x v="0"/>
    <s v="490BGO0020"/>
    <n v="0"/>
    <x v="481"/>
    <s v="0020"/>
    <n v="-48.029740791604098"/>
    <n v="-17.753944690394999"/>
    <n v="-48.151803219742703"/>
    <n v="-17.730850069674901"/>
    <s v="490"/>
    <s v="GO"/>
    <s v="Eixo Principal"/>
    <s v="-"/>
    <s v="490BGO0020"/>
    <s v="INICIO PAVIMENTAÇÃO"/>
    <s v="ENTR BR-352/GO-330/307(A) (IPAMERI)"/>
    <n v="41.4"/>
    <n v="55.1"/>
    <n v="13.7"/>
    <x v="1"/>
    <m/>
    <m/>
    <s v="Estadual"/>
    <m/>
    <s v="GO-213"/>
    <s v="PAV"/>
    <s v="Estadual"/>
    <s v="PLA"/>
    <s v="Goiânia"/>
  </r>
  <r>
    <x v="0"/>
    <s v="490BGO0030"/>
    <n v="0"/>
    <x v="481"/>
    <s v="0030"/>
    <n v="-48.151803219742703"/>
    <n v="-17.730850069674901"/>
    <n v="-48.228237599585398"/>
    <n v="-17.725755639610998"/>
    <s v="490"/>
    <s v="GO"/>
    <s v="Eixo Principal"/>
    <s v="-"/>
    <s v="490BGO0030"/>
    <s v="ENTR BR-352/GO-330/307(A) (IPAMERI)"/>
    <s v="ENTR GO-307(B)"/>
    <n v="55.1"/>
    <n v="63.3"/>
    <n v="8.1999999999999993"/>
    <x v="1"/>
    <m/>
    <m/>
    <s v="Estadual"/>
    <m/>
    <s v="GO-213"/>
    <s v="PAV"/>
    <s v="Estadual"/>
    <s v="PLA"/>
    <s v="Goiânia"/>
  </r>
  <r>
    <x v="0"/>
    <s v="490BGO0032"/>
    <n v="0"/>
    <x v="481"/>
    <s v="0032"/>
    <n v="-48.228237599585398"/>
    <n v="-17.725755639610998"/>
    <n v="-48.496248349581599"/>
    <n v="-17.713448830199201"/>
    <s v="490"/>
    <s v="GO"/>
    <s v="Eixo Principal"/>
    <s v="-"/>
    <s v="490BGO0032"/>
    <s v="ENTR GO-307(B)"/>
    <s v="RIO CORUMBÁ"/>
    <n v="63.3"/>
    <n v="99.1"/>
    <n v="35.799999999999997"/>
    <x v="1"/>
    <m/>
    <m/>
    <s v="Estadual"/>
    <m/>
    <s v="GO-213"/>
    <s v="PAV"/>
    <s v="Estadual"/>
    <s v="PLA"/>
    <s v="Goiânia"/>
  </r>
  <r>
    <x v="0"/>
    <s v="490BGO0050"/>
    <n v="0"/>
    <x v="481"/>
    <s v="0050"/>
    <n v="-48.496248349581599"/>
    <n v="-17.713448830199201"/>
    <n v="-48.595095930232901"/>
    <n v="-17.7195480997649"/>
    <s v="490"/>
    <s v="GO"/>
    <s v="Eixo Principal"/>
    <s v="-"/>
    <s v="490BGO0050"/>
    <s v="RIO CORUMBÁ"/>
    <s v="ENTR GO-540"/>
    <n v="99.1"/>
    <n v="111.7"/>
    <n v="12.6"/>
    <x v="1"/>
    <m/>
    <m/>
    <s v="Estadual"/>
    <m/>
    <s v="GO-213"/>
    <s v="PAV"/>
    <s v="Estadual"/>
    <s v="PLA"/>
    <s v="Goiânia"/>
  </r>
  <r>
    <x v="0"/>
    <s v="490BGO0060"/>
    <n v="0"/>
    <x v="481"/>
    <s v="0060"/>
    <n v="-48.595095930232901"/>
    <n v="-17.7195480997649"/>
    <n v="-48.622004959761"/>
    <n v="-17.725210940032799"/>
    <s v="490"/>
    <s v="GO"/>
    <s v="Eixo Principal"/>
    <s v="-"/>
    <s v="490BGO0060"/>
    <s v="ENTR GO-540"/>
    <s v="ENTR GO-309(A) (CALDAS NOVAS)"/>
    <n v="111.7"/>
    <n v="114.7"/>
    <n v="3"/>
    <x v="1"/>
    <m/>
    <m/>
    <s v="Estadual"/>
    <m/>
    <s v="GO-213"/>
    <s v="PAV"/>
    <s v="Estadual"/>
    <s v="PLA"/>
    <s v="Goiânia"/>
  </r>
  <r>
    <x v="0"/>
    <s v="490BGO0070"/>
    <n v="0"/>
    <x v="481"/>
    <s v="0070"/>
    <n v="-48.622004959761"/>
    <n v="-17.725210940032799"/>
    <n v="-48.627392899762398"/>
    <n v="-17.7274654297856"/>
    <s v="490"/>
    <s v="GO"/>
    <s v="Eixo Principal"/>
    <s v="-"/>
    <s v="490BGO0070"/>
    <s v="ENTR GO-309(A) (CALDAS NOVAS)"/>
    <s v="INÍCIO PISTA DUPLA"/>
    <n v="114.7"/>
    <n v="115.3"/>
    <n v="0.6"/>
    <x v="1"/>
    <m/>
    <m/>
    <s v="Estadual"/>
    <m/>
    <s v="GO-213"/>
    <s v="DUP"/>
    <s v="Estadual"/>
    <s v="PLA"/>
    <s v="Goiânia"/>
  </r>
  <r>
    <x v="0"/>
    <s v="490BGO0071"/>
    <n v="0"/>
    <x v="481"/>
    <s v="0071"/>
    <n v="-48.627392899762398"/>
    <n v="-17.7274654297856"/>
    <n v="-48.640793589652297"/>
    <n v="-17.7198876495953"/>
    <s v="490"/>
    <s v="GO"/>
    <s v="Eixo Principal"/>
    <s v="-"/>
    <s v="490BGO0071"/>
    <s v="INÍCIO PISTA DUPLA"/>
    <s v="ENTR GO-139(A)/213(A)/309(B)"/>
    <n v="115.3"/>
    <n v="117"/>
    <n v="1.7"/>
    <x v="1"/>
    <m/>
    <m/>
    <s v="Estadual"/>
    <m/>
    <s v="GO-213"/>
    <s v="PAV"/>
    <s v="Estadual"/>
    <s v="PLA"/>
    <s v="Goiânia"/>
  </r>
  <r>
    <x v="0"/>
    <s v="490BGO0072"/>
    <n v="0"/>
    <x v="481"/>
    <s v="0072"/>
    <n v="-48.640793589652297"/>
    <n v="-17.7198876495953"/>
    <n v="-48.707954940268202"/>
    <n v="-17.6999515801012"/>
    <s v="490"/>
    <s v="GO"/>
    <s v="Eixo Principal"/>
    <s v="-"/>
    <s v="490BGO0072"/>
    <s v="ENTR GO-139(A)/213(A)/309(B)"/>
    <s v="ENTR GO-139(B)/213(B)"/>
    <n v="117"/>
    <n v="125.1"/>
    <n v="8.1"/>
    <x v="1"/>
    <m/>
    <m/>
    <s v="Estadual"/>
    <m/>
    <s v="GO-213"/>
    <s v="PAV"/>
    <s v="Estadual"/>
    <s v="PLA"/>
    <s v="Goiânia"/>
  </r>
  <r>
    <x v="0"/>
    <s v="490BGO0080"/>
    <n v="0"/>
    <x v="481"/>
    <s v="0080"/>
    <n v="-48.707954940268202"/>
    <n v="-17.6999515801012"/>
    <n v="-48.779175880062702"/>
    <n v="-17.7154318703844"/>
    <s v="490"/>
    <s v="GO"/>
    <s v="Eixo Principal"/>
    <s v="-"/>
    <s v="490BGO0080"/>
    <s v="ENTR GO-139(B)/213(B)"/>
    <s v="ENTR GO-507 (P/POUSADA DO RIO QUENTE)"/>
    <n v="125.1"/>
    <n v="133.19999999999999"/>
    <n v="8.1"/>
    <x v="1"/>
    <m/>
    <m/>
    <s v="Estadual"/>
    <m/>
    <s v="GO-213"/>
    <s v="PAV"/>
    <s v="Estadual"/>
    <s v="PLA"/>
    <s v="Goiânia"/>
  </r>
  <r>
    <x v="0"/>
    <s v="490BGO0085"/>
    <n v="0"/>
    <x v="481"/>
    <s v="0085"/>
    <n v="-48.779175880062702"/>
    <n v="-17.7154318703844"/>
    <n v="-49.017855079648101"/>
    <n v="-17.7154670698493"/>
    <s v="490"/>
    <s v="GO"/>
    <s v="Eixo Principal"/>
    <s v="-"/>
    <s v="490BGO0085"/>
    <s v="ENTR GO-507 (P/POUSADA DO RIO QUENTE)"/>
    <s v="ENTR GO-443"/>
    <n v="133.19999999999999"/>
    <n v="160.69999999999999"/>
    <n v="27.5"/>
    <x v="1"/>
    <m/>
    <m/>
    <s v="Estadual"/>
    <m/>
    <s v="GO-213"/>
    <s v="PAV"/>
    <s v="Estadual"/>
    <s v="PLA"/>
    <s v="Goiânia"/>
  </r>
  <r>
    <x v="0"/>
    <s v="490BGO0090"/>
    <n v="0"/>
    <x v="481"/>
    <s v="0090"/>
    <n v="-49.017855079648101"/>
    <n v="-17.7154670698493"/>
    <n v="-49.041034420102299"/>
    <n v="-17.722391280333198"/>
    <s v="490"/>
    <s v="GO"/>
    <s v="Eixo Principal"/>
    <s v="-"/>
    <s v="490BGO0090"/>
    <s v="ENTR GO-443"/>
    <s v="ENTR GO-147(A)"/>
    <n v="160.69999999999999"/>
    <n v="163.30000000000001"/>
    <n v="2.6"/>
    <x v="1"/>
    <m/>
    <m/>
    <s v="Estadual"/>
    <m/>
    <s v="GO-213"/>
    <s v="PAV"/>
    <s v="Estadual"/>
    <s v="PLA"/>
    <s v="Goiânia"/>
  </r>
  <r>
    <x v="0"/>
    <s v="490BGO0092"/>
    <n v="0"/>
    <x v="481"/>
    <s v="0092"/>
    <n v="-49.041034420102299"/>
    <n v="-17.722391280333198"/>
    <n v="-49.0583207154286"/>
    <n v="-17.727603294956001"/>
    <s v="490"/>
    <s v="GO"/>
    <s v="Eixo Principal"/>
    <s v="-"/>
    <s v="490BGO0092"/>
    <s v="ENTR GO-147(A)"/>
    <s v="INÍCIO PISTA DUPLA"/>
    <n v="163.30000000000001"/>
    <n v="165.2"/>
    <n v="1.9"/>
    <x v="1"/>
    <m/>
    <m/>
    <s v="Estadual"/>
    <m/>
    <s v="GO-147"/>
    <s v="PAV"/>
    <s v="Estadual"/>
    <s v="PLA"/>
    <s v="Goiânia"/>
  </r>
  <r>
    <x v="0"/>
    <s v="490BGO0095"/>
    <n v="0"/>
    <x v="481"/>
    <s v="0095"/>
    <n v="-49.0583207154286"/>
    <n v="-17.727603294956001"/>
    <n v="-49.072229399966702"/>
    <n v="-17.729847609779299"/>
    <s v="490"/>
    <s v="GO"/>
    <s v="Eixo Principal"/>
    <s v="-"/>
    <s v="490BGO0095"/>
    <s v="INÍCIO PISTA DUPLA"/>
    <s v="ENTR GO-147(B)"/>
    <n v="165.2"/>
    <n v="166.7"/>
    <n v="1.5"/>
    <x v="1"/>
    <m/>
    <m/>
    <s v="Estadual"/>
    <m/>
    <s v="GO-147"/>
    <s v="DUP"/>
    <s v="Estadual"/>
    <s v="PLA"/>
    <s v="Goiânia"/>
  </r>
  <r>
    <x v="0"/>
    <s v="490BGO0098"/>
    <n v="0"/>
    <x v="481"/>
    <s v="0098"/>
    <n v="-49.072229399966702"/>
    <n v="-17.729847609779299"/>
    <n v="-49.114245949890602"/>
    <n v="-17.736578719632099"/>
    <s v="490"/>
    <s v="GO"/>
    <s v="Eixo Principal"/>
    <s v="-"/>
    <s v="490BGO0098"/>
    <s v="ENTR GO-147(B)"/>
    <s v="ENTR GO-476 (MORRINHOS)"/>
    <n v="166.7"/>
    <n v="171.5"/>
    <n v="4.8"/>
    <x v="1"/>
    <m/>
    <m/>
    <s v="Estadual"/>
    <m/>
    <s v="GO-213"/>
    <s v="DUP"/>
    <s v="Estadual"/>
    <s v="PLA"/>
    <s v="Goiânia"/>
  </r>
  <r>
    <x v="0"/>
    <s v="490BGO0100"/>
    <n v="0"/>
    <x v="481"/>
    <s v="0100"/>
    <n v="-49.114245949890602"/>
    <n v="-17.736578719632099"/>
    <n v="-49.154310509622199"/>
    <n v="-17.727535979801502"/>
    <s v="490"/>
    <s v="GO"/>
    <s v="Eixo Principal"/>
    <s v="-"/>
    <s v="490BGO0100"/>
    <s v="ENTR GO-476 (MORRINHOS)"/>
    <s v="ENTR BR-153/GO-213(B)"/>
    <n v="171.5"/>
    <n v="175.8"/>
    <n v="4.3"/>
    <x v="1"/>
    <m/>
    <m/>
    <s v="Estadual"/>
    <m/>
    <s v="GO-213"/>
    <s v="DUP"/>
    <s v="Estadual"/>
    <s v="PLA"/>
    <s v="Goiânia"/>
  </r>
  <r>
    <x v="0"/>
    <s v="491BMG0010"/>
    <n v="0"/>
    <x v="482"/>
    <s v="0010"/>
    <n v="-46.983641440300097"/>
    <n v="-20.932734339917801"/>
    <n v="-46.979215300046"/>
    <n v="-21.0706503903032"/>
    <s v="491"/>
    <s v="MG"/>
    <s v="Eixo Principal"/>
    <s v="-"/>
    <s v="491BMG0010"/>
    <s v="ENTR BR-265/MG-050 (SÃO SEBASTIÃO DO PARAÍSO)"/>
    <s v="ACESSO ITAMOJÍ"/>
    <n v="0"/>
    <n v="17.100000000000001"/>
    <n v="17.100000000000001"/>
    <x v="1"/>
    <m/>
    <m/>
    <s v="Estadual"/>
    <m/>
    <s v="MG-491"/>
    <s v="PAV"/>
    <s v="Estadual"/>
    <s v="PLA"/>
    <s v="Passos"/>
  </r>
  <r>
    <x v="0"/>
    <s v="491BMG0023"/>
    <n v="0"/>
    <x v="482"/>
    <s v="0023"/>
    <n v="-46.979215300046"/>
    <n v="-21.0706503903032"/>
    <n v="-46.971561150326799"/>
    <n v="-21.178924679929899"/>
    <s v="491"/>
    <s v="MG"/>
    <s v="Eixo Principal"/>
    <s v="-"/>
    <s v="491BMG0023"/>
    <s v="ACESSO ITAMOJÍ"/>
    <s v="ACESSO MONTE SANTO DE MINAS"/>
    <n v="17.100000000000001"/>
    <n v="31.9"/>
    <n v="14.8"/>
    <x v="1"/>
    <m/>
    <m/>
    <s v="Estadual"/>
    <m/>
    <s v="MG-491"/>
    <s v="PAV"/>
    <s v="Estadual"/>
    <s v="PLA"/>
    <s v="Passos"/>
  </r>
  <r>
    <x v="0"/>
    <s v="491BMG0030"/>
    <n v="0"/>
    <x v="482"/>
    <s v="0030"/>
    <n v="-46.971561150326799"/>
    <n v="-21.178924679929899"/>
    <n v="-46.934801420149299"/>
    <n v="-21.310064639971099"/>
    <s v="491"/>
    <s v="MG"/>
    <s v="Eixo Principal"/>
    <s v="-"/>
    <s v="491BMG0030"/>
    <s v="ACESSO MONTE SANTO DE MINAS"/>
    <s v="ENTR MG-449"/>
    <n v="31.9"/>
    <n v="48.4"/>
    <n v="16.5"/>
    <x v="1"/>
    <m/>
    <m/>
    <s v="Estadual"/>
    <m/>
    <s v="MG-491"/>
    <s v="PAV"/>
    <s v="Estadual"/>
    <s v="PLA"/>
    <s v="Passos"/>
  </r>
  <r>
    <x v="0"/>
    <s v="491BMG0050"/>
    <n v="0"/>
    <x v="482"/>
    <s v="0050"/>
    <n v="-46.934801420149299"/>
    <n v="-21.310064639971099"/>
    <n v="-46.695999859705601"/>
    <n v="-21.2890126197365"/>
    <s v="491"/>
    <s v="MG"/>
    <s v="Eixo Principal"/>
    <s v="-"/>
    <s v="491BMG0050"/>
    <s v="ENTR MG-449"/>
    <s v="ENTR BR-146(A)/MG-450 (GUAXUPÉ)"/>
    <n v="48.4"/>
    <n v="76.3"/>
    <n v="27.9"/>
    <x v="1"/>
    <m/>
    <m/>
    <s v="Estadual"/>
    <m/>
    <s v="MGT-491"/>
    <s v="PAV"/>
    <s v="Estadual"/>
    <s v="PLA"/>
    <s v="Passos"/>
  </r>
  <r>
    <x v="0"/>
    <s v="491BMG0070"/>
    <n v="0"/>
    <x v="482"/>
    <s v="0070"/>
    <n v="-46.695999859705601"/>
    <n v="-21.2890126197365"/>
    <n v="-46.520825510289001"/>
    <n v="-21.3541906199011"/>
    <s v="491"/>
    <s v="MG"/>
    <s v="Eixo Principal"/>
    <s v="Coinc"/>
    <s v="491BMG0070"/>
    <s v="ENTR BR-146(A)/MG-450 (GUAXUPÉ)"/>
    <s v="ENTR MG-446 (P/MUZAMBINHO)"/>
    <n v="76.3"/>
    <n v="100.2"/>
    <n v="23.9"/>
    <x v="2"/>
    <m/>
    <s v="146BMG0250"/>
    <s v="Federal"/>
    <m/>
    <m/>
    <m/>
    <s v="Federal"/>
    <s v="PAV"/>
    <s v="Passos"/>
  </r>
  <r>
    <x v="0"/>
    <s v="491BMG0085"/>
    <n v="0"/>
    <x v="482"/>
    <s v="0085"/>
    <n v="-46.520825510289001"/>
    <n v="-21.3541906199011"/>
    <n v="-46.473555149750297"/>
    <n v="-21.3585062298785"/>
    <s v="491"/>
    <s v="MG"/>
    <s v="Eixo Principal"/>
    <s v="Coinc"/>
    <s v="491BMG0085"/>
    <s v="ENTR MG-446 (P/MUZAMBINHO)"/>
    <s v="ENTR BR-146(B)"/>
    <n v="100.2"/>
    <n v="105.5"/>
    <n v="5.3"/>
    <x v="2"/>
    <m/>
    <s v="146BMG0252"/>
    <s v="Federal"/>
    <m/>
    <m/>
    <m/>
    <s v="Federal"/>
    <s v="PAV"/>
    <s v="Passos"/>
  </r>
  <r>
    <x v="0"/>
    <s v="491BMG0090"/>
    <n v="0"/>
    <x v="482"/>
    <s v="0090"/>
    <n v="-46.473555149750297"/>
    <n v="-21.3585062298785"/>
    <n v="-46.368388179670703"/>
    <n v="-21.332883909864499"/>
    <s v="491"/>
    <s v="MG"/>
    <s v="Eixo Principal"/>
    <s v="-"/>
    <s v="491BMG0090"/>
    <s v="ENTR BR-146(B)"/>
    <s v="ACESSO MONTE BELO"/>
    <n v="105.5"/>
    <n v="119.7"/>
    <n v="14.2"/>
    <x v="1"/>
    <m/>
    <m/>
    <s v="Estadual"/>
    <m/>
    <s v="MGT-491"/>
    <s v="PAV"/>
    <s v="Estadual"/>
    <s v="PLA"/>
    <s v="Caxambu"/>
  </r>
  <r>
    <x v="0"/>
    <s v="491BMG0100"/>
    <n v="0"/>
    <x v="482"/>
    <s v="0100"/>
    <n v="-46.368388179670703"/>
    <n v="-21.332883909864499"/>
    <n v="-46.160193060261399"/>
    <n v="-21.3716989299616"/>
    <s v="491"/>
    <s v="MG"/>
    <s v="Eixo Principal"/>
    <s v="-"/>
    <s v="491BMG0100"/>
    <s v="ACESSO MONTE BELO"/>
    <s v="ENTR MG-184 (P/AREADO)"/>
    <n v="119.7"/>
    <n v="145.1"/>
    <n v="25.4"/>
    <x v="1"/>
    <m/>
    <m/>
    <s v="Estadual"/>
    <m/>
    <s v="MGT-491"/>
    <s v="PAV"/>
    <s v="Estadual"/>
    <s v="PLA"/>
    <s v="Caxambu"/>
  </r>
  <r>
    <x v="0"/>
    <s v="491BMG0110"/>
    <n v="0"/>
    <x v="482"/>
    <s v="0110"/>
    <n v="-46.160193060261399"/>
    <n v="-21.3716989299616"/>
    <n v="-45.948715230123703"/>
    <n v="-21.4452997798609"/>
    <s v="491"/>
    <s v="MG"/>
    <s v="Eixo Principal"/>
    <s v="-"/>
    <s v="491BMG0110"/>
    <s v="ENTR MG-184 (P/AREADO)"/>
    <s v="ENTR BR-369 (ALFENAS)"/>
    <n v="145.1"/>
    <n v="173"/>
    <n v="27.9"/>
    <x v="1"/>
    <m/>
    <m/>
    <s v="Estadual"/>
    <m/>
    <s v="MG-491"/>
    <s v="PAV"/>
    <s v="Estadual"/>
    <s v="PLA"/>
    <s v="Caxambu"/>
  </r>
  <r>
    <x v="0"/>
    <s v="491BMG0130"/>
    <n v="0"/>
    <x v="482"/>
    <s v="0130"/>
    <n v="-45.948715230123703"/>
    <n v="-21.4452997798609"/>
    <n v="-45.7522841900632"/>
    <n v="-21.5476220297328"/>
    <s v="491"/>
    <s v="MG"/>
    <s v="Eixo Principal"/>
    <s v="-"/>
    <s v="491BMG0130"/>
    <s v="ENTR BR-369 (ALFENAS)"/>
    <s v="ENTR MG-453 (PARAGUAÇU)"/>
    <n v="173"/>
    <n v="198.2"/>
    <n v="25.2"/>
    <x v="1"/>
    <m/>
    <m/>
    <s v="Estadual"/>
    <m/>
    <s v="MG-491"/>
    <s v="PAV"/>
    <s v="Estadual"/>
    <s v="PLA"/>
    <s v="Caxambu"/>
  </r>
  <r>
    <x v="0"/>
    <s v="491BMG0150"/>
    <n v="0"/>
    <x v="482"/>
    <s v="0150"/>
    <n v="-45.7522841900632"/>
    <n v="-21.5476220297328"/>
    <n v="-45.563925059993402"/>
    <n v="-21.601118010088001"/>
    <s v="491"/>
    <s v="MG"/>
    <s v="Eixo Principal"/>
    <s v="-"/>
    <s v="491BMG0150"/>
    <s v="ENTR MG-453 (PARAGUAÇU)"/>
    <s v="ACESSO ELÓI MENDES"/>
    <n v="198.2"/>
    <n v="221.3"/>
    <n v="23.1"/>
    <x v="1"/>
    <m/>
    <m/>
    <s v="Estadual"/>
    <m/>
    <s v="MG-491"/>
    <s v="PAV"/>
    <s v="Estadual"/>
    <s v="PLA"/>
    <s v="Caxambu"/>
  </r>
  <r>
    <x v="0"/>
    <s v="491BMG0170"/>
    <n v="0"/>
    <x v="482"/>
    <s v="0170"/>
    <n v="-45.563925059993402"/>
    <n v="-21.601118010088001"/>
    <n v="-45.453593119726598"/>
    <n v="-21.561436959947599"/>
    <s v="491"/>
    <s v="MG"/>
    <s v="Eixo Principal"/>
    <s v="-"/>
    <s v="491BMG0170"/>
    <s v="ACESSO ELÓI MENDES"/>
    <s v="ENTR MG-167(A) (VARGINHA)"/>
    <n v="221.3"/>
    <n v="236.3"/>
    <n v="15"/>
    <x v="1"/>
    <m/>
    <m/>
    <s v="Estadual"/>
    <m/>
    <s v="MG-491"/>
    <s v="PAV"/>
    <s v="Estadual"/>
    <s v="PLA"/>
    <s v="Caxambu"/>
  </r>
  <r>
    <x v="0"/>
    <s v="491BMG0190"/>
    <n v="0"/>
    <x v="482"/>
    <s v="0190"/>
    <n v="-45.453593119726598"/>
    <n v="-21.561436959947599"/>
    <n v="-45.442332550106997"/>
    <n v="-21.579327849700402"/>
    <s v="491"/>
    <s v="MG"/>
    <s v="Eixo Principal"/>
    <s v="-"/>
    <s v="491BMG0190"/>
    <s v="ENTR MG-167(A) (VARGINHA)"/>
    <s v="ENTR AV. PRINCESA DO SUL"/>
    <n v="236.3"/>
    <n v="239.3"/>
    <n v="3"/>
    <x v="1"/>
    <m/>
    <m/>
    <s v="Estadual"/>
    <m/>
    <s v="MG-491"/>
    <s v="DUP"/>
    <s v="Estadual"/>
    <s v="PLA"/>
    <s v="Caxambu"/>
  </r>
  <r>
    <x v="0"/>
    <s v="491BMG0210"/>
    <n v="0"/>
    <x v="482"/>
    <s v="0210"/>
    <n v="-45.442332550106997"/>
    <n v="-21.579327849700402"/>
    <n v="-45.439050049819897"/>
    <n v="-21.597416489579299"/>
    <s v="491"/>
    <s v="MG"/>
    <s v="Eixo Principal"/>
    <s v="-"/>
    <s v="491BMG0210"/>
    <s v="ENTR AV. PRINCESA DO SUL"/>
    <s v="FIM PISTA DUPLA"/>
    <n v="239.3"/>
    <n v="241.5"/>
    <n v="2.2000000000000002"/>
    <x v="1"/>
    <m/>
    <m/>
    <s v="Estadual"/>
    <m/>
    <s v="MG-491"/>
    <s v="DUP"/>
    <s v="Estadual"/>
    <s v="PLA"/>
    <s v="Caxambu"/>
  </r>
  <r>
    <x v="0"/>
    <s v="491BMG0230"/>
    <n v="0"/>
    <x v="482"/>
    <s v="0230"/>
    <n v="-45.439050049819897"/>
    <n v="-21.597416489579299"/>
    <n v="-45.335961160279197"/>
    <n v="-21.673402200351202"/>
    <s v="491"/>
    <s v="MG"/>
    <s v="Eixo Principal"/>
    <s v="-"/>
    <s v="491BMG0230"/>
    <s v="FIM PISTA DUPLA"/>
    <s v="ENTR BR-381/MG-167(B)"/>
    <n v="241.5"/>
    <n v="258.10000000000002"/>
    <n v="16.600000000000001"/>
    <x v="1"/>
    <m/>
    <m/>
    <s v="Estadual"/>
    <m/>
    <s v="MGT-491"/>
    <s v="PAV"/>
    <s v="Estadual"/>
    <s v="PLA"/>
    <s v="Caxambu"/>
  </r>
  <r>
    <x v="0"/>
    <s v="492BRJ0010"/>
    <n v="0"/>
    <x v="483"/>
    <s v="0010"/>
    <n v="-41.343330240098403"/>
    <n v="-21.375841579625099"/>
    <n v="-41.409073330170003"/>
    <n v="-21.438274009837599"/>
    <s v="492"/>
    <s v="RJ"/>
    <s v="Eixo Principal"/>
    <s v="-"/>
    <s v="492BRJ0010"/>
    <s v="ENTR BR-101 (MORRO DO COCO)"/>
    <s v="ENTR RJ-228 (VILA NOVA DE CAMPOS)"/>
    <n v="0"/>
    <n v="11.4"/>
    <n v="11.4"/>
    <x v="1"/>
    <m/>
    <m/>
    <s v="Estadual"/>
    <m/>
    <s v="RJ-204"/>
    <s v="IMP"/>
    <s v="Estadual"/>
    <s v="PLA"/>
    <s v="Campos"/>
  </r>
  <r>
    <x v="0"/>
    <s v="492BRJ0030"/>
    <n v="0"/>
    <x v="483"/>
    <s v="0030"/>
    <n v="-41.409073330170003"/>
    <n v="-21.438274009837599"/>
    <n v="-41.475039450310298"/>
    <n v="-21.477634719666501"/>
    <s v="492"/>
    <s v="RJ"/>
    <s v="Eixo Principal"/>
    <s v="-"/>
    <s v="492BRJ0030"/>
    <s v="ENTR RJ-228 (VILA NOVA DE CAMPOS)"/>
    <s v="SÃO JOAQUIM"/>
    <n v="11.4"/>
    <n v="21.1"/>
    <n v="9.6999999999999993"/>
    <x v="1"/>
    <m/>
    <m/>
    <s v="Estadual"/>
    <m/>
    <s v="RJ-204"/>
    <s v="PAV"/>
    <s v="Estadual"/>
    <s v="PLA"/>
    <s v="Campos"/>
  </r>
  <r>
    <x v="0"/>
    <s v="492BRJ0040"/>
    <n v="0"/>
    <x v="483"/>
    <s v="0040"/>
    <n v="-41.475039450310298"/>
    <n v="-21.477634719666501"/>
    <n v="-41.5413179499634"/>
    <n v="-21.528171829766102"/>
    <s v="492"/>
    <s v="RJ"/>
    <s v="Eixo Principal"/>
    <s v="-"/>
    <s v="492BRJ0040"/>
    <s v="SÃO JOAQUIM"/>
    <s v="ENTR BR-356(A) (P/CAMPOS)"/>
    <n v="21.1"/>
    <n v="31.1"/>
    <n v="10"/>
    <x v="1"/>
    <m/>
    <m/>
    <s v="Estadual"/>
    <m/>
    <s v="RJ-204"/>
    <s v="PAV"/>
    <s v="Estadual"/>
    <s v="PLA"/>
    <s v="Campos"/>
  </r>
  <r>
    <x v="0"/>
    <s v="492BRJ0045"/>
    <n v="0"/>
    <x v="483"/>
    <s v="0045"/>
    <n v="-41.5413179499634"/>
    <n v="-21.528171829766102"/>
    <n v="-41.546443810433402"/>
    <n v="-21.522932679899199"/>
    <s v="492"/>
    <s v="RJ"/>
    <s v="Eixo Principal"/>
    <s v="Coinc"/>
    <s v="492BRJ0045"/>
    <s v="ENTR BR-356(A) (P/CAMPOS)"/>
    <s v="ENTR BR-356(B) (FAZENDA DO LUNA)"/>
    <n v="31.1"/>
    <n v="31.9"/>
    <n v="0.8"/>
    <x v="2"/>
    <m/>
    <s v="356BRJ0385"/>
    <s v="Federal"/>
    <m/>
    <m/>
    <m/>
    <s v="Federal"/>
    <s v="PAV"/>
    <s v="Campos"/>
  </r>
  <r>
    <x v="0"/>
    <s v="492BRJ0050"/>
    <n v="0"/>
    <x v="483"/>
    <s v="0050"/>
    <n v="-41.546443810433402"/>
    <n v="-21.522932679899199"/>
    <n v="-41.6216173596533"/>
    <n v="-21.568549849995499"/>
    <s v="492"/>
    <s v="RJ"/>
    <s v="Eixo Principal"/>
    <s v="-"/>
    <s v="492BRJ0050"/>
    <s v="ENTR BR-356(B) (FAZENDA DO LUNA)"/>
    <s v="SÃO LUIS"/>
    <n v="31.9"/>
    <n v="41.9"/>
    <n v="10"/>
    <x v="1"/>
    <m/>
    <m/>
    <s v="Estadual"/>
    <m/>
    <s v="RJ-204"/>
    <s v="PAV"/>
    <s v="Estadual"/>
    <s v="PLA"/>
    <s v="Campos"/>
  </r>
  <r>
    <x v="0"/>
    <s v="492BRJ0070"/>
    <n v="0"/>
    <x v="483"/>
    <s v="0070"/>
    <n v="-41.6216173596533"/>
    <n v="-21.568549849995499"/>
    <n v="-41.7041176604016"/>
    <n v="-21.6046958900032"/>
    <s v="492"/>
    <s v="RJ"/>
    <s v="Eixo Principal"/>
    <s v="-"/>
    <s v="492BRJ0070"/>
    <s v="SÃO LUIS"/>
    <s v="ENTR RJ-206 (CASA BRANCA)"/>
    <n v="41.9"/>
    <n v="53.2"/>
    <n v="11.3"/>
    <x v="1"/>
    <m/>
    <m/>
    <s v="Estadual"/>
    <m/>
    <s v="RJ-204"/>
    <s v="LEN"/>
    <s v="Estadual"/>
    <s v="PLA"/>
    <s v="Campos"/>
  </r>
  <r>
    <x v="0"/>
    <s v="492BRJ0090"/>
    <n v="0"/>
    <x v="483"/>
    <s v="0090"/>
    <n v="-41.7041176604016"/>
    <n v="-21.6046958900032"/>
    <n v="-41.727727869645399"/>
    <n v="-21.644871630221498"/>
    <s v="492"/>
    <s v="RJ"/>
    <s v="Eixo Principal"/>
    <s v="-"/>
    <s v="492BRJ0090"/>
    <s v="ENTR RJ-206 (CASA BRANCA)"/>
    <s v="ENTR RJ-194"/>
    <n v="53.2"/>
    <n v="59"/>
    <n v="5.8"/>
    <x v="1"/>
    <m/>
    <m/>
    <s v="Estadual"/>
    <m/>
    <s v="RJ-204"/>
    <s v="LEN"/>
    <s v="Estadual"/>
    <s v="PLA"/>
    <s v="Campos"/>
  </r>
  <r>
    <x v="0"/>
    <s v="492BRJ0100"/>
    <n v="0"/>
    <x v="483"/>
    <s v="0100"/>
    <n v="-41.727727869645399"/>
    <n v="-21.644871630221498"/>
    <n v="-41.730340169962801"/>
    <n v="-21.644782420172501"/>
    <s v="492"/>
    <s v="RJ"/>
    <s v="Eixo Principal"/>
    <s v="-"/>
    <s v="492BRJ0100"/>
    <s v="ENTR RJ-194"/>
    <s v="INÍCIO PAVIMENTAÇÃO"/>
    <n v="59"/>
    <n v="59.9"/>
    <n v="0.9"/>
    <x v="1"/>
    <m/>
    <m/>
    <s v="Estadual"/>
    <m/>
    <s v="RJ-204"/>
    <s v="LEN"/>
    <s v="Estadual"/>
    <s v="PLA"/>
    <s v="Campos"/>
  </r>
  <r>
    <x v="0"/>
    <s v="492BRJ0105"/>
    <n v="0"/>
    <x v="483"/>
    <s v="0105"/>
    <n v="-41.730340169962801"/>
    <n v="-21.644782420172501"/>
    <n v="-41.744278270425802"/>
    <n v="-21.641590260382099"/>
    <s v="492"/>
    <s v="RJ"/>
    <s v="Eixo Principal"/>
    <s v="-"/>
    <s v="492BRJ0105"/>
    <s v="INÍCIO PAVIMENTAÇÃO"/>
    <s v="ENTR RJ-194 (IPUCA)"/>
    <n v="59.9"/>
    <n v="60.8"/>
    <n v="0.9"/>
    <x v="1"/>
    <m/>
    <m/>
    <s v="Estadual"/>
    <m/>
    <s v="RJ-204"/>
    <s v="PAV"/>
    <s v="Estadual"/>
    <s v="PLA"/>
    <s v="Campos"/>
  </r>
  <r>
    <x v="0"/>
    <s v="492BRJ0110"/>
    <n v="0"/>
    <x v="483"/>
    <s v="0110"/>
    <n v="-41.744278270425802"/>
    <n v="-21.641590260382099"/>
    <n v="-41.748972020142503"/>
    <n v="-21.6466496096916"/>
    <s v="492"/>
    <s v="RJ"/>
    <s v="Eixo Principal"/>
    <s v="-"/>
    <s v="492BRJ0110"/>
    <s v="ENTR RJ-194 (IPUCA)"/>
    <s v="ENTR RJ-158(A) (SÃO FIDÉLIS)"/>
    <n v="60.8"/>
    <n v="61.8"/>
    <n v="1"/>
    <x v="1"/>
    <m/>
    <m/>
    <s v="Estadual"/>
    <m/>
    <s v="RJ-204"/>
    <s v="PAV"/>
    <s v="Estadual"/>
    <s v="PLA"/>
    <s v="Campos"/>
  </r>
  <r>
    <x v="0"/>
    <s v="492BRJ0130"/>
    <n v="0"/>
    <x v="483"/>
    <s v="0130"/>
    <n v="-41.748972020142503"/>
    <n v="-21.6466496096916"/>
    <n v="-41.824664329794899"/>
    <n v="-21.621746410068699"/>
    <s v="492"/>
    <s v="RJ"/>
    <s v="Eixo Principal"/>
    <s v="-"/>
    <s v="492BRJ0130"/>
    <s v="ENTR RJ-158(A) (SÃO FIDÉLIS)"/>
    <s v="ENTR RJ-158(B)"/>
    <n v="61.8"/>
    <n v="72.400000000000006"/>
    <n v="10.6"/>
    <x v="1"/>
    <m/>
    <m/>
    <s v="Estadual"/>
    <m/>
    <s v="RJ-158"/>
    <s v="PAV"/>
    <s v="Estadual"/>
    <s v="PLA"/>
    <s v="Campos"/>
  </r>
  <r>
    <x v="0"/>
    <s v="492BRJ0150"/>
    <n v="0"/>
    <x v="483"/>
    <s v="0150"/>
    <n v="-41.824664329794899"/>
    <n v="-21.621746410068699"/>
    <n v="-41.917729390199099"/>
    <n v="-21.723439319768701"/>
    <s v="492"/>
    <s v="RJ"/>
    <s v="Eixo Principal"/>
    <s v="-"/>
    <s v="492BRJ0150"/>
    <s v="ENTR RJ-158(B)"/>
    <s v="ENTR RJ-146 (CAMBIASCA)"/>
    <n v="72.400000000000006"/>
    <n v="89.5"/>
    <n v="17.100000000000001"/>
    <x v="1"/>
    <m/>
    <m/>
    <s v="Estadual"/>
    <m/>
    <s v="RJ-192"/>
    <s v="PAV"/>
    <s v="Estadual"/>
    <s v="PLA"/>
    <s v="Campos"/>
  </r>
  <r>
    <x v="0"/>
    <s v="492BRJ0170"/>
    <n v="0"/>
    <x v="483"/>
    <s v="0170"/>
    <n v="-41.917729390199099"/>
    <n v="-21.723439319768701"/>
    <n v="-41.9892311603896"/>
    <n v="-21.731727889930099"/>
    <s v="492"/>
    <s v="RJ"/>
    <s v="Eixo Principal"/>
    <s v="-"/>
    <s v="492BRJ0170"/>
    <s v="ENTR RJ-146 (CAMBIASCA)"/>
    <s v="ENTR RJ-116(A) (PONTO DE PERGUNTA)"/>
    <n v="89.5"/>
    <n v="99.3"/>
    <n v="9.8000000000000007"/>
    <x v="1"/>
    <m/>
    <m/>
    <s v="Estadual"/>
    <m/>
    <s v="RJ-192"/>
    <s v="PAV"/>
    <s v="Estadual"/>
    <s v="PLA"/>
    <s v="Campos"/>
  </r>
  <r>
    <x v="0"/>
    <s v="492BRJ0190"/>
    <n v="0"/>
    <x v="483"/>
    <s v="0190"/>
    <n v="-41.9892311603896"/>
    <n v="-21.731727889930099"/>
    <n v="-42.081866909630101"/>
    <n v="-21.8313424600864"/>
    <s v="492"/>
    <s v="RJ"/>
    <s v="Eixo Principal"/>
    <s v="-"/>
    <s v="492BRJ0190"/>
    <s v="ENTR RJ-116(A) (PONTO DE PERGUNTA)"/>
    <s v="ENTR RJ-184 (VALÃO DO BARRO)"/>
    <n v="99.3"/>
    <n v="118.1"/>
    <n v="18.8"/>
    <x v="1"/>
    <m/>
    <m/>
    <s v="Estadual"/>
    <m/>
    <s v="RJ-116"/>
    <s v="PAV"/>
    <s v="Estadual"/>
    <s v="PLA"/>
    <s v="Campos"/>
  </r>
  <r>
    <x v="0"/>
    <s v="492BRJ0210"/>
    <n v="0"/>
    <x v="483"/>
    <s v="0210"/>
    <n v="-42.081866909630101"/>
    <n v="-21.8313424600864"/>
    <n v="-42.157277350169501"/>
    <n v="-21.920545120261"/>
    <s v="492"/>
    <s v="RJ"/>
    <s v="Eixo Principal"/>
    <s v="-"/>
    <s v="492BRJ0210"/>
    <s v="ENTR RJ-184 (VALÃO DO BARRO)"/>
    <s v="ENTR RJ-176 (P/SÃO SEBASTIÃO DO ALTO)"/>
    <n v="118.1"/>
    <n v="131.69999999999999"/>
    <n v="13.6"/>
    <x v="1"/>
    <m/>
    <m/>
    <s v="Estadual"/>
    <m/>
    <s v="RJ-116"/>
    <s v="PAV"/>
    <s v="Estadual"/>
    <s v="PLA"/>
    <s v="Campos"/>
  </r>
  <r>
    <x v="0"/>
    <s v="492BRJ0230"/>
    <n v="0"/>
    <x v="483"/>
    <s v="0230"/>
    <n v="-42.157277350169501"/>
    <n v="-21.920545120261"/>
    <n v="-42.258647619991599"/>
    <n v="-21.995644579733501"/>
    <s v="492"/>
    <s v="RJ"/>
    <s v="Eixo Principal"/>
    <s v="-"/>
    <s v="492BRJ0230"/>
    <s v="ENTR RJ-176 (P/SÃO SEBASTIÃO DO ALTO)"/>
    <s v="ENTR RJ-172 (MACUCO)"/>
    <n v="131.69999999999999"/>
    <n v="147.6"/>
    <n v="15.9"/>
    <x v="1"/>
    <m/>
    <m/>
    <s v="Estadual"/>
    <m/>
    <s v="RJ-116"/>
    <s v="PAV"/>
    <s v="Estadual"/>
    <s v="PLA"/>
    <s v="Campos"/>
  </r>
  <r>
    <x v="0"/>
    <s v="492BRJ0250"/>
    <n v="0"/>
    <x v="483"/>
    <s v="0250"/>
    <n v="-42.258647619991599"/>
    <n v="-21.995644579733501"/>
    <n v="-42.289967959953302"/>
    <n v="-21.990848579798001"/>
    <s v="492"/>
    <s v="RJ"/>
    <s v="Eixo Principal"/>
    <s v="-"/>
    <s v="492BRJ0250"/>
    <s v="ENTR RJ-172 (MACUCO)"/>
    <s v="ENTR RJ-166"/>
    <n v="147.6"/>
    <n v="151.30000000000001"/>
    <n v="3.7"/>
    <x v="1"/>
    <m/>
    <m/>
    <s v="Estadual"/>
    <m/>
    <s v="RJ-116"/>
    <s v="PAV"/>
    <s v="Estadual"/>
    <s v="PLA"/>
    <s v="Campos"/>
  </r>
  <r>
    <x v="0"/>
    <s v="492BRJ0270"/>
    <n v="0"/>
    <x v="483"/>
    <s v="0270"/>
    <n v="-42.289967959953302"/>
    <n v="-21.990848579798001"/>
    <n v="-42.316564070375399"/>
    <n v="-22.001434569749499"/>
    <s v="492"/>
    <s v="RJ"/>
    <s v="Eixo Principal"/>
    <s v="-"/>
    <s v="492BRJ0270"/>
    <s v="ENTR RJ-166"/>
    <s v="ENTR RJ-164 (P/CANTAGALO)"/>
    <n v="151.30000000000001"/>
    <n v="154.9"/>
    <n v="3.6"/>
    <x v="1"/>
    <m/>
    <m/>
    <s v="Estadual"/>
    <m/>
    <s v="RJ-116"/>
    <s v="PAV"/>
    <s v="Estadual"/>
    <s v="PLA"/>
    <s v="Campos"/>
  </r>
  <r>
    <x v="0"/>
    <s v="492BRJ0290"/>
    <n v="0"/>
    <x v="483"/>
    <s v="0290"/>
    <n v="-42.316564070375399"/>
    <n v="-22.001434569749499"/>
    <n v="-42.3556172201585"/>
    <n v="-22.048143649909399"/>
    <s v="492"/>
    <s v="RJ"/>
    <s v="Eixo Principal"/>
    <s v="-"/>
    <s v="492BRJ0290"/>
    <s v="ENTR RJ-164 (P/CANTAGALO)"/>
    <s v="ENTR RJ-160 (P/CORDEIRO)"/>
    <n v="154.9"/>
    <n v="161.9"/>
    <n v="7"/>
    <x v="1"/>
    <m/>
    <m/>
    <s v="Estadual"/>
    <m/>
    <s v="RJ-116"/>
    <s v="PAV"/>
    <s v="Estadual"/>
    <s v="PLA"/>
    <s v="Campos"/>
  </r>
  <r>
    <x v="0"/>
    <s v="492BRJ0310"/>
    <n v="0"/>
    <x v="483"/>
    <s v="0310"/>
    <n v="-42.3556172201585"/>
    <n v="-22.048143649909399"/>
    <n v="-42.418977780400198"/>
    <n v="-22.116439999806101"/>
    <s v="492"/>
    <s v="RJ"/>
    <s v="Eixo Principal"/>
    <s v="-"/>
    <s v="492BRJ0310"/>
    <s v="ENTR RJ-160 (P/CORDEIRO)"/>
    <s v="ENTR BR-120/RJ-144"/>
    <n v="161.9"/>
    <n v="174.9"/>
    <n v="13"/>
    <x v="1"/>
    <m/>
    <m/>
    <s v="Estadual"/>
    <m/>
    <s v="RJ-116"/>
    <s v="PAV"/>
    <s v="Estadual"/>
    <s v="PLA"/>
    <s v="Campos"/>
  </r>
  <r>
    <x v="0"/>
    <s v="492BRJ0330"/>
    <n v="0"/>
    <x v="483"/>
    <s v="0330"/>
    <n v="-42.418977780400198"/>
    <n v="-22.116439999806101"/>
    <n v="-42.423848059839997"/>
    <n v="-22.162896259854399"/>
    <s v="492"/>
    <s v="RJ"/>
    <s v="Eixo Principal"/>
    <s v="-"/>
    <s v="492BRJ0330"/>
    <s v="ENTR BR-120/RJ-144"/>
    <s v="ENTR RJ-146 (BOM JARDIM)"/>
    <n v="174.9"/>
    <n v="182.6"/>
    <n v="7.7"/>
    <x v="1"/>
    <m/>
    <m/>
    <s v="Estadual"/>
    <m/>
    <s v="RJ-116"/>
    <s v="PAV"/>
    <s v="Estadual"/>
    <s v="PLA"/>
    <s v="Campos"/>
  </r>
  <r>
    <x v="0"/>
    <s v="492BRJ0350"/>
    <n v="0"/>
    <x v="483"/>
    <s v="0350"/>
    <n v="-42.423848059839997"/>
    <n v="-22.162896259854399"/>
    <n v="-42.5195452101432"/>
    <n v="-22.2287829896432"/>
    <s v="492"/>
    <s v="RJ"/>
    <s v="Eixo Principal"/>
    <s v="-"/>
    <s v="492BRJ0350"/>
    <s v="ENTR RJ-146 (BOM JARDIM)"/>
    <s v="ENTR RJ-148 (CONSELHEIRO PAULINO)"/>
    <n v="182.6"/>
    <n v="198.1"/>
    <n v="15.5"/>
    <x v="1"/>
    <m/>
    <m/>
    <s v="Estadual"/>
    <m/>
    <s v="RJ-116"/>
    <s v="PAV"/>
    <s v="Estadual"/>
    <s v="PLA"/>
    <s v="Campos"/>
  </r>
  <r>
    <x v="0"/>
    <s v="492BRJ0370"/>
    <n v="0"/>
    <x v="483"/>
    <s v="0370"/>
    <n v="-42.5195452101432"/>
    <n v="-22.2287829896432"/>
    <n v="-42.532948040419598"/>
    <n v="-22.261433899954401"/>
    <s v="492"/>
    <s v="RJ"/>
    <s v="Eixo Principal"/>
    <s v="-"/>
    <s v="492BRJ0370"/>
    <s v="ENTR RJ-148 (CONSELHEIRO PAULINO)"/>
    <s v="ENTR RJ-116(B) (P/NOVA FRIBURGO)"/>
    <n v="198.1"/>
    <n v="202.2"/>
    <n v="4.0999999999999996"/>
    <x v="1"/>
    <m/>
    <m/>
    <s v="Estadual"/>
    <m/>
    <s v="RJ-116"/>
    <s v="PAV"/>
    <s v="Estadual"/>
    <s v="PLA"/>
    <s v="Campos"/>
  </r>
  <r>
    <x v="0"/>
    <s v="492BRJ0410"/>
    <n v="0"/>
    <x v="483"/>
    <s v="0410"/>
    <n v="-42.532948040419598"/>
    <n v="-22.261433899954401"/>
    <n v="-42.8163626401237"/>
    <n v="-22.306011380021101"/>
    <s v="492"/>
    <s v="RJ"/>
    <s v="Eixo Principal"/>
    <s v="-"/>
    <s v="492BRJ0410"/>
    <s v="ENTR RJ-116(B) (P/NOVA FRIBURGO)"/>
    <s v="ENTR RJ-130 (CAMPANHA)"/>
    <n v="202.2"/>
    <n v="246.4"/>
    <n v="44.2"/>
    <x v="1"/>
    <m/>
    <m/>
    <s v="Estadual"/>
    <m/>
    <s v="RJ-130"/>
    <s v="PAV"/>
    <s v="Estadual"/>
    <s v="PLA"/>
    <s v="Campos"/>
  </r>
  <r>
    <x v="0"/>
    <s v="492BRJ0430"/>
    <n v="0"/>
    <x v="483"/>
    <s v="0430"/>
    <n v="-42.8163626401237"/>
    <n v="-22.306011380021101"/>
    <n v="-42.908430419827901"/>
    <n v="-22.228461759902199"/>
    <s v="492"/>
    <s v="RJ"/>
    <s v="Eixo Principal"/>
    <s v="-"/>
    <s v="492BRJ0430"/>
    <s v="ENTR RJ-130 (CAMPANHA)"/>
    <s v="ENTR BR-116(A) (PONTE NOVA)"/>
    <n v="246.4"/>
    <n v="265"/>
    <n v="18.600000000000001"/>
    <x v="1"/>
    <m/>
    <m/>
    <s v="Estadual"/>
    <m/>
    <s v="RJ-134"/>
    <s v="LEN"/>
    <s v="Estadual"/>
    <s v="PLA"/>
    <s v="Campos"/>
  </r>
  <r>
    <x v="0"/>
    <s v="492BRJ0450"/>
    <n v="0"/>
    <x v="483"/>
    <s v="0450"/>
    <n v="-42.908430419827901"/>
    <n v="-22.228461759902199"/>
    <n v="-42.8974858602841"/>
    <n v="-22.204632709631799"/>
    <s v="492"/>
    <s v="RJ"/>
    <s v="Eixo Principal"/>
    <s v="Coinc"/>
    <s v="492BRJ0450"/>
    <s v="ENTR BR-116(A) (PONTE NOVA)"/>
    <s v="ENTR BR-116(B)"/>
    <n v="265"/>
    <n v="268.10000000000002"/>
    <n v="3.1"/>
    <x v="2"/>
    <m/>
    <s v="116BRJ1550"/>
    <s v="Concessão Federal"/>
    <m/>
    <m/>
    <m/>
    <s v="Federal"/>
    <s v="PAV"/>
    <s v="Seropédica"/>
  </r>
  <r>
    <x v="0"/>
    <s v="492BRJ0470"/>
    <n v="0"/>
    <x v="483"/>
    <s v="0470"/>
    <n v="-42.8974858602841"/>
    <n v="-22.204632709631799"/>
    <n v="-42.916989419725802"/>
    <n v="-22.148203510383599"/>
    <s v="492"/>
    <s v="RJ"/>
    <s v="Eixo Principal"/>
    <s v="-"/>
    <s v="492BRJ0470"/>
    <s v="ENTR BR-116(B)"/>
    <s v="SÃO JOSÉ DO RIO PRETO"/>
    <n v="268.10000000000002"/>
    <n v="281.5"/>
    <n v="13.4"/>
    <x v="1"/>
    <m/>
    <m/>
    <s v="Estadual"/>
    <m/>
    <s v="RJ-134"/>
    <s v="PAV"/>
    <s v="Estadual"/>
    <s v="PLA"/>
    <s v="Campos"/>
  </r>
  <r>
    <x v="0"/>
    <s v="492BRJ0490"/>
    <n v="0"/>
    <x v="483"/>
    <s v="0490"/>
    <n v="-42.916989419725802"/>
    <n v="-22.148203510383599"/>
    <n v="-43.0736535702559"/>
    <n v="-22.251916249735"/>
    <s v="492"/>
    <s v="RJ"/>
    <s v="Eixo Principal"/>
    <s v="-"/>
    <s v="492BRJ0490"/>
    <s v="SÃO JOSÉ DO RIO PRETO"/>
    <s v="ANTIGA BR-040 (POSSE)"/>
    <n v="281.5"/>
    <n v="307.5"/>
    <n v="26"/>
    <x v="1"/>
    <m/>
    <m/>
    <s v="Estadual"/>
    <m/>
    <s v="RJ-134"/>
    <s v="PAV"/>
    <s v="Estadual"/>
    <s v="PLA"/>
    <s v="Campos"/>
  </r>
  <r>
    <x v="0"/>
    <s v="492BRJ0500"/>
    <n v="0"/>
    <x v="483"/>
    <s v="0500"/>
    <n v="-43.0736535702559"/>
    <n v="-22.251916249735"/>
    <n v="-43.114134390189903"/>
    <n v="-22.2333203904236"/>
    <s v="492"/>
    <s v="RJ"/>
    <s v="Eixo Principal"/>
    <s v="-"/>
    <s v="492BRJ0500"/>
    <s v="ANTIGA BR-040 (POSSE)"/>
    <s v="ENTR BR-040(A) (TREVO P/ AREAL)"/>
    <n v="307.5"/>
    <n v="316.10000000000002"/>
    <n v="8.6"/>
    <x v="1"/>
    <m/>
    <m/>
    <s v="Estadual"/>
    <m/>
    <s v="RJT-492"/>
    <s v="PAV"/>
    <s v="Estadual"/>
    <s v="PLA"/>
    <s v="Campos"/>
  </r>
  <r>
    <x v="0"/>
    <s v="492BRJ0510"/>
    <n v="0"/>
    <x v="483"/>
    <s v="0510"/>
    <n v="-43.114134390189903"/>
    <n v="-22.2333203904236"/>
    <n v="-43.133573280282597"/>
    <n v="-22.3330698597861"/>
    <s v="492"/>
    <s v="RJ"/>
    <s v="Eixo Principal"/>
    <s v="Coinc"/>
    <s v="492BRJ0510"/>
    <s v="ENTR BR-040(A) (TREVO P/ AREAL)"/>
    <s v="ENTR BR-040(B) (PEDRO DO RIO)"/>
    <n v="316.10000000000002"/>
    <n v="328.8"/>
    <n v="12.7"/>
    <x v="0"/>
    <m/>
    <s v="040BRJ0770"/>
    <s v="Concessão Federal"/>
    <m/>
    <m/>
    <m/>
    <s v="Federal"/>
    <s v="PAV"/>
    <s v="Seropédica"/>
  </r>
  <r>
    <x v="0"/>
    <s v="492BRJ0530"/>
    <n v="0"/>
    <x v="483"/>
    <s v="0530"/>
    <n v="-43.133573280282597"/>
    <n v="-22.3330698597861"/>
    <n v="-43.177207890431703"/>
    <n v="-22.330476539660499"/>
    <s v="492"/>
    <s v="RJ"/>
    <s v="Eixo Principal"/>
    <s v="-"/>
    <s v="492BRJ0530"/>
    <s v="ENTR BR-040(B) (PEDRO DO RIO)"/>
    <s v="SECRETÁRIO"/>
    <n v="328.8"/>
    <n v="337.4"/>
    <n v="8.6"/>
    <x v="1"/>
    <m/>
    <m/>
    <s v="Estadual"/>
    <m/>
    <s v="RJ-123"/>
    <s v="PAV"/>
    <s v="Estadual"/>
    <s v="PLA"/>
    <s v="Campos"/>
  </r>
  <r>
    <x v="0"/>
    <s v="492BRJ0531"/>
    <n v="0"/>
    <x v="483"/>
    <s v="0531"/>
    <n v="-43.177207890431703"/>
    <n v="-22.330476539660499"/>
    <n v="-43.405082689814201"/>
    <n v="-22.3186922696324"/>
    <s v="492"/>
    <s v="RJ"/>
    <s v="Eixo Principal"/>
    <s v="-"/>
    <s v="492BRJ0531"/>
    <s v="SECRETÁRIO"/>
    <s v="ENTR RJ-125 (AVELAR)"/>
    <n v="337.4"/>
    <n v="372.4"/>
    <n v="35"/>
    <x v="1"/>
    <m/>
    <m/>
    <s v="Estadual"/>
    <m/>
    <s v="RJ-123"/>
    <s v="LEN"/>
    <s v="Estadual"/>
    <s v="PLA"/>
    <s v="Campos"/>
  </r>
  <r>
    <x v="0"/>
    <s v="492BRJ0550"/>
    <n v="0"/>
    <x v="483"/>
    <s v="0550"/>
    <n v="-43.405082689814201"/>
    <n v="-22.3186922696324"/>
    <n v="-43.5350781195595"/>
    <n v="-22.325311299676599"/>
    <s v="492"/>
    <s v="RJ"/>
    <s v="Eixo Principal"/>
    <s v="-"/>
    <s v="492BRJ0550"/>
    <s v="ENTR RJ-125 (AVELAR)"/>
    <s v="ENTR BR-393 (MAÇAMBARA)"/>
    <n v="372.4"/>
    <n v="390.5"/>
    <n v="18.100000000000001"/>
    <x v="1"/>
    <m/>
    <m/>
    <s v="Estadual"/>
    <m/>
    <s v="RJ-123"/>
    <s v="PAV"/>
    <s v="Estadual"/>
    <s v="PLA"/>
    <s v="Campos"/>
  </r>
  <r>
    <x v="0"/>
    <s v="493BRJ0010"/>
    <n v="0"/>
    <x v="484"/>
    <s v="0010"/>
    <n v="-42.922001270442202"/>
    <n v="-22.770935269646898"/>
    <n v="-42.995434170150801"/>
    <n v="-22.663804389760699"/>
    <s v="493"/>
    <s v="RJ"/>
    <s v="Eixo Principal"/>
    <s v="-"/>
    <s v="493BRJ0010"/>
    <s v="ENTR BR-101 (MANILHA)"/>
    <s v="ENTR RJ-112"/>
    <n v="0"/>
    <n v="15.5"/>
    <n v="15.5"/>
    <x v="2"/>
    <s v="EOD"/>
    <m/>
    <s v="Federal"/>
    <m/>
    <m/>
    <m/>
    <s v="Federal"/>
    <s v="PAV"/>
    <s v="Seropédica"/>
  </r>
  <r>
    <x v="0"/>
    <s v="493BRJ0030"/>
    <n v="0"/>
    <x v="484"/>
    <s v="0030"/>
    <n v="-42.995434170150801"/>
    <n v="-22.663804389760699"/>
    <n v="-43.033799510339001"/>
    <n v="-22.663708629949198"/>
    <s v="493"/>
    <s v="RJ"/>
    <s v="Eixo Principal"/>
    <s v="-"/>
    <s v="493BRJ0030"/>
    <s v="ENTR RJ-112"/>
    <s v="ENTR RUA SIMÃO DA COSTA (MAGÉ)"/>
    <n v="15.5"/>
    <n v="19.7"/>
    <n v="4.2"/>
    <x v="2"/>
    <s v="EOD"/>
    <m/>
    <s v="Federal"/>
    <m/>
    <m/>
    <m/>
    <s v="Federal"/>
    <s v="PAV"/>
    <s v="Seropédica"/>
  </r>
  <r>
    <x v="0"/>
    <s v="493BRJ0050"/>
    <n v="0"/>
    <x v="484"/>
    <s v="0050"/>
    <n v="-43.033799510339001"/>
    <n v="-22.663708629949198"/>
    <n v="-43.0884151097694"/>
    <n v="-22.656669229801"/>
    <s v="493"/>
    <s v="RJ"/>
    <s v="Eixo Principal"/>
    <s v="-"/>
    <s v="493BRJ0050"/>
    <s v="ENTR RUA SIMÃO DA COSTA (MAGÉ)"/>
    <s v="ENTR BR-116(A) (SANTA GUILHERMINA)"/>
    <n v="19.7"/>
    <n v="26"/>
    <n v="6.3"/>
    <x v="2"/>
    <s v="EOD"/>
    <m/>
    <s v="Federal"/>
    <m/>
    <m/>
    <m/>
    <s v="Federal"/>
    <s v="PAV"/>
    <s v="Seropédica"/>
  </r>
  <r>
    <x v="0"/>
    <s v="493BRJ0070"/>
    <n v="0"/>
    <x v="484"/>
    <s v="0070"/>
    <n v="-43.0884151097694"/>
    <n v="-22.656669229801"/>
    <n v="-43.2237391701265"/>
    <n v="-22.6474444995639"/>
    <s v="493"/>
    <s v="RJ"/>
    <s v="Eixo Principal"/>
    <s v="Coinc"/>
    <s v="493BRJ0070"/>
    <s v="ENTR BR-116(A) (SANTA GUILHERMINA)"/>
    <s v="ENTR RJ-107 (IMBARIÊ)"/>
    <n v="26"/>
    <n v="41"/>
    <n v="15"/>
    <x v="0"/>
    <m/>
    <s v="116BRJ1670"/>
    <s v="Concessão Federal"/>
    <m/>
    <m/>
    <m/>
    <s v="Federal"/>
    <s v="PAV"/>
    <s v="Seropédica"/>
  </r>
  <r>
    <x v="0"/>
    <s v="493BRJ0090"/>
    <n v="0"/>
    <x v="484"/>
    <s v="0090"/>
    <n v="-43.2237391701265"/>
    <n v="-22.6474444995639"/>
    <n v="-43.286007429998797"/>
    <n v="-22.6719473803672"/>
    <s v="493"/>
    <s v="RJ"/>
    <s v="Eixo Principal"/>
    <s v="Coinc"/>
    <s v="493BRJ0090"/>
    <s v="ENTR RJ-107 (IMBARIÊ)"/>
    <s v="ENTR BR-040/116(B)"/>
    <n v="41"/>
    <n v="48.1"/>
    <n v="7.1"/>
    <x v="0"/>
    <m/>
    <s v="116BRJ1690"/>
    <s v="Concessão Federal"/>
    <m/>
    <m/>
    <m/>
    <s v="Federal"/>
    <s v="PAV"/>
    <s v="Seropédica"/>
  </r>
  <r>
    <x v="0"/>
    <s v="493BRJ0110"/>
    <n v="0"/>
    <x v="484"/>
    <s v="0110"/>
    <n v="-43.286007429998797"/>
    <n v="-22.6719473803672"/>
    <n v="-43.350617920180802"/>
    <n v="-22.659971779573901"/>
    <s v="493"/>
    <s v="RJ"/>
    <s v="Eixo Principal"/>
    <s v="-"/>
    <s v="493BRJ0110"/>
    <s v="ENTR BR-040/116(B)"/>
    <s v="ENTR RJ-085 (ESTR. RIO D'OURO)"/>
    <n v="48.1"/>
    <n v="55.4"/>
    <n v="7.3"/>
    <x v="0"/>
    <m/>
    <m/>
    <s v="Federal"/>
    <m/>
    <m/>
    <m/>
    <s v="Federal"/>
    <s v="PAV"/>
    <s v="Seropédica"/>
  </r>
  <r>
    <x v="0"/>
    <s v="493BRJ0120"/>
    <n v="0"/>
    <x v="484"/>
    <s v="0120"/>
    <n v="-43.350617920180802"/>
    <n v="-22.659971779573901"/>
    <n v="-43.478116420036699"/>
    <n v="-22.683824419960899"/>
    <s v="493"/>
    <s v="RJ"/>
    <s v="Eixo Principal"/>
    <s v="-"/>
    <s v="493BRJ0120"/>
    <s v="ENTR RJ-085 (ESTR. RIO D'OURO)"/>
    <s v="ENTR RJ-111 (ESTR. DE ADRIANÓPOLIS)"/>
    <n v="55.4"/>
    <n v="69.599999999999994"/>
    <n v="14.2"/>
    <x v="0"/>
    <m/>
    <m/>
    <s v="Federal"/>
    <m/>
    <m/>
    <m/>
    <s v="Federal"/>
    <s v="PAV"/>
    <s v="Seropédica"/>
  </r>
  <r>
    <x v="0"/>
    <s v="493BRJ0130"/>
    <n v="0"/>
    <x v="484"/>
    <s v="0130"/>
    <n v="-43.478116420036699"/>
    <n v="-22.683824419960899"/>
    <n v="-43.611263600334802"/>
    <n v="-22.6554905999112"/>
    <s v="493"/>
    <s v="RJ"/>
    <s v="Eixo Principal"/>
    <s v="-"/>
    <s v="493BRJ0130"/>
    <s v="ENTR RJ-111 (ESTR. DE ADRIANÓPOLIS)"/>
    <s v="ENTR RJ-093 (ESTR. ARI SCHIAVO)"/>
    <n v="69.599999999999994"/>
    <n v="84.6"/>
    <n v="15"/>
    <x v="0"/>
    <m/>
    <m/>
    <s v="Federal"/>
    <m/>
    <m/>
    <m/>
    <s v="Federal"/>
    <s v="PAV"/>
    <s v="Seropédica"/>
  </r>
  <r>
    <x v="0"/>
    <s v="493BRJ0140"/>
    <n v="0"/>
    <x v="484"/>
    <s v="0140"/>
    <n v="-43.611263600334802"/>
    <n v="-22.6554905999112"/>
    <n v="-43.699488649781301"/>
    <n v="-22.708378849903902"/>
    <s v="493"/>
    <s v="RJ"/>
    <s v="Eixo Principal"/>
    <s v="-"/>
    <s v="493BRJ0140"/>
    <s v="ENTR RJ-093 (ESTR. ARI SCHIAVO)"/>
    <s v="ENTR RJ-125 (ESTR. DAS LAJES)"/>
    <n v="84.6"/>
    <n v="95.7"/>
    <n v="11.1"/>
    <x v="0"/>
    <m/>
    <m/>
    <s v="Federal"/>
    <m/>
    <m/>
    <m/>
    <s v="Federal"/>
    <s v="PAV"/>
    <s v="Seropédica"/>
  </r>
  <r>
    <x v="0"/>
    <s v="493BRJ0145"/>
    <n v="0"/>
    <x v="484"/>
    <s v="0145"/>
    <n v="-43.699488649781301"/>
    <n v="-22.708378849903902"/>
    <n v="-43.707804199603999"/>
    <n v="-22.717406349823101"/>
    <s v="493"/>
    <s v="RJ"/>
    <s v="Eixo Principal"/>
    <s v="-"/>
    <s v="493BRJ0145"/>
    <s v="ENTR RJ-125 (ESTR. DAS LAJES)"/>
    <s v="ENTR BR-116"/>
    <n v="95.7"/>
    <n v="97"/>
    <n v="1.3"/>
    <x v="0"/>
    <m/>
    <m/>
    <s v="Federal"/>
    <m/>
    <m/>
    <m/>
    <s v="Federal"/>
    <s v="PAV"/>
    <s v="Seropédica"/>
  </r>
  <r>
    <x v="0"/>
    <s v="493BRJ0150"/>
    <n v="0"/>
    <x v="484"/>
    <s v="0150"/>
    <n v="-43.707804199603999"/>
    <n v="-22.717406349823101"/>
    <n v="-43.715859910106701"/>
    <n v="-22.730251999729902"/>
    <s v="493"/>
    <s v="RJ"/>
    <s v="Eixo Principal"/>
    <s v="-"/>
    <s v="493BRJ0150"/>
    <s v="ENTR BR-116 (ROD. PRES. DUTRA)"/>
    <s v="ENTR BR-465"/>
    <n v="97"/>
    <n v="98.6"/>
    <n v="1.6"/>
    <x v="0"/>
    <m/>
    <m/>
    <s v="Federal"/>
    <m/>
    <m/>
    <m/>
    <s v="Federal"/>
    <s v="PAV"/>
    <s v="Seropédica"/>
  </r>
  <r>
    <x v="0"/>
    <s v="493BRJ0155"/>
    <n v="0"/>
    <x v="484"/>
    <s v="0155"/>
    <n v="-43.715859910106701"/>
    <n v="-22.730251999729902"/>
    <n v="-43.825688169773102"/>
    <n v="-22.8815337204048"/>
    <s v="493"/>
    <s v="RJ"/>
    <s v="Eixo Principal"/>
    <s v="-"/>
    <s v="493BRJ0155"/>
    <s v="ENTR BR-465"/>
    <s v="ENTR BR-101"/>
    <n v="98.6"/>
    <n v="120.7"/>
    <n v="22.1"/>
    <x v="0"/>
    <m/>
    <m/>
    <s v="Federal"/>
    <m/>
    <m/>
    <m/>
    <s v="Federal"/>
    <s v="PAV"/>
    <s v="Seropédica"/>
  </r>
  <r>
    <x v="0"/>
    <s v="493BRJ0160"/>
    <n v="0"/>
    <x v="484"/>
    <s v="0160"/>
    <n v="-43.825688169773102"/>
    <n v="-22.8815337204048"/>
    <n v="-43.825209529895801"/>
    <n v="-22.903503360291701"/>
    <s v="493"/>
    <s v="RJ"/>
    <s v="Eixo Principal"/>
    <s v="-"/>
    <s v="493BRJ0160"/>
    <s v="ENTR BR-101"/>
    <s v="PORTO DE ITAGUAÍ"/>
    <n v="120.7"/>
    <n v="123.7"/>
    <n v="3"/>
    <x v="0"/>
    <m/>
    <m/>
    <s v="Federal"/>
    <m/>
    <m/>
    <m/>
    <s v="Federal"/>
    <s v="PAV"/>
    <s v="Seropédica"/>
  </r>
  <r>
    <x v="0"/>
    <s v="494BMG0010"/>
    <n v="0"/>
    <x v="485"/>
    <s v="0010"/>
    <n v="-44.908476720124398"/>
    <n v="-19.881573349630301"/>
    <n v="-44.9452742901763"/>
    <n v="-19.978298950236301"/>
    <s v="494"/>
    <s v="MG"/>
    <s v="Eixo Principal"/>
    <s v="-"/>
    <s v="494BMG0010"/>
    <s v="ENTR BR-262"/>
    <s v="ENTR MG-252 (P/SÃO GONÇALO DO PARÁ)"/>
    <n v="0"/>
    <n v="12.6"/>
    <n v="12.6"/>
    <x v="2"/>
    <m/>
    <m/>
    <s v="Federal"/>
    <m/>
    <m/>
    <m/>
    <s v="Federal"/>
    <s v="PAV"/>
    <s v="Bom Despacho"/>
  </r>
  <r>
    <x v="0"/>
    <s v="494BMG0030"/>
    <n v="0"/>
    <x v="485"/>
    <s v="0030"/>
    <n v="-44.9452742901763"/>
    <n v="-19.978298950236301"/>
    <n v="-44.910533539790997"/>
    <n v="-20.120049850120399"/>
    <s v="494"/>
    <s v="MG"/>
    <s v="Eixo Principal"/>
    <s v="-"/>
    <s v="494BMG0030"/>
    <s v="ENTR MG-252 (P/SÃO GONÇALO DO PARÁ)"/>
    <s v="ENTR MG-050(A)"/>
    <n v="12.6"/>
    <n v="30.2"/>
    <n v="17.600000000000001"/>
    <x v="2"/>
    <m/>
    <m/>
    <s v="Federal"/>
    <m/>
    <m/>
    <m/>
    <s v="Federal"/>
    <s v="PAV"/>
    <s v="Bom Despacho"/>
  </r>
  <r>
    <x v="0"/>
    <s v="494BMG0045"/>
    <n v="0"/>
    <x v="485"/>
    <s v="0045"/>
    <n v="-44.910533539790997"/>
    <n v="-20.120049850120399"/>
    <n v="-44.9175269099388"/>
    <n v="-20.160718270431801"/>
    <s v="494"/>
    <s v="MG"/>
    <s v="Eixo Principal"/>
    <s v="-"/>
    <s v="494BMG0045"/>
    <s v="ENTR MG-050(A)"/>
    <s v="ENTR MG-050(B) (P/DIVINOPÓLIS)"/>
    <n v="30.2"/>
    <n v="35.200000000000003"/>
    <n v="5"/>
    <x v="0"/>
    <m/>
    <m/>
    <s v="Federal"/>
    <m/>
    <m/>
    <m/>
    <s v="Federal"/>
    <s v="PAV"/>
    <s v="Oliveira"/>
  </r>
  <r>
    <x v="0"/>
    <s v="494BMG0050"/>
    <n v="0"/>
    <x v="485"/>
    <s v="0050"/>
    <n v="-44.9175269099388"/>
    <n v="-20.160718270431801"/>
    <n v="-44.8907419499809"/>
    <n v="-20.457045620259098"/>
    <s v="494"/>
    <s v="MG"/>
    <s v="Eixo Principal"/>
    <s v="-"/>
    <s v="494BMG0050"/>
    <s v="ENTR MG-050(B) (P/DIVINOPÓLIS)"/>
    <s v="ENTR MG-260(B) (P/CLÁUDIO)"/>
    <n v="35.200000000000003"/>
    <n v="71.5"/>
    <n v="36.299999999999997"/>
    <x v="2"/>
    <m/>
    <m/>
    <s v="Federal"/>
    <m/>
    <m/>
    <m/>
    <s v="Federal"/>
    <s v="PAV"/>
    <s v="Oliveira"/>
  </r>
  <r>
    <x v="0"/>
    <s v="494BMG0060"/>
    <n v="0"/>
    <x v="485"/>
    <s v="0060"/>
    <n v="-44.8907419499809"/>
    <n v="-20.457045620259098"/>
    <n v="-44.821153519818999"/>
    <n v="-20.676797570251601"/>
    <s v="494"/>
    <s v="MG"/>
    <s v="Eixo Principal"/>
    <s v="-"/>
    <s v="494BMG0060"/>
    <s v="ENTR MG-260(B) (P/CLÁUDIO)"/>
    <s v="ENTR BR-369 (OLIVEIRA)"/>
    <n v="71.5"/>
    <n v="99.6"/>
    <n v="28.1"/>
    <x v="2"/>
    <m/>
    <m/>
    <s v="Federal"/>
    <m/>
    <m/>
    <m/>
    <s v="Federal"/>
    <s v="PAV"/>
    <s v="Oliveira"/>
  </r>
  <r>
    <x v="0"/>
    <s v="494BMG0075"/>
    <n v="0"/>
    <x v="485"/>
    <s v="0075"/>
    <n v="-44.821153519818999"/>
    <n v="-20.676797570251601"/>
    <n v="-44.772557660207802"/>
    <n v="-20.729079080035401"/>
    <s v="494"/>
    <s v="MG"/>
    <s v="Eixo Principal"/>
    <s v="-"/>
    <s v="494BMG0075"/>
    <s v="ENTR BR-369 (OLIVEIRA)"/>
    <s v="ENTR BR-381(A)"/>
    <n v="99.6"/>
    <n v="108.8"/>
    <n v="9.1999999999999993"/>
    <x v="0"/>
    <m/>
    <m/>
    <s v="Federal"/>
    <m/>
    <m/>
    <m/>
    <s v="Federal"/>
    <s v="PAV"/>
    <s v="Oliveira"/>
  </r>
  <r>
    <x v="0"/>
    <s v="494BMG0080"/>
    <n v="0"/>
    <x v="485"/>
    <s v="0080"/>
    <n v="-44.772557660207802"/>
    <n v="-20.729079080035401"/>
    <n v="-44.775245949640798"/>
    <n v="-20.7547947901474"/>
    <s v="494"/>
    <s v="MG"/>
    <s v="Eixo Principal"/>
    <s v="Coinc"/>
    <s v="494BMG0080"/>
    <s v="ENTR BR-381(A)"/>
    <s v="ENTR BR-381(B)"/>
    <n v="108.8"/>
    <n v="111.8"/>
    <n v="3"/>
    <x v="0"/>
    <m/>
    <s v="381BMG0610"/>
    <s v="Concessão Federal"/>
    <m/>
    <m/>
    <m/>
    <s v="Federal"/>
    <s v="PAV"/>
    <s v="Oliveira"/>
  </r>
  <r>
    <x v="0"/>
    <s v="494BMG0090"/>
    <n v="0"/>
    <x v="485"/>
    <s v="0090"/>
    <n v="-44.775245949640798"/>
    <n v="-20.7547947901474"/>
    <n v="-44.588295780225998"/>
    <n v="-20.770836949865298"/>
    <s v="494"/>
    <s v="MG"/>
    <s v="Eixo Principal"/>
    <s v="-"/>
    <s v="494BMG0090"/>
    <s v="ENTR BR-381(B)"/>
    <s v="ACESSO A MORRO DO FERRO"/>
    <n v="111.8"/>
    <n v="135.5"/>
    <n v="23.7"/>
    <x v="2"/>
    <m/>
    <m/>
    <s v="Federal"/>
    <m/>
    <m/>
    <m/>
    <s v="Federal"/>
    <s v="PAV"/>
    <s v="Oliveira"/>
  </r>
  <r>
    <x v="0"/>
    <s v="494BMG0091"/>
    <n v="0"/>
    <x v="485"/>
    <s v="0091"/>
    <n v="-44.588295780225998"/>
    <n v="-20.770836949865298"/>
    <n v="-44.502279329926999"/>
    <n v="-20.899097869770799"/>
    <s v="494"/>
    <s v="MG"/>
    <s v="Eixo Principal"/>
    <s v="-"/>
    <s v="494BMG0091"/>
    <s v="ACESSO A MORRO DO FERRO"/>
    <s v="ENTR MG-335 (SÃO TIAGO)"/>
    <n v="135.5"/>
    <n v="153.5"/>
    <n v="18"/>
    <x v="2"/>
    <m/>
    <m/>
    <s v="Federal"/>
    <m/>
    <m/>
    <m/>
    <s v="Federal"/>
    <s v="PAV"/>
    <s v="Oliveira"/>
  </r>
  <r>
    <x v="0"/>
    <s v="494BMG0100"/>
    <n v="0"/>
    <x v="485"/>
    <s v="0100"/>
    <n v="-44.502279329926999"/>
    <n v="-20.899097869770799"/>
    <n v="-44.2434779200698"/>
    <n v="-21.113076559835299"/>
    <s v="494"/>
    <s v="MG"/>
    <s v="Eixo Principal"/>
    <s v="-"/>
    <s v="494BMG0100"/>
    <s v="ENTR MG-335 (SÃO TIAGO)"/>
    <s v="ENTR BR-383(A) (SÃO JOÃO DEL REI)"/>
    <n v="153.5"/>
    <n v="196.9"/>
    <n v="43.4"/>
    <x v="2"/>
    <m/>
    <m/>
    <s v="Federal"/>
    <m/>
    <m/>
    <m/>
    <s v="Federal"/>
    <s v="PAV"/>
    <s v="Oliveira"/>
  </r>
  <r>
    <x v="0"/>
    <s v="494BMG0110"/>
    <n v="0"/>
    <x v="485"/>
    <s v="0110"/>
    <n v="-44.2434779200698"/>
    <n v="-21.113076559835299"/>
    <n v="-44.280935810139503"/>
    <n v="-21.167746769697601"/>
    <s v="494"/>
    <s v="MG"/>
    <s v="Eixo Principal"/>
    <s v="Coinc"/>
    <s v="494BMG0110"/>
    <s v="ENTR BR-383(A) (SÃO JOÃO DEL REI)"/>
    <s v="ENTR BR-265(A)"/>
    <n v="196.9"/>
    <n v="205.2"/>
    <n v="8.3000000000000007"/>
    <x v="1"/>
    <m/>
    <s v="383BMG0110"/>
    <s v="Estadual"/>
    <m/>
    <s v="MGT-383"/>
    <s v="PAV"/>
    <s v="Estadual"/>
    <s v="PLA"/>
    <s v="Oliveira"/>
  </r>
  <r>
    <x v="0"/>
    <s v="494BMG0115"/>
    <n v="0"/>
    <x v="485"/>
    <s v="0115"/>
    <n v="-44.280935810139503"/>
    <n v="-21.167746769697601"/>
    <n v="-44.376034139663702"/>
    <n v="-21.228498529783199"/>
    <s v="494"/>
    <s v="MG"/>
    <s v="Eixo Principal"/>
    <s v="Coinc"/>
    <s v="494BMG0115"/>
    <s v="ENTR BR-265(A)"/>
    <s v="ENTR BR-265(B) (P/ITUTINGA)"/>
    <n v="205.2"/>
    <n v="218.1"/>
    <n v="12.9"/>
    <x v="2"/>
    <m/>
    <s v="265BMG0210;383BMG0115"/>
    <s v="Federal"/>
    <m/>
    <m/>
    <m/>
    <s v="Federal"/>
    <s v="PAV"/>
    <s v="Oliveira"/>
  </r>
  <r>
    <x v="0"/>
    <s v="494BMG0120"/>
    <n v="0"/>
    <x v="485"/>
    <s v="0120"/>
    <n v="-44.376034139663702"/>
    <n v="-21.228498529783199"/>
    <n v="-44.317566990324202"/>
    <n v="-21.483514440438999"/>
    <s v="494"/>
    <s v="MG"/>
    <s v="Eixo Principal"/>
    <s v="Coinc"/>
    <s v="494BMG0120"/>
    <s v="ENTR BR-265(B) (P/ITUTINGA)"/>
    <s v="ENTR MG-338 (MADRE DE DEUS DE MINAS)"/>
    <n v="218.1"/>
    <n v="255.4"/>
    <n v="37.299999999999997"/>
    <x v="1"/>
    <m/>
    <s v="383BMG0120"/>
    <s v="Estadual"/>
    <m/>
    <s v="MGT-494"/>
    <s v="PAV"/>
    <s v="Estadual"/>
    <s v="PLA"/>
    <s v="Caxambu"/>
  </r>
  <r>
    <x v="0"/>
    <s v="494BMG0130"/>
    <n v="0"/>
    <x v="485"/>
    <s v="0130"/>
    <n v="-44.317566990324202"/>
    <n v="-21.483514440438999"/>
    <n v="-44.359538809768097"/>
    <n v="-21.558803700030602"/>
    <s v="494"/>
    <s v="MG"/>
    <s v="Eixo Principal"/>
    <s v="Coinc"/>
    <s v="494BMG0130"/>
    <s v="ENTR MG-338 (MADRE DE DEUS DE MINAS)"/>
    <s v="ENTR BR-383(B)"/>
    <n v="255.4"/>
    <n v="265.8"/>
    <n v="10.4"/>
    <x v="1"/>
    <m/>
    <s v="383BMG0130"/>
    <s v="Estadual"/>
    <m/>
    <s v="MGT-383"/>
    <s v="PAV"/>
    <s v="Estadual"/>
    <s v="PLA"/>
    <s v="Caxambu"/>
  </r>
  <r>
    <x v="0"/>
    <s v="494BMG0150"/>
    <n v="0"/>
    <x v="485"/>
    <s v="0150"/>
    <n v="-44.359538809768097"/>
    <n v="-21.558803700030602"/>
    <n v="-44.303393600234401"/>
    <n v="-21.7277392500662"/>
    <s v="494"/>
    <s v="MG"/>
    <s v="Eixo Principal"/>
    <s v="-"/>
    <s v="494BMG0150"/>
    <s v="ENTR BR-383(B)"/>
    <s v="ANDRELÂNDIA"/>
    <n v="265.8"/>
    <n v="304"/>
    <n v="38.200000000000003"/>
    <x v="1"/>
    <m/>
    <m/>
    <s v="Estadual"/>
    <m/>
    <s v="MGT-494"/>
    <s v="IMP"/>
    <s v="Estadual"/>
    <s v="PLA"/>
    <s v="Caxambu"/>
  </r>
  <r>
    <x v="0"/>
    <s v="494BMG0170"/>
    <n v="0"/>
    <x v="485"/>
    <s v="0170"/>
    <n v="-44.303393600234401"/>
    <n v="-21.7277392500662"/>
    <n v="-44.2216268503987"/>
    <n v="-21.942295509929799"/>
    <s v="494"/>
    <s v="MG"/>
    <s v="Eixo Principal"/>
    <s v="-"/>
    <s v="494BMG0170"/>
    <s v="ANDRELÂNDIA"/>
    <s v="ENTR BR-267 (ARANTINA)"/>
    <n v="304"/>
    <n v="336.5"/>
    <n v="32.5"/>
    <x v="1"/>
    <m/>
    <m/>
    <s v="Estadual"/>
    <m/>
    <s v="MGT-494"/>
    <s v="PAV"/>
    <s v="Estadual"/>
    <s v="PLA"/>
    <s v="Caxambu"/>
  </r>
  <r>
    <x v="0"/>
    <s v="494BMG0190"/>
    <n v="0"/>
    <x v="485"/>
    <s v="0190"/>
    <n v="-44.2216268503987"/>
    <n v="-21.942295509929799"/>
    <n v="-44.146912789993202"/>
    <n v="-22.216630260178299"/>
    <s v="494"/>
    <s v="MG"/>
    <s v="Eixo Principal"/>
    <s v="-"/>
    <s v="494BMG0190"/>
    <s v="ENTR BR-267 (ARANTINA)"/>
    <s v="DIV MG/RJ"/>
    <n v="336.5"/>
    <n v="393.5"/>
    <n v="57"/>
    <x v="1"/>
    <m/>
    <m/>
    <s v="Federal"/>
    <m/>
    <m/>
    <m/>
    <s v="Federal"/>
    <s v="PLA"/>
    <s v="Juiz de Fora"/>
  </r>
  <r>
    <x v="0"/>
    <s v="494BRJ0210"/>
    <n v="0"/>
    <x v="486"/>
    <s v="0210"/>
    <n v="-44.146912789993202"/>
    <n v="-22.216630260178299"/>
    <n v="-44.117314919747599"/>
    <n v="-22.252418659593399"/>
    <s v="494"/>
    <s v="RJ"/>
    <s v="Eixo Principal"/>
    <s v="-"/>
    <s v="494BRJ0210"/>
    <s v="DIV MG/RJ"/>
    <s v="ENTR RJ-153"/>
    <n v="0"/>
    <n v="8"/>
    <n v="8"/>
    <x v="1"/>
    <m/>
    <m/>
    <s v="Federal"/>
    <m/>
    <m/>
    <m/>
    <s v="Federal"/>
    <s v="PLA"/>
    <s v="Seropédica"/>
  </r>
  <r>
    <x v="0"/>
    <s v="494BRJ0230"/>
    <n v="0"/>
    <x v="486"/>
    <s v="0230"/>
    <n v="-44.117314919747599"/>
    <n v="-22.252418659593399"/>
    <n v="-44.113988570316202"/>
    <n v="-22.384057409721599"/>
    <s v="494"/>
    <s v="RJ"/>
    <s v="Eixo Principal"/>
    <s v="-"/>
    <s v="494BRJ0230"/>
    <s v="ENTR RJ-153"/>
    <s v="ENTR RJ-143(A) (NOSSA SENHORA DO AMPARO)"/>
    <n v="8"/>
    <n v="21.4"/>
    <n v="13.4"/>
    <x v="1"/>
    <m/>
    <m/>
    <s v="Estadual"/>
    <m/>
    <s v="RJ-153"/>
    <s v="PAV"/>
    <s v="Estadual"/>
    <s v="PLA"/>
    <s v="Seropédica"/>
  </r>
  <r>
    <x v="0"/>
    <s v="494BRJ0240"/>
    <n v="0"/>
    <x v="486"/>
    <s v="0240"/>
    <n v="-44.113988570316202"/>
    <n v="-22.384057409721599"/>
    <n v="-44.1059894496533"/>
    <n v="-22.384654930080799"/>
    <s v="494"/>
    <s v="RJ"/>
    <s v="Eixo Principal"/>
    <s v="-"/>
    <s v="494BRJ0240"/>
    <s v="ENTR RJ-143(A) (NOSSA SENHORA DO AMPARO)"/>
    <s v="ENTR RJ-143(B)"/>
    <n v="21.4"/>
    <n v="22.3"/>
    <n v="0.9"/>
    <x v="1"/>
    <m/>
    <m/>
    <s v="Estadual"/>
    <m/>
    <s v="RJ-153"/>
    <s v="PAV"/>
    <s v="Estadual"/>
    <s v="PLA"/>
    <s v="Seropédica"/>
  </r>
  <r>
    <x v="0"/>
    <s v="494BRJ0250"/>
    <n v="0"/>
    <x v="486"/>
    <s v="0250"/>
    <n v="-44.1059894496533"/>
    <n v="-22.384654930080799"/>
    <n v="-44.091954639694798"/>
    <n v="-22.487498249844201"/>
    <s v="494"/>
    <s v="RJ"/>
    <s v="Eixo Principal"/>
    <s v="-"/>
    <s v="494BRJ0250"/>
    <s v="ENTR RJ-143(B)"/>
    <s v="ENTR RJ-157"/>
    <n v="22.3"/>
    <n v="37.1"/>
    <n v="14.8"/>
    <x v="1"/>
    <m/>
    <m/>
    <s v="Estadual"/>
    <m/>
    <s v="RJ-153"/>
    <s v="PAV"/>
    <s v="Estadual"/>
    <s v="PLA"/>
    <s v="Seropédica"/>
  </r>
  <r>
    <x v="0"/>
    <s v="494BRJ0270"/>
    <n v="0"/>
    <x v="486"/>
    <s v="0270"/>
    <n v="-44.091954639694798"/>
    <n v="-22.487498249844201"/>
    <n v="-44.0953831404195"/>
    <n v="-22.512517280348099"/>
    <s v="494"/>
    <s v="RJ"/>
    <s v="Eixo Principal"/>
    <s v="-"/>
    <s v="494BRJ0270"/>
    <s v="ENTR RJ-157"/>
    <s v="ENTR BR-393(A)"/>
    <n v="37.1"/>
    <n v="42.9"/>
    <n v="5.8"/>
    <x v="1"/>
    <m/>
    <m/>
    <s v="Estadual"/>
    <m/>
    <s v="RJ-153"/>
    <s v="PAV"/>
    <s v="Estadual"/>
    <s v="PLA"/>
    <s v="Seropédica"/>
  </r>
  <r>
    <x v="0"/>
    <s v="494BRJ0280"/>
    <n v="0"/>
    <x v="486"/>
    <s v="0280"/>
    <n v="-44.0953831404195"/>
    <n v="-22.512517280348099"/>
    <n v="-44.101519909915801"/>
    <n v="-22.5141781896716"/>
    <s v="494"/>
    <s v="RJ"/>
    <s v="Eixo Principal"/>
    <s v="Coinc"/>
    <s v="494BRJ0280"/>
    <s v="ENTR BR-393(A)"/>
    <s v="FIM DA CONCESSÃO"/>
    <n v="42.9"/>
    <n v="43.8"/>
    <n v="0.9"/>
    <x v="2"/>
    <m/>
    <s v="393BRJ0570"/>
    <s v="Federal"/>
    <m/>
    <m/>
    <m/>
    <s v="Federal"/>
    <s v="PAV"/>
    <s v="Seropédica"/>
  </r>
  <r>
    <x v="0"/>
    <s v="494BRJ0290"/>
    <n v="0"/>
    <x v="486"/>
    <s v="0290"/>
    <n v="-44.101519909915801"/>
    <n v="-22.5141781896716"/>
    <n v="-44.116327320249503"/>
    <n v="-22.534393090368699"/>
    <s v="494"/>
    <s v="RJ"/>
    <s v="Eixo Principal"/>
    <s v="Coinc"/>
    <s v="494BRJ0290"/>
    <s v="FIM DA CONCESSÃO"/>
    <s v="LIMITE MUNIC VOLTA REDONDA/BARRA MANSA *TRECHO URBANO*"/>
    <n v="43.8"/>
    <n v="47.2"/>
    <n v="3.4"/>
    <x v="0"/>
    <m/>
    <s v="393BRJ0590"/>
    <s v="Federal"/>
    <m/>
    <m/>
    <m/>
    <s v="Federal"/>
    <s v="PAV"/>
    <s v="Seropédica"/>
  </r>
  <r>
    <x v="0"/>
    <s v="494BRJ0310"/>
    <n v="0"/>
    <x v="486"/>
    <s v="0310"/>
    <n v="-44.116327320249503"/>
    <n v="-22.534393090368699"/>
    <n v="-44.122239859981498"/>
    <n v="-22.560881710222699"/>
    <s v="494"/>
    <s v="RJ"/>
    <s v="Eixo Principal"/>
    <s v="Coinc"/>
    <s v="494BRJ0310"/>
    <s v="LIMITE MUNIC VOLTA REDONDA/BARRA MANSA"/>
    <s v="ENTR BR-116/393(B) *TRECHO URBANO*"/>
    <n v="47.2"/>
    <n v="50.9"/>
    <n v="3.7"/>
    <x v="2"/>
    <m/>
    <s v="393BRJ0610"/>
    <s v="Federal"/>
    <m/>
    <m/>
    <m/>
    <s v="Federal"/>
    <s v="PAV"/>
    <s v="Seropédica"/>
  </r>
  <r>
    <x v="0"/>
    <s v="494BRJ0330"/>
    <n v="0"/>
    <x v="486"/>
    <s v="0330"/>
    <n v="-44.122239859981498"/>
    <n v="-22.560881710222699"/>
    <n v="-44.090211449598598"/>
    <n v="-22.6578706997729"/>
    <s v="494"/>
    <s v="RJ"/>
    <s v="Eixo Principal"/>
    <s v="-"/>
    <s v="494BRJ0330"/>
    <s v="ENTR BR-116/393(B)"/>
    <s v="ENTR RJ-139 (GETULÂNDIA)"/>
    <n v="50.9"/>
    <n v="65.900000000000006"/>
    <n v="15"/>
    <x v="1"/>
    <m/>
    <m/>
    <s v="Federal"/>
    <m/>
    <m/>
    <m/>
    <s v="Federal"/>
    <s v="PLA"/>
    <s v="Seropédica"/>
  </r>
  <r>
    <x v="0"/>
    <s v="494BRJ0390"/>
    <n v="0"/>
    <x v="486"/>
    <s v="0390"/>
    <n v="-44.090211449598598"/>
    <n v="-22.6578706997729"/>
    <n v="-44.128987629775203"/>
    <n v="-22.7259146504407"/>
    <s v="494"/>
    <s v="RJ"/>
    <s v="Eixo Principal"/>
    <s v="-"/>
    <s v="494BRJ0390"/>
    <s v="ENTR RJ-139 (GETULÂNDIA)"/>
    <s v="ENTR RJ-149 (RIO CLARO)"/>
    <n v="65.900000000000006"/>
    <n v="77.599999999999994"/>
    <n v="11.7"/>
    <x v="1"/>
    <m/>
    <m/>
    <s v="Estadual"/>
    <m/>
    <s v="RJ-155"/>
    <s v="PAV"/>
    <s v="Estadual"/>
    <s v="PLA"/>
    <s v="Seropédica"/>
  </r>
  <r>
    <x v="0"/>
    <s v="494BRJ0410"/>
    <n v="0"/>
    <x v="486"/>
    <s v="0410"/>
    <n v="-44.128987629775203"/>
    <n v="-22.7259146504407"/>
    <n v="-44.321010819993298"/>
    <n v="-22.925878009862199"/>
    <s v="494"/>
    <s v="RJ"/>
    <s v="Eixo Principal"/>
    <s v="-"/>
    <s v="494BRJ0410"/>
    <s v="ENTR RJ-149 (RIO CLARO)"/>
    <s v="ENTR BR-101(A)"/>
    <n v="77.599999999999994"/>
    <n v="122.8"/>
    <n v="45.2"/>
    <x v="1"/>
    <m/>
    <m/>
    <s v="Estadual"/>
    <m/>
    <s v="RJ-155"/>
    <s v="PAV"/>
    <s v="Estadual"/>
    <s v="PLA"/>
    <s v="Seropédica"/>
  </r>
  <r>
    <x v="0"/>
    <s v="494BRJ0430"/>
    <n v="0"/>
    <x v="486"/>
    <s v="0430"/>
    <n v="-44.321010819993298"/>
    <n v="-22.925878009862199"/>
    <n v="-44.297104939741097"/>
    <n v="-23.005381339677001"/>
    <s v="494"/>
    <s v="RJ"/>
    <s v="Eixo Principal"/>
    <s v="Coinc"/>
    <s v="494BRJ0430"/>
    <s v="ENTR BR-101(A)"/>
    <s v="ENTR BR-101(B) (P/ANGRA DOS REIS)"/>
    <n v="122.8"/>
    <n v="136.6"/>
    <n v="13.8"/>
    <x v="2"/>
    <m/>
    <s v="101BRJ3370"/>
    <s v="Federal"/>
    <m/>
    <m/>
    <m/>
    <s v="Federal"/>
    <s v="PAV"/>
    <s v="Angra dos Reis"/>
  </r>
  <r>
    <x v="0"/>
    <s v="495BRJ0010"/>
    <n v="0"/>
    <x v="487"/>
    <s v="0010"/>
    <n v="-42.966844420133803"/>
    <n v="-22.404731780347301"/>
    <n v="-42.991857319959301"/>
    <n v="-22.397249709606299"/>
    <s v="495"/>
    <s v="RJ"/>
    <s v="Eixo Principal"/>
    <s v="-"/>
    <s v="495BRJ0010"/>
    <s v="TERESÓPOLIS (RUA MANUEL JOSÉ LEBRÃO)"/>
    <s v="ENTR ESTRADA FRANCISCO SMOLKA"/>
    <n v="0"/>
    <n v="3.4"/>
    <n v="3.4"/>
    <x v="2"/>
    <m/>
    <m/>
    <s v="Convênio de Administração"/>
    <m/>
    <m/>
    <m/>
    <s v="Federal"/>
    <s v="PAV"/>
    <s v="Seropédica"/>
  </r>
  <r>
    <x v="0"/>
    <s v="495BRJ0015"/>
    <n v="0"/>
    <x v="487"/>
    <s v="0015"/>
    <n v="-42.991857319959301"/>
    <n v="-22.397249709606299"/>
    <n v="-43.1327441296378"/>
    <n v="-22.387075639728899"/>
    <s v="495"/>
    <s v="RJ"/>
    <s v="Eixo Principal"/>
    <s v="-"/>
    <s v="495BRJ0015"/>
    <s v="ENTR ESTRADA FRANCISCO SMOLKA"/>
    <s v="ENTR 040ARJ10(A) (ITAIPAVA)"/>
    <n v="3.4"/>
    <n v="30.1"/>
    <n v="26.7"/>
    <x v="2"/>
    <m/>
    <m/>
    <s v="Federal"/>
    <m/>
    <m/>
    <m/>
    <s v="Federal"/>
    <s v="PAV"/>
    <s v="Seropédica"/>
  </r>
  <r>
    <x v="0"/>
    <s v="495BRJ0020"/>
    <n v="0"/>
    <x v="487"/>
    <s v="0020"/>
    <n v="-43.1327441296378"/>
    <n v="-22.387075639728899"/>
    <n v="-43.130887419918402"/>
    <n v="-22.379548670334799"/>
    <s v="495"/>
    <s v="RJ"/>
    <s v="Eixo Principal"/>
    <s v="-"/>
    <s v="495BRJ0020"/>
    <s v="ENTR 040ARJ10(A) (ITAIPAVA)"/>
    <s v="ENTR 040ARJ10(B) (ITAIPAVA)"/>
    <n v="30.1"/>
    <n v="31.1"/>
    <n v="1"/>
    <x v="2"/>
    <m/>
    <s v="040ARJ1030"/>
    <s v="Federal"/>
    <m/>
    <m/>
    <m/>
    <s v="Federal"/>
    <s v="PAV"/>
    <s v="Seropédica"/>
  </r>
  <r>
    <x v="0"/>
    <s v="495BRJ0030"/>
    <n v="0"/>
    <x v="487"/>
    <s v="0030"/>
    <n v="-43.130887419918402"/>
    <n v="-22.379548670334799"/>
    <n v="-43.131522270236502"/>
    <n v="-22.378776489942901"/>
    <s v="495"/>
    <s v="RJ"/>
    <s v="Eixo Principal"/>
    <s v="-"/>
    <s v="495BRJ0030"/>
    <s v="ENTR 040ARJ10(B) (ITAIPAVA)"/>
    <s v="ENTR BR-040 (ITAIPAVA)"/>
    <n v="31.1"/>
    <n v="31.2"/>
    <n v="0.1"/>
    <x v="2"/>
    <m/>
    <m/>
    <s v="Federal"/>
    <m/>
    <m/>
    <m/>
    <s v="Federal"/>
    <s v="PAV"/>
    <s v="Seropédica"/>
  </r>
  <r>
    <x v="0"/>
    <s v="496BMG0010"/>
    <n v="0"/>
    <x v="488"/>
    <s v="0010"/>
    <n v="-44.907223350277299"/>
    <n v="-17.348134569854398"/>
    <n v="-44.7406787000618"/>
    <n v="-17.597723740158401"/>
    <s v="496"/>
    <s v="MG"/>
    <s v="Eixo Principal"/>
    <s v="-"/>
    <s v="496BMG0010"/>
    <s v="ENTR BR-365 (PIRAPORA)"/>
    <s v="VÁRZEA DA PALMA"/>
    <n v="0"/>
    <n v="35"/>
    <n v="35"/>
    <x v="1"/>
    <m/>
    <m/>
    <s v="Estadual"/>
    <m/>
    <s v="MGT-496"/>
    <s v="PAV"/>
    <s v="Estadual"/>
    <s v="PLA"/>
    <s v="Montes Claros"/>
  </r>
  <r>
    <x v="0"/>
    <s v="496BMG0030"/>
    <n v="0"/>
    <x v="488"/>
    <s v="0030"/>
    <n v="-44.7406787000618"/>
    <n v="-17.597723740158401"/>
    <n v="-44.518185989691602"/>
    <n v="-18.208223789696"/>
    <s v="496"/>
    <s v="MG"/>
    <s v="Eixo Principal"/>
    <s v="-"/>
    <s v="496BMG0030"/>
    <s v="VÁRZEA DA PALMA"/>
    <s v="ACESSO CONTRIA"/>
    <n v="35"/>
    <n v="110.9"/>
    <n v="75.900000000000006"/>
    <x v="1"/>
    <m/>
    <m/>
    <s v="Estadual"/>
    <m/>
    <s v="MGT-496"/>
    <s v="PAV"/>
    <s v="Estadual"/>
    <s v="PLA"/>
    <s v="Montes Claros"/>
  </r>
  <r>
    <x v="0"/>
    <s v="496BMG0050"/>
    <n v="0"/>
    <x v="488"/>
    <s v="0050"/>
    <n v="-44.518185989691602"/>
    <n v="-18.208223789696"/>
    <n v="-44.459185449748603"/>
    <n v="-18.403988889875301"/>
    <s v="496"/>
    <s v="MG"/>
    <s v="Eixo Principal"/>
    <s v="-"/>
    <s v="496BMG0050"/>
    <s v="ACESSO CONTRIA"/>
    <s v="ENTR BR-135 (CORINTO)"/>
    <n v="110.9"/>
    <n v="135.69999999999999"/>
    <n v="24.8"/>
    <x v="1"/>
    <m/>
    <m/>
    <s v="Estadual"/>
    <m/>
    <s v="MGT-496"/>
    <s v="PAV"/>
    <s v="Estadual"/>
    <s v="PLA"/>
    <s v="Bom Despacho"/>
  </r>
  <r>
    <x v="0"/>
    <s v="497BMG0010"/>
    <n v="0"/>
    <x v="489"/>
    <s v="0010"/>
    <n v="-48.22402913034"/>
    <n v="-18.909865769589501"/>
    <n v="-48.265762470261699"/>
    <n v="-18.884343759956401"/>
    <s v="497"/>
    <s v="MG"/>
    <s v="Eixo Principal"/>
    <s v="Coinc"/>
    <s v="497BMG0010"/>
    <s v="ENTR BR-050(A)/365(A)/452(A)/455 (UBERLÂNDIA)"/>
    <s v="ENTR BR-050(B)"/>
    <n v="0"/>
    <n v="5.0999999999999996"/>
    <n v="5.0999999999999996"/>
    <x v="0"/>
    <m/>
    <s v="050BMG0240;365BMG0290;452BMG0180"/>
    <s v="Federal"/>
    <m/>
    <m/>
    <m/>
    <s v="Federal"/>
    <s v="PAV"/>
    <s v="Uberlândia"/>
  </r>
  <r>
    <x v="0"/>
    <s v="497BMG0012"/>
    <n v="0"/>
    <x v="489"/>
    <s v="0012"/>
    <n v="-48.265762470261699"/>
    <n v="-18.884343759956401"/>
    <n v="-48.330909590405199"/>
    <n v="-18.906439629585101"/>
    <s v="497"/>
    <s v="MG"/>
    <s v="Eixo Principal"/>
    <s v="Coinc"/>
    <s v="497BMG0012"/>
    <s v="ENTR BR-050(B)"/>
    <s v="ENTR BR-365(B)/452(B)/050N10(A)"/>
    <n v="5.0999999999999996"/>
    <n v="13.6"/>
    <n v="8.5"/>
    <x v="0"/>
    <m/>
    <s v="365BMG0310;452BMG0155"/>
    <s v="Federal"/>
    <m/>
    <m/>
    <m/>
    <s v="Federal"/>
    <s v="PAV"/>
    <s v="Uberlândia"/>
  </r>
  <r>
    <x v="0"/>
    <s v="497BMG0013"/>
    <n v="0"/>
    <x v="489"/>
    <s v="0013"/>
    <n v="-48.330909590405199"/>
    <n v="-18.906439629585101"/>
    <n v="-48.355888739573601"/>
    <n v="-18.952922259554601"/>
    <s v="497"/>
    <s v="MG"/>
    <s v="Eixo Principal"/>
    <s v="Coinc"/>
    <s v="497BMG0013"/>
    <s v="ENTR BR-365(B)/452(B)/050N10(A)"/>
    <s v="ENTR ROD UBERLANDIA PRATA"/>
    <n v="13.6"/>
    <n v="19.8"/>
    <n v="6.2"/>
    <x v="2"/>
    <m/>
    <s v="050NMG1040"/>
    <s v="Convênio de Administração"/>
    <m/>
    <m/>
    <m/>
    <s v="Federal"/>
    <s v="PAV"/>
    <s v="Uberlândia"/>
  </r>
  <r>
    <x v="0"/>
    <s v="497BMG0015"/>
    <n v="0"/>
    <x v="489"/>
    <s v="0015"/>
    <n v="-48.355888739573601"/>
    <n v="-18.952922259554601"/>
    <n v="-48.375521000093997"/>
    <n v="-18.963917119979001"/>
    <s v="497"/>
    <s v="MG"/>
    <s v="Eixo Principal"/>
    <s v="Coinc"/>
    <s v="497BMG0015"/>
    <s v="ENTR ROD UBERLANDIA PRATA"/>
    <s v="ENTR BR-050N10(B)"/>
    <n v="19.8"/>
    <n v="22.2"/>
    <n v="2.4"/>
    <x v="2"/>
    <m/>
    <s v="050NMG1035"/>
    <s v="Convênio de Administração"/>
    <m/>
    <m/>
    <m/>
    <s v="Federal"/>
    <s v="PAV"/>
    <s v="Uberlândia"/>
  </r>
  <r>
    <x v="0"/>
    <s v="497BMG0020"/>
    <n v="0"/>
    <x v="489"/>
    <s v="0020"/>
    <n v="-48.375521000093997"/>
    <n v="-18.963917119979001"/>
    <n v="-48.907412080303203"/>
    <n v="-19.297439749744601"/>
    <s v="497"/>
    <s v="MG"/>
    <s v="Eixo Principal"/>
    <s v="-"/>
    <s v="497BMG0020"/>
    <s v="ENTR BR-050N10(B)"/>
    <s v="ENTR BR-153/464(A) (PRATA)"/>
    <n v="22.2"/>
    <n v="91.1"/>
    <n v="68.900000000000006"/>
    <x v="1"/>
    <m/>
    <m/>
    <s v="Estadual"/>
    <m/>
    <s v="MGT-497"/>
    <s v="PAV"/>
    <s v="Estadual"/>
    <s v="PLA"/>
    <s v="Uberlândia"/>
  </r>
  <r>
    <x v="0"/>
    <s v="497BMG0025"/>
    <n v="0"/>
    <x v="489"/>
    <s v="0025"/>
    <n v="-48.907412080303203"/>
    <n v="-19.297439749744601"/>
    <n v="-48.9283735001369"/>
    <n v="-19.296927270177299"/>
    <s v="497"/>
    <s v="MG"/>
    <s v="Eixo Principal"/>
    <s v="Coinc"/>
    <s v="497BMG0025"/>
    <s v="ENTR BR-153/464(A) (PRATA)"/>
    <s v="ENTR BR-464(B)"/>
    <n v="91.1"/>
    <n v="93.4"/>
    <n v="2.2999999999999998"/>
    <x v="1"/>
    <m/>
    <s v="464BMG0025"/>
    <s v="Estadual"/>
    <m/>
    <s v="MGT-497"/>
    <s v="PAV"/>
    <s v="Estadual"/>
    <s v="PLA"/>
    <s v="Prata"/>
  </r>
  <r>
    <x v="0"/>
    <s v="497BMG0030"/>
    <n v="0"/>
    <x v="489"/>
    <s v="0030"/>
    <n v="-48.9283735001369"/>
    <n v="-19.296927270177299"/>
    <n v="-49.480662119860803"/>
    <n v="-19.545845199995899"/>
    <s v="497"/>
    <s v="MG"/>
    <s v="Eixo Principal"/>
    <s v="-"/>
    <s v="497BMG0030"/>
    <s v="ENTR BR-464(B)"/>
    <s v="ENTR BR-364(A) (CAMPINA VERDE)"/>
    <n v="93.4"/>
    <n v="162.4"/>
    <n v="69"/>
    <x v="1"/>
    <m/>
    <m/>
    <s v="Estadual"/>
    <m/>
    <s v="MGT-497"/>
    <s v="PAV"/>
    <s v="Estadual"/>
    <s v="PLA"/>
    <s v="Prata"/>
  </r>
  <r>
    <x v="0"/>
    <s v="497BMG0050"/>
    <n v="0"/>
    <x v="489"/>
    <s v="0050"/>
    <n v="-49.480662119860803"/>
    <n v="-19.545845199995899"/>
    <n v="-49.559140170382499"/>
    <n v="-19.51840057023"/>
    <s v="497"/>
    <s v="MG"/>
    <s v="Eixo Principal"/>
    <s v="Coinc"/>
    <s v="497BMG0050"/>
    <s v="ENTR BR-364(A) (CAMPINA VERDE)"/>
    <s v="ENTR BR-364(B)"/>
    <n v="162.4"/>
    <n v="171.8"/>
    <n v="9.4"/>
    <x v="2"/>
    <m/>
    <s v="154BMG0120;364BMG0330"/>
    <s v="Federal"/>
    <m/>
    <m/>
    <m/>
    <s v="Federal"/>
    <s v="PAV"/>
    <s v="Prata"/>
  </r>
  <r>
    <x v="0"/>
    <s v="497BMG0052"/>
    <n v="0"/>
    <x v="489"/>
    <s v="0052"/>
    <n v="-49.559140170382499"/>
    <n v="-19.51840057023"/>
    <n v="-50.014392860442101"/>
    <n v="-19.566375240225099"/>
    <s v="497"/>
    <s v="MG"/>
    <s v="Eixo Principal"/>
    <s v="-"/>
    <s v="497BMG0052"/>
    <s v="ENTR BR-364(B)"/>
    <s v="ACESSO HONORÓPOLIS"/>
    <n v="171.8"/>
    <n v="223.6"/>
    <n v="51.8"/>
    <x v="1"/>
    <m/>
    <m/>
    <s v="Estadual"/>
    <m/>
    <s v="MGT-497"/>
    <s v="PAV"/>
    <s v="Estadual"/>
    <s v="PLA"/>
    <s v="Prata"/>
  </r>
  <r>
    <x v="0"/>
    <s v="497BMG0055"/>
    <n v="0"/>
    <x v="489"/>
    <s v="0055"/>
    <n v="-50.014392860442101"/>
    <n v="-19.566375240225099"/>
    <n v="-50.195057439648998"/>
    <n v="-19.718372799664898"/>
    <s v="497"/>
    <s v="MG"/>
    <s v="Eixo Principal"/>
    <s v="-"/>
    <s v="497BMG0055"/>
    <s v="ACESSO HONORÓPOLIS"/>
    <s v="ENTR MG-255/426 (ITURAMA)"/>
    <n v="223.6"/>
    <n v="251.7"/>
    <n v="28.1"/>
    <x v="1"/>
    <m/>
    <m/>
    <s v="Estadual"/>
    <m/>
    <s v="MGT-497"/>
    <s v="PAV"/>
    <s v="Estadual"/>
    <s v="PLA"/>
    <s v="Prata"/>
  </r>
  <r>
    <x v="0"/>
    <s v="497BMG0060"/>
    <n v="0"/>
    <x v="489"/>
    <s v="0060"/>
    <n v="-50.195057439648998"/>
    <n v="-19.718372799664898"/>
    <n v="-50.216614760162898"/>
    <n v="-19.725559749782501"/>
    <s v="497"/>
    <s v="MG"/>
    <s v="Eixo Principal"/>
    <s v="-"/>
    <s v="497BMG0060"/>
    <s v="ENTR MG-255/426 (ITURAMA)"/>
    <s v="ENTR BR-461(A)"/>
    <n v="251.7"/>
    <n v="254.1"/>
    <n v="2.4"/>
    <x v="1"/>
    <m/>
    <m/>
    <s v="Estadual"/>
    <m/>
    <s v="MGT-497"/>
    <s v="PAV"/>
    <s v="Estadual"/>
    <s v="PLA"/>
    <s v="Prata"/>
  </r>
  <r>
    <x v="0"/>
    <s v="497BMG0065"/>
    <n v="0"/>
    <x v="489"/>
    <s v="0065"/>
    <n v="-50.216614760162898"/>
    <n v="-19.725559749782501"/>
    <n v="-50.265937899714203"/>
    <n v="-19.724162029753799"/>
    <s v="497"/>
    <s v="MG"/>
    <s v="Eixo Principal"/>
    <s v="-"/>
    <s v="497BMG0065"/>
    <s v="ENTR BR-461(A)"/>
    <s v="ENTR BR-461(B)"/>
    <n v="254.1"/>
    <n v="259.39999999999998"/>
    <n v="5.3"/>
    <x v="1"/>
    <m/>
    <m/>
    <s v="Estadual"/>
    <m/>
    <s v="MG-497"/>
    <s v="PAV"/>
    <s v="Estadual"/>
    <s v="PLA"/>
    <m/>
  </r>
  <r>
    <x v="0"/>
    <s v="497BMG0070"/>
    <n v="0"/>
    <x v="489"/>
    <s v="0070"/>
    <n v="-50.265937899714203"/>
    <n v="-19.724162029753799"/>
    <n v="-50.455241960048298"/>
    <n v="-19.706865039689699"/>
    <s v="497"/>
    <s v="MG"/>
    <s v="Eixo Principal"/>
    <s v="-"/>
    <s v="497BMG0070"/>
    <s v="ENTR BR-461(B)"/>
    <s v="ALEXANDRITA"/>
    <n v="259.39999999999998"/>
    <n v="279.7"/>
    <n v="20.3"/>
    <x v="1"/>
    <m/>
    <m/>
    <s v="Estadual"/>
    <m/>
    <s v="MGT-497"/>
    <s v="PAV"/>
    <s v="Estadual"/>
    <s v="PLA"/>
    <s v="Prata"/>
  </r>
  <r>
    <x v="0"/>
    <s v="497BMG0080"/>
    <n v="0"/>
    <x v="489"/>
    <s v="0080"/>
    <n v="-50.455241960048298"/>
    <n v="-19.706865039689699"/>
    <n v="-51.008235809235103"/>
    <n v="-19.6620561478728"/>
    <s v="497"/>
    <s v="MG"/>
    <s v="Eixo Principal"/>
    <s v="-"/>
    <s v="497BMG0080"/>
    <s v="ALEXANDRITA"/>
    <s v="PORTO ALENCASTRO"/>
    <n v="279.7"/>
    <n v="340.8"/>
    <n v="61.1"/>
    <x v="1"/>
    <m/>
    <m/>
    <s v="Estadual"/>
    <m/>
    <s v="MGT-497"/>
    <s v="PAV"/>
    <s v="Estadual"/>
    <s v="PLA"/>
    <s v="Prata"/>
  </r>
  <r>
    <x v="0"/>
    <s v="497BMG0085"/>
    <n v="0"/>
    <x v="489"/>
    <s v="0085"/>
    <n v="-51.008235809235103"/>
    <n v="-19.6620561478728"/>
    <n v="-51.017451250374798"/>
    <n v="-19.660353840057599"/>
    <s v="497"/>
    <s v="MG"/>
    <s v="Eixo Principal"/>
    <s v="-"/>
    <s v="497BMG0085"/>
    <s v="PORTO ALENCASTRO"/>
    <s v="DIV MG/MS (INÍCIO PONTE S/RIO PARANAÍBA)"/>
    <n v="340.8"/>
    <n v="341.8"/>
    <n v="1"/>
    <x v="1"/>
    <m/>
    <m/>
    <s v="Estadual"/>
    <m/>
    <s v="MGT-497"/>
    <s v="PAV"/>
    <s v="Estadual"/>
    <s v="PLA"/>
    <s v="Prata"/>
  </r>
  <r>
    <x v="0"/>
    <s v="497BMS0090"/>
    <n v="0"/>
    <x v="490"/>
    <s v="0090"/>
    <n v="-51.017451250374798"/>
    <n v="-19.660353840057599"/>
    <n v="-51.1404879302737"/>
    <n v="-19.655738799905599"/>
    <s v="497"/>
    <s v="MS"/>
    <s v="Eixo Principal"/>
    <s v="-"/>
    <s v="497BMS0090"/>
    <s v="DIV MG/MS (INÍCIO PONTE S/RIO PARANAÍBA)"/>
    <s v="ENTR BR-483(A)"/>
    <n v="0"/>
    <n v="12.5"/>
    <n v="12.5"/>
    <x v="1"/>
    <m/>
    <m/>
    <m/>
    <s v="MP082/2003"/>
    <s v="MST-497"/>
    <s v="PAV"/>
    <m/>
    <s v="PLA"/>
    <s v="Três Lagoas"/>
  </r>
  <r>
    <x v="0"/>
    <s v="497BMS0095"/>
    <n v="0"/>
    <x v="490"/>
    <s v="0095"/>
    <n v="-51.1404879302737"/>
    <n v="-19.655738799905599"/>
    <n v="-51.203968450183702"/>
    <n v="-19.656205219795002"/>
    <s v="497"/>
    <s v="MS"/>
    <s v="Eixo Principal"/>
    <s v="Coinc"/>
    <s v="497BMS0095"/>
    <s v="ENTR BR-483(A)"/>
    <s v="ENTR BR-158/483(B) (PARANAÍBA)"/>
    <n v="12.5"/>
    <n v="19.3"/>
    <n v="6.8"/>
    <x v="1"/>
    <m/>
    <s v="483BMS0115"/>
    <m/>
    <s v="MP082/2003"/>
    <s v="MST-483"/>
    <s v="PAV"/>
    <m/>
    <s v="PLA"/>
    <s v="Três Lagoas"/>
  </r>
  <r>
    <x v="0"/>
    <s v="498BBA0010"/>
    <n v="0"/>
    <x v="491"/>
    <s v="0010"/>
    <n v="-39.4164522499713"/>
    <n v="-16.887691109856799"/>
    <n v="-39.523314819823"/>
    <n v="-16.911463810406399"/>
    <s v="498"/>
    <s v="BA"/>
    <s v="Eixo Principal"/>
    <s v="-"/>
    <s v="498BBA0010"/>
    <s v="MONTE PASCOAL"/>
    <s v="ENTR BR-101"/>
    <n v="0"/>
    <n v="14.2"/>
    <n v="14.2"/>
    <x v="2"/>
    <m/>
    <m/>
    <s v="Federal"/>
    <m/>
    <m/>
    <m/>
    <s v="Federal"/>
    <s v="PAV"/>
    <s v="Eunápolis"/>
  </r>
  <r>
    <x v="0"/>
    <s v="499AMG1005"/>
    <n v="0"/>
    <x v="492"/>
    <s v="1005"/>
    <n v="-43.5758750197163"/>
    <n v="-21.4627039700121"/>
    <n v="-43.562816469704202"/>
    <n v="-21.4640507002795"/>
    <s v="499"/>
    <s v="MG"/>
    <s v="Acesso"/>
    <s v="-"/>
    <s v="499AMG1005"/>
    <s v="ENTR BR-499 (KM 4,9 - TRAV URB DE SANTOS DUMONT)"/>
    <s v="ENTR BR-040"/>
    <n v="0"/>
    <n v="1.6"/>
    <n v="1.6"/>
    <x v="1"/>
    <m/>
    <m/>
    <s v="Estadual"/>
    <m/>
    <s v="MG-499"/>
    <s v="PAV"/>
    <s v="Estadual"/>
    <s v="PLA"/>
    <s v="Juiz de Fora"/>
  </r>
  <r>
    <x v="0"/>
    <s v="499BMG0010"/>
    <n v="0"/>
    <x v="493"/>
    <s v="0010"/>
    <n v="-43.552802929711298"/>
    <n v="-21.435994330074202"/>
    <n v="-43.5758750197163"/>
    <n v="-21.4627039700121"/>
    <s v="499"/>
    <s v="MG"/>
    <s v="Eixo Principal"/>
    <s v="-"/>
    <s v="499BMG0010"/>
    <s v="ENTR BR-040"/>
    <s v="ENTR ACESSO SANTOS DUMONT"/>
    <n v="0"/>
    <n v="4.9000000000000004"/>
    <n v="4.9000000000000004"/>
    <x v="2"/>
    <m/>
    <m/>
    <s v="Federal"/>
    <m/>
    <m/>
    <m/>
    <s v="Federal"/>
    <s v="PAV"/>
    <s v="Juiz de Fora"/>
  </r>
  <r>
    <x v="0"/>
    <s v="499BMG0020"/>
    <n v="0"/>
    <x v="493"/>
    <s v="0020"/>
    <n v="-43.5758750197163"/>
    <n v="-21.4627039700121"/>
    <n v="-43.672961490380402"/>
    <n v="-21.425664979655"/>
    <s v="499"/>
    <s v="MG"/>
    <s v="Eixo Principal"/>
    <s v="-"/>
    <s v="499BMG0020"/>
    <s v="ENTR ACESSO SANTOS DUMONT"/>
    <s v="CABANGÚ"/>
    <n v="4.9000000000000004"/>
    <n v="19.2"/>
    <n v="14.3"/>
    <x v="1"/>
    <m/>
    <m/>
    <s v="Estadual"/>
    <m/>
    <s v="MG-499"/>
    <s v="PAV"/>
    <s v="Estadual"/>
    <s v="PLA"/>
    <s v="Juiz de Fo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x v="0"/>
    <s v="040BMG0090"/>
    <e v="#N/A"/>
    <s v="040BMG"/>
    <s v="0090"/>
    <s v="040"/>
    <s v="MG"/>
    <s v="Eixo Principal"/>
    <s v="-"/>
    <s v="040BMG0090"/>
    <n v="0"/>
    <n v="44.1"/>
    <n v="44.1"/>
    <x v="0"/>
    <m/>
    <m/>
    <s v="Concessão Federal"/>
    <m/>
    <m/>
    <m/>
    <s v="Federal"/>
    <s v="Goiânia"/>
  </r>
  <r>
    <x v="0"/>
    <s v="040BMG0097"/>
    <e v="#N/A"/>
    <s v="040BMG"/>
    <s v="0097"/>
    <s v="040"/>
    <s v="MG"/>
    <s v="Eixo Principal"/>
    <s v="-"/>
    <s v="040BMG0097"/>
    <n v="44.1"/>
    <n v="50.6"/>
    <n v="6.5"/>
    <x v="0"/>
    <m/>
    <m/>
    <s v="Concessão Federal"/>
    <m/>
    <m/>
    <m/>
    <s v="Federal"/>
    <s v="Patos de Minas"/>
  </r>
  <r>
    <x v="0"/>
    <s v="040BMG0100"/>
    <e v="#N/A"/>
    <s v="040BMG"/>
    <s v="0100"/>
    <s v="040"/>
    <s v="MG"/>
    <s v="Eixo Principal"/>
    <s v="-"/>
    <s v="040BMG0100"/>
    <n v="50.6"/>
    <n v="68.5"/>
    <n v="17.899999999999999"/>
    <x v="0"/>
    <m/>
    <m/>
    <s v="Concessão Federal"/>
    <m/>
    <m/>
    <m/>
    <s v="Federal"/>
    <s v="Patos de Minas"/>
  </r>
  <r>
    <x v="0"/>
    <s v="040BMG0110"/>
    <e v="#N/A"/>
    <s v="040BMG"/>
    <s v="0110"/>
    <s v="040"/>
    <s v="MG"/>
    <s v="Eixo Principal"/>
    <s v="-"/>
    <s v="040BMG0110"/>
    <n v="68.5"/>
    <n v="87.8"/>
    <n v="19.3"/>
    <x v="0"/>
    <m/>
    <m/>
    <s v="Concessão Federal"/>
    <m/>
    <m/>
    <m/>
    <s v="Federal"/>
    <s v="Patos de Minas"/>
  </r>
  <r>
    <x v="0"/>
    <s v="040BMG0120"/>
    <e v="#N/A"/>
    <s v="040BMG"/>
    <s v="0120"/>
    <s v="040"/>
    <s v="MG"/>
    <s v="Eixo Principal"/>
    <s v="-"/>
    <s v="040BMG0120"/>
    <n v="87.8"/>
    <n v="118.9"/>
    <n v="31.1"/>
    <x v="0"/>
    <m/>
    <m/>
    <s v="Concessão Federal"/>
    <m/>
    <m/>
    <m/>
    <s v="Federal"/>
    <s v="Patos de Minas"/>
  </r>
  <r>
    <x v="0"/>
    <s v="040BMG0130"/>
    <e v="#N/A"/>
    <s v="040BMG"/>
    <s v="0130"/>
    <s v="040"/>
    <s v="MG"/>
    <s v="Eixo Principal"/>
    <s v="-"/>
    <s v="040BMG0130"/>
    <n v="118.9"/>
    <n v="145.19999999999999"/>
    <n v="26.3"/>
    <x v="0"/>
    <m/>
    <m/>
    <s v="Concessão Federal"/>
    <m/>
    <m/>
    <m/>
    <s v="Federal"/>
    <s v="Patos de Minas"/>
  </r>
  <r>
    <x v="0"/>
    <s v="040BMG0150"/>
    <e v="#N/A"/>
    <s v="040BMG"/>
    <s v="0150"/>
    <s v="040"/>
    <s v="MG"/>
    <s v="Eixo Principal"/>
    <s v="-"/>
    <s v="040BMG0150"/>
    <n v="145.19999999999999"/>
    <n v="224.7"/>
    <n v="79.5"/>
    <x v="0"/>
    <m/>
    <m/>
    <s v="Concessão Federal"/>
    <m/>
    <m/>
    <m/>
    <s v="Federal"/>
    <s v="Patos de Minas"/>
  </r>
  <r>
    <x v="0"/>
    <s v="040BMG0170"/>
    <e v="#N/A"/>
    <s v="040BMG"/>
    <s v="0170"/>
    <s v="040"/>
    <s v="MG"/>
    <s v="Eixo Principal"/>
    <s v="-"/>
    <s v="040BMG0170"/>
    <n v="224.7"/>
    <n v="285.7"/>
    <n v="61"/>
    <x v="0"/>
    <m/>
    <m/>
    <s v="Concessão Federal"/>
    <m/>
    <m/>
    <m/>
    <s v="Federal"/>
    <s v="Patos de Minas"/>
  </r>
  <r>
    <x v="0"/>
    <s v="040BMG0190"/>
    <e v="#N/A"/>
    <s v="040BMG"/>
    <s v="0190"/>
    <s v="040"/>
    <s v="MG"/>
    <s v="Eixo Principal"/>
    <s v="-"/>
    <s v="040BMG0190"/>
    <n v="285.7"/>
    <n v="310.89999999999998"/>
    <n v="25.2"/>
    <x v="0"/>
    <m/>
    <m/>
    <s v="Concessão Federal"/>
    <m/>
    <m/>
    <m/>
    <s v="Federal"/>
    <s v="Bom Despacho"/>
  </r>
  <r>
    <x v="0"/>
    <s v="040BMG0195"/>
    <e v="#N/A"/>
    <s v="040BMG"/>
    <s v="0195"/>
    <s v="040"/>
    <s v="MG"/>
    <s v="Eixo Principal"/>
    <s v="-"/>
    <s v="040BMG0195"/>
    <n v="310.89999999999998"/>
    <n v="339.7"/>
    <n v="28.8"/>
    <x v="0"/>
    <m/>
    <m/>
    <s v="Concessão Federal"/>
    <m/>
    <m/>
    <m/>
    <s v="Federal"/>
    <s v="Bom Despacho"/>
  </r>
  <r>
    <x v="0"/>
    <s v="040BMG0200"/>
    <e v="#N/A"/>
    <s v="040BMG"/>
    <s v="0200"/>
    <s v="040"/>
    <s v="MG"/>
    <s v="Eixo Principal"/>
    <s v="-"/>
    <s v="040BMG0200"/>
    <n v="339.7"/>
    <n v="360.7"/>
    <n v="21"/>
    <x v="0"/>
    <m/>
    <m/>
    <s v="Concessão Federal"/>
    <m/>
    <m/>
    <m/>
    <s v="Federal"/>
    <s v="Bom Despacho"/>
  </r>
  <r>
    <x v="0"/>
    <s v="040BMG0210"/>
    <e v="#N/A"/>
    <s v="040BMG"/>
    <s v="0210"/>
    <s v="040"/>
    <s v="MG"/>
    <s v="Eixo Principal"/>
    <s v="-"/>
    <s v="040BMG0210"/>
    <n v="360.7"/>
    <n v="384.9"/>
    <n v="24.2"/>
    <x v="0"/>
    <m/>
    <m/>
    <s v="Concessão Federal"/>
    <m/>
    <m/>
    <m/>
    <s v="Federal"/>
    <s v="Bom Despacho"/>
  </r>
  <r>
    <x v="0"/>
    <s v="040BMG0217"/>
    <e v="#N/A"/>
    <s v="040BMG"/>
    <s v="0217"/>
    <s v="040"/>
    <s v="MG"/>
    <s v="Eixo Principal"/>
    <s v="-"/>
    <s v="040BMG0217"/>
    <n v="384.9"/>
    <n v="413.8"/>
    <n v="28.9"/>
    <x v="0"/>
    <m/>
    <m/>
    <s v="Concessão Federal"/>
    <m/>
    <m/>
    <m/>
    <s v="Federal"/>
    <s v="Bom Despacho"/>
  </r>
  <r>
    <x v="0"/>
    <s v="040BMG0230"/>
    <e v="#N/A"/>
    <s v="040BMG"/>
    <s v="0230"/>
    <s v="040"/>
    <s v="MG"/>
    <s v="Eixo Principal"/>
    <s v="-"/>
    <s v="040BMG0230"/>
    <n v="413.8"/>
    <n v="423.7"/>
    <n v="9.9"/>
    <x v="0"/>
    <m/>
    <m/>
    <s v="Concessão Federal"/>
    <m/>
    <m/>
    <m/>
    <s v="Federal"/>
    <s v="Bom Despacho"/>
  </r>
  <r>
    <x v="0"/>
    <s v="040BMG0240"/>
    <e v="#N/A"/>
    <s v="040BMG"/>
    <s v="0240"/>
    <s v="040"/>
    <s v="MG"/>
    <s v="Eixo Principal"/>
    <s v="-"/>
    <s v="040BMG0240"/>
    <n v="423.7"/>
    <n v="437.7"/>
    <n v="14"/>
    <x v="1"/>
    <m/>
    <s v="135BMG0880"/>
    <s v="Concessão Federal"/>
    <m/>
    <m/>
    <m/>
    <s v="Federal"/>
    <s v="Bom Despacho"/>
  </r>
  <r>
    <x v="0"/>
    <s v="040BMG0250"/>
    <e v="#N/A"/>
    <s v="040BMG"/>
    <s v="0250"/>
    <s v="040"/>
    <s v="MG"/>
    <s v="Eixo Principal"/>
    <s v="-"/>
    <s v="040BMG0250"/>
    <n v="437.7"/>
    <n v="446"/>
    <n v="8.3000000000000007"/>
    <x v="1"/>
    <m/>
    <s v="135BMG0890"/>
    <s v="Concessão Federal"/>
    <m/>
    <m/>
    <m/>
    <s v="Federal"/>
    <s v="Bom Despacho"/>
  </r>
  <r>
    <x v="0"/>
    <s v="040BMG0260"/>
    <e v="#N/A"/>
    <s v="040BMG"/>
    <s v="0260"/>
    <s v="040"/>
    <s v="MG"/>
    <s v="Eixo Principal"/>
    <s v="-"/>
    <s v="040BMG0260"/>
    <n v="446"/>
    <n v="448"/>
    <n v="2"/>
    <x v="1"/>
    <m/>
    <s v="135BMG0900"/>
    <s v="Concessão Federal"/>
    <m/>
    <m/>
    <m/>
    <s v="Federal"/>
    <s v="Bom Despacho"/>
  </r>
  <r>
    <x v="0"/>
    <s v="040BMG0270"/>
    <e v="#N/A"/>
    <s v="040BMG"/>
    <s v="0270"/>
    <s v="040"/>
    <s v="MG"/>
    <s v="Eixo Principal"/>
    <s v="-"/>
    <s v="040BMG0270"/>
    <n v="448"/>
    <n v="471.3"/>
    <n v="23.3"/>
    <x v="1"/>
    <m/>
    <s v="135BMG0910"/>
    <s v="Concessão Federal"/>
    <m/>
    <m/>
    <m/>
    <s v="Federal"/>
    <s v="Bom Despacho"/>
  </r>
  <r>
    <x v="0"/>
    <s v="040BMG0290"/>
    <e v="#N/A"/>
    <s v="040BMG"/>
    <s v="0290"/>
    <s v="040"/>
    <s v="MG"/>
    <s v="Eixo Principal"/>
    <s v="-"/>
    <s v="040BMG0290"/>
    <n v="471.3"/>
    <n v="473.3"/>
    <n v="2"/>
    <x v="1"/>
    <m/>
    <s v="135BMG0930"/>
    <s v="Concessão Federal"/>
    <m/>
    <m/>
    <m/>
    <s v="Federal"/>
    <s v="Bom Despacho"/>
  </r>
  <r>
    <x v="0"/>
    <s v="040BMG0330"/>
    <e v="#N/A"/>
    <s v="040BMG"/>
    <s v="0330"/>
    <s v="040"/>
    <s v="MG"/>
    <s v="Eixo Principal"/>
    <s v="-"/>
    <s v="040BMG0330"/>
    <n v="473.3"/>
    <n v="508.7"/>
    <n v="35.4"/>
    <x v="1"/>
    <m/>
    <s v="135BMG0970"/>
    <s v="Concessão Federal"/>
    <m/>
    <m/>
    <m/>
    <s v="Federal"/>
    <s v="Bom Despacho"/>
  </r>
  <r>
    <x v="1"/>
    <s v="040BMG0360"/>
    <s v="BR-040/DF/GO/MG (Via040)"/>
    <s v="040BMG"/>
    <s v="0360"/>
    <s v="040"/>
    <s v="MG"/>
    <s v="Eixo Principal"/>
    <s v="-"/>
    <s v="040BMG0360"/>
    <n v="508.7"/>
    <n v="533.20000000000005"/>
    <n v="24.5"/>
    <x v="1"/>
    <m/>
    <s v="135BMG0990"/>
    <s v="Concessão Federal"/>
    <m/>
    <m/>
    <m/>
    <s v="Federal"/>
    <s v="Contagem"/>
  </r>
  <r>
    <x v="1"/>
    <s v="040BMG0370"/>
    <s v="BR-040/DF/GO/MG (Via040)"/>
    <s v="040BMG"/>
    <s v="0370"/>
    <s v="040"/>
    <s v="MG"/>
    <s v="Eixo Principal"/>
    <s v="-"/>
    <s v="040BMG0370"/>
    <n v="533.20000000000005"/>
    <n v="535.79999999999995"/>
    <n v="2.6"/>
    <x v="1"/>
    <m/>
    <s v="381BMG0430;262BMG0590"/>
    <s v="Concessão Federal"/>
    <m/>
    <m/>
    <m/>
    <s v="Federal"/>
    <s v="Contagem"/>
  </r>
  <r>
    <x v="1"/>
    <s v="040BMG0390"/>
    <s v="BR-040/DF/GO/MG (Via040)"/>
    <s v="040BMG"/>
    <s v="0390"/>
    <s v="040"/>
    <s v="MG"/>
    <s v="Eixo Principal"/>
    <s v="-"/>
    <s v="040BMG0390"/>
    <n v="535.79999999999995"/>
    <n v="544"/>
    <n v="8.1999999999999993"/>
    <x v="1"/>
    <m/>
    <m/>
    <s v="Concessão Federal"/>
    <m/>
    <m/>
    <m/>
    <s v="Federal"/>
    <s v="Contagem"/>
  </r>
  <r>
    <x v="1"/>
    <s v="040BMG0400"/>
    <s v="BR-040/DF/GO/MG (Via040)"/>
    <s v="040BMG"/>
    <s v="0400"/>
    <s v="040"/>
    <s v="MG"/>
    <s v="Eixo Principal"/>
    <s v="-"/>
    <s v="040BMG0400"/>
    <n v="544"/>
    <n v="564.1"/>
    <n v="20.100000000000001"/>
    <x v="1"/>
    <m/>
    <s v="356BMG0040"/>
    <s v="Concessão Federal"/>
    <m/>
    <m/>
    <m/>
    <s v="Federal"/>
    <s v="Contagem"/>
  </r>
  <r>
    <x v="1"/>
    <s v="040BMG0410"/>
    <s v="BR-040/DF/GO/MG (Via040)"/>
    <s v="040BMG"/>
    <s v="0410"/>
    <s v="040"/>
    <s v="MG"/>
    <s v="Eixo Principal"/>
    <s v="-"/>
    <s v="040BMG0410"/>
    <n v="564.1"/>
    <n v="598.4"/>
    <n v="34.299999999999997"/>
    <x v="0"/>
    <m/>
    <m/>
    <s v="Concessão Federal"/>
    <m/>
    <m/>
    <m/>
    <s v="Federal"/>
    <s v="Contagem"/>
  </r>
  <r>
    <x v="1"/>
    <s v="040BMG0430"/>
    <s v="BR-040/DF/GO/MG (Via040)"/>
    <s v="040BMG"/>
    <s v="0430"/>
    <s v="040"/>
    <s v="MG"/>
    <s v="Eixo Principal"/>
    <s v="-"/>
    <s v="040BMG0430"/>
    <n v="598.4"/>
    <n v="612.29999999999995"/>
    <n v="13.9"/>
    <x v="0"/>
    <m/>
    <m/>
    <s v="Concessão Federal"/>
    <m/>
    <m/>
    <m/>
    <s v="Federal"/>
    <s v="Contagem"/>
  </r>
  <r>
    <x v="1"/>
    <s v="040BMG0450"/>
    <s v="BR-040/DF/GO/MG (Via040)"/>
    <s v="040BMG"/>
    <s v="0450"/>
    <s v="040"/>
    <s v="MG"/>
    <s v="Eixo Principal"/>
    <s v="-"/>
    <s v="040BMG0450"/>
    <n v="612.29999999999995"/>
    <n v="616.20000000000005"/>
    <n v="3.9"/>
    <x v="0"/>
    <m/>
    <m/>
    <s v="Concessão Federal"/>
    <m/>
    <m/>
    <m/>
    <s v="Federal"/>
    <s v="Contagem"/>
  </r>
  <r>
    <x v="1"/>
    <s v="040BMG0457"/>
    <s v="BR-040/DF/GO/MG (Via040)"/>
    <s v="040BMG"/>
    <s v="0457"/>
    <s v="040"/>
    <s v="MG"/>
    <s v="Eixo Principal"/>
    <s v="-"/>
    <s v="040BMG0457"/>
    <n v="616.20000000000005"/>
    <n v="618"/>
    <n v="1.8"/>
    <x v="0"/>
    <m/>
    <m/>
    <s v="Concessão Federal"/>
    <m/>
    <m/>
    <m/>
    <s v="Federal"/>
    <s v="Contagem"/>
  </r>
  <r>
    <x v="1"/>
    <s v="040BMG0470"/>
    <s v="BR-040/DF/GO/MG (Via040)"/>
    <s v="040BMG"/>
    <s v="0470"/>
    <s v="040"/>
    <s v="MG"/>
    <s v="Eixo Principal"/>
    <s v="-"/>
    <s v="040BMG0470"/>
    <n v="618"/>
    <n v="630.1"/>
    <n v="12.1"/>
    <x v="0"/>
    <m/>
    <s v="383BMG0010"/>
    <s v="Concessão Federal"/>
    <m/>
    <m/>
    <m/>
    <s v="Federal"/>
    <s v="Contagem"/>
  </r>
  <r>
    <x v="1"/>
    <s v="040BMG0490"/>
    <s v="BR-040/DF/GO/MG (Via040)"/>
    <s v="040BMG"/>
    <s v="0490"/>
    <s v="040"/>
    <s v="MG"/>
    <s v="Eixo Principal"/>
    <s v="-"/>
    <s v="040BMG0490"/>
    <n v="630.1"/>
    <n v="667.9"/>
    <n v="37.799999999999997"/>
    <x v="0"/>
    <m/>
    <m/>
    <s v="Concessão Federal"/>
    <m/>
    <m/>
    <m/>
    <s v="Federal"/>
    <s v="Contagem"/>
  </r>
  <r>
    <x v="1"/>
    <s v="040BMG0510"/>
    <s v="BR-040/DF/GO/MG (Via040)"/>
    <s v="040BMG"/>
    <s v="0510"/>
    <s v="040"/>
    <s v="MG"/>
    <s v="Eixo Principal"/>
    <s v="-"/>
    <s v="040BMG0510"/>
    <n v="667.9"/>
    <n v="701.1"/>
    <n v="33.200000000000003"/>
    <x v="0"/>
    <m/>
    <m/>
    <s v="Concessão Federal"/>
    <m/>
    <m/>
    <m/>
    <s v="Federal"/>
    <s v="Juiz de Fora"/>
  </r>
  <r>
    <x v="1"/>
    <s v="040BMG0520"/>
    <s v="BR-040/DF/GO/MG (Via040)"/>
    <s v="040BMG"/>
    <s v="0520"/>
    <s v="040"/>
    <s v="MG"/>
    <s v="Eixo Principal"/>
    <s v="-"/>
    <s v="040BMG0520"/>
    <n v="701.1"/>
    <n v="703.6"/>
    <n v="2.5"/>
    <x v="1"/>
    <m/>
    <m/>
    <s v="Concessão Federal"/>
    <m/>
    <m/>
    <m/>
    <s v="Federal"/>
    <s v="Juiz de Fora"/>
  </r>
  <r>
    <x v="1"/>
    <s v="040BMG0530"/>
    <s v="BR-040/DF/GO/MG (Via040)"/>
    <s v="040BMG"/>
    <s v="0530"/>
    <s v="040"/>
    <s v="MG"/>
    <s v="Eixo Principal"/>
    <s v="-"/>
    <s v="040BMG0530"/>
    <n v="703.6"/>
    <n v="719.5"/>
    <n v="15.9"/>
    <x v="1"/>
    <m/>
    <m/>
    <s v="Concessão Federal"/>
    <m/>
    <m/>
    <m/>
    <s v="Federal"/>
    <s v="Juiz de Fora"/>
  </r>
  <r>
    <x v="1"/>
    <s v="040BMG0550"/>
    <s v="BR-040/DF/GO/MG (Via040)"/>
    <s v="040BMG"/>
    <s v="0550"/>
    <s v="040"/>
    <s v="MG"/>
    <s v="Eixo Principal"/>
    <s v="-"/>
    <s v="040BMG0550"/>
    <n v="719.5"/>
    <n v="736.9"/>
    <n v="17.399999999999999"/>
    <x v="1"/>
    <m/>
    <m/>
    <s v="Concessão Federal"/>
    <m/>
    <m/>
    <m/>
    <s v="Federal"/>
    <s v="Juiz de Fora"/>
  </r>
  <r>
    <x v="1"/>
    <s v="040BMG0565"/>
    <s v="BR-040/DF/GO/MG (Via040)"/>
    <s v="040BMG"/>
    <s v="0565"/>
    <s v="040"/>
    <s v="MG"/>
    <s v="Eixo Principal"/>
    <s v="-"/>
    <s v="040BMG0565"/>
    <n v="736.9"/>
    <n v="744.4"/>
    <n v="7.5"/>
    <x v="0"/>
    <m/>
    <m/>
    <s v="Concessão Federal"/>
    <m/>
    <m/>
    <m/>
    <s v="Federal"/>
    <s v="Juiz de Fora"/>
  </r>
  <r>
    <x v="1"/>
    <s v="040BMG0570"/>
    <s v="BR-040/DF/GO/MG (Via040)"/>
    <s v="040BMG"/>
    <s v="0570"/>
    <s v="040"/>
    <s v="MG"/>
    <s v="Eixo Principal"/>
    <s v="-"/>
    <s v="040BMG0570"/>
    <n v="744.4"/>
    <n v="776.1"/>
    <n v="31.7"/>
    <x v="0"/>
    <m/>
    <m/>
    <s v="Concessão Federal"/>
    <m/>
    <m/>
    <m/>
    <s v="Federal"/>
    <s v="Juiz de Fora"/>
  </r>
  <r>
    <x v="2"/>
    <m/>
    <m/>
    <m/>
    <m/>
    <m/>
    <m/>
    <m/>
    <m/>
    <m/>
    <m/>
    <m/>
    <m/>
    <x v="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Tabela dinâmica9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P5:T10" firstHeaderRow="1" firstDataRow="2" firstDataCol="1"/>
  <pivotFields count="22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dataFields count="1">
    <dataField name="Soma de Extensão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ela dinâ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D3:H32" firstHeaderRow="1" firstDataRow="2" firstDataCol="1"/>
  <pivotFields count="29">
    <pivotField axis="axisRow" numFmtId="41" multipleItemSelectionAllowed="1" showAll="0">
      <items count="8">
        <item h="1" x="0"/>
        <item x="5"/>
        <item x="3"/>
        <item x="6"/>
        <item x="2"/>
        <item x="1"/>
        <item x="4"/>
        <item t="default"/>
      </items>
    </pivotField>
    <pivotField showAll="0"/>
    <pivotField showAll="0"/>
    <pivotField axis="axisRow" showAll="0">
      <items count="4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t="default"/>
      </items>
    </pivotField>
    <pivotField showAll="0"/>
    <pivotField numFmtId="175" showAll="0"/>
    <pivotField numFmtId="175" showAll="0"/>
    <pivotField numFmtId="175" showAll="0"/>
    <pivotField numFmtId="17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7">
        <item x="0"/>
        <item x="5"/>
        <item x="3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3"/>
  </rowFields>
  <rowItems count="28">
    <i>
      <x v="1"/>
    </i>
    <i r="1">
      <x v="135"/>
    </i>
    <i r="1">
      <x v="141"/>
    </i>
    <i r="1">
      <x v="142"/>
    </i>
    <i>
      <x v="2"/>
    </i>
    <i r="1">
      <x v="112"/>
    </i>
    <i r="1">
      <x v="266"/>
    </i>
    <i>
      <x v="3"/>
    </i>
    <i r="1">
      <x v="151"/>
    </i>
    <i>
      <x v="4"/>
    </i>
    <i r="1">
      <x v="31"/>
    </i>
    <i r="1">
      <x v="32"/>
    </i>
    <i r="1">
      <x v="122"/>
    </i>
    <i r="1">
      <x v="123"/>
    </i>
    <i r="1">
      <x v="226"/>
    </i>
    <i>
      <x v="5"/>
    </i>
    <i r="1">
      <x v="16"/>
    </i>
    <i r="1">
      <x v="17"/>
    </i>
    <i r="1">
      <x v="18"/>
    </i>
    <i>
      <x v="6"/>
    </i>
    <i r="1">
      <x v="125"/>
    </i>
    <i r="1">
      <x v="127"/>
    </i>
    <i r="1">
      <x v="242"/>
    </i>
    <i r="1">
      <x v="246"/>
    </i>
    <i r="1">
      <x v="443"/>
    </i>
    <i r="1">
      <x v="457"/>
    </i>
    <i r="1">
      <x v="466"/>
    </i>
    <i t="grand">
      <x/>
    </i>
  </rowItems>
  <colFields count="1">
    <field x="19"/>
  </colFields>
  <colItems count="4">
    <i>
      <x/>
    </i>
    <i>
      <x v="1"/>
    </i>
    <i>
      <x v="3"/>
    </i>
    <i t="grand">
      <x/>
    </i>
  </colItems>
  <dataFields count="1">
    <dataField name="Soma de Extensão" fld="18" baseField="0" baseItem="0" numFmtId="4"/>
  </dataFields>
  <formats count="3">
    <format dxfId="6">
      <pivotArea dataOnly="0" labelOnly="1" fieldPosition="0">
        <references count="1">
          <reference field="0" count="1">
            <x v="1"/>
          </reference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2-01-24T19:51:48.16" personId="{52F1CF87-4E3A-4AD3-8A6D-71DEB5C16A5B}" id="{F2E2213F-5994-4D0D-80D2-ABDAE34E473F}">
    <text>Os trechos urbanos contornados não terão levantamento completo (previsto apenas vídeo registro)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19" dT="2024-07-15T17:58:22.31" personId="{7FEDBD74-93E2-4100-B6F2-E0BA7767AD50}" id="{23E5EEE2-BB07-4AFA-BA66-50136A3CE534}">
    <text>30 reais /pesquisa (300 pesquisas ponto)</text>
  </threadedComment>
  <threadedComment ref="I20" dT="2024-07-15T17:57:53.33" personId="{7FEDBD74-93E2-4100-B6F2-E0BA7767AD50}" id="{046AA7CC-C4A8-44F0-9970-FED933CF1F37}">
    <text>50 reais x 100 pesquisas por ponto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lanalto.gov.br/ccivil_03/_ato2004-2006/2006/decreto/d5992.ht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engefoto@engefoto.com.br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mailto:contato@calitopografia.com.br" TargetMode="External"/><Relationship Id="rId7" Type="http://schemas.openxmlformats.org/officeDocument/2006/relationships/hyperlink" Target="mailto:contato@egetra.com.br" TargetMode="External"/><Relationship Id="rId12" Type="http://schemas.openxmlformats.org/officeDocument/2006/relationships/hyperlink" Target="mailto:engenharia@brasilpav.com.br" TargetMode="External"/><Relationship Id="rId2" Type="http://schemas.openxmlformats.org/officeDocument/2006/relationships/hyperlink" Target="mailto:contato@topographia.com.br" TargetMode="External"/><Relationship Id="rId16" Type="http://schemas.microsoft.com/office/2017/10/relationships/threadedComment" Target="../threadedComments/threadedComment2.xml"/><Relationship Id="rId1" Type="http://schemas.openxmlformats.org/officeDocument/2006/relationships/hyperlink" Target="mailto:contato@topocart.com.br" TargetMode="External"/><Relationship Id="rId6" Type="http://schemas.openxmlformats.org/officeDocument/2006/relationships/hyperlink" Target="mailto:brasil@infraconsult.com" TargetMode="External"/><Relationship Id="rId11" Type="http://schemas.openxmlformats.org/officeDocument/2006/relationships/hyperlink" Target="mailto:engetrafconsultoria@gmail.com" TargetMode="External"/><Relationship Id="rId5" Type="http://schemas.openxmlformats.org/officeDocument/2006/relationships/hyperlink" Target="mailto:contato@imtraff.com.br" TargetMode="External"/><Relationship Id="rId15" Type="http://schemas.openxmlformats.org/officeDocument/2006/relationships/comments" Target="../comments2.xml"/><Relationship Id="rId10" Type="http://schemas.openxmlformats.org/officeDocument/2006/relationships/hyperlink" Target="mailto:sondosolo@sondosolo.com.br" TargetMode="External"/><Relationship Id="rId4" Type="http://schemas.openxmlformats.org/officeDocument/2006/relationships/hyperlink" Target="mailto:engenharia@brasilpav.com.br" TargetMode="External"/><Relationship Id="rId9" Type="http://schemas.openxmlformats.org/officeDocument/2006/relationships/hyperlink" Target="mailto:geosonda@geosonda.com.br" TargetMode="External"/><Relationship Id="rId14" Type="http://schemas.openxmlformats.org/officeDocument/2006/relationships/vmlDrawing" Target="../drawings/vmlDrawing2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0" tint="-0.499984740745262"/>
  </sheetPr>
  <dimension ref="A1:H44"/>
  <sheetViews>
    <sheetView showGridLines="0" tabSelected="1" zoomScale="115" zoomScaleNormal="115" workbookViewId="0">
      <selection activeCell="D8" sqref="D8"/>
    </sheetView>
  </sheetViews>
  <sheetFormatPr defaultColWidth="9.1796875" defaultRowHeight="12.5" x14ac:dyDescent="0.25"/>
  <cols>
    <col min="1" max="1" width="17.1796875" style="1" customWidth="1"/>
    <col min="2" max="2" width="84.81640625" style="1" customWidth="1"/>
    <col min="3" max="3" width="30.453125" style="1" customWidth="1"/>
    <col min="4" max="4" width="28" style="1" customWidth="1"/>
    <col min="5" max="5" width="15.54296875" style="1" customWidth="1"/>
    <col min="6" max="6" width="10" style="1" bestFit="1" customWidth="1"/>
    <col min="7" max="7" width="9.1796875" style="1"/>
    <col min="8" max="8" width="30.36328125" style="1" customWidth="1"/>
    <col min="9" max="16384" width="9.1796875" style="1"/>
  </cols>
  <sheetData>
    <row r="1" spans="1:5" ht="15.5" x14ac:dyDescent="0.35">
      <c r="A1" s="416"/>
      <c r="B1" s="417"/>
      <c r="C1" s="418"/>
      <c r="D1" s="419"/>
      <c r="E1" s="58"/>
    </row>
    <row r="2" spans="1:5" ht="36" customHeight="1" x14ac:dyDescent="0.25">
      <c r="A2" s="488"/>
      <c r="B2" s="509" t="s">
        <v>4148</v>
      </c>
      <c r="C2" s="58"/>
      <c r="D2" s="422"/>
      <c r="E2" s="129"/>
    </row>
    <row r="3" spans="1:5" ht="36" customHeight="1" x14ac:dyDescent="0.35">
      <c r="A3" s="493"/>
      <c r="B3" s="510" t="s">
        <v>1</v>
      </c>
      <c r="C3" s="511"/>
      <c r="D3" s="494"/>
      <c r="E3" s="128"/>
    </row>
    <row r="4" spans="1:5" ht="5.15" customHeight="1" x14ac:dyDescent="0.35">
      <c r="A4" s="420"/>
      <c r="B4" s="415"/>
      <c r="C4" s="415"/>
      <c r="D4" s="421"/>
      <c r="E4" s="415"/>
    </row>
    <row r="5" spans="1:5" ht="15.5" x14ac:dyDescent="0.25">
      <c r="A5" s="508" t="s">
        <v>2</v>
      </c>
      <c r="B5" s="512">
        <f>TPU!B3</f>
        <v>45566</v>
      </c>
      <c r="C5" s="511"/>
      <c r="D5" s="494"/>
      <c r="E5" s="58"/>
    </row>
    <row r="6" spans="1:5" ht="5.15" customHeight="1" x14ac:dyDescent="0.25">
      <c r="A6" s="496"/>
      <c r="B6" s="497"/>
      <c r="C6" s="497"/>
      <c r="D6" s="498"/>
    </row>
    <row r="7" spans="1:5" ht="40" customHeight="1" x14ac:dyDescent="0.25">
      <c r="A7" s="499" t="s">
        <v>3</v>
      </c>
      <c r="B7" s="499" t="s">
        <v>4</v>
      </c>
      <c r="C7" s="499" t="s">
        <v>5</v>
      </c>
      <c r="D7" s="499" t="s">
        <v>6</v>
      </c>
    </row>
    <row r="8" spans="1:5" ht="30" customHeight="1" x14ac:dyDescent="0.25">
      <c r="A8" s="500">
        <v>1</v>
      </c>
      <c r="B8" s="501" t="s">
        <v>7</v>
      </c>
      <c r="C8" s="502">
        <f>PRODUTOS!C9</f>
        <v>65288.987172260931</v>
      </c>
      <c r="D8" s="503">
        <f>C8/$C$39</f>
        <v>5.3078891783834353E-3</v>
      </c>
    </row>
    <row r="9" spans="1:5" ht="30" customHeight="1" x14ac:dyDescent="0.25">
      <c r="A9" s="504" t="s">
        <v>8</v>
      </c>
      <c r="B9" s="505" t="s">
        <v>9</v>
      </c>
      <c r="C9" s="506">
        <f>PRODUTOS!C10</f>
        <v>65288.987172260931</v>
      </c>
      <c r="D9" s="507">
        <f t="shared" ref="D9:D39" si="0">C9/$C$39</f>
        <v>5.3078891783834353E-3</v>
      </c>
    </row>
    <row r="10" spans="1:5" ht="30" customHeight="1" x14ac:dyDescent="0.25">
      <c r="A10" s="500">
        <v>2</v>
      </c>
      <c r="B10" s="501" t="s">
        <v>10</v>
      </c>
      <c r="C10" s="502">
        <f>PRODUTOS!C14</f>
        <v>10041045.259977069</v>
      </c>
      <c r="D10" s="503">
        <f t="shared" si="0"/>
        <v>0.81632075765657686</v>
      </c>
    </row>
    <row r="11" spans="1:5" ht="30" customHeight="1" x14ac:dyDescent="0.25">
      <c r="A11" s="504" t="s">
        <v>11</v>
      </c>
      <c r="B11" s="505" t="s">
        <v>12</v>
      </c>
      <c r="C11" s="506">
        <f>PRODUTOS!C15</f>
        <v>1183225.1074322613</v>
      </c>
      <c r="D11" s="507">
        <f t="shared" si="0"/>
        <v>9.6194289655018847E-2</v>
      </c>
    </row>
    <row r="12" spans="1:5" ht="30" customHeight="1" x14ac:dyDescent="0.25">
      <c r="A12" s="504" t="s">
        <v>13</v>
      </c>
      <c r="B12" s="505" t="s">
        <v>14</v>
      </c>
      <c r="C12" s="506">
        <f>PRODUTOS!C23</f>
        <v>8857820.1525448076</v>
      </c>
      <c r="D12" s="507">
        <f t="shared" si="0"/>
        <v>0.72012646800155811</v>
      </c>
    </row>
    <row r="13" spans="1:5" ht="30" customHeight="1" x14ac:dyDescent="0.25">
      <c r="A13" s="504" t="s">
        <v>196</v>
      </c>
      <c r="B13" s="505" t="s">
        <v>4146</v>
      </c>
      <c r="C13" s="506">
        <f>PRODUTOS!C24</f>
        <v>33664.856461772157</v>
      </c>
      <c r="D13" s="507">
        <f t="shared" ref="D13" si="1">C13/$C$39</f>
        <v>2.7368984425169812E-3</v>
      </c>
    </row>
    <row r="14" spans="1:5" ht="30" customHeight="1" x14ac:dyDescent="0.25">
      <c r="A14" s="504" t="s">
        <v>15</v>
      </c>
      <c r="B14" s="505" t="s">
        <v>16</v>
      </c>
      <c r="C14" s="506">
        <f>PRODUTOS!C25</f>
        <v>3937846.024899241</v>
      </c>
      <c r="D14" s="507">
        <f t="shared" si="0"/>
        <v>0.32014051997092874</v>
      </c>
    </row>
    <row r="15" spans="1:5" ht="30" customHeight="1" x14ac:dyDescent="0.25">
      <c r="A15" s="504" t="s">
        <v>17</v>
      </c>
      <c r="B15" s="505" t="s">
        <v>18</v>
      </c>
      <c r="C15" s="506">
        <f>PRODUTOS!C29</f>
        <v>1466976.0164536713</v>
      </c>
      <c r="D15" s="507">
        <f t="shared" si="0"/>
        <v>0.11926278013990575</v>
      </c>
    </row>
    <row r="16" spans="1:5" ht="30" customHeight="1" x14ac:dyDescent="0.25">
      <c r="A16" s="504" t="s">
        <v>19</v>
      </c>
      <c r="B16" s="505" t="s">
        <v>20</v>
      </c>
      <c r="C16" s="506">
        <f>PRODUTOS!C33</f>
        <v>36124.055091512506</v>
      </c>
      <c r="D16" s="507">
        <f t="shared" si="0"/>
        <v>2.9368273181151617E-3</v>
      </c>
    </row>
    <row r="17" spans="1:4" ht="30" customHeight="1" x14ac:dyDescent="0.25">
      <c r="A17" s="504" t="s">
        <v>21</v>
      </c>
      <c r="B17" s="505" t="s">
        <v>22</v>
      </c>
      <c r="C17" s="506">
        <f>PRODUTOS!C36</f>
        <v>1114564.9449586519</v>
      </c>
      <c r="D17" s="507">
        <f t="shared" si="0"/>
        <v>9.061232937099474E-2</v>
      </c>
    </row>
    <row r="18" spans="1:4" ht="30" customHeight="1" x14ac:dyDescent="0.25">
      <c r="A18" s="504" t="s">
        <v>23</v>
      </c>
      <c r="B18" s="505" t="s">
        <v>24</v>
      </c>
      <c r="C18" s="506">
        <f>PRODUTOS!C41</f>
        <v>1704390.1982975753</v>
      </c>
      <c r="D18" s="507">
        <f t="shared" si="0"/>
        <v>0.1385641695653404</v>
      </c>
    </row>
    <row r="19" spans="1:4" ht="30" customHeight="1" x14ac:dyDescent="0.25">
      <c r="A19" s="504" t="s">
        <v>25</v>
      </c>
      <c r="B19" s="505" t="s">
        <v>4136</v>
      </c>
      <c r="C19" s="506">
        <f>PRODUTOS!C46</f>
        <v>476325.16249364679</v>
      </c>
      <c r="D19" s="507">
        <f t="shared" si="0"/>
        <v>3.8724466175605488E-2</v>
      </c>
    </row>
    <row r="20" spans="1:4" ht="30" customHeight="1" x14ac:dyDescent="0.25">
      <c r="A20" s="504" t="s">
        <v>27</v>
      </c>
      <c r="B20" s="505" t="s">
        <v>4147</v>
      </c>
      <c r="C20" s="506">
        <f>PRODUTOS!C51</f>
        <v>87928.893888736115</v>
      </c>
      <c r="D20" s="507">
        <f t="shared" si="0"/>
        <v>7.148477018150772E-3</v>
      </c>
    </row>
    <row r="21" spans="1:4" ht="30" customHeight="1" x14ac:dyDescent="0.25">
      <c r="A21" s="500">
        <v>3</v>
      </c>
      <c r="B21" s="501" t="s">
        <v>28</v>
      </c>
      <c r="C21" s="502">
        <f>PRODUTOS!C53</f>
        <v>1705469.4988174629</v>
      </c>
      <c r="D21" s="503">
        <f t="shared" si="0"/>
        <v>0.13865191495392515</v>
      </c>
    </row>
    <row r="22" spans="1:4" ht="30" customHeight="1" x14ac:dyDescent="0.25">
      <c r="A22" s="504" t="s">
        <v>29</v>
      </c>
      <c r="B22" s="505" t="s">
        <v>30</v>
      </c>
      <c r="C22" s="506">
        <f>PRODUTOS!C54</f>
        <v>222137.88872204997</v>
      </c>
      <c r="D22" s="507">
        <f t="shared" si="0"/>
        <v>1.8059451474500207E-2</v>
      </c>
    </row>
    <row r="23" spans="1:4" ht="30" customHeight="1" x14ac:dyDescent="0.25">
      <c r="A23" s="504" t="s">
        <v>31</v>
      </c>
      <c r="B23" s="505" t="s">
        <v>32</v>
      </c>
      <c r="C23" s="506">
        <f>PRODUTOS!C55</f>
        <v>69418.090225640612</v>
      </c>
      <c r="D23" s="507">
        <f t="shared" si="0"/>
        <v>5.6435785857813147E-3</v>
      </c>
    </row>
    <row r="24" spans="1:4" ht="30" customHeight="1" x14ac:dyDescent="0.25">
      <c r="A24" s="504" t="s">
        <v>33</v>
      </c>
      <c r="B24" s="505" t="s">
        <v>34</v>
      </c>
      <c r="C24" s="506">
        <f>PRODUTOS!C59</f>
        <v>22213.788872204997</v>
      </c>
      <c r="D24" s="507">
        <f t="shared" si="0"/>
        <v>1.8059451474500207E-3</v>
      </c>
    </row>
    <row r="25" spans="1:4" ht="30" customHeight="1" x14ac:dyDescent="0.25">
      <c r="A25" s="504" t="s">
        <v>35</v>
      </c>
      <c r="B25" s="505" t="s">
        <v>36</v>
      </c>
      <c r="C25" s="506">
        <f>PRODUTOS!C62</f>
        <v>19437.065263179371</v>
      </c>
      <c r="D25" s="507">
        <f t="shared" si="0"/>
        <v>1.5802020040187681E-3</v>
      </c>
    </row>
    <row r="26" spans="1:4" ht="30" customHeight="1" x14ac:dyDescent="0.25">
      <c r="A26" s="504" t="s">
        <v>37</v>
      </c>
      <c r="B26" s="505" t="s">
        <v>38</v>
      </c>
      <c r="C26" s="506">
        <f>PRODUTOS!C65</f>
        <v>27767.236090256247</v>
      </c>
      <c r="D26" s="507">
        <f t="shared" si="0"/>
        <v>2.2574314343125259E-3</v>
      </c>
    </row>
    <row r="27" spans="1:4" ht="30" customHeight="1" x14ac:dyDescent="0.25">
      <c r="A27" s="504" t="s">
        <v>39</v>
      </c>
      <c r="B27" s="505" t="s">
        <v>40</v>
      </c>
      <c r="C27" s="506">
        <f>PRODUTOS!C68</f>
        <v>27767.236090256247</v>
      </c>
      <c r="D27" s="507">
        <f t="shared" si="0"/>
        <v>2.2574314343125259E-3</v>
      </c>
    </row>
    <row r="28" spans="1:4" ht="30" customHeight="1" x14ac:dyDescent="0.25">
      <c r="A28" s="504" t="s">
        <v>41</v>
      </c>
      <c r="B28" s="505" t="s">
        <v>42</v>
      </c>
      <c r="C28" s="506">
        <f>PRODUTOS!C71</f>
        <v>27767.236090256247</v>
      </c>
      <c r="D28" s="507">
        <f t="shared" si="0"/>
        <v>2.2574314343125259E-3</v>
      </c>
    </row>
    <row r="29" spans="1:4" ht="30" customHeight="1" x14ac:dyDescent="0.25">
      <c r="A29" s="504" t="s">
        <v>43</v>
      </c>
      <c r="B29" s="505" t="s">
        <v>44</v>
      </c>
      <c r="C29" s="506">
        <f>PRODUTOS!C74</f>
        <v>27767.236090256247</v>
      </c>
      <c r="D29" s="507">
        <f t="shared" si="0"/>
        <v>2.2574314343125259E-3</v>
      </c>
    </row>
    <row r="30" spans="1:4" ht="30" customHeight="1" x14ac:dyDescent="0.25">
      <c r="A30" s="504" t="s">
        <v>45</v>
      </c>
      <c r="B30" s="505" t="s">
        <v>46</v>
      </c>
      <c r="C30" s="506">
        <f>PRODUTOS!C77</f>
        <v>647172.8457366979</v>
      </c>
      <c r="D30" s="507">
        <f t="shared" si="0"/>
        <v>5.2614106807417245E-2</v>
      </c>
    </row>
    <row r="31" spans="1:4" ht="30" customHeight="1" x14ac:dyDescent="0.25">
      <c r="A31" s="504" t="s">
        <v>47</v>
      </c>
      <c r="B31" s="505" t="s">
        <v>26</v>
      </c>
      <c r="C31" s="506">
        <f>PRODUTOS!C83</f>
        <v>373466.6729982926</v>
      </c>
      <c r="D31" s="507">
        <f t="shared" si="0"/>
        <v>3.0362237154395965E-2</v>
      </c>
    </row>
    <row r="32" spans="1:4" ht="30" customHeight="1" x14ac:dyDescent="0.25">
      <c r="A32" s="504" t="s">
        <v>48</v>
      </c>
      <c r="B32" s="505" t="s">
        <v>4137</v>
      </c>
      <c r="C32" s="506">
        <f>PRODUTOS!C87</f>
        <v>173883.79782318033</v>
      </c>
      <c r="D32" s="507">
        <f t="shared" si="0"/>
        <v>1.4136471842130285E-2</v>
      </c>
    </row>
    <row r="33" spans="1:8" ht="30" customHeight="1" x14ac:dyDescent="0.25">
      <c r="A33" s="504" t="s">
        <v>50</v>
      </c>
      <c r="B33" s="505" t="s">
        <v>49</v>
      </c>
      <c r="C33" s="506">
        <f>PRODUTOS!C91</f>
        <v>137141.2866592083</v>
      </c>
      <c r="D33" s="507">
        <f t="shared" si="0"/>
        <v>1.1149365044481274E-2</v>
      </c>
    </row>
    <row r="34" spans="1:8" ht="30" customHeight="1" x14ac:dyDescent="0.25">
      <c r="A34" s="504" t="s">
        <v>4140</v>
      </c>
      <c r="B34" s="505" t="s">
        <v>51</v>
      </c>
      <c r="C34" s="506">
        <f>PRODUTOS!C96</f>
        <v>151667.00687803439</v>
      </c>
      <c r="D34" s="507">
        <f t="shared" si="0"/>
        <v>1.2330282631000215E-2</v>
      </c>
    </row>
    <row r="35" spans="1:8" s="58" customFormat="1" ht="30" customHeight="1" x14ac:dyDescent="0.25">
      <c r="A35" s="500">
        <v>4</v>
      </c>
      <c r="B35" s="501" t="s">
        <v>52</v>
      </c>
      <c r="C35" s="502">
        <f>PRODUTOS!C102</f>
        <v>276923.52706046426</v>
      </c>
      <c r="D35" s="503">
        <f t="shared" si="0"/>
        <v>2.2513435361553785E-2</v>
      </c>
    </row>
    <row r="36" spans="1:8" s="58" customFormat="1" ht="30" customHeight="1" x14ac:dyDescent="0.25">
      <c r="A36" s="500">
        <v>5</v>
      </c>
      <c r="B36" s="501" t="s">
        <v>53</v>
      </c>
      <c r="C36" s="502">
        <f>PRODUTOS!C105</f>
        <v>131520.21963173215</v>
      </c>
      <c r="D36" s="503">
        <f t="shared" si="0"/>
        <v>1.0692381376356846E-2</v>
      </c>
    </row>
    <row r="37" spans="1:8" s="58" customFormat="1" ht="30" customHeight="1" x14ac:dyDescent="0.25">
      <c r="A37" s="500">
        <v>6</v>
      </c>
      <c r="B37" s="501" t="s">
        <v>54</v>
      </c>
      <c r="C37" s="502">
        <f>PRODUTOS!C108</f>
        <v>80119.937420866059</v>
      </c>
      <c r="D37" s="503">
        <f t="shared" si="0"/>
        <v>6.5136214732039038E-3</v>
      </c>
    </row>
    <row r="38" spans="1:8" s="58" customFormat="1" ht="30" customHeight="1" x14ac:dyDescent="0.25">
      <c r="A38" s="411"/>
      <c r="B38" s="412"/>
      <c r="C38" s="413"/>
      <c r="D38" s="414"/>
    </row>
    <row r="39" spans="1:8" ht="30" customHeight="1" x14ac:dyDescent="0.25">
      <c r="A39" s="489"/>
      <c r="B39" s="490" t="s">
        <v>55</v>
      </c>
      <c r="C39" s="491">
        <f>C37+C36+C35+C21+C10+C8</f>
        <v>12300367.430079855</v>
      </c>
      <c r="D39" s="492">
        <f t="shared" si="0"/>
        <v>1</v>
      </c>
    </row>
    <row r="40" spans="1:8" x14ac:dyDescent="0.25">
      <c r="H40" s="675"/>
    </row>
    <row r="41" spans="1:8" ht="31.5" customHeight="1" x14ac:dyDescent="0.25"/>
    <row r="42" spans="1:8" x14ac:dyDescent="0.25">
      <c r="C42" s="639"/>
    </row>
    <row r="44" spans="1:8" x14ac:dyDescent="0.25">
      <c r="C44" s="639"/>
    </row>
  </sheetData>
  <pageMargins left="0.51181102362204722" right="0.51181102362204722" top="0.78740157480314965" bottom="0.78740157480314965" header="0.31496062992125984" footer="0.31496062992125984"/>
  <pageSetup paperSize="9" scale="58" orientation="portrait" r:id="rId1"/>
  <headerFooter>
    <oddHeader>&amp;L&amp;"Calibri"&amp;10&amp;K000000 Confidencial - Somente Visualização&amp;1#_x000D_</oddHeader>
  </headerFooter>
  <colBreaks count="1" manualBreakCount="1">
    <brk id="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/>
  <dimension ref="A1:E52"/>
  <sheetViews>
    <sheetView workbookViewId="0">
      <selection activeCell="E22" sqref="E22"/>
    </sheetView>
  </sheetViews>
  <sheetFormatPr defaultRowHeight="12.5" x14ac:dyDescent="0.25"/>
  <cols>
    <col min="1" max="1" width="20.453125" customWidth="1"/>
    <col min="2" max="3" width="15.54296875" customWidth="1"/>
    <col min="4" max="4" width="25" customWidth="1"/>
    <col min="5" max="5" width="15.54296875" customWidth="1"/>
    <col min="6" max="6" width="2.54296875" customWidth="1"/>
    <col min="8" max="8" width="13.81640625" bestFit="1" customWidth="1"/>
    <col min="10" max="10" width="9.453125" bestFit="1" customWidth="1"/>
  </cols>
  <sheetData>
    <row r="1" spans="1:4" ht="13" x14ac:dyDescent="0.3">
      <c r="A1" s="202" t="s">
        <v>59</v>
      </c>
      <c r="B1" s="203" t="s">
        <v>3896</v>
      </c>
      <c r="C1" s="203" t="s">
        <v>3897</v>
      </c>
    </row>
    <row r="2" spans="1:4" x14ac:dyDescent="0.25">
      <c r="A2" s="204" t="s">
        <v>3898</v>
      </c>
      <c r="B2" t="s">
        <v>3886</v>
      </c>
      <c r="C2">
        <f t="shared" ref="C2:C28" si="0">IF(ISNA(MATCH($B2,$B$33:$B$50,0))=FALSE,$B$32,IF(ISNA(MATCH($B2,$C$33:$C$50,0))=FALSE,$C$32,IF(ISNA(MATCH($B2,$D$33:$D$50,0))=FALSE,$D$32,$E$32)))</f>
        <v>425</v>
      </c>
      <c r="D2" s="205">
        <f>AVERAGE(C2,$E$32)</f>
        <v>380</v>
      </c>
    </row>
    <row r="3" spans="1:4" x14ac:dyDescent="0.25">
      <c r="A3" s="204" t="s">
        <v>3899</v>
      </c>
      <c r="B3" s="5" t="s">
        <v>3900</v>
      </c>
      <c r="C3">
        <f t="shared" si="0"/>
        <v>425</v>
      </c>
      <c r="D3" s="205">
        <f t="shared" ref="D3:D28" si="1">AVERAGE(C3,$E$32)</f>
        <v>380</v>
      </c>
    </row>
    <row r="4" spans="1:4" x14ac:dyDescent="0.25">
      <c r="A4" s="204" t="s">
        <v>3901</v>
      </c>
      <c r="B4" t="s">
        <v>3902</v>
      </c>
      <c r="C4">
        <f t="shared" si="0"/>
        <v>425</v>
      </c>
      <c r="D4" s="205">
        <f t="shared" si="1"/>
        <v>380</v>
      </c>
    </row>
    <row r="5" spans="1:4" x14ac:dyDescent="0.25">
      <c r="A5" s="204" t="s">
        <v>3903</v>
      </c>
      <c r="B5" s="5" t="s">
        <v>3904</v>
      </c>
      <c r="C5">
        <f t="shared" si="0"/>
        <v>380</v>
      </c>
      <c r="D5" s="205">
        <f t="shared" si="1"/>
        <v>357.5</v>
      </c>
    </row>
    <row r="6" spans="1:4" x14ac:dyDescent="0.25">
      <c r="A6" s="204" t="s">
        <v>3905</v>
      </c>
      <c r="B6" t="s">
        <v>3906</v>
      </c>
      <c r="C6">
        <f t="shared" si="0"/>
        <v>380</v>
      </c>
      <c r="D6" s="205">
        <f t="shared" si="1"/>
        <v>357.5</v>
      </c>
    </row>
    <row r="7" spans="1:4" x14ac:dyDescent="0.25">
      <c r="A7" s="204" t="s">
        <v>3907</v>
      </c>
      <c r="B7" t="s">
        <v>3908</v>
      </c>
      <c r="C7">
        <f>IF(ISNA(MATCH($B7,$B$33:$B$50,0))=FALSE,$B$32,IF(ISNA(MATCH($B7,$C$33:$C$50,0))=FALSE,$C$32,IF(ISNA(MATCH($B7,$D$33:$D$50,0))=FALSE,$D$32,$E$32)))</f>
        <v>380</v>
      </c>
      <c r="D7" s="205">
        <f t="shared" si="1"/>
        <v>357.5</v>
      </c>
    </row>
    <row r="8" spans="1:4" x14ac:dyDescent="0.25">
      <c r="A8" s="204" t="s">
        <v>3909</v>
      </c>
      <c r="B8" t="s">
        <v>3910</v>
      </c>
      <c r="C8">
        <f t="shared" si="0"/>
        <v>380</v>
      </c>
      <c r="D8" s="205">
        <f t="shared" si="1"/>
        <v>357.5</v>
      </c>
    </row>
    <row r="9" spans="1:4" x14ac:dyDescent="0.25">
      <c r="A9" s="204" t="s">
        <v>3911</v>
      </c>
      <c r="B9" t="s">
        <v>3912</v>
      </c>
      <c r="C9">
        <f t="shared" si="0"/>
        <v>380</v>
      </c>
      <c r="D9" s="205">
        <f t="shared" si="1"/>
        <v>357.5</v>
      </c>
    </row>
    <row r="10" spans="1:4" x14ac:dyDescent="0.25">
      <c r="A10" s="206" t="s">
        <v>3891</v>
      </c>
      <c r="B10" t="s">
        <v>3913</v>
      </c>
      <c r="C10">
        <f t="shared" si="0"/>
        <v>380</v>
      </c>
      <c r="D10" s="205">
        <f t="shared" si="1"/>
        <v>357.5</v>
      </c>
    </row>
    <row r="11" spans="1:4" x14ac:dyDescent="0.25">
      <c r="A11" s="204" t="s">
        <v>3914</v>
      </c>
      <c r="B11" t="s">
        <v>3915</v>
      </c>
      <c r="C11">
        <f t="shared" si="0"/>
        <v>335</v>
      </c>
      <c r="D11" s="205">
        <f>AVERAGE(C11,$E$32)</f>
        <v>335</v>
      </c>
    </row>
    <row r="12" spans="1:4" x14ac:dyDescent="0.25">
      <c r="A12" s="204" t="s">
        <v>3916</v>
      </c>
      <c r="B12" t="s">
        <v>3917</v>
      </c>
      <c r="C12">
        <f t="shared" si="0"/>
        <v>335</v>
      </c>
      <c r="D12" s="205">
        <f t="shared" si="1"/>
        <v>335</v>
      </c>
    </row>
    <row r="13" spans="1:4" x14ac:dyDescent="0.25">
      <c r="A13" s="204" t="s">
        <v>3918</v>
      </c>
      <c r="B13" t="s">
        <v>3919</v>
      </c>
      <c r="C13">
        <f t="shared" si="0"/>
        <v>335</v>
      </c>
      <c r="D13" s="205">
        <f>AVERAGE(C13,$E$32)</f>
        <v>335</v>
      </c>
    </row>
    <row r="14" spans="1:4" x14ac:dyDescent="0.25">
      <c r="A14" s="204" t="s">
        <v>3920</v>
      </c>
      <c r="B14" t="s">
        <v>3921</v>
      </c>
      <c r="C14">
        <f t="shared" si="0"/>
        <v>335</v>
      </c>
      <c r="D14" s="205">
        <f t="shared" si="1"/>
        <v>335</v>
      </c>
    </row>
    <row r="15" spans="1:4" x14ac:dyDescent="0.25">
      <c r="A15" s="204" t="s">
        <v>3922</v>
      </c>
      <c r="B15" t="s">
        <v>3923</v>
      </c>
      <c r="C15">
        <f t="shared" si="0"/>
        <v>335</v>
      </c>
      <c r="D15" s="205">
        <f t="shared" si="1"/>
        <v>335</v>
      </c>
    </row>
    <row r="16" spans="1:4" x14ac:dyDescent="0.25">
      <c r="A16" s="204" t="s">
        <v>3924</v>
      </c>
      <c r="B16" t="s">
        <v>3925</v>
      </c>
      <c r="C16">
        <f t="shared" si="0"/>
        <v>335</v>
      </c>
      <c r="D16" s="205">
        <f t="shared" si="1"/>
        <v>335</v>
      </c>
    </row>
    <row r="17" spans="1:5" x14ac:dyDescent="0.25">
      <c r="A17" s="204" t="s">
        <v>3926</v>
      </c>
      <c r="B17" t="s">
        <v>3895</v>
      </c>
      <c r="C17">
        <f t="shared" si="0"/>
        <v>335</v>
      </c>
      <c r="D17" s="205">
        <f t="shared" si="1"/>
        <v>335</v>
      </c>
    </row>
    <row r="18" spans="1:5" x14ac:dyDescent="0.25">
      <c r="A18" s="204" t="s">
        <v>3927</v>
      </c>
      <c r="B18" t="s">
        <v>3928</v>
      </c>
      <c r="C18">
        <f t="shared" si="0"/>
        <v>335</v>
      </c>
      <c r="D18" s="205">
        <f t="shared" si="1"/>
        <v>335</v>
      </c>
    </row>
    <row r="19" spans="1:5" x14ac:dyDescent="0.25">
      <c r="A19" s="204" t="s">
        <v>3929</v>
      </c>
      <c r="B19" t="s">
        <v>3930</v>
      </c>
      <c r="C19">
        <f t="shared" si="0"/>
        <v>335</v>
      </c>
      <c r="D19" s="205">
        <f t="shared" si="1"/>
        <v>335</v>
      </c>
    </row>
    <row r="20" spans="1:5" x14ac:dyDescent="0.25">
      <c r="A20" s="204" t="s">
        <v>3931</v>
      </c>
      <c r="B20" t="s">
        <v>3932</v>
      </c>
      <c r="C20">
        <f t="shared" si="0"/>
        <v>335</v>
      </c>
      <c r="D20" s="205">
        <f t="shared" si="1"/>
        <v>335</v>
      </c>
    </row>
    <row r="21" spans="1:5" x14ac:dyDescent="0.25">
      <c r="A21" s="204" t="s">
        <v>3933</v>
      </c>
      <c r="B21" t="s">
        <v>3934</v>
      </c>
      <c r="C21">
        <f t="shared" si="0"/>
        <v>335</v>
      </c>
      <c r="D21" s="205">
        <f t="shared" si="1"/>
        <v>335</v>
      </c>
    </row>
    <row r="22" spans="1:5" x14ac:dyDescent="0.25">
      <c r="A22" s="204" t="s">
        <v>3935</v>
      </c>
      <c r="B22" t="s">
        <v>3936</v>
      </c>
      <c r="C22">
        <f t="shared" si="0"/>
        <v>335</v>
      </c>
      <c r="D22" s="205">
        <f t="shared" si="1"/>
        <v>335</v>
      </c>
    </row>
    <row r="23" spans="1:5" x14ac:dyDescent="0.25">
      <c r="A23" s="204" t="s">
        <v>3937</v>
      </c>
      <c r="B23" t="s">
        <v>3938</v>
      </c>
      <c r="C23">
        <f t="shared" si="0"/>
        <v>335</v>
      </c>
      <c r="D23" s="205">
        <f t="shared" si="1"/>
        <v>335</v>
      </c>
    </row>
    <row r="24" spans="1:5" x14ac:dyDescent="0.25">
      <c r="A24" s="204" t="s">
        <v>3939</v>
      </c>
      <c r="B24" t="s">
        <v>3940</v>
      </c>
      <c r="C24">
        <f t="shared" si="0"/>
        <v>335</v>
      </c>
      <c r="D24" s="205">
        <f t="shared" si="1"/>
        <v>335</v>
      </c>
    </row>
    <row r="25" spans="1:5" x14ac:dyDescent="0.25">
      <c r="A25" s="204" t="s">
        <v>3941</v>
      </c>
      <c r="B25" t="s">
        <v>3942</v>
      </c>
      <c r="C25">
        <f t="shared" si="0"/>
        <v>335</v>
      </c>
      <c r="D25" s="205">
        <f t="shared" si="1"/>
        <v>335</v>
      </c>
    </row>
    <row r="26" spans="1:5" x14ac:dyDescent="0.25">
      <c r="A26" s="204" t="s">
        <v>3943</v>
      </c>
      <c r="B26" t="s">
        <v>3944</v>
      </c>
      <c r="C26">
        <f t="shared" si="0"/>
        <v>335</v>
      </c>
      <c r="D26" s="205">
        <f t="shared" si="1"/>
        <v>335</v>
      </c>
    </row>
    <row r="27" spans="1:5" x14ac:dyDescent="0.25">
      <c r="A27" s="204" t="s">
        <v>3945</v>
      </c>
      <c r="B27" t="s">
        <v>3946</v>
      </c>
      <c r="C27">
        <f t="shared" si="0"/>
        <v>335</v>
      </c>
      <c r="D27" s="205">
        <f t="shared" si="1"/>
        <v>335</v>
      </c>
    </row>
    <row r="28" spans="1:5" x14ac:dyDescent="0.25">
      <c r="A28" s="204" t="s">
        <v>3947</v>
      </c>
      <c r="B28" t="s">
        <v>3948</v>
      </c>
      <c r="C28">
        <f t="shared" si="0"/>
        <v>335</v>
      </c>
      <c r="D28" s="205">
        <f t="shared" si="1"/>
        <v>335</v>
      </c>
    </row>
    <row r="29" spans="1:5" x14ac:dyDescent="0.25">
      <c r="A29" s="204"/>
      <c r="D29" s="205"/>
    </row>
    <row r="30" spans="1:5" ht="13" x14ac:dyDescent="0.3">
      <c r="A30" s="203" t="s">
        <v>3949</v>
      </c>
    </row>
    <row r="31" spans="1:5" ht="22" x14ac:dyDescent="0.25">
      <c r="A31" s="7" t="s">
        <v>3950</v>
      </c>
      <c r="B31" s="7" t="s">
        <v>3951</v>
      </c>
      <c r="C31" s="8" t="s">
        <v>3952</v>
      </c>
      <c r="D31" s="7" t="s">
        <v>3953</v>
      </c>
      <c r="E31" s="7" t="s">
        <v>3954</v>
      </c>
    </row>
    <row r="32" spans="1:5" x14ac:dyDescent="0.25">
      <c r="A32" s="9"/>
      <c r="B32" s="10">
        <v>425</v>
      </c>
      <c r="C32" s="10">
        <v>380</v>
      </c>
      <c r="D32" s="10">
        <v>335</v>
      </c>
      <c r="E32" s="10">
        <v>335</v>
      </c>
    </row>
    <row r="33" spans="1:5" x14ac:dyDescent="0.25">
      <c r="A33" s="665" t="s">
        <v>3955</v>
      </c>
      <c r="B33" s="11" t="s">
        <v>3886</v>
      </c>
      <c r="C33" s="11" t="s">
        <v>3904</v>
      </c>
      <c r="D33" s="11" t="s">
        <v>3915</v>
      </c>
      <c r="E33" s="12"/>
    </row>
    <row r="34" spans="1:5" x14ac:dyDescent="0.25">
      <c r="A34" s="665"/>
      <c r="B34" s="11" t="s">
        <v>3900</v>
      </c>
      <c r="C34" s="11" t="s">
        <v>3906</v>
      </c>
      <c r="D34" s="11" t="s">
        <v>3917</v>
      </c>
      <c r="E34" s="12"/>
    </row>
    <row r="35" spans="1:5" x14ac:dyDescent="0.25">
      <c r="A35" s="665"/>
      <c r="B35" s="11" t="s">
        <v>3902</v>
      </c>
      <c r="C35" s="11" t="s">
        <v>3908</v>
      </c>
      <c r="D35" s="11" t="s">
        <v>3919</v>
      </c>
      <c r="E35" s="12"/>
    </row>
    <row r="36" spans="1:5" x14ac:dyDescent="0.25">
      <c r="A36" s="665"/>
      <c r="B36" s="11"/>
      <c r="C36" s="11" t="s">
        <v>3910</v>
      </c>
      <c r="D36" s="11" t="s">
        <v>3921</v>
      </c>
      <c r="E36" s="12"/>
    </row>
    <row r="37" spans="1:5" x14ac:dyDescent="0.25">
      <c r="A37" s="665"/>
      <c r="B37" s="11"/>
      <c r="C37" s="11" t="s">
        <v>3912</v>
      </c>
      <c r="D37" s="11" t="s">
        <v>3923</v>
      </c>
      <c r="E37" s="12"/>
    </row>
    <row r="38" spans="1:5" x14ac:dyDescent="0.25">
      <c r="A38" s="665"/>
      <c r="B38" s="11"/>
      <c r="C38" s="11" t="s">
        <v>3913</v>
      </c>
      <c r="D38" s="11" t="s">
        <v>3925</v>
      </c>
      <c r="E38" s="12"/>
    </row>
    <row r="39" spans="1:5" x14ac:dyDescent="0.25">
      <c r="A39" s="665"/>
      <c r="B39" s="11"/>
      <c r="C39" s="11"/>
      <c r="D39" s="11" t="s">
        <v>3895</v>
      </c>
      <c r="E39" s="12"/>
    </row>
    <row r="40" spans="1:5" x14ac:dyDescent="0.25">
      <c r="A40" s="665"/>
      <c r="B40" s="11"/>
      <c r="C40" s="13"/>
      <c r="D40" s="11" t="s">
        <v>3928</v>
      </c>
      <c r="E40" s="12"/>
    </row>
    <row r="41" spans="1:5" x14ac:dyDescent="0.25">
      <c r="A41" s="665"/>
      <c r="B41" s="11"/>
      <c r="C41" s="13"/>
      <c r="D41" s="11" t="s">
        <v>3930</v>
      </c>
      <c r="E41" s="12"/>
    </row>
    <row r="42" spans="1:5" ht="14" x14ac:dyDescent="0.3">
      <c r="A42" s="665"/>
      <c r="B42" s="14"/>
      <c r="C42" s="13"/>
      <c r="D42" s="11" t="s">
        <v>3932</v>
      </c>
      <c r="E42" s="424"/>
    </row>
    <row r="43" spans="1:5" ht="14" x14ac:dyDescent="0.25">
      <c r="A43" s="665"/>
      <c r="B43" s="14"/>
      <c r="C43" s="15"/>
      <c r="D43" s="11" t="s">
        <v>3934</v>
      </c>
      <c r="E43" s="15"/>
    </row>
    <row r="44" spans="1:5" ht="14" x14ac:dyDescent="0.25">
      <c r="A44" s="665"/>
      <c r="B44" s="14"/>
      <c r="C44" s="15"/>
      <c r="D44" s="11" t="s">
        <v>3936</v>
      </c>
      <c r="E44" s="15"/>
    </row>
    <row r="45" spans="1:5" ht="14" x14ac:dyDescent="0.25">
      <c r="A45" s="665"/>
      <c r="B45" s="14"/>
      <c r="C45" s="15"/>
      <c r="D45" s="11" t="s">
        <v>3938</v>
      </c>
      <c r="E45" s="15"/>
    </row>
    <row r="46" spans="1:5" ht="14" x14ac:dyDescent="0.25">
      <c r="A46" s="665"/>
      <c r="B46" s="14"/>
      <c r="C46" s="15"/>
      <c r="D46" s="11" t="s">
        <v>3940</v>
      </c>
      <c r="E46" s="15"/>
    </row>
    <row r="47" spans="1:5" ht="14" x14ac:dyDescent="0.25">
      <c r="A47" s="665"/>
      <c r="B47" s="14"/>
      <c r="C47" s="15"/>
      <c r="D47" s="11" t="s">
        <v>3942</v>
      </c>
      <c r="E47" s="15"/>
    </row>
    <row r="48" spans="1:5" ht="14" x14ac:dyDescent="0.25">
      <c r="A48" s="665"/>
      <c r="B48" s="14"/>
      <c r="C48" s="15"/>
      <c r="D48" s="11" t="s">
        <v>3944</v>
      </c>
      <c r="E48" s="15"/>
    </row>
    <row r="49" spans="1:5" ht="14" x14ac:dyDescent="0.25">
      <c r="A49" s="665"/>
      <c r="B49" s="14"/>
      <c r="C49" s="15"/>
      <c r="D49" s="11" t="s">
        <v>3946</v>
      </c>
      <c r="E49" s="15"/>
    </row>
    <row r="50" spans="1:5" ht="14" x14ac:dyDescent="0.25">
      <c r="A50" s="666"/>
      <c r="B50" s="16"/>
      <c r="C50" s="17"/>
      <c r="D50" s="18" t="s">
        <v>3948</v>
      </c>
      <c r="E50" s="17"/>
    </row>
    <row r="51" spans="1:5" ht="39" x14ac:dyDescent="0.3">
      <c r="A51" s="312" t="s">
        <v>3956</v>
      </c>
      <c r="B51" s="19" t="s">
        <v>3957</v>
      </c>
      <c r="C51" s="425"/>
      <c r="D51" s="425"/>
      <c r="E51" s="425"/>
    </row>
    <row r="52" spans="1:5" ht="62" x14ac:dyDescent="0.25">
      <c r="A52" s="313" t="s">
        <v>3958</v>
      </c>
    </row>
  </sheetData>
  <mergeCells count="1">
    <mergeCell ref="A33:A50"/>
  </mergeCells>
  <hyperlinks>
    <hyperlink ref="B51" r:id="rId1" display="https://www.planalto.gov.br/ccivil_03/_ato2004-2006/2006/decreto/d5992.htm" xr:uid="{71795160-22A2-44A4-AEA7-F68D427B5491}"/>
  </hyperlinks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A76C-6F3B-40CE-A7B8-8DF8EB51E0F7}">
  <sheetPr>
    <tabColor theme="8" tint="0.39997558519241921"/>
  </sheetPr>
  <dimension ref="A1:X41"/>
  <sheetViews>
    <sheetView workbookViewId="0">
      <selection activeCell="I38" sqref="F38:I38"/>
    </sheetView>
  </sheetViews>
  <sheetFormatPr defaultColWidth="9.1796875" defaultRowHeight="11.5" x14ac:dyDescent="0.25"/>
  <cols>
    <col min="1" max="1" width="9.1796875" style="436"/>
    <col min="2" max="2" width="26.81640625" style="436" bestFit="1" customWidth="1"/>
    <col min="3" max="3" width="20.81640625" style="450" customWidth="1"/>
    <col min="4" max="4" width="27" style="436" bestFit="1" customWidth="1"/>
    <col min="5" max="5" width="16" style="436" customWidth="1"/>
    <col min="6" max="6" width="28" style="450" customWidth="1"/>
    <col min="7" max="7" width="33.453125" style="436" customWidth="1"/>
    <col min="8" max="8" width="13" style="436" customWidth="1"/>
    <col min="9" max="9" width="21.54296875" style="436" customWidth="1"/>
    <col min="10" max="11" width="0" style="436" hidden="1" customWidth="1"/>
    <col min="12" max="12" width="15.453125" style="436" hidden="1" customWidth="1"/>
    <col min="13" max="19" width="0" style="436" hidden="1" customWidth="1"/>
    <col min="20" max="20" width="13.54296875" style="436" hidden="1" customWidth="1"/>
    <col min="21" max="21" width="13.54296875" style="436" customWidth="1"/>
    <col min="22" max="22" width="18.81640625" style="436" customWidth="1"/>
    <col min="23" max="23" width="9.1796875" style="436"/>
    <col min="24" max="24" width="12.54296875" style="436" bestFit="1" customWidth="1"/>
    <col min="25" max="16384" width="9.1796875" style="436"/>
  </cols>
  <sheetData>
    <row r="1" spans="1:22" x14ac:dyDescent="0.25">
      <c r="A1" s="669" t="s">
        <v>404</v>
      </c>
      <c r="B1" s="669" t="s">
        <v>406</v>
      </c>
      <c r="C1" s="667" t="s">
        <v>407</v>
      </c>
      <c r="D1" s="330"/>
      <c r="E1" s="667" t="s">
        <v>408</v>
      </c>
      <c r="F1" s="330"/>
      <c r="G1" s="669" t="s">
        <v>405</v>
      </c>
      <c r="H1" s="669" t="s">
        <v>4103</v>
      </c>
      <c r="I1" s="667" t="s">
        <v>409</v>
      </c>
      <c r="J1" s="667" t="s">
        <v>410</v>
      </c>
      <c r="K1" s="667" t="s">
        <v>411</v>
      </c>
      <c r="L1" s="330" t="s">
        <v>412</v>
      </c>
      <c r="M1" s="667" t="s">
        <v>413</v>
      </c>
      <c r="N1" s="667" t="s">
        <v>414</v>
      </c>
      <c r="O1" s="667" t="s">
        <v>415</v>
      </c>
      <c r="P1" s="330">
        <v>5914366</v>
      </c>
      <c r="Q1" s="330">
        <v>5914365</v>
      </c>
      <c r="R1" s="330">
        <v>5914364</v>
      </c>
      <c r="S1" s="667" t="s">
        <v>416</v>
      </c>
      <c r="T1" s="667" t="s">
        <v>417</v>
      </c>
      <c r="U1" s="667" t="s">
        <v>4102</v>
      </c>
      <c r="V1" s="667" t="s">
        <v>4101</v>
      </c>
    </row>
    <row r="2" spans="1:22" ht="80.5" x14ac:dyDescent="0.25">
      <c r="A2" s="670"/>
      <c r="B2" s="670"/>
      <c r="C2" s="668"/>
      <c r="D2" s="331" t="s">
        <v>418</v>
      </c>
      <c r="E2" s="668"/>
      <c r="F2" s="331" t="s">
        <v>419</v>
      </c>
      <c r="G2" s="670"/>
      <c r="H2" s="670"/>
      <c r="I2" s="668"/>
      <c r="J2" s="668"/>
      <c r="K2" s="668"/>
      <c r="L2" s="331" t="s">
        <v>420</v>
      </c>
      <c r="M2" s="668"/>
      <c r="N2" s="668"/>
      <c r="O2" s="668"/>
      <c r="P2" s="331" t="s">
        <v>421</v>
      </c>
      <c r="Q2" s="331" t="s">
        <v>422</v>
      </c>
      <c r="R2" s="331" t="s">
        <v>423</v>
      </c>
      <c r="S2" s="668"/>
      <c r="T2" s="668"/>
      <c r="U2" s="668"/>
      <c r="V2" s="668"/>
    </row>
    <row r="3" spans="1:22" hidden="1" x14ac:dyDescent="0.25">
      <c r="A3" s="437"/>
      <c r="B3" s="438" t="s">
        <v>424</v>
      </c>
      <c r="C3" s="438" t="s">
        <v>425</v>
      </c>
      <c r="D3" s="437" t="s">
        <v>426</v>
      </c>
      <c r="E3" s="439">
        <v>45470</v>
      </c>
      <c r="F3" s="440" t="s">
        <v>4100</v>
      </c>
      <c r="G3" s="441"/>
      <c r="H3" s="441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</row>
    <row r="4" spans="1:22" hidden="1" x14ac:dyDescent="0.25">
      <c r="A4" s="442"/>
      <c r="B4" s="438" t="s">
        <v>424</v>
      </c>
      <c r="C4" s="438" t="s">
        <v>427</v>
      </c>
      <c r="D4" s="437" t="s">
        <v>428</v>
      </c>
      <c r="E4" s="439">
        <v>45474</v>
      </c>
      <c r="F4" s="443" t="s">
        <v>429</v>
      </c>
      <c r="G4" s="444"/>
      <c r="H4" s="444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</row>
    <row r="5" spans="1:22" hidden="1" x14ac:dyDescent="0.25">
      <c r="A5" s="442"/>
      <c r="B5" s="445" t="s">
        <v>424</v>
      </c>
      <c r="C5" s="446" t="s">
        <v>430</v>
      </c>
      <c r="D5" s="447" t="s">
        <v>431</v>
      </c>
      <c r="E5" s="448">
        <v>45474</v>
      </c>
      <c r="F5" s="449" t="s">
        <v>432</v>
      </c>
      <c r="G5" s="444"/>
      <c r="H5" s="444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</row>
    <row r="6" spans="1:22" hidden="1" x14ac:dyDescent="0.25">
      <c r="A6" s="442"/>
      <c r="B6" s="438" t="s">
        <v>424</v>
      </c>
      <c r="C6" s="450" t="s">
        <v>433</v>
      </c>
      <c r="D6" s="442" t="s">
        <v>434</v>
      </c>
      <c r="E6" s="439">
        <v>45474</v>
      </c>
      <c r="F6" s="451" t="s">
        <v>435</v>
      </c>
      <c r="G6" s="444"/>
      <c r="H6" s="444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</row>
    <row r="7" spans="1:22" hidden="1" x14ac:dyDescent="0.25">
      <c r="A7" s="442"/>
      <c r="B7" s="438" t="s">
        <v>424</v>
      </c>
      <c r="C7" s="452" t="s">
        <v>436</v>
      </c>
      <c r="D7" s="442" t="s">
        <v>437</v>
      </c>
      <c r="E7" s="439">
        <v>45474</v>
      </c>
      <c r="F7" s="451" t="s">
        <v>438</v>
      </c>
      <c r="G7" s="444"/>
      <c r="H7" s="444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</row>
    <row r="8" spans="1:22" hidden="1" x14ac:dyDescent="0.25">
      <c r="A8" s="442"/>
      <c r="B8" s="452" t="s">
        <v>439</v>
      </c>
      <c r="C8" s="452" t="s">
        <v>440</v>
      </c>
      <c r="D8" s="442"/>
      <c r="E8" s="439">
        <v>45474</v>
      </c>
      <c r="F8" s="451" t="s">
        <v>441</v>
      </c>
      <c r="G8" s="444"/>
      <c r="H8" s="444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</row>
    <row r="9" spans="1:22" hidden="1" x14ac:dyDescent="0.25">
      <c r="A9" s="442"/>
      <c r="B9" s="452" t="s">
        <v>439</v>
      </c>
      <c r="C9" s="452" t="s">
        <v>442</v>
      </c>
      <c r="D9" s="442" t="s">
        <v>443</v>
      </c>
      <c r="E9" s="439">
        <v>45474</v>
      </c>
      <c r="F9" s="451" t="s">
        <v>444</v>
      </c>
      <c r="G9" s="444"/>
      <c r="H9" s="444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</row>
    <row r="10" spans="1:22" hidden="1" x14ac:dyDescent="0.25">
      <c r="A10" s="442"/>
      <c r="B10" s="454" t="s">
        <v>439</v>
      </c>
      <c r="C10" s="454" t="s">
        <v>445</v>
      </c>
      <c r="D10" s="447"/>
      <c r="E10" s="448">
        <v>45474</v>
      </c>
      <c r="F10" s="455" t="s">
        <v>446</v>
      </c>
      <c r="G10" s="444"/>
      <c r="H10" s="444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</row>
    <row r="11" spans="1:22" hidden="1" x14ac:dyDescent="0.25">
      <c r="A11" s="442"/>
      <c r="B11" s="452" t="s">
        <v>447</v>
      </c>
      <c r="C11" s="452" t="s">
        <v>448</v>
      </c>
      <c r="D11" s="442"/>
      <c r="E11" s="439">
        <v>45474</v>
      </c>
      <c r="F11" s="451" t="s">
        <v>449</v>
      </c>
      <c r="G11" s="444"/>
      <c r="H11" s="444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</row>
    <row r="12" spans="1:22" hidden="1" x14ac:dyDescent="0.25">
      <c r="A12" s="442"/>
      <c r="B12" s="452" t="s">
        <v>455</v>
      </c>
      <c r="C12" s="452" t="s">
        <v>458</v>
      </c>
      <c r="D12" s="442"/>
      <c r="E12" s="439">
        <v>2</v>
      </c>
      <c r="F12" s="458" t="s">
        <v>459</v>
      </c>
      <c r="G12" s="456"/>
      <c r="H12" s="456"/>
      <c r="I12" s="442"/>
    </row>
    <row r="13" spans="1:22" hidden="1" x14ac:dyDescent="0.25">
      <c r="A13" s="442"/>
      <c r="B13" s="454" t="s">
        <v>455</v>
      </c>
      <c r="C13" s="454" t="s">
        <v>460</v>
      </c>
      <c r="D13" s="447"/>
      <c r="E13" s="448">
        <v>2</v>
      </c>
      <c r="F13" s="459" t="s">
        <v>461</v>
      </c>
    </row>
    <row r="14" spans="1:22" hidden="1" x14ac:dyDescent="0.25">
      <c r="A14" s="442"/>
      <c r="B14" s="452" t="s">
        <v>455</v>
      </c>
      <c r="C14" s="452" t="s">
        <v>456</v>
      </c>
      <c r="D14" s="442"/>
      <c r="E14" s="439">
        <v>2</v>
      </c>
      <c r="F14" s="451" t="s">
        <v>457</v>
      </c>
      <c r="G14" s="444"/>
      <c r="H14" s="444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</row>
    <row r="15" spans="1:22" hidden="1" x14ac:dyDescent="0.25">
      <c r="A15" s="442"/>
      <c r="G15" s="457"/>
      <c r="H15" s="457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</row>
    <row r="16" spans="1:22" x14ac:dyDescent="0.25">
      <c r="A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</row>
    <row r="17" spans="1:24" s="467" customFormat="1" x14ac:dyDescent="0.25">
      <c r="A17" s="457"/>
      <c r="B17" s="462"/>
      <c r="C17" s="462"/>
      <c r="D17" s="457"/>
      <c r="E17" s="463"/>
      <c r="F17" s="464"/>
      <c r="G17" s="453"/>
      <c r="H17" s="444"/>
      <c r="I17" s="465"/>
      <c r="J17" s="457"/>
      <c r="K17" s="457"/>
      <c r="L17" s="457"/>
      <c r="M17" s="457"/>
      <c r="N17" s="457"/>
      <c r="O17" s="457"/>
      <c r="P17" s="457"/>
      <c r="Q17" s="457"/>
      <c r="R17" s="457"/>
      <c r="S17" s="457"/>
      <c r="T17" s="457"/>
      <c r="U17" s="466"/>
      <c r="V17" s="465"/>
    </row>
    <row r="18" spans="1:24" s="467" customFormat="1" x14ac:dyDescent="0.25">
      <c r="A18" s="457"/>
      <c r="B18" s="462" t="s">
        <v>447</v>
      </c>
      <c r="C18" s="462" t="s">
        <v>450</v>
      </c>
      <c r="D18" s="457" t="s">
        <v>451</v>
      </c>
      <c r="E18" s="463">
        <v>45470</v>
      </c>
      <c r="F18" s="468" t="s">
        <v>452</v>
      </c>
      <c r="G18" s="453" t="s">
        <v>3999</v>
      </c>
      <c r="H18" s="461" t="s">
        <v>4104</v>
      </c>
      <c r="I18" s="465">
        <v>20000</v>
      </c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66">
        <f>IPCA!$C$51/IPCA!$C$55</f>
        <v>0.98191887757138374</v>
      </c>
      <c r="V18" s="465">
        <f t="shared" ref="V18:V20" si="0">I18*U18</f>
        <v>19638.377551427675</v>
      </c>
      <c r="X18" s="469"/>
    </row>
    <row r="19" spans="1:24" s="467" customFormat="1" x14ac:dyDescent="0.25">
      <c r="A19" s="457"/>
      <c r="B19" s="462"/>
      <c r="C19" s="462"/>
      <c r="D19" s="457"/>
      <c r="E19" s="463"/>
      <c r="F19" s="468"/>
      <c r="G19" s="453" t="s">
        <v>287</v>
      </c>
      <c r="H19" s="461" t="s">
        <v>4104</v>
      </c>
      <c r="I19" s="465">
        <f>30*300</f>
        <v>9000</v>
      </c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66">
        <f>IPCA!$C$51/IPCA!$C$55</f>
        <v>0.98191887757138374</v>
      </c>
      <c r="V19" s="465">
        <f t="shared" si="0"/>
        <v>8837.2698981424528</v>
      </c>
      <c r="X19" s="469"/>
    </row>
    <row r="20" spans="1:24" s="467" customFormat="1" x14ac:dyDescent="0.25">
      <c r="A20" s="457"/>
      <c r="B20" s="462"/>
      <c r="C20" s="462"/>
      <c r="D20" s="457"/>
      <c r="E20" s="463"/>
      <c r="F20" s="468"/>
      <c r="G20" s="453" t="s">
        <v>289</v>
      </c>
      <c r="H20" s="461" t="s">
        <v>4104</v>
      </c>
      <c r="I20" s="465">
        <f>50*100</f>
        <v>5000</v>
      </c>
      <c r="J20" s="457"/>
      <c r="K20" s="457"/>
      <c r="L20" s="457"/>
      <c r="M20" s="457"/>
      <c r="N20" s="457"/>
      <c r="O20" s="457"/>
      <c r="P20" s="457"/>
      <c r="Q20" s="457"/>
      <c r="R20" s="457"/>
      <c r="S20" s="457"/>
      <c r="T20" s="457"/>
      <c r="U20" s="466">
        <f>IPCA!$C$51/IPCA!$C$55</f>
        <v>0.98191887757138374</v>
      </c>
      <c r="V20" s="465">
        <f t="shared" si="0"/>
        <v>4909.5943878569187</v>
      </c>
      <c r="X20" s="469"/>
    </row>
    <row r="21" spans="1:24" s="467" customFormat="1" x14ac:dyDescent="0.25">
      <c r="A21" s="457"/>
      <c r="B21" s="462" t="s">
        <v>447</v>
      </c>
      <c r="C21" s="462" t="s">
        <v>453</v>
      </c>
      <c r="D21" s="457"/>
      <c r="E21" s="463">
        <v>2</v>
      </c>
      <c r="F21" s="470" t="s">
        <v>454</v>
      </c>
      <c r="G21" s="453" t="s">
        <v>3999</v>
      </c>
      <c r="H21" s="461" t="s">
        <v>4104</v>
      </c>
      <c r="I21" s="465">
        <v>7754.77</v>
      </c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66">
        <f>IPCA!$C$51/IPCA!$C$55</f>
        <v>0.98191887757138374</v>
      </c>
      <c r="V21" s="465">
        <f>I21*U21</f>
        <v>7614.5550542242399</v>
      </c>
      <c r="X21" s="469"/>
    </row>
    <row r="22" spans="1:24" s="467" customFormat="1" x14ac:dyDescent="0.25">
      <c r="A22" s="457"/>
      <c r="B22" s="462"/>
      <c r="C22" s="462"/>
      <c r="D22" s="457"/>
      <c r="E22" s="463"/>
      <c r="F22" s="470"/>
      <c r="G22" s="453" t="s">
        <v>287</v>
      </c>
      <c r="H22" s="461" t="s">
        <v>4104</v>
      </c>
      <c r="I22" s="465">
        <v>11481.09</v>
      </c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66">
        <f>IPCA!$C$51/IPCA!$C$55</f>
        <v>0.98191887757138374</v>
      </c>
      <c r="V22" s="465">
        <f t="shared" ref="V22:V23" si="1">I22*U22</f>
        <v>11273.499006096039</v>
      </c>
      <c r="X22" s="469"/>
    </row>
    <row r="23" spans="1:24" s="467" customFormat="1" x14ac:dyDescent="0.25">
      <c r="A23" s="457"/>
      <c r="B23" s="462"/>
      <c r="C23" s="462"/>
      <c r="D23" s="457"/>
      <c r="E23" s="463"/>
      <c r="F23" s="470"/>
      <c r="G23" s="453" t="s">
        <v>289</v>
      </c>
      <c r="H23" s="461" t="s">
        <v>4104</v>
      </c>
      <c r="I23" s="465">
        <v>5740.54</v>
      </c>
      <c r="J23" s="457"/>
      <c r="K23" s="457"/>
      <c r="L23" s="457"/>
      <c r="M23" s="457"/>
      <c r="N23" s="457"/>
      <c r="O23" s="457"/>
      <c r="P23" s="457"/>
      <c r="Q23" s="457"/>
      <c r="R23" s="457"/>
      <c r="S23" s="457"/>
      <c r="T23" s="457"/>
      <c r="U23" s="466">
        <f>IPCA!$C$51/IPCA!$C$55</f>
        <v>0.98191887757138374</v>
      </c>
      <c r="V23" s="465">
        <f t="shared" si="1"/>
        <v>5636.7445934536308</v>
      </c>
      <c r="X23" s="469"/>
    </row>
    <row r="24" spans="1:24" s="467" customFormat="1" x14ac:dyDescent="0.25">
      <c r="A24" s="457"/>
      <c r="B24" s="462"/>
      <c r="C24" s="471"/>
      <c r="D24" s="457"/>
      <c r="E24" s="463"/>
      <c r="F24" s="470"/>
      <c r="G24" s="453"/>
      <c r="H24" s="456"/>
      <c r="I24" s="465"/>
      <c r="J24" s="457"/>
      <c r="K24" s="457"/>
      <c r="L24" s="457"/>
      <c r="M24" s="457"/>
      <c r="N24" s="457"/>
      <c r="O24" s="457"/>
      <c r="P24" s="457"/>
      <c r="Q24" s="457"/>
      <c r="R24" s="457"/>
      <c r="S24" s="457"/>
      <c r="T24" s="457"/>
      <c r="U24" s="466"/>
      <c r="V24" s="465"/>
    </row>
    <row r="25" spans="1:24" s="467" customFormat="1" x14ac:dyDescent="0.25">
      <c r="A25" s="457"/>
      <c r="B25" s="462"/>
      <c r="C25" s="471"/>
      <c r="D25" s="457"/>
      <c r="E25" s="463"/>
      <c r="F25" s="472"/>
      <c r="G25" s="453"/>
      <c r="H25" s="457"/>
      <c r="I25" s="465"/>
      <c r="J25" s="457"/>
      <c r="K25" s="457"/>
      <c r="L25" s="457"/>
      <c r="M25" s="457"/>
      <c r="N25" s="457"/>
      <c r="O25" s="457"/>
      <c r="P25" s="457"/>
      <c r="Q25" s="457"/>
      <c r="R25" s="457"/>
      <c r="S25" s="457"/>
      <c r="T25" s="457"/>
      <c r="U25" s="466"/>
      <c r="V25" s="465"/>
    </row>
    <row r="26" spans="1:24" s="467" customFormat="1" x14ac:dyDescent="0.25">
      <c r="A26" s="457"/>
      <c r="B26" s="462"/>
      <c r="C26" s="471"/>
      <c r="D26" s="457"/>
      <c r="E26" s="463"/>
      <c r="F26" s="472"/>
      <c r="G26" s="453"/>
      <c r="H26" s="457"/>
      <c r="I26" s="465"/>
      <c r="J26" s="457"/>
      <c r="K26" s="457"/>
      <c r="L26" s="457"/>
      <c r="M26" s="457"/>
      <c r="N26" s="457"/>
      <c r="O26" s="457"/>
      <c r="P26" s="457"/>
      <c r="Q26" s="457"/>
      <c r="R26" s="457"/>
      <c r="S26" s="457"/>
      <c r="T26" s="457"/>
      <c r="U26" s="466"/>
      <c r="V26" s="465"/>
    </row>
    <row r="27" spans="1:24" s="467" customFormat="1" x14ac:dyDescent="0.25">
      <c r="A27" s="457"/>
      <c r="B27" s="462"/>
      <c r="C27" s="471"/>
      <c r="D27" s="457"/>
      <c r="E27" s="463"/>
      <c r="F27" s="472"/>
      <c r="G27" s="453"/>
      <c r="H27" s="457"/>
      <c r="I27" s="465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66"/>
      <c r="V27" s="465"/>
    </row>
    <row r="28" spans="1:24" s="467" customFormat="1" x14ac:dyDescent="0.25">
      <c r="A28" s="457"/>
      <c r="B28" s="462"/>
      <c r="C28" s="471"/>
      <c r="D28" s="457"/>
      <c r="E28" s="463"/>
      <c r="F28" s="462"/>
      <c r="G28" s="453"/>
      <c r="H28" s="473"/>
      <c r="I28" s="465"/>
      <c r="J28" s="457"/>
      <c r="K28" s="457"/>
      <c r="L28" s="457"/>
      <c r="M28" s="457"/>
      <c r="N28" s="457"/>
      <c r="O28" s="457"/>
      <c r="P28" s="457"/>
      <c r="Q28" s="457"/>
      <c r="R28" s="457"/>
      <c r="S28" s="457"/>
      <c r="T28" s="457"/>
      <c r="U28" s="466"/>
      <c r="V28" s="465"/>
    </row>
    <row r="29" spans="1:24" s="467" customFormat="1" x14ac:dyDescent="0.25">
      <c r="A29" s="457"/>
      <c r="B29" s="462"/>
      <c r="C29" s="471"/>
      <c r="D29" s="457"/>
      <c r="E29" s="463"/>
      <c r="F29" s="462"/>
      <c r="G29" s="453"/>
      <c r="H29" s="457"/>
      <c r="I29" s="465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66"/>
      <c r="V29" s="465"/>
    </row>
    <row r="30" spans="1:24" s="467" customFormat="1" x14ac:dyDescent="0.25">
      <c r="A30" s="457"/>
      <c r="B30" s="462"/>
      <c r="C30" s="471"/>
      <c r="D30" s="457"/>
      <c r="E30" s="463"/>
      <c r="F30" s="462"/>
      <c r="G30" s="453"/>
      <c r="H30" s="457"/>
      <c r="I30" s="465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466"/>
      <c r="V30" s="465"/>
    </row>
    <row r="31" spans="1:24" s="467" customFormat="1" x14ac:dyDescent="0.25">
      <c r="A31" s="457"/>
      <c r="B31" s="462"/>
      <c r="C31" s="471"/>
      <c r="D31" s="457"/>
      <c r="E31" s="463"/>
      <c r="F31" s="462"/>
      <c r="G31" s="453"/>
      <c r="H31" s="457"/>
      <c r="I31" s="465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466"/>
      <c r="V31" s="465"/>
    </row>
    <row r="32" spans="1:24" s="467" customFormat="1" x14ac:dyDescent="0.25">
      <c r="A32" s="457"/>
      <c r="B32" s="462"/>
      <c r="C32" s="471"/>
      <c r="D32" s="457"/>
      <c r="E32" s="463"/>
      <c r="F32" s="462"/>
      <c r="G32" s="453"/>
      <c r="H32" s="457"/>
      <c r="I32" s="465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66"/>
      <c r="V32" s="465"/>
    </row>
    <row r="33" spans="1:22" s="467" customFormat="1" x14ac:dyDescent="0.25">
      <c r="A33" s="457"/>
      <c r="B33" s="462"/>
      <c r="C33" s="471"/>
      <c r="D33" s="457"/>
      <c r="E33" s="463"/>
      <c r="F33" s="462"/>
      <c r="G33" s="453"/>
      <c r="H33" s="457"/>
      <c r="I33" s="465"/>
      <c r="J33" s="457"/>
      <c r="K33" s="457"/>
      <c r="L33" s="457"/>
      <c r="M33" s="457"/>
      <c r="N33" s="457"/>
      <c r="O33" s="457"/>
      <c r="P33" s="457"/>
      <c r="Q33" s="457"/>
      <c r="R33" s="457"/>
      <c r="S33" s="457"/>
      <c r="T33" s="457"/>
      <c r="U33" s="466"/>
      <c r="V33" s="465"/>
    </row>
    <row r="34" spans="1:22" s="467" customFormat="1" x14ac:dyDescent="0.25">
      <c r="A34" s="457"/>
      <c r="B34" s="462"/>
      <c r="C34" s="471"/>
      <c r="D34" s="457"/>
      <c r="E34" s="463"/>
      <c r="F34" s="462"/>
      <c r="G34" s="453"/>
      <c r="H34" s="457"/>
      <c r="I34" s="465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  <c r="U34" s="466"/>
      <c r="V34" s="465"/>
    </row>
    <row r="35" spans="1:22" s="467" customFormat="1" x14ac:dyDescent="0.25">
      <c r="A35" s="457"/>
      <c r="B35" s="462"/>
      <c r="C35" s="471"/>
      <c r="D35" s="457"/>
      <c r="E35" s="463"/>
      <c r="F35" s="462"/>
      <c r="G35" s="453"/>
      <c r="H35" s="457"/>
      <c r="I35" s="465"/>
      <c r="J35" s="457"/>
      <c r="K35" s="457"/>
      <c r="L35" s="457"/>
      <c r="M35" s="457"/>
      <c r="N35" s="457"/>
      <c r="O35" s="457"/>
      <c r="P35" s="457"/>
      <c r="Q35" s="457"/>
      <c r="R35" s="457"/>
      <c r="S35" s="457"/>
      <c r="T35" s="457"/>
      <c r="U35" s="466"/>
      <c r="V35" s="465"/>
    </row>
    <row r="36" spans="1:22" s="467" customFormat="1" x14ac:dyDescent="0.25">
      <c r="A36" s="457"/>
      <c r="B36" s="457"/>
      <c r="C36" s="471"/>
      <c r="D36" s="457"/>
      <c r="E36" s="463"/>
      <c r="F36" s="462"/>
      <c r="G36" s="453"/>
      <c r="H36" s="457"/>
      <c r="I36" s="465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66"/>
      <c r="V36" s="465"/>
    </row>
    <row r="37" spans="1:22" s="467" customFormat="1" x14ac:dyDescent="0.25">
      <c r="A37" s="457"/>
      <c r="B37" s="457"/>
      <c r="C37" s="471"/>
      <c r="D37" s="457"/>
      <c r="E37" s="463"/>
      <c r="F37" s="462"/>
      <c r="G37" s="453"/>
      <c r="H37" s="457"/>
      <c r="I37" s="465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66"/>
      <c r="V37" s="465"/>
    </row>
    <row r="38" spans="1:22" s="467" customFormat="1" x14ac:dyDescent="0.25">
      <c r="A38" s="457"/>
      <c r="B38" s="457"/>
      <c r="C38" s="471"/>
      <c r="D38" s="457"/>
      <c r="E38" s="463"/>
      <c r="F38" s="462"/>
      <c r="G38" s="453"/>
      <c r="H38" s="457"/>
      <c r="I38" s="465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66"/>
      <c r="V38" s="465"/>
    </row>
    <row r="39" spans="1:22" s="467" customFormat="1" x14ac:dyDescent="0.25">
      <c r="A39" s="457"/>
      <c r="B39" s="457"/>
      <c r="C39" s="471"/>
      <c r="D39" s="457"/>
      <c r="E39" s="463"/>
      <c r="F39" s="462"/>
      <c r="G39" s="453"/>
      <c r="H39" s="457"/>
      <c r="I39" s="465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66"/>
      <c r="V39" s="465"/>
    </row>
    <row r="40" spans="1:22" s="467" customFormat="1" x14ac:dyDescent="0.25">
      <c r="A40" s="457"/>
      <c r="B40" s="457"/>
      <c r="C40" s="462"/>
      <c r="D40" s="457"/>
      <c r="E40" s="457"/>
      <c r="F40" s="462"/>
      <c r="G40" s="457"/>
      <c r="H40" s="457"/>
      <c r="I40" s="474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</row>
    <row r="41" spans="1:22" x14ac:dyDescent="0.25">
      <c r="A41" s="442"/>
      <c r="B41" s="442"/>
      <c r="C41" s="452"/>
      <c r="D41" s="442"/>
      <c r="E41" s="442"/>
      <c r="F41" s="452"/>
      <c r="G41" s="442"/>
      <c r="H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</row>
  </sheetData>
  <mergeCells count="16">
    <mergeCell ref="V1:V2"/>
    <mergeCell ref="U1:U2"/>
    <mergeCell ref="H1:H2"/>
    <mergeCell ref="I1:I2"/>
    <mergeCell ref="A1:A2"/>
    <mergeCell ref="G1:G2"/>
    <mergeCell ref="B1:B2"/>
    <mergeCell ref="C1:C2"/>
    <mergeCell ref="E1:E2"/>
    <mergeCell ref="T1:T2"/>
    <mergeCell ref="J1:J2"/>
    <mergeCell ref="K1:K2"/>
    <mergeCell ref="M1:M2"/>
    <mergeCell ref="N1:N2"/>
    <mergeCell ref="O1:O2"/>
    <mergeCell ref="S1:S2"/>
  </mergeCells>
  <hyperlinks>
    <hyperlink ref="F3" r:id="rId1" xr:uid="{7851E4CB-B3B2-4645-8685-2C4222C91067}"/>
    <hyperlink ref="F4" r:id="rId2" display="mailto:contato@topographia.com.br" xr:uid="{F4DBE695-F147-4A95-8F36-17B343612C7A}"/>
    <hyperlink ref="F5" r:id="rId3" display="mailto:contato@calitopografia.com.br" xr:uid="{264FF7E4-DB07-4474-B01A-D0DC02FC025F}"/>
    <hyperlink ref="F8" r:id="rId4" xr:uid="{429AFECB-357E-4D84-984E-F808E5613B7A}"/>
    <hyperlink ref="F11" r:id="rId5" xr:uid="{F8B468BC-54C6-48A7-9132-054D9E27E98E}"/>
    <hyperlink ref="F18" r:id="rId6" xr:uid="{66FA718E-4B47-4F3D-98CD-3746AAE5C685}"/>
    <hyperlink ref="F9" r:id="rId7" xr:uid="{F2876FA5-300B-496B-B641-6FC9E8D87D48}"/>
    <hyperlink ref="F10" r:id="rId8" xr:uid="{E8A5BB8E-8442-447F-8FE5-21B1BDCC5CBA}"/>
    <hyperlink ref="F12" r:id="rId9" xr:uid="{BB4D91B5-4502-4B3F-A9BB-3350EF644EDC}"/>
    <hyperlink ref="F13" r:id="rId10" xr:uid="{E7DC4C8A-CB8B-4BE5-9FD1-C8EFBEE1492C}"/>
    <hyperlink ref="F21" r:id="rId11" xr:uid="{A0FC58B1-4693-4F45-BCE4-B974DB0954EF}"/>
    <hyperlink ref="K18" r:id="rId12" display="engenharia@brasilpav.com.br" xr:uid="{429AFECB-357E-4D84-984E-F808E5613B7A}"/>
  </hyperlinks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3"/>
  <legacyDrawing r:id="rId1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7"/>
  <dimension ref="A1:D30"/>
  <sheetViews>
    <sheetView workbookViewId="0">
      <selection activeCell="G27" sqref="G27"/>
    </sheetView>
  </sheetViews>
  <sheetFormatPr defaultColWidth="9.1796875" defaultRowHeight="13" x14ac:dyDescent="0.25"/>
  <cols>
    <col min="1" max="1" width="5.453125" style="92" bestFit="1" customWidth="1"/>
    <col min="2" max="2" width="78" style="92" bestFit="1" customWidth="1"/>
    <col min="3" max="3" width="8.54296875" style="92" bestFit="1" customWidth="1"/>
    <col min="4" max="4" width="14.1796875" style="92" bestFit="1" customWidth="1"/>
    <col min="5" max="16384" width="9.1796875" style="92"/>
  </cols>
  <sheetData>
    <row r="1" spans="1:4" x14ac:dyDescent="0.25">
      <c r="A1" s="90" t="s">
        <v>3959</v>
      </c>
      <c r="B1" s="90" t="s">
        <v>3960</v>
      </c>
      <c r="C1" s="90" t="s">
        <v>3961</v>
      </c>
      <c r="D1" s="91" t="s">
        <v>3962</v>
      </c>
    </row>
    <row r="2" spans="1:4" x14ac:dyDescent="0.25">
      <c r="A2" s="93">
        <v>1</v>
      </c>
      <c r="B2" s="94" t="s">
        <v>3963</v>
      </c>
      <c r="C2" s="95"/>
      <c r="D2" s="96"/>
    </row>
    <row r="3" spans="1:4" x14ac:dyDescent="0.25">
      <c r="A3" s="97" t="s">
        <v>8</v>
      </c>
      <c r="B3" s="98" t="s">
        <v>3964</v>
      </c>
      <c r="C3" s="99"/>
      <c r="D3" s="100"/>
    </row>
    <row r="4" spans="1:4" x14ac:dyDescent="0.25">
      <c r="A4" s="97" t="s">
        <v>177</v>
      </c>
      <c r="B4" s="98" t="s">
        <v>326</v>
      </c>
      <c r="C4" s="97" t="s">
        <v>3965</v>
      </c>
      <c r="D4" s="101">
        <v>1242.8</v>
      </c>
    </row>
    <row r="5" spans="1:4" x14ac:dyDescent="0.25">
      <c r="A5" s="97" t="s">
        <v>179</v>
      </c>
      <c r="B5" s="98" t="s">
        <v>327</v>
      </c>
      <c r="C5" s="97" t="s">
        <v>3966</v>
      </c>
      <c r="D5" s="102">
        <v>23.68</v>
      </c>
    </row>
    <row r="6" spans="1:4" x14ac:dyDescent="0.25">
      <c r="A6" s="103" t="s">
        <v>3967</v>
      </c>
      <c r="B6" s="104" t="s">
        <v>3968</v>
      </c>
      <c r="C6" s="105"/>
      <c r="D6" s="106"/>
    </row>
    <row r="7" spans="1:4" x14ac:dyDescent="0.25">
      <c r="A7" s="97" t="s">
        <v>3969</v>
      </c>
      <c r="B7" s="98" t="s">
        <v>326</v>
      </c>
      <c r="C7" s="97" t="s">
        <v>3965</v>
      </c>
      <c r="D7" s="101">
        <v>1242.8</v>
      </c>
    </row>
    <row r="8" spans="1:4" x14ac:dyDescent="0.25">
      <c r="A8" s="97" t="s">
        <v>3970</v>
      </c>
      <c r="B8" s="98" t="s">
        <v>327</v>
      </c>
      <c r="C8" s="97" t="s">
        <v>3966</v>
      </c>
      <c r="D8" s="102">
        <v>23.68</v>
      </c>
    </row>
    <row r="9" spans="1:4" x14ac:dyDescent="0.25">
      <c r="A9" s="97" t="s">
        <v>3971</v>
      </c>
      <c r="B9" s="98" t="s">
        <v>3972</v>
      </c>
      <c r="C9" s="99"/>
      <c r="D9" s="100"/>
    </row>
    <row r="10" spans="1:4" x14ac:dyDescent="0.25">
      <c r="A10" s="97" t="s">
        <v>3973</v>
      </c>
      <c r="B10" s="98" t="s">
        <v>326</v>
      </c>
      <c r="C10" s="97" t="s">
        <v>3965</v>
      </c>
      <c r="D10" s="101">
        <v>1242.8</v>
      </c>
    </row>
    <row r="11" spans="1:4" x14ac:dyDescent="0.25">
      <c r="A11" s="97" t="s">
        <v>3974</v>
      </c>
      <c r="B11" s="98" t="s">
        <v>327</v>
      </c>
      <c r="C11" s="97" t="s">
        <v>3966</v>
      </c>
      <c r="D11" s="102">
        <v>40.5</v>
      </c>
    </row>
    <row r="12" spans="1:4" x14ac:dyDescent="0.25">
      <c r="A12" s="97" t="s">
        <v>3975</v>
      </c>
      <c r="B12" s="98" t="s">
        <v>3976</v>
      </c>
      <c r="C12" s="99"/>
      <c r="D12" s="100"/>
    </row>
    <row r="13" spans="1:4" x14ac:dyDescent="0.25">
      <c r="A13" s="97" t="s">
        <v>3977</v>
      </c>
      <c r="B13" s="98" t="s">
        <v>326</v>
      </c>
      <c r="C13" s="97" t="s">
        <v>3965</v>
      </c>
      <c r="D13" s="101">
        <v>5164.2299999999996</v>
      </c>
    </row>
    <row r="14" spans="1:4" x14ac:dyDescent="0.25">
      <c r="A14" s="97" t="s">
        <v>3978</v>
      </c>
      <c r="B14" s="98" t="s">
        <v>327</v>
      </c>
      <c r="C14" s="97" t="s">
        <v>3979</v>
      </c>
      <c r="D14" s="102">
        <v>2.62</v>
      </c>
    </row>
    <row r="15" spans="1:4" x14ac:dyDescent="0.25">
      <c r="A15" s="97" t="s">
        <v>3980</v>
      </c>
      <c r="B15" s="98" t="s">
        <v>3981</v>
      </c>
      <c r="C15" s="99"/>
      <c r="D15" s="100"/>
    </row>
    <row r="16" spans="1:4" x14ac:dyDescent="0.25">
      <c r="A16" s="97" t="s">
        <v>3982</v>
      </c>
      <c r="B16" s="98" t="s">
        <v>326</v>
      </c>
      <c r="C16" s="97" t="s">
        <v>3965</v>
      </c>
      <c r="D16" s="101">
        <v>1242.8</v>
      </c>
    </row>
    <row r="17" spans="1:4" x14ac:dyDescent="0.25">
      <c r="A17" s="97" t="s">
        <v>3983</v>
      </c>
      <c r="B17" s="98" t="s">
        <v>327</v>
      </c>
      <c r="C17" s="97" t="s">
        <v>3966</v>
      </c>
      <c r="D17" s="102">
        <v>4.68</v>
      </c>
    </row>
    <row r="18" spans="1:4" x14ac:dyDescent="0.25">
      <c r="A18" s="97" t="s">
        <v>3984</v>
      </c>
      <c r="B18" s="98" t="s">
        <v>3985</v>
      </c>
      <c r="C18" s="99"/>
      <c r="D18" s="100"/>
    </row>
    <row r="19" spans="1:4" x14ac:dyDescent="0.25">
      <c r="A19" s="97" t="s">
        <v>3986</v>
      </c>
      <c r="B19" s="98" t="s">
        <v>326</v>
      </c>
      <c r="C19" s="97" t="s">
        <v>3965</v>
      </c>
      <c r="D19" s="101">
        <v>1225.95</v>
      </c>
    </row>
    <row r="20" spans="1:4" x14ac:dyDescent="0.25">
      <c r="A20" s="97" t="s">
        <v>3987</v>
      </c>
      <c r="B20" s="98" t="s">
        <v>327</v>
      </c>
      <c r="C20" s="97" t="s">
        <v>3966</v>
      </c>
      <c r="D20" s="102">
        <v>4.49</v>
      </c>
    </row>
    <row r="21" spans="1:4" x14ac:dyDescent="0.25">
      <c r="A21" s="97" t="s">
        <v>3988</v>
      </c>
      <c r="B21" s="98" t="s">
        <v>3989</v>
      </c>
      <c r="C21" s="99"/>
      <c r="D21" s="100"/>
    </row>
    <row r="22" spans="1:4" x14ac:dyDescent="0.25">
      <c r="A22" s="97" t="s">
        <v>3990</v>
      </c>
      <c r="B22" s="98" t="s">
        <v>326</v>
      </c>
      <c r="C22" s="97" t="s">
        <v>3965</v>
      </c>
      <c r="D22" s="101">
        <v>7765.28</v>
      </c>
    </row>
    <row r="23" spans="1:4" x14ac:dyDescent="0.25">
      <c r="A23" s="97" t="s">
        <v>3991</v>
      </c>
      <c r="B23" s="98" t="s">
        <v>327</v>
      </c>
      <c r="C23" s="97" t="s">
        <v>3966</v>
      </c>
      <c r="D23" s="102">
        <v>65.63</v>
      </c>
    </row>
    <row r="24" spans="1:4" x14ac:dyDescent="0.25">
      <c r="A24" s="93">
        <v>2</v>
      </c>
      <c r="B24" s="94" t="s">
        <v>3992</v>
      </c>
      <c r="C24" s="95"/>
      <c r="D24" s="96"/>
    </row>
    <row r="25" spans="1:4" x14ac:dyDescent="0.25">
      <c r="A25" s="93"/>
      <c r="B25" s="98" t="s">
        <v>3993</v>
      </c>
      <c r="C25" s="97" t="s">
        <v>293</v>
      </c>
      <c r="D25" s="96"/>
    </row>
    <row r="26" spans="1:4" x14ac:dyDescent="0.25">
      <c r="A26" s="97" t="s">
        <v>11</v>
      </c>
      <c r="B26" s="98" t="s">
        <v>292</v>
      </c>
      <c r="C26" s="97" t="s">
        <v>293</v>
      </c>
      <c r="D26" s="102">
        <v>337.92</v>
      </c>
    </row>
    <row r="27" spans="1:4" x14ac:dyDescent="0.25">
      <c r="A27" s="97" t="s">
        <v>13</v>
      </c>
      <c r="B27" s="98" t="s">
        <v>296</v>
      </c>
      <c r="C27" s="97" t="s">
        <v>293</v>
      </c>
      <c r="D27" s="102">
        <v>138.68</v>
      </c>
    </row>
    <row r="28" spans="1:4" x14ac:dyDescent="0.25">
      <c r="A28" s="97" t="s">
        <v>3994</v>
      </c>
      <c r="B28" s="98" t="s">
        <v>297</v>
      </c>
      <c r="C28" s="97" t="s">
        <v>293</v>
      </c>
      <c r="D28" s="102">
        <v>433.1</v>
      </c>
    </row>
    <row r="29" spans="1:4" x14ac:dyDescent="0.25">
      <c r="A29" s="97" t="s">
        <v>3995</v>
      </c>
      <c r="B29" s="98" t="s">
        <v>298</v>
      </c>
      <c r="C29" s="97" t="s">
        <v>293</v>
      </c>
      <c r="D29" s="102">
        <v>591.08000000000004</v>
      </c>
    </row>
    <row r="30" spans="1:4" x14ac:dyDescent="0.25">
      <c r="A30" s="107"/>
      <c r="B30" s="107"/>
      <c r="C30" s="107"/>
      <c r="D30" s="108" t="s">
        <v>3996</v>
      </c>
    </row>
  </sheetData>
  <pageMargins left="0.7" right="0.7" top="0.75" bottom="0.75" header="0.3" footer="0.3"/>
  <headerFooter>
    <oddHeader>&amp;L&amp;"Calibri"&amp;10&amp;K000000 Confidencial - Somente Visualização&amp;1#_x000D_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0"/>
  <dimension ref="A1:B5"/>
  <sheetViews>
    <sheetView workbookViewId="0">
      <selection activeCell="K40" sqref="K40"/>
    </sheetView>
  </sheetViews>
  <sheetFormatPr defaultColWidth="9.1796875" defaultRowHeight="13" x14ac:dyDescent="0.25"/>
  <cols>
    <col min="1" max="1" width="64.54296875" style="109" customWidth="1"/>
    <col min="2" max="2" width="13" style="109" customWidth="1"/>
    <col min="3" max="16384" width="9.1796875" style="109"/>
  </cols>
  <sheetData>
    <row r="1" spans="1:2" ht="14" x14ac:dyDescent="0.25">
      <c r="A1" s="315" t="s">
        <v>3997</v>
      </c>
      <c r="B1" s="314" t="s">
        <v>3998</v>
      </c>
    </row>
    <row r="2" spans="1:2" ht="14" x14ac:dyDescent="0.25">
      <c r="A2" s="316" t="s">
        <v>3999</v>
      </c>
      <c r="B2" s="110">
        <v>15120</v>
      </c>
    </row>
    <row r="3" spans="1:2" ht="14" x14ac:dyDescent="0.25">
      <c r="A3" s="316" t="s">
        <v>4000</v>
      </c>
      <c r="B3" s="110">
        <v>3500</v>
      </c>
    </row>
    <row r="4" spans="1:2" ht="14" x14ac:dyDescent="0.25">
      <c r="A4" s="316" t="s">
        <v>287</v>
      </c>
      <c r="B4" s="110">
        <v>16800</v>
      </c>
    </row>
    <row r="5" spans="1:2" ht="14" x14ac:dyDescent="0.25">
      <c r="A5" s="316" t="s">
        <v>289</v>
      </c>
      <c r="B5" s="110">
        <v>6400</v>
      </c>
    </row>
  </sheetData>
  <pageMargins left="0.7" right="0.7" top="0.75" bottom="0.75" header="0.3" footer="0.3"/>
  <headerFooter>
    <oddHeader>&amp;L&amp;"Calibri"&amp;10&amp;K000000 Confidencial - Somente Visualização&amp;1#_x000D_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4"/>
  <dimension ref="A1:F11"/>
  <sheetViews>
    <sheetView workbookViewId="0">
      <selection activeCell="I9" sqref="I9"/>
    </sheetView>
  </sheetViews>
  <sheetFormatPr defaultColWidth="9.1796875" defaultRowHeight="13" x14ac:dyDescent="0.25"/>
  <cols>
    <col min="1" max="1" width="5.81640625" style="109" customWidth="1"/>
    <col min="2" max="2" width="67.54296875" style="109" bestFit="1" customWidth="1"/>
    <col min="3" max="3" width="9.81640625" style="109" customWidth="1"/>
    <col min="4" max="4" width="13.453125" style="109" customWidth="1"/>
    <col min="5" max="16384" width="9.1796875" style="109"/>
  </cols>
  <sheetData>
    <row r="1" spans="1:6" ht="26" x14ac:dyDescent="0.25">
      <c r="A1" s="111" t="s">
        <v>4001</v>
      </c>
      <c r="B1" s="111" t="s">
        <v>4002</v>
      </c>
      <c r="C1" s="111" t="s">
        <v>4003</v>
      </c>
      <c r="D1" s="119" t="s">
        <v>4004</v>
      </c>
    </row>
    <row r="2" spans="1:6" x14ac:dyDescent="0.25">
      <c r="A2" s="120">
        <v>1</v>
      </c>
      <c r="B2" s="121"/>
      <c r="C2" s="122"/>
      <c r="D2" s="123"/>
    </row>
    <row r="3" spans="1:6" ht="30" customHeight="1" x14ac:dyDescent="0.25">
      <c r="A3" s="112" t="s">
        <v>8</v>
      </c>
      <c r="B3" s="113" t="s">
        <v>4005</v>
      </c>
      <c r="C3" s="114" t="s">
        <v>4006</v>
      </c>
      <c r="D3" s="115">
        <v>10000</v>
      </c>
    </row>
    <row r="4" spans="1:6" ht="30" customHeight="1" x14ac:dyDescent="0.25">
      <c r="A4" s="112" t="s">
        <v>3967</v>
      </c>
      <c r="B4" s="113" t="s">
        <v>321</v>
      </c>
      <c r="C4" s="114" t="s">
        <v>4007</v>
      </c>
      <c r="D4" s="116">
        <v>285</v>
      </c>
      <c r="F4" s="109">
        <f>ENGTRAF!V37</f>
        <v>0</v>
      </c>
    </row>
    <row r="5" spans="1:6" ht="30" customHeight="1" x14ac:dyDescent="0.25">
      <c r="A5" s="112" t="s">
        <v>3971</v>
      </c>
      <c r="B5" s="117" t="s">
        <v>4008</v>
      </c>
      <c r="C5" s="114" t="s">
        <v>4007</v>
      </c>
      <c r="D5" s="116">
        <v>30</v>
      </c>
    </row>
    <row r="6" spans="1:6" x14ac:dyDescent="0.25">
      <c r="A6" s="120">
        <v>2</v>
      </c>
      <c r="B6" s="124" t="s">
        <v>4009</v>
      </c>
      <c r="C6" s="125"/>
      <c r="D6" s="123"/>
    </row>
    <row r="7" spans="1:6" ht="30" customHeight="1" x14ac:dyDescent="0.25">
      <c r="A7" s="112" t="s">
        <v>11</v>
      </c>
      <c r="B7" s="117" t="s">
        <v>4010</v>
      </c>
      <c r="C7" s="114" t="s">
        <v>4007</v>
      </c>
      <c r="D7" s="116">
        <v>10</v>
      </c>
      <c r="F7" s="109">
        <f>ENGTRAF!V38</f>
        <v>0</v>
      </c>
    </row>
    <row r="8" spans="1:6" ht="30" customHeight="1" x14ac:dyDescent="0.25">
      <c r="A8" s="112" t="s">
        <v>13</v>
      </c>
      <c r="B8" s="118" t="s">
        <v>322</v>
      </c>
      <c r="C8" s="114" t="s">
        <v>4007</v>
      </c>
      <c r="D8" s="115">
        <v>5000</v>
      </c>
      <c r="F8" s="109">
        <f>ENGTRAF!V39</f>
        <v>0</v>
      </c>
    </row>
    <row r="9" spans="1:6" ht="30" customHeight="1" x14ac:dyDescent="0.25">
      <c r="A9" s="112" t="s">
        <v>3994</v>
      </c>
      <c r="B9" s="127" t="s">
        <v>4011</v>
      </c>
      <c r="C9" s="114" t="s">
        <v>4007</v>
      </c>
      <c r="D9" s="116">
        <v>200</v>
      </c>
    </row>
    <row r="10" spans="1:6" x14ac:dyDescent="0.25">
      <c r="A10" s="120">
        <v>3</v>
      </c>
      <c r="B10" s="121" t="s">
        <v>424</v>
      </c>
      <c r="C10" s="122"/>
      <c r="D10" s="123"/>
    </row>
    <row r="11" spans="1:6" ht="30" customHeight="1" x14ac:dyDescent="0.25">
      <c r="A11" s="112" t="s">
        <v>29</v>
      </c>
      <c r="B11" s="117" t="s">
        <v>4012</v>
      </c>
      <c r="C11" s="114" t="s">
        <v>4006</v>
      </c>
      <c r="D11" s="115">
        <v>60000</v>
      </c>
    </row>
  </sheetData>
  <pageMargins left="0.7" right="0.7" top="0.75" bottom="0.75" header="0.3" footer="0.3"/>
  <headerFooter>
    <oddHeader>&amp;L&amp;"Calibri"&amp;10&amp;K000000 Confidencial - Somente Visualização&amp;1#_x000D_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6"/>
  <dimension ref="A1"/>
  <sheetViews>
    <sheetView workbookViewId="0"/>
  </sheetViews>
  <sheetFormatPr defaultColWidth="9.1796875" defaultRowHeight="14" x14ac:dyDescent="0.3"/>
  <cols>
    <col min="1" max="16384" width="9.1796875" style="213"/>
  </cols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7">
    <tabColor rgb="FF00B0F0"/>
  </sheetPr>
  <dimension ref="B1:X63"/>
  <sheetViews>
    <sheetView topLeftCell="E33" workbookViewId="0">
      <selection activeCell="M45" sqref="E38:M45"/>
    </sheetView>
  </sheetViews>
  <sheetFormatPr defaultColWidth="9.1796875" defaultRowHeight="14" x14ac:dyDescent="0.3"/>
  <cols>
    <col min="1" max="1" width="5.453125" style="219" customWidth="1"/>
    <col min="2" max="2" width="15.54296875" style="219" customWidth="1"/>
    <col min="3" max="3" width="9.81640625" style="219" customWidth="1"/>
    <col min="4" max="4" width="9.453125" style="219" customWidth="1"/>
    <col min="5" max="8" width="13.81640625" style="219" customWidth="1"/>
    <col min="9" max="9" width="11.453125" style="219" customWidth="1"/>
    <col min="10" max="14" width="13.81640625" style="219" customWidth="1"/>
    <col min="15" max="15" width="10.1796875" style="219" customWidth="1"/>
    <col min="16" max="16" width="12" style="219" customWidth="1"/>
    <col min="17" max="17" width="13.81640625" style="219" customWidth="1"/>
    <col min="18" max="18" width="20.54296875" style="219" customWidth="1"/>
    <col min="19" max="19" width="16.81640625" style="219" customWidth="1"/>
    <col min="20" max="20" width="17" style="219" customWidth="1"/>
    <col min="21" max="21" width="13.54296875" style="219" customWidth="1"/>
    <col min="22" max="22" width="13.453125" style="219" customWidth="1"/>
    <col min="23" max="16384" width="9.1796875" style="219"/>
  </cols>
  <sheetData>
    <row r="1" spans="2:20" hidden="1" x14ac:dyDescent="0.3"/>
    <row r="2" spans="2:20" ht="45" hidden="1" customHeight="1" x14ac:dyDescent="0.3">
      <c r="B2" s="220" t="s">
        <v>60</v>
      </c>
      <c r="C2" s="220"/>
      <c r="D2" s="220"/>
      <c r="E2" s="221" t="s">
        <v>4013</v>
      </c>
      <c r="F2" s="221" t="s">
        <v>4014</v>
      </c>
      <c r="G2" s="221" t="s">
        <v>4015</v>
      </c>
      <c r="H2" s="222" t="s">
        <v>4016</v>
      </c>
      <c r="I2" s="221" t="s">
        <v>4017</v>
      </c>
      <c r="J2" s="223"/>
      <c r="K2" s="223"/>
      <c r="L2" s="223"/>
      <c r="M2" s="223"/>
    </row>
    <row r="3" spans="2:20" hidden="1" x14ac:dyDescent="0.3">
      <c r="D3" s="219" t="s">
        <v>4018</v>
      </c>
      <c r="E3" s="219" t="s">
        <v>4019</v>
      </c>
      <c r="I3" s="224"/>
      <c r="J3" s="224"/>
      <c r="K3" s="224"/>
      <c r="L3" s="224"/>
      <c r="M3" s="224"/>
    </row>
    <row r="4" spans="2:20" ht="22.5" hidden="1" customHeight="1" x14ac:dyDescent="0.3">
      <c r="B4" s="220" t="s">
        <v>60</v>
      </c>
      <c r="C4" s="225"/>
      <c r="D4" s="219" t="s">
        <v>4020</v>
      </c>
      <c r="E4" s="219" t="s">
        <v>91</v>
      </c>
      <c r="F4" s="219" t="s">
        <v>167</v>
      </c>
      <c r="G4" s="219" t="s">
        <v>111</v>
      </c>
      <c r="H4" s="219" t="s">
        <v>4021</v>
      </c>
      <c r="I4" s="224"/>
      <c r="J4" s="224"/>
      <c r="K4" s="224"/>
      <c r="L4" s="224"/>
      <c r="M4" s="224"/>
    </row>
    <row r="5" spans="2:20" hidden="1" x14ac:dyDescent="0.3">
      <c r="B5" s="226" t="s">
        <v>4022</v>
      </c>
      <c r="C5" s="227"/>
      <c r="D5" s="228">
        <v>1</v>
      </c>
      <c r="E5" s="229"/>
      <c r="F5" s="229">
        <v>167.9</v>
      </c>
      <c r="G5" s="229">
        <v>900</v>
      </c>
      <c r="H5" s="229">
        <v>1067.8999999999999</v>
      </c>
      <c r="I5" s="230"/>
      <c r="J5" s="231"/>
      <c r="K5" s="231"/>
      <c r="L5" s="231"/>
      <c r="M5" s="231"/>
      <c r="P5" s="219" t="s">
        <v>4018</v>
      </c>
      <c r="Q5" s="219" t="s">
        <v>4019</v>
      </c>
    </row>
    <row r="6" spans="2:20" hidden="1" x14ac:dyDescent="0.3">
      <c r="B6" s="232" t="s">
        <v>4023</v>
      </c>
      <c r="C6" s="232"/>
      <c r="D6" s="233" t="s">
        <v>4024</v>
      </c>
      <c r="E6" s="229"/>
      <c r="F6" s="229"/>
      <c r="G6" s="229">
        <v>344.40000000000003</v>
      </c>
      <c r="H6" s="229">
        <v>344.40000000000003</v>
      </c>
      <c r="I6" s="229"/>
      <c r="J6" s="229"/>
      <c r="K6" s="229"/>
      <c r="L6" s="229"/>
      <c r="M6" s="229"/>
      <c r="P6" s="219" t="s">
        <v>4020</v>
      </c>
      <c r="Q6" s="219" t="s">
        <v>91</v>
      </c>
      <c r="R6" s="219" t="s">
        <v>111</v>
      </c>
      <c r="S6" s="219" t="s">
        <v>4025</v>
      </c>
      <c r="T6" s="219" t="s">
        <v>4021</v>
      </c>
    </row>
    <row r="7" spans="2:20" hidden="1" x14ac:dyDescent="0.3">
      <c r="B7" s="232" t="s">
        <v>4026</v>
      </c>
      <c r="C7" s="232"/>
      <c r="D7" s="233" t="s">
        <v>4027</v>
      </c>
      <c r="E7" s="229"/>
      <c r="F7" s="229">
        <v>167.9</v>
      </c>
      <c r="G7" s="229">
        <v>256.5</v>
      </c>
      <c r="H7" s="229">
        <v>424.4</v>
      </c>
      <c r="I7" s="229"/>
      <c r="J7" s="229"/>
      <c r="K7" s="229"/>
      <c r="L7" s="229"/>
      <c r="M7" s="229"/>
      <c r="P7" s="234">
        <v>5</v>
      </c>
      <c r="Q7" s="219">
        <v>85</v>
      </c>
      <c r="R7" s="219">
        <v>423.7</v>
      </c>
      <c r="T7" s="219">
        <v>508.7</v>
      </c>
    </row>
    <row r="8" spans="2:20" hidden="1" x14ac:dyDescent="0.3">
      <c r="B8" s="232" t="s">
        <v>4028</v>
      </c>
      <c r="C8" s="232"/>
      <c r="D8" s="233" t="s">
        <v>4029</v>
      </c>
      <c r="E8" s="229"/>
      <c r="F8" s="229"/>
      <c r="G8" s="229">
        <v>299.09999999999997</v>
      </c>
      <c r="H8" s="229">
        <v>299.09999999999997</v>
      </c>
      <c r="I8" s="229"/>
      <c r="J8" s="229"/>
      <c r="K8" s="229"/>
      <c r="L8" s="229"/>
      <c r="M8" s="229"/>
      <c r="P8" s="234" t="s">
        <v>4030</v>
      </c>
      <c r="Q8" s="219">
        <v>91.199999999999989</v>
      </c>
      <c r="R8" s="219">
        <v>176.2</v>
      </c>
      <c r="T8" s="219">
        <v>267.39999999999998</v>
      </c>
    </row>
    <row r="9" spans="2:20" hidden="1" x14ac:dyDescent="0.3">
      <c r="B9" s="226" t="s">
        <v>4031</v>
      </c>
      <c r="C9" s="227"/>
      <c r="D9" s="228">
        <v>2</v>
      </c>
      <c r="E9" s="229">
        <v>20.9</v>
      </c>
      <c r="F9" s="229"/>
      <c r="G9" s="229">
        <v>421.9</v>
      </c>
      <c r="H9" s="229">
        <v>442.79999999999995</v>
      </c>
      <c r="I9" s="230"/>
      <c r="J9" s="231"/>
      <c r="K9" s="231"/>
      <c r="L9" s="231"/>
      <c r="M9" s="231"/>
      <c r="P9" s="234" t="s">
        <v>4025</v>
      </c>
    </row>
    <row r="10" spans="2:20" hidden="1" x14ac:dyDescent="0.3">
      <c r="B10" s="232" t="s">
        <v>4032</v>
      </c>
      <c r="C10" s="232"/>
      <c r="D10" s="233" t="s">
        <v>4033</v>
      </c>
      <c r="E10" s="229">
        <v>18.5</v>
      </c>
      <c r="F10" s="229"/>
      <c r="G10" s="229">
        <v>208.8</v>
      </c>
      <c r="H10" s="229">
        <v>227.3</v>
      </c>
      <c r="I10" s="229"/>
      <c r="J10" s="229"/>
      <c r="K10" s="229"/>
      <c r="L10" s="229"/>
      <c r="M10" s="229"/>
      <c r="P10" s="234" t="s">
        <v>4021</v>
      </c>
      <c r="Q10" s="219">
        <v>176.2</v>
      </c>
      <c r="R10" s="219">
        <v>599.9</v>
      </c>
      <c r="T10" s="219">
        <v>776.09999999999991</v>
      </c>
    </row>
    <row r="11" spans="2:20" hidden="1" x14ac:dyDescent="0.3">
      <c r="B11" s="232" t="s">
        <v>4034</v>
      </c>
      <c r="C11" s="232"/>
      <c r="D11" s="233" t="s">
        <v>4035</v>
      </c>
      <c r="E11" s="229">
        <v>2.4</v>
      </c>
      <c r="F11" s="229"/>
      <c r="G11" s="229">
        <v>213.09999999999997</v>
      </c>
      <c r="H11" s="229">
        <v>215.49999999999997</v>
      </c>
      <c r="I11" s="229"/>
      <c r="J11" s="229"/>
      <c r="K11" s="229"/>
      <c r="L11" s="229"/>
      <c r="M11" s="229"/>
    </row>
    <row r="12" spans="2:20" hidden="1" x14ac:dyDescent="0.3">
      <c r="B12" s="226" t="s">
        <v>4036</v>
      </c>
      <c r="C12" s="227"/>
      <c r="D12" s="228">
        <v>3</v>
      </c>
      <c r="E12" s="229">
        <v>28.799999999999997</v>
      </c>
      <c r="F12" s="229"/>
      <c r="G12" s="229">
        <v>817.10000000000025</v>
      </c>
      <c r="H12" s="229">
        <v>845.9000000000002</v>
      </c>
      <c r="I12" s="230"/>
      <c r="J12" s="231"/>
      <c r="K12" s="231"/>
      <c r="L12" s="231"/>
      <c r="M12" s="231"/>
    </row>
    <row r="13" spans="2:20" hidden="1" x14ac:dyDescent="0.3">
      <c r="B13" s="232" t="s">
        <v>4037</v>
      </c>
      <c r="C13" s="232"/>
      <c r="D13" s="233" t="s">
        <v>4038</v>
      </c>
      <c r="E13" s="229">
        <v>28.799999999999997</v>
      </c>
      <c r="F13" s="229"/>
      <c r="G13" s="229">
        <v>817.10000000000025</v>
      </c>
      <c r="H13" s="229">
        <v>845.9000000000002</v>
      </c>
      <c r="I13" s="229"/>
      <c r="J13" s="229"/>
      <c r="K13" s="229"/>
      <c r="L13" s="229"/>
      <c r="M13" s="229"/>
    </row>
    <row r="14" spans="2:20" hidden="1" x14ac:dyDescent="0.3">
      <c r="B14" s="226" t="s">
        <v>4039</v>
      </c>
      <c r="C14" s="227"/>
      <c r="D14" s="228">
        <v>4</v>
      </c>
      <c r="E14" s="229">
        <v>510.4</v>
      </c>
      <c r="F14" s="229"/>
      <c r="G14" s="229">
        <v>691.69999999999993</v>
      </c>
      <c r="H14" s="229">
        <v>1202.0999999999999</v>
      </c>
      <c r="I14" s="230"/>
      <c r="J14" s="231"/>
      <c r="K14" s="231"/>
      <c r="L14" s="231"/>
      <c r="M14" s="231"/>
    </row>
    <row r="15" spans="2:20" hidden="1" x14ac:dyDescent="0.3">
      <c r="B15" s="232" t="s">
        <v>4040</v>
      </c>
      <c r="C15" s="232"/>
      <c r="D15" s="233" t="s">
        <v>4041</v>
      </c>
      <c r="E15" s="229">
        <v>31.299999999999997</v>
      </c>
      <c r="F15" s="229"/>
      <c r="G15" s="229"/>
      <c r="H15" s="229">
        <v>31.299999999999997</v>
      </c>
      <c r="I15" s="229"/>
      <c r="J15" s="229"/>
      <c r="K15" s="229"/>
      <c r="L15" s="229"/>
      <c r="M15" s="229"/>
    </row>
    <row r="16" spans="2:20" hidden="1" x14ac:dyDescent="0.3">
      <c r="B16" s="232" t="s">
        <v>4042</v>
      </c>
      <c r="C16" s="232"/>
      <c r="D16" s="233" t="s">
        <v>4043</v>
      </c>
      <c r="E16" s="229">
        <v>139.4</v>
      </c>
      <c r="F16" s="229"/>
      <c r="G16" s="229"/>
      <c r="H16" s="229">
        <v>139.4</v>
      </c>
      <c r="I16" s="229"/>
      <c r="J16" s="229"/>
      <c r="K16" s="229"/>
      <c r="L16" s="229"/>
      <c r="M16" s="229"/>
    </row>
    <row r="17" spans="2:15" hidden="1" x14ac:dyDescent="0.3">
      <c r="B17" s="232" t="s">
        <v>4044</v>
      </c>
      <c r="C17" s="232"/>
      <c r="D17" s="233" t="s">
        <v>4045</v>
      </c>
      <c r="E17" s="229">
        <v>213.2</v>
      </c>
      <c r="F17" s="229"/>
      <c r="G17" s="229"/>
      <c r="H17" s="229">
        <v>213.2</v>
      </c>
      <c r="I17" s="229"/>
      <c r="J17" s="229"/>
      <c r="K17" s="229"/>
      <c r="L17" s="229"/>
      <c r="M17" s="229"/>
    </row>
    <row r="18" spans="2:15" hidden="1" x14ac:dyDescent="0.3">
      <c r="B18" s="232" t="s">
        <v>4046</v>
      </c>
      <c r="C18" s="232"/>
      <c r="D18" s="233" t="s">
        <v>4047</v>
      </c>
      <c r="E18" s="229">
        <v>4.0999999999999996</v>
      </c>
      <c r="F18" s="229"/>
      <c r="G18" s="229">
        <v>235.79999999999998</v>
      </c>
      <c r="H18" s="229">
        <v>239.89999999999998</v>
      </c>
      <c r="I18" s="229"/>
      <c r="J18" s="229"/>
      <c r="K18" s="229"/>
      <c r="L18" s="229"/>
      <c r="M18" s="229"/>
    </row>
    <row r="19" spans="2:15" hidden="1" x14ac:dyDescent="0.3">
      <c r="B19" s="232" t="s">
        <v>4048</v>
      </c>
      <c r="C19" s="232"/>
      <c r="D19" s="233" t="s">
        <v>4049</v>
      </c>
      <c r="E19" s="229">
        <v>122.4</v>
      </c>
      <c r="F19" s="229"/>
      <c r="G19" s="229">
        <v>455.9</v>
      </c>
      <c r="H19" s="229">
        <v>578.29999999999995</v>
      </c>
      <c r="I19" s="229"/>
      <c r="J19" s="229"/>
      <c r="K19" s="229"/>
      <c r="L19" s="229"/>
      <c r="M19" s="229"/>
    </row>
    <row r="20" spans="2:15" hidden="1" x14ac:dyDescent="0.3">
      <c r="B20" s="226" t="s">
        <v>4050</v>
      </c>
      <c r="C20" s="227"/>
      <c r="D20" s="228">
        <v>5</v>
      </c>
      <c r="E20" s="229">
        <v>208.70000000000002</v>
      </c>
      <c r="F20" s="229"/>
      <c r="G20" s="229">
        <v>733.09999999999991</v>
      </c>
      <c r="H20" s="229">
        <v>941.8</v>
      </c>
      <c r="I20" s="230"/>
      <c r="J20" s="231"/>
      <c r="K20" s="231"/>
      <c r="L20" s="231"/>
      <c r="M20" s="231"/>
    </row>
    <row r="21" spans="2:15" hidden="1" x14ac:dyDescent="0.3">
      <c r="B21" s="232" t="s">
        <v>4051</v>
      </c>
      <c r="C21" s="232"/>
      <c r="D21" s="233" t="s">
        <v>4052</v>
      </c>
      <c r="E21" s="229">
        <v>8.4</v>
      </c>
      <c r="F21" s="229"/>
      <c r="G21" s="229"/>
      <c r="H21" s="229">
        <v>8.4</v>
      </c>
      <c r="I21" s="229"/>
      <c r="J21" s="229"/>
      <c r="K21" s="229"/>
      <c r="L21" s="229"/>
      <c r="M21" s="229"/>
    </row>
    <row r="22" spans="2:15" hidden="1" x14ac:dyDescent="0.3">
      <c r="B22" s="232" t="s">
        <v>4053</v>
      </c>
      <c r="C22" s="232"/>
      <c r="D22" s="233" t="s">
        <v>4054</v>
      </c>
      <c r="E22" s="229">
        <v>24.1</v>
      </c>
      <c r="F22" s="229"/>
      <c r="G22" s="229">
        <v>133.19999999999999</v>
      </c>
      <c r="H22" s="229">
        <v>157.29999999999998</v>
      </c>
      <c r="I22" s="229"/>
      <c r="J22" s="229"/>
      <c r="K22" s="229"/>
      <c r="L22" s="229"/>
      <c r="M22" s="229"/>
    </row>
    <row r="23" spans="2:15" hidden="1" x14ac:dyDescent="0.3">
      <c r="B23" s="232" t="s">
        <v>4055</v>
      </c>
      <c r="C23" s="232"/>
      <c r="D23" s="233" t="s">
        <v>4056</v>
      </c>
      <c r="E23" s="229">
        <v>176.20000000000002</v>
      </c>
      <c r="F23" s="229"/>
      <c r="G23" s="229">
        <v>599.9</v>
      </c>
      <c r="H23" s="229">
        <v>776.1</v>
      </c>
      <c r="I23" s="229"/>
      <c r="J23" s="229"/>
      <c r="K23" s="229"/>
      <c r="L23" s="229"/>
      <c r="M23" s="229"/>
    </row>
    <row r="24" spans="2:15" hidden="1" x14ac:dyDescent="0.3">
      <c r="B24" s="226" t="s">
        <v>4057</v>
      </c>
      <c r="C24" s="227"/>
      <c r="D24" s="228">
        <v>6</v>
      </c>
      <c r="E24" s="229">
        <v>7.6</v>
      </c>
      <c r="F24" s="229"/>
      <c r="G24" s="229">
        <v>520.70000000000005</v>
      </c>
      <c r="H24" s="229">
        <v>528.29999999999995</v>
      </c>
      <c r="I24" s="230">
        <v>127.1</v>
      </c>
      <c r="J24" s="231"/>
      <c r="K24" s="231"/>
      <c r="L24" s="231"/>
      <c r="M24" s="231"/>
    </row>
    <row r="25" spans="2:15" hidden="1" x14ac:dyDescent="0.3">
      <c r="B25" s="232" t="s">
        <v>4058</v>
      </c>
      <c r="C25" s="232"/>
      <c r="D25" s="233" t="s">
        <v>4059</v>
      </c>
      <c r="E25" s="229"/>
      <c r="F25" s="229"/>
      <c r="G25" s="229">
        <v>107.5</v>
      </c>
      <c r="H25" s="229">
        <v>107.5</v>
      </c>
      <c r="I25" s="229"/>
      <c r="J25" s="229"/>
      <c r="K25" s="229"/>
      <c r="L25" s="229"/>
      <c r="M25" s="229"/>
    </row>
    <row r="26" spans="2:15" hidden="1" x14ac:dyDescent="0.3">
      <c r="B26" s="232" t="s">
        <v>4060</v>
      </c>
      <c r="C26" s="232"/>
      <c r="D26" s="233" t="s">
        <v>4061</v>
      </c>
      <c r="E26" s="229"/>
      <c r="F26" s="229"/>
      <c r="G26" s="229">
        <v>59.5</v>
      </c>
      <c r="H26" s="229">
        <v>59.5</v>
      </c>
      <c r="I26" s="229"/>
      <c r="J26" s="229"/>
      <c r="K26" s="229"/>
      <c r="L26" s="229"/>
      <c r="M26" s="229"/>
    </row>
    <row r="27" spans="2:15" hidden="1" x14ac:dyDescent="0.3">
      <c r="B27" s="232" t="s">
        <v>4062</v>
      </c>
      <c r="C27" s="232"/>
      <c r="D27" s="233" t="s">
        <v>4063</v>
      </c>
      <c r="E27" s="229"/>
      <c r="F27" s="229"/>
      <c r="G27" s="229">
        <v>64.099999999999994</v>
      </c>
      <c r="H27" s="229">
        <v>64.099999999999994</v>
      </c>
      <c r="I27" s="229">
        <v>64.099999999999994</v>
      </c>
      <c r="J27" s="229"/>
      <c r="K27" s="229"/>
      <c r="L27" s="229"/>
      <c r="M27" s="229"/>
    </row>
    <row r="28" spans="2:15" hidden="1" x14ac:dyDescent="0.3">
      <c r="B28" s="232" t="s">
        <v>4064</v>
      </c>
      <c r="C28" s="232"/>
      <c r="D28" s="233" t="s">
        <v>4065</v>
      </c>
      <c r="E28" s="229"/>
      <c r="F28" s="229"/>
      <c r="G28" s="229">
        <v>98.9</v>
      </c>
      <c r="H28" s="229">
        <v>98.9</v>
      </c>
      <c r="I28" s="229"/>
      <c r="J28" s="229"/>
      <c r="K28" s="229"/>
      <c r="L28" s="229"/>
      <c r="M28" s="229"/>
    </row>
    <row r="29" spans="2:15" hidden="1" x14ac:dyDescent="0.3">
      <c r="B29" s="232" t="s">
        <v>4066</v>
      </c>
      <c r="C29" s="232"/>
      <c r="D29" s="233" t="s">
        <v>4067</v>
      </c>
      <c r="E29" s="229"/>
      <c r="F29" s="229"/>
      <c r="G29" s="229">
        <v>0.8</v>
      </c>
      <c r="H29" s="229">
        <v>0.8</v>
      </c>
      <c r="I29" s="229">
        <v>0.8</v>
      </c>
      <c r="J29" s="229"/>
      <c r="K29" s="229"/>
      <c r="L29" s="229"/>
      <c r="M29" s="229"/>
    </row>
    <row r="30" spans="2:15" hidden="1" x14ac:dyDescent="0.3">
      <c r="B30" s="232" t="s">
        <v>4068</v>
      </c>
      <c r="C30" s="232"/>
      <c r="D30" s="233" t="s">
        <v>4069</v>
      </c>
      <c r="E30" s="229"/>
      <c r="F30" s="229"/>
      <c r="G30" s="229">
        <v>161.19999999999999</v>
      </c>
      <c r="H30" s="229">
        <v>161.19999999999999</v>
      </c>
      <c r="I30" s="229">
        <v>33.5</v>
      </c>
      <c r="J30" s="229"/>
      <c r="K30" s="229"/>
      <c r="L30" s="229"/>
      <c r="M30" s="229"/>
    </row>
    <row r="31" spans="2:15" hidden="1" x14ac:dyDescent="0.3">
      <c r="B31" s="232" t="s">
        <v>4070</v>
      </c>
      <c r="C31" s="232"/>
      <c r="D31" s="233" t="s">
        <v>4071</v>
      </c>
      <c r="E31" s="229">
        <v>7.6</v>
      </c>
      <c r="F31" s="229"/>
      <c r="G31" s="229">
        <v>28.7</v>
      </c>
      <c r="H31" s="229">
        <v>36.299999999999997</v>
      </c>
      <c r="I31" s="229">
        <v>28.7</v>
      </c>
      <c r="J31" s="229"/>
      <c r="K31" s="229"/>
      <c r="L31" s="229"/>
      <c r="M31" s="229"/>
    </row>
    <row r="32" spans="2:15" hidden="1" x14ac:dyDescent="0.3">
      <c r="B32" s="235" t="s">
        <v>4021</v>
      </c>
      <c r="C32" s="236"/>
      <c r="D32" s="228" t="s">
        <v>4021</v>
      </c>
      <c r="E32" s="229">
        <v>776.40000000000009</v>
      </c>
      <c r="F32" s="229">
        <v>167.9</v>
      </c>
      <c r="G32" s="229">
        <v>4084.5</v>
      </c>
      <c r="H32" s="229">
        <v>5028.8</v>
      </c>
      <c r="I32" s="237">
        <v>127.1</v>
      </c>
      <c r="J32" s="238"/>
      <c r="K32" s="238"/>
      <c r="L32" s="238"/>
      <c r="M32" s="238"/>
      <c r="O32" s="239"/>
    </row>
    <row r="33" spans="2:24" x14ac:dyDescent="0.3">
      <c r="H33" s="240"/>
      <c r="P33" s="239"/>
    </row>
    <row r="34" spans="2:24" x14ac:dyDescent="0.3">
      <c r="P34" s="240"/>
    </row>
    <row r="35" spans="2:24" x14ac:dyDescent="0.3">
      <c r="B35" s="671"/>
      <c r="C35" s="671"/>
      <c r="D35" s="671"/>
      <c r="E35" s="671"/>
      <c r="F35" s="671"/>
      <c r="G35" s="671"/>
      <c r="H35" s="671"/>
      <c r="I35" s="671"/>
      <c r="J35" s="241"/>
      <c r="K35" s="241"/>
      <c r="L35" s="241"/>
      <c r="M35" s="241"/>
      <c r="T35" s="242"/>
    </row>
    <row r="36" spans="2:24" x14ac:dyDescent="0.3">
      <c r="J36" s="672"/>
      <c r="K36" s="673"/>
      <c r="L36" s="673"/>
      <c r="M36" s="673"/>
      <c r="N36" s="674"/>
    </row>
    <row r="37" spans="2:24" ht="42" x14ac:dyDescent="0.3">
      <c r="B37" s="243" t="s">
        <v>60</v>
      </c>
      <c r="C37" s="243"/>
      <c r="D37" s="221"/>
      <c r="E37" s="221" t="s">
        <v>4013</v>
      </c>
      <c r="F37" s="221" t="s">
        <v>4072</v>
      </c>
      <c r="G37" s="221" t="s">
        <v>4073</v>
      </c>
      <c r="H37" s="244" t="s">
        <v>4016</v>
      </c>
      <c r="I37" s="221"/>
      <c r="J37" s="223" t="s">
        <v>4074</v>
      </c>
      <c r="K37" s="223" t="s">
        <v>4075</v>
      </c>
      <c r="L37" s="223" t="s">
        <v>4076</v>
      </c>
      <c r="M37" s="223" t="s">
        <v>4077</v>
      </c>
      <c r="N37" s="223"/>
      <c r="P37" s="245" t="s">
        <v>4078</v>
      </c>
      <c r="Q37" s="221" t="s">
        <v>4079</v>
      </c>
      <c r="R37" s="221" t="s">
        <v>4080</v>
      </c>
      <c r="S37" s="221" t="s">
        <v>4081</v>
      </c>
      <c r="T37" s="221" t="s">
        <v>4082</v>
      </c>
    </row>
    <row r="38" spans="2:24" ht="14.5" x14ac:dyDescent="0.35">
      <c r="B38" s="226" t="s">
        <v>4083</v>
      </c>
      <c r="C38" s="226" t="s">
        <v>4084</v>
      </c>
      <c r="D38" s="226"/>
      <c r="E38" s="230"/>
      <c r="F38" s="230"/>
      <c r="G38" s="230"/>
      <c r="H38" s="246"/>
      <c r="I38" s="230"/>
      <c r="J38" s="231"/>
      <c r="K38" s="231"/>
      <c r="L38" s="231"/>
      <c r="M38" s="231"/>
      <c r="N38" s="231"/>
      <c r="O38" s="247"/>
      <c r="P38" s="248"/>
      <c r="Q38" s="249"/>
      <c r="R38" s="249"/>
      <c r="S38" s="249"/>
      <c r="T38" s="249"/>
      <c r="U38" s="250"/>
      <c r="V38" s="250"/>
      <c r="W38" s="250">
        <f>V38*4</f>
        <v>0</v>
      </c>
    </row>
    <row r="39" spans="2:24" ht="14.5" x14ac:dyDescent="0.35">
      <c r="B39" s="336" t="s">
        <v>4085</v>
      </c>
      <c r="C39" s="232"/>
      <c r="D39" s="232"/>
      <c r="E39" s="229">
        <v>58.8</v>
      </c>
      <c r="F39" s="229">
        <v>0</v>
      </c>
      <c r="G39" s="229">
        <v>0</v>
      </c>
      <c r="H39" s="251">
        <f>E39+F39+G39</f>
        <v>58.8</v>
      </c>
      <c r="I39" s="229"/>
      <c r="J39" s="229">
        <f>F39/3</f>
        <v>0</v>
      </c>
      <c r="K39" s="252"/>
      <c r="L39" s="229">
        <f>E39/3</f>
        <v>19.599999999999998</v>
      </c>
      <c r="M39" s="229"/>
      <c r="N39" s="229"/>
      <c r="O39" s="240">
        <f>J39+K39+L39</f>
        <v>19.599999999999998</v>
      </c>
      <c r="P39" s="248">
        <f>O39/5</f>
        <v>3.9199999999999995</v>
      </c>
      <c r="Q39" s="249">
        <v>3</v>
      </c>
      <c r="R39" s="249">
        <v>5</v>
      </c>
      <c r="S39" s="249">
        <v>6</v>
      </c>
      <c r="T39" s="249">
        <f>(H39/5)*3</f>
        <v>35.28</v>
      </c>
      <c r="V39" s="250"/>
      <c r="W39" s="250"/>
    </row>
    <row r="40" spans="2:24" ht="14.5" x14ac:dyDescent="0.35">
      <c r="B40" s="336" t="s">
        <v>4086</v>
      </c>
      <c r="C40" s="232"/>
      <c r="D40" s="241"/>
      <c r="E40" s="229">
        <v>0</v>
      </c>
      <c r="F40" s="229">
        <v>254.1</v>
      </c>
      <c r="G40" s="229">
        <v>0</v>
      </c>
      <c r="H40" s="251">
        <f>E40+F40+G40</f>
        <v>254.1</v>
      </c>
      <c r="I40" s="229"/>
      <c r="J40" s="229">
        <f>F40/3</f>
        <v>84.7</v>
      </c>
      <c r="K40" s="229"/>
      <c r="L40" s="229"/>
      <c r="M40" s="229"/>
      <c r="N40" s="229"/>
      <c r="O40" s="240">
        <f t="shared" ref="O40:O43" si="0">J40+K40+L40</f>
        <v>84.7</v>
      </c>
      <c r="P40" s="248">
        <f>O40/5</f>
        <v>16.940000000000001</v>
      </c>
      <c r="Q40" s="249">
        <v>17</v>
      </c>
      <c r="R40" s="249">
        <v>10</v>
      </c>
      <c r="S40" s="249">
        <v>15</v>
      </c>
      <c r="T40" s="249">
        <f>(H40/5)*3</f>
        <v>152.46</v>
      </c>
      <c r="V40" s="250"/>
      <c r="W40" s="250"/>
    </row>
    <row r="41" spans="2:24" ht="14.5" x14ac:dyDescent="0.35">
      <c r="B41" s="336" t="s">
        <v>4087</v>
      </c>
      <c r="C41" s="232"/>
      <c r="D41" s="232"/>
      <c r="E41" s="229">
        <v>0</v>
      </c>
      <c r="F41" s="229">
        <v>212.1</v>
      </c>
      <c r="G41" s="229">
        <v>0</v>
      </c>
      <c r="H41" s="251">
        <f>E41+F41</f>
        <v>212.1</v>
      </c>
      <c r="I41" s="229"/>
      <c r="J41" s="229">
        <f>F41/3</f>
        <v>70.7</v>
      </c>
      <c r="K41" s="229"/>
      <c r="L41" s="229"/>
      <c r="M41" s="229"/>
      <c r="N41" s="229"/>
      <c r="O41" s="240">
        <f t="shared" si="0"/>
        <v>70.7</v>
      </c>
      <c r="P41" s="248">
        <f>O41/5</f>
        <v>14.14</v>
      </c>
      <c r="Q41" s="249">
        <v>14</v>
      </c>
      <c r="R41" s="249">
        <v>10</v>
      </c>
      <c r="S41" s="249">
        <v>0</v>
      </c>
      <c r="T41" s="249">
        <f>((E41+F41)/5)*3</f>
        <v>127.26</v>
      </c>
      <c r="V41" s="250"/>
      <c r="W41" s="250"/>
    </row>
    <row r="42" spans="2:24" ht="14.5" x14ac:dyDescent="0.35">
      <c r="B42" s="336" t="s">
        <v>4088</v>
      </c>
      <c r="C42" s="232"/>
      <c r="D42" s="241"/>
      <c r="E42" s="229">
        <v>5.6999999999999318</v>
      </c>
      <c r="F42" s="229">
        <v>834.00000000000011</v>
      </c>
      <c r="G42" s="229">
        <v>0</v>
      </c>
      <c r="H42" s="251">
        <f>E42+F42+G42</f>
        <v>839.7</v>
      </c>
      <c r="I42" s="229"/>
      <c r="J42" s="229">
        <f>H42/2</f>
        <v>419.85</v>
      </c>
      <c r="K42" s="229"/>
      <c r="L42" s="229">
        <f>E42/3</f>
        <v>1.8999999999999773</v>
      </c>
      <c r="M42" s="229"/>
      <c r="N42" s="229"/>
      <c r="O42" s="240">
        <f t="shared" si="0"/>
        <v>421.75</v>
      </c>
      <c r="P42" s="248">
        <f>O42/5</f>
        <v>84.35</v>
      </c>
      <c r="Q42" s="249">
        <v>50</v>
      </c>
      <c r="R42" s="249">
        <v>40</v>
      </c>
      <c r="S42" s="249">
        <v>44</v>
      </c>
      <c r="T42" s="249">
        <f>(H42/5)*3</f>
        <v>503.82</v>
      </c>
      <c r="V42" s="250"/>
      <c r="W42" s="250"/>
    </row>
    <row r="43" spans="2:24" ht="14.5" x14ac:dyDescent="0.35">
      <c r="B43" s="336" t="s">
        <v>4089</v>
      </c>
      <c r="C43" s="232"/>
      <c r="D43" s="232"/>
      <c r="E43" s="229">
        <v>0</v>
      </c>
      <c r="F43" s="229">
        <v>23</v>
      </c>
      <c r="G43" s="229">
        <v>0</v>
      </c>
      <c r="H43" s="251">
        <f>E43+F43+G43</f>
        <v>23</v>
      </c>
      <c r="I43" s="229"/>
      <c r="J43" s="229">
        <f>462/3</f>
        <v>154</v>
      </c>
      <c r="K43" s="229"/>
      <c r="L43" s="229"/>
      <c r="M43" s="229"/>
      <c r="N43" s="229"/>
      <c r="O43" s="240">
        <f t="shared" si="0"/>
        <v>154</v>
      </c>
      <c r="P43" s="248">
        <f>O43/5</f>
        <v>30.8</v>
      </c>
      <c r="Q43" s="249">
        <v>1</v>
      </c>
      <c r="R43" s="249">
        <v>0</v>
      </c>
      <c r="S43" s="249">
        <v>44</v>
      </c>
      <c r="T43" s="249">
        <f>(H43/5)*3</f>
        <v>13.799999999999999</v>
      </c>
      <c r="V43" s="250"/>
      <c r="W43" s="250"/>
    </row>
    <row r="44" spans="2:24" ht="14.5" x14ac:dyDescent="0.35">
      <c r="B44" s="232"/>
      <c r="C44" s="232"/>
      <c r="D44" s="241"/>
      <c r="E44" s="229"/>
      <c r="F44" s="229"/>
      <c r="G44" s="229"/>
      <c r="H44" s="251"/>
      <c r="I44" s="229"/>
      <c r="J44" s="229"/>
      <c r="K44" s="229"/>
      <c r="L44" s="229"/>
      <c r="M44" s="229"/>
      <c r="N44" s="229"/>
      <c r="O44" s="240"/>
      <c r="P44" s="248"/>
      <c r="Q44" s="249"/>
      <c r="R44" s="249"/>
      <c r="S44" s="249"/>
      <c r="T44" s="249"/>
      <c r="V44" s="250"/>
      <c r="W44" s="250"/>
    </row>
    <row r="45" spans="2:24" ht="14.5" x14ac:dyDescent="0.35">
      <c r="B45" s="232"/>
      <c r="C45" s="232"/>
      <c r="D45" s="232"/>
      <c r="E45" s="229"/>
      <c r="F45" s="229"/>
      <c r="G45" s="229"/>
      <c r="H45" s="251"/>
      <c r="I45" s="229"/>
      <c r="J45" s="229"/>
      <c r="K45" s="229"/>
      <c r="L45" s="229"/>
      <c r="M45" s="229"/>
      <c r="N45" s="229"/>
      <c r="O45" s="240"/>
      <c r="P45" s="248"/>
      <c r="Q45" s="249"/>
      <c r="R45" s="249"/>
      <c r="S45" s="249"/>
      <c r="T45" s="249"/>
      <c r="V45" s="250"/>
      <c r="W45" s="250"/>
    </row>
    <row r="46" spans="2:24" ht="14.5" x14ac:dyDescent="0.35">
      <c r="B46" s="232"/>
      <c r="C46" s="232"/>
      <c r="D46" s="232"/>
      <c r="E46" s="229"/>
      <c r="F46" s="229"/>
      <c r="G46" s="229"/>
      <c r="H46" s="251"/>
      <c r="I46" s="229"/>
      <c r="J46" s="229"/>
      <c r="K46" s="229"/>
      <c r="L46" s="229"/>
      <c r="M46" s="229"/>
      <c r="N46" s="229"/>
      <c r="P46" s="248"/>
      <c r="Q46" s="249"/>
      <c r="R46" s="249"/>
      <c r="S46" s="249"/>
      <c r="T46" s="249"/>
      <c r="V46" s="250"/>
      <c r="W46" s="250"/>
    </row>
    <row r="47" spans="2:24" ht="14.5" x14ac:dyDescent="0.35">
      <c r="B47" s="232"/>
      <c r="C47" s="232"/>
      <c r="D47" s="232"/>
      <c r="E47" s="229"/>
      <c r="F47" s="229"/>
      <c r="G47" s="229"/>
      <c r="H47" s="251"/>
      <c r="I47" s="229"/>
      <c r="J47" s="229"/>
      <c r="K47" s="229"/>
      <c r="L47" s="229"/>
      <c r="M47" s="229"/>
      <c r="N47" s="229"/>
      <c r="P47" s="248"/>
      <c r="Q47" s="249"/>
      <c r="R47" s="249"/>
      <c r="S47" s="249"/>
      <c r="T47" s="249"/>
      <c r="V47" s="250"/>
      <c r="W47" s="250"/>
    </row>
    <row r="48" spans="2:24" x14ac:dyDescent="0.3">
      <c r="B48" s="253" t="s">
        <v>4021</v>
      </c>
      <c r="C48" s="253"/>
      <c r="D48" s="253"/>
      <c r="E48" s="254"/>
      <c r="F48" s="254"/>
      <c r="G48" s="254"/>
      <c r="H48" s="255"/>
      <c r="I48" s="254"/>
      <c r="J48" s="256"/>
      <c r="K48" s="256"/>
      <c r="L48" s="256"/>
      <c r="M48" s="256"/>
      <c r="N48" s="256"/>
      <c r="O48" s="257"/>
      <c r="P48" s="258" t="s">
        <v>55</v>
      </c>
      <c r="Q48" s="259">
        <f>SUM(Q39:Q45)</f>
        <v>85</v>
      </c>
      <c r="R48" s="259">
        <f t="shared" ref="R48:T48" si="1">SUM(R39:R45)</f>
        <v>65</v>
      </c>
      <c r="S48" s="259">
        <f t="shared" si="1"/>
        <v>109</v>
      </c>
      <c r="T48" s="259">
        <f t="shared" si="1"/>
        <v>832.61999999999989</v>
      </c>
      <c r="U48" s="257"/>
      <c r="V48" s="257"/>
      <c r="W48" s="257"/>
      <c r="X48" s="257"/>
    </row>
    <row r="49" spans="16:21" x14ac:dyDescent="0.3">
      <c r="P49" s="426" t="s">
        <v>4090</v>
      </c>
      <c r="Q49" s="219">
        <v>10</v>
      </c>
      <c r="R49" s="219">
        <v>5</v>
      </c>
      <c r="S49" s="219">
        <v>10</v>
      </c>
      <c r="U49" s="260"/>
    </row>
    <row r="50" spans="16:21" x14ac:dyDescent="0.3">
      <c r="P50" s="219" t="s">
        <v>4091</v>
      </c>
      <c r="Q50" s="219">
        <f>Q48*Q49</f>
        <v>850</v>
      </c>
      <c r="R50" s="219">
        <f>R48*R49</f>
        <v>325</v>
      </c>
      <c r="S50" s="219">
        <f>S48*S49</f>
        <v>1090</v>
      </c>
    </row>
    <row r="53" spans="16:21" x14ac:dyDescent="0.3">
      <c r="U53" s="260"/>
    </row>
    <row r="63" spans="16:21" x14ac:dyDescent="0.3">
      <c r="Q63" s="219" t="s">
        <v>4092</v>
      </c>
    </row>
  </sheetData>
  <mergeCells count="2">
    <mergeCell ref="B35:I35"/>
    <mergeCell ref="J36:N36"/>
  </mergeCells>
  <pageMargins left="0.511811024" right="0.511811024" top="0.78740157499999996" bottom="0.78740157499999996" header="0.31496062000000002" footer="0.31496062000000002"/>
  <pageSetup paperSize="9" orientation="portrait" r:id="rId3"/>
  <headerFooter>
    <oddHeader>&amp;L&amp;"Calibri"&amp;10&amp;K000000 Confidencial - Somente Visualização&amp;1#_x000D_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83CA-26D0-477B-BC0D-C244906603DD}">
  <dimension ref="B39:B46"/>
  <sheetViews>
    <sheetView workbookViewId="0"/>
  </sheetViews>
  <sheetFormatPr defaultRowHeight="12.5" x14ac:dyDescent="0.25"/>
  <cols>
    <col min="2" max="2" width="108.453125" customWidth="1"/>
  </cols>
  <sheetData>
    <row r="39" spans="2:2" ht="40" customHeight="1" x14ac:dyDescent="0.25">
      <c r="B39" s="317" t="s">
        <v>4093</v>
      </c>
    </row>
    <row r="40" spans="2:2" ht="40" customHeight="1" x14ac:dyDescent="0.25">
      <c r="B40" s="318" t="s">
        <v>4094</v>
      </c>
    </row>
    <row r="41" spans="2:2" ht="40" customHeight="1" x14ac:dyDescent="0.25">
      <c r="B41" s="318" t="s">
        <v>4095</v>
      </c>
    </row>
    <row r="42" spans="2:2" ht="40" customHeight="1" x14ac:dyDescent="0.25">
      <c r="B42" s="318" t="s">
        <v>4096</v>
      </c>
    </row>
    <row r="43" spans="2:2" ht="40" customHeight="1" x14ac:dyDescent="0.25">
      <c r="B43" s="318" t="s">
        <v>4097</v>
      </c>
    </row>
    <row r="44" spans="2:2" ht="47.25" customHeight="1" x14ac:dyDescent="0.25">
      <c r="B44" s="318" t="s">
        <v>4098</v>
      </c>
    </row>
    <row r="45" spans="2:2" ht="40" customHeight="1" x14ac:dyDescent="0.25">
      <c r="B45" s="317" t="s">
        <v>4099</v>
      </c>
    </row>
    <row r="46" spans="2:2" ht="40" customHeight="1" x14ac:dyDescent="0.25">
      <c r="B46" s="317"/>
    </row>
  </sheetData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CD5F7-00E7-4793-A45C-68673A754285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99F7-94E0-4C78-8EC0-4D30F4D3F7A3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5" tint="0.39997558519241921"/>
  </sheetPr>
  <dimension ref="A1:AR121"/>
  <sheetViews>
    <sheetView workbookViewId="0">
      <selection activeCell="T2" sqref="T2"/>
    </sheetView>
  </sheetViews>
  <sheetFormatPr defaultColWidth="9.1796875" defaultRowHeight="12.5" x14ac:dyDescent="0.25"/>
  <cols>
    <col min="1" max="1" width="6.54296875" style="1" bestFit="1" customWidth="1"/>
    <col min="2" max="2" width="10.54296875" style="1" customWidth="1"/>
    <col min="3" max="3" width="5" style="1" bestFit="1" customWidth="1"/>
    <col min="4" max="4" width="3.54296875" style="1" bestFit="1" customWidth="1"/>
    <col min="5" max="5" width="9.453125" style="23" bestFit="1" customWidth="1"/>
    <col min="6" max="6" width="11.81640625" style="24" bestFit="1" customWidth="1"/>
    <col min="7" max="7" width="13.1796875" style="24" bestFit="1" customWidth="1"/>
    <col min="8" max="8" width="10.453125" style="24" bestFit="1" customWidth="1"/>
    <col min="9" max="9" width="9.81640625" style="24" bestFit="1" customWidth="1"/>
    <col min="10" max="10" width="11.54296875" style="1" bestFit="1" customWidth="1"/>
    <col min="11" max="11" width="11.453125" style="1" customWidth="1"/>
    <col min="12" max="13" width="12.54296875" style="1" bestFit="1" customWidth="1"/>
    <col min="14" max="15" width="10.453125" style="1" bestFit="1" customWidth="1"/>
    <col min="16" max="16" width="17" style="1" customWidth="1"/>
    <col min="17" max="17" width="10.1796875" style="1" bestFit="1" customWidth="1"/>
    <col min="18" max="18" width="10.453125" style="1" bestFit="1" customWidth="1"/>
    <col min="19" max="19" width="11.54296875" style="1" bestFit="1" customWidth="1"/>
    <col min="20" max="20" width="16.54296875" style="1" bestFit="1" customWidth="1"/>
    <col min="21" max="21" width="17.453125" style="1" bestFit="1" customWidth="1"/>
    <col min="22" max="25" width="9.1796875" style="1"/>
    <col min="26" max="28" width="9.1796875" style="194"/>
    <col min="29" max="29" width="13.453125" style="194" bestFit="1" customWidth="1"/>
    <col min="30" max="30" width="10.453125" style="194" bestFit="1" customWidth="1"/>
    <col min="31" max="31" width="9.1796875" style="194"/>
    <col min="32" max="32" width="10.453125" style="194" bestFit="1" customWidth="1"/>
    <col min="33" max="33" width="11.453125" style="194" bestFit="1" customWidth="1"/>
    <col min="34" max="34" width="14.1796875" style="194" customWidth="1"/>
    <col min="35" max="35" width="11.453125" style="1" bestFit="1" customWidth="1"/>
    <col min="36" max="37" width="13.453125" style="1" bestFit="1" customWidth="1"/>
    <col min="38" max="38" width="9.453125" style="1" customWidth="1"/>
    <col min="39" max="39" width="11.453125" style="1" bestFit="1" customWidth="1"/>
    <col min="40" max="41" width="15.453125" style="1" bestFit="1" customWidth="1"/>
    <col min="42" max="43" width="13.1796875" style="1" bestFit="1" customWidth="1"/>
    <col min="44" max="44" width="17" style="1" customWidth="1"/>
    <col min="45" max="16384" width="9.1796875" style="1"/>
  </cols>
  <sheetData>
    <row r="1" spans="1:44" s="3" customFormat="1" ht="52" x14ac:dyDescent="0.25">
      <c r="A1" s="131" t="s">
        <v>56</v>
      </c>
      <c r="B1" s="132" t="s">
        <v>57</v>
      </c>
      <c r="C1" s="132" t="s">
        <v>58</v>
      </c>
      <c r="D1" s="132" t="s">
        <v>59</v>
      </c>
      <c r="E1" s="132" t="s">
        <v>60</v>
      </c>
      <c r="F1" s="133" t="s">
        <v>61</v>
      </c>
      <c r="G1" s="133" t="s">
        <v>62</v>
      </c>
      <c r="H1" s="133" t="s">
        <v>63</v>
      </c>
      <c r="I1" s="133" t="s">
        <v>64</v>
      </c>
      <c r="J1" s="133" t="s">
        <v>65</v>
      </c>
      <c r="K1" s="133" t="s">
        <v>66</v>
      </c>
      <c r="L1" s="133" t="s">
        <v>67</v>
      </c>
      <c r="M1" s="133" t="s">
        <v>68</v>
      </c>
      <c r="N1" s="133" t="s">
        <v>69</v>
      </c>
      <c r="O1" s="133" t="s">
        <v>70</v>
      </c>
      <c r="P1" s="133" t="s">
        <v>71</v>
      </c>
      <c r="Q1" s="133" t="s">
        <v>72</v>
      </c>
      <c r="R1" s="133" t="s">
        <v>73</v>
      </c>
      <c r="S1" s="133" t="s">
        <v>74</v>
      </c>
      <c r="T1" s="133" t="s">
        <v>75</v>
      </c>
      <c r="U1" s="134" t="s">
        <v>76</v>
      </c>
      <c r="Z1" s="195" t="s">
        <v>58</v>
      </c>
      <c r="AA1" s="195" t="s">
        <v>77</v>
      </c>
      <c r="AB1" s="195" t="s">
        <v>78</v>
      </c>
      <c r="AC1" s="195" t="s">
        <v>79</v>
      </c>
      <c r="AD1" s="195" t="s">
        <v>80</v>
      </c>
      <c r="AE1" s="195" t="s">
        <v>81</v>
      </c>
      <c r="AF1" s="195" t="s">
        <v>82</v>
      </c>
      <c r="AG1" s="195" t="s">
        <v>83</v>
      </c>
      <c r="AH1" s="195" t="s">
        <v>84</v>
      </c>
      <c r="AI1" s="195" t="s">
        <v>61</v>
      </c>
      <c r="AJ1" s="195" t="s">
        <v>62</v>
      </c>
      <c r="AK1" s="195" t="s">
        <v>63</v>
      </c>
      <c r="AL1" s="195" t="s">
        <v>85</v>
      </c>
      <c r="AM1" s="195" t="s">
        <v>86</v>
      </c>
      <c r="AN1" s="195" t="s">
        <v>67</v>
      </c>
      <c r="AO1" s="195" t="s">
        <v>68</v>
      </c>
      <c r="AP1" s="195" t="s">
        <v>69</v>
      </c>
      <c r="AQ1" s="195" t="s">
        <v>70</v>
      </c>
      <c r="AR1" s="195" t="s">
        <v>74</v>
      </c>
    </row>
    <row r="2" spans="1:44" ht="13" x14ac:dyDescent="0.25">
      <c r="A2" s="135"/>
      <c r="B2" s="137" t="s">
        <v>87</v>
      </c>
      <c r="C2" s="136">
        <v>1</v>
      </c>
      <c r="D2" s="137" t="s">
        <v>88</v>
      </c>
      <c r="E2" s="137" t="s">
        <v>89</v>
      </c>
      <c r="F2" s="138">
        <f t="shared" ref="F2:H6" si="0">SUMIFS(AI$2:AI$121,$AH$2:$AH$121,$B2,$AA$2:$AA$121,$E2,$AB$2:$AB$121,$D2)</f>
        <v>58.8</v>
      </c>
      <c r="G2" s="138">
        <f t="shared" si="0"/>
        <v>0</v>
      </c>
      <c r="H2" s="138">
        <f t="shared" si="0"/>
        <v>0</v>
      </c>
      <c r="I2" s="139">
        <f>SUM(F2:H2)</f>
        <v>58.8</v>
      </c>
      <c r="J2" s="139">
        <f>I2-H2</f>
        <v>58.8</v>
      </c>
      <c r="K2" s="139">
        <f>IF(B2="não",SUM(F2:H2),0)</f>
        <v>58.8</v>
      </c>
      <c r="L2" s="138">
        <f t="shared" ref="L2:M6" si="1">IF($B2="sim",SUMIFS(AN$2:AN$121,$AH$2:$AH$121,$B2,$AA$2:$AA$121,$E2,$AB$2:$AB$121,$D2),0)</f>
        <v>0</v>
      </c>
      <c r="M2" s="138">
        <f t="shared" si="1"/>
        <v>0</v>
      </c>
      <c r="N2" s="138"/>
      <c r="O2" s="138"/>
      <c r="P2" s="138"/>
      <c r="Q2" s="138">
        <f>IF($B2="sim",F2,0)</f>
        <v>0</v>
      </c>
      <c r="R2" s="138">
        <f>IF($B2="sim",G2,0)</f>
        <v>0</v>
      </c>
      <c r="S2" s="139">
        <f>SUM(L2*2,SUM(M2:P2),SUM(G2:H2)*2,F2*4)</f>
        <v>235.2</v>
      </c>
      <c r="T2" s="139">
        <f>SUM(L2*2,SUM(M2:P2),SUM(G2)*2,F2*4)</f>
        <v>235.2</v>
      </c>
      <c r="U2" s="140">
        <f>SUM(L2*2,SUM(M2:P2),SUM(G2)*2,F2*4,SUM(Q2:R2)*2)</f>
        <v>235.2</v>
      </c>
      <c r="Z2" s="196">
        <v>1</v>
      </c>
      <c r="AA2" s="196" t="s">
        <v>89</v>
      </c>
      <c r="AB2" s="196" t="s">
        <v>88</v>
      </c>
      <c r="AC2" s="197" t="s">
        <v>90</v>
      </c>
      <c r="AD2" s="198">
        <v>0</v>
      </c>
      <c r="AE2" s="198">
        <v>2.4</v>
      </c>
      <c r="AF2" s="198">
        <f>ABS(AE2-AD2)</f>
        <v>2.4</v>
      </c>
      <c r="AG2" s="198" t="s">
        <v>91</v>
      </c>
      <c r="AH2" s="198" t="s">
        <v>87</v>
      </c>
      <c r="AI2" s="199">
        <f>IF(AG2="DUP",AF2,0)</f>
        <v>2.4</v>
      </c>
      <c r="AJ2" s="303">
        <f>IF(AG2="PAV",AF2,0)</f>
        <v>0</v>
      </c>
      <c r="AK2" s="303">
        <f>IF(AG2="PLA",AF2,0)</f>
        <v>0</v>
      </c>
      <c r="AL2" s="303">
        <f>SUM(AI2:AK2)</f>
        <v>2.4</v>
      </c>
      <c r="AM2" s="303">
        <f>SUM(AI2:AJ2)</f>
        <v>2.4</v>
      </c>
      <c r="AN2" s="199"/>
      <c r="AO2" s="199"/>
      <c r="AP2" s="199"/>
      <c r="AQ2" s="199"/>
      <c r="AR2" s="199"/>
    </row>
    <row r="3" spans="1:44" ht="13" x14ac:dyDescent="0.25">
      <c r="A3" s="135"/>
      <c r="B3" s="137" t="s">
        <v>87</v>
      </c>
      <c r="C3" s="136">
        <v>1</v>
      </c>
      <c r="D3" s="137" t="s">
        <v>92</v>
      </c>
      <c r="E3" s="136" t="s">
        <v>89</v>
      </c>
      <c r="F3" s="138">
        <f t="shared" si="0"/>
        <v>0</v>
      </c>
      <c r="G3" s="138">
        <f t="shared" si="0"/>
        <v>254.1</v>
      </c>
      <c r="H3" s="138">
        <f t="shared" si="0"/>
        <v>0</v>
      </c>
      <c r="I3" s="139">
        <f t="shared" ref="I3:I6" si="2">SUM(F3:H3)</f>
        <v>254.1</v>
      </c>
      <c r="J3" s="139">
        <f t="shared" ref="J3:J6" si="3">I3-H3</f>
        <v>254.1</v>
      </c>
      <c r="K3" s="139">
        <f t="shared" ref="K3:K6" si="4">IF(B3="não",SUM(F3:H3),0)</f>
        <v>254.1</v>
      </c>
      <c r="L3" s="138">
        <f t="shared" si="1"/>
        <v>0</v>
      </c>
      <c r="M3" s="138">
        <f t="shared" si="1"/>
        <v>0</v>
      </c>
      <c r="N3" s="138"/>
      <c r="O3" s="138"/>
      <c r="P3" s="138"/>
      <c r="Q3" s="138">
        <f t="shared" ref="Q3:Q6" si="5">IF($B3="sim",F3,0)</f>
        <v>0</v>
      </c>
      <c r="R3" s="138">
        <f t="shared" ref="R3:R6" si="6">IF($B3="sim",G3,0)</f>
        <v>0</v>
      </c>
      <c r="S3" s="139">
        <f t="shared" ref="S3:S6" si="7">SUM(L3*2,SUM(M3:P3),SUM(G3:H3)*2,F3*4)</f>
        <v>508.2</v>
      </c>
      <c r="T3" s="139">
        <f t="shared" ref="T3:T6" si="8">SUM(L3*2,SUM(M3:P3),SUM(G3)*2,F3*4)</f>
        <v>508.2</v>
      </c>
      <c r="U3" s="140">
        <f t="shared" ref="U3:U6" si="9">SUM(L3*2,SUM(M3:P3),SUM(G3)*2,F3*4,SUM(Q3:R3)*2)</f>
        <v>508.2</v>
      </c>
      <c r="Z3" s="196">
        <f>$Z$2</f>
        <v>1</v>
      </c>
      <c r="AA3" s="196" t="str">
        <f t="shared" ref="AA3:AA31" si="10">$AA$2</f>
        <v>BR-020</v>
      </c>
      <c r="AB3" s="196" t="s">
        <v>88</v>
      </c>
      <c r="AC3" s="197" t="s">
        <v>93</v>
      </c>
      <c r="AD3" s="198">
        <v>2.4</v>
      </c>
      <c r="AE3" s="198">
        <v>6</v>
      </c>
      <c r="AF3" s="198">
        <f t="shared" ref="AF3:AF71" si="11">ABS(AE3-AD3)</f>
        <v>3.6</v>
      </c>
      <c r="AG3" s="198" t="s">
        <v>91</v>
      </c>
      <c r="AH3" s="198" t="s">
        <v>87</v>
      </c>
      <c r="AI3" s="199">
        <f t="shared" ref="AI3:AI66" si="12">IF(AG3="DUP",AF3,0)</f>
        <v>3.6</v>
      </c>
      <c r="AJ3" s="303">
        <f t="shared" ref="AJ3:AJ66" si="13">IF(AG3="PAV",AF3,0)</f>
        <v>0</v>
      </c>
      <c r="AK3" s="303">
        <f t="shared" ref="AK3:AK66" si="14">IF(AG3="PLA",AF3,0)</f>
        <v>0</v>
      </c>
      <c r="AL3" s="303">
        <f t="shared" ref="AL3:AL66" si="15">SUM(AI3:AK3)</f>
        <v>3.6</v>
      </c>
      <c r="AM3" s="303">
        <f t="shared" ref="AM3:AM66" si="16">SUM(AI3:AJ3)</f>
        <v>3.6</v>
      </c>
      <c r="AN3" s="199"/>
      <c r="AO3" s="199"/>
      <c r="AP3" s="199"/>
      <c r="AQ3" s="199"/>
      <c r="AR3" s="199"/>
    </row>
    <row r="4" spans="1:44" ht="13" x14ac:dyDescent="0.25">
      <c r="A4" s="135"/>
      <c r="B4" s="137" t="s">
        <v>87</v>
      </c>
      <c r="C4" s="136">
        <v>1</v>
      </c>
      <c r="D4" s="137" t="s">
        <v>94</v>
      </c>
      <c r="E4" s="136" t="s">
        <v>89</v>
      </c>
      <c r="F4" s="138">
        <f t="shared" si="0"/>
        <v>0</v>
      </c>
      <c r="G4" s="138">
        <f t="shared" si="0"/>
        <v>212.1</v>
      </c>
      <c r="H4" s="138">
        <f t="shared" si="0"/>
        <v>0</v>
      </c>
      <c r="I4" s="139">
        <f t="shared" si="2"/>
        <v>212.1</v>
      </c>
      <c r="J4" s="139">
        <f t="shared" si="3"/>
        <v>212.1</v>
      </c>
      <c r="K4" s="139">
        <f>IF(B4="não",SUM(F4:H4),0)</f>
        <v>212.1</v>
      </c>
      <c r="L4" s="138">
        <f t="shared" si="1"/>
        <v>0</v>
      </c>
      <c r="M4" s="138">
        <f t="shared" si="1"/>
        <v>0</v>
      </c>
      <c r="N4" s="138"/>
      <c r="O4" s="138"/>
      <c r="P4" s="138"/>
      <c r="Q4" s="138">
        <f t="shared" si="5"/>
        <v>0</v>
      </c>
      <c r="R4" s="138">
        <f t="shared" si="6"/>
        <v>0</v>
      </c>
      <c r="S4" s="139">
        <f t="shared" si="7"/>
        <v>424.2</v>
      </c>
      <c r="T4" s="139">
        <f t="shared" si="8"/>
        <v>424.2</v>
      </c>
      <c r="U4" s="140">
        <f t="shared" si="9"/>
        <v>424.2</v>
      </c>
      <c r="Z4" s="196">
        <f t="shared" ref="Z4:Z67" si="17">$Z$2</f>
        <v>1</v>
      </c>
      <c r="AA4" s="196" t="str">
        <f t="shared" si="10"/>
        <v>BR-020</v>
      </c>
      <c r="AB4" s="196" t="s">
        <v>88</v>
      </c>
      <c r="AC4" s="197" t="s">
        <v>95</v>
      </c>
      <c r="AD4" s="198">
        <v>6</v>
      </c>
      <c r="AE4" s="198">
        <v>8.3000000000000007</v>
      </c>
      <c r="AF4" s="198">
        <f t="shared" si="11"/>
        <v>2.3000000000000007</v>
      </c>
      <c r="AG4" s="198" t="s">
        <v>91</v>
      </c>
      <c r="AH4" s="198" t="s">
        <v>87</v>
      </c>
      <c r="AI4" s="199">
        <f t="shared" si="12"/>
        <v>2.3000000000000007</v>
      </c>
      <c r="AJ4" s="303">
        <f t="shared" si="13"/>
        <v>0</v>
      </c>
      <c r="AK4" s="303">
        <f t="shared" si="14"/>
        <v>0</v>
      </c>
      <c r="AL4" s="303">
        <f t="shared" si="15"/>
        <v>2.3000000000000007</v>
      </c>
      <c r="AM4" s="303">
        <f t="shared" si="16"/>
        <v>2.3000000000000007</v>
      </c>
      <c r="AN4" s="199"/>
      <c r="AO4" s="199"/>
      <c r="AP4" s="199"/>
      <c r="AQ4" s="199"/>
      <c r="AR4" s="199"/>
    </row>
    <row r="5" spans="1:44" ht="13" x14ac:dyDescent="0.25">
      <c r="A5" s="135"/>
      <c r="B5" s="137" t="s">
        <v>87</v>
      </c>
      <c r="C5" s="136">
        <v>1</v>
      </c>
      <c r="D5" s="137" t="s">
        <v>94</v>
      </c>
      <c r="E5" s="136" t="s">
        <v>96</v>
      </c>
      <c r="F5" s="138">
        <f t="shared" si="0"/>
        <v>5.6999999999999318</v>
      </c>
      <c r="G5" s="138">
        <f t="shared" si="0"/>
        <v>834.00000000000011</v>
      </c>
      <c r="H5" s="138">
        <f t="shared" si="0"/>
        <v>0</v>
      </c>
      <c r="I5" s="139">
        <f t="shared" si="2"/>
        <v>839.7</v>
      </c>
      <c r="J5" s="139">
        <f t="shared" si="3"/>
        <v>839.7</v>
      </c>
      <c r="K5" s="139">
        <f t="shared" si="4"/>
        <v>839.7</v>
      </c>
      <c r="L5" s="138">
        <f t="shared" si="1"/>
        <v>0</v>
      </c>
      <c r="M5" s="138">
        <f t="shared" si="1"/>
        <v>0</v>
      </c>
      <c r="N5" s="138"/>
      <c r="O5" s="138"/>
      <c r="P5" s="138"/>
      <c r="Q5" s="138">
        <f t="shared" si="5"/>
        <v>0</v>
      </c>
      <c r="R5" s="138">
        <f t="shared" si="6"/>
        <v>0</v>
      </c>
      <c r="S5" s="139">
        <f t="shared" si="7"/>
        <v>1690.8</v>
      </c>
      <c r="T5" s="139">
        <f t="shared" si="8"/>
        <v>1690.8</v>
      </c>
      <c r="U5" s="140">
        <f t="shared" si="9"/>
        <v>1690.8</v>
      </c>
      <c r="Z5" s="196">
        <f t="shared" si="17"/>
        <v>1</v>
      </c>
      <c r="AA5" s="196" t="str">
        <f t="shared" si="10"/>
        <v>BR-020</v>
      </c>
      <c r="AB5" s="196" t="s">
        <v>88</v>
      </c>
      <c r="AC5" s="197" t="s">
        <v>97</v>
      </c>
      <c r="AD5" s="198">
        <v>8.3000000000000007</v>
      </c>
      <c r="AE5" s="198">
        <v>18.2</v>
      </c>
      <c r="AF5" s="198">
        <f t="shared" si="11"/>
        <v>9.8999999999999986</v>
      </c>
      <c r="AG5" s="198" t="s">
        <v>91</v>
      </c>
      <c r="AH5" s="198" t="s">
        <v>87</v>
      </c>
      <c r="AI5" s="199">
        <f t="shared" si="12"/>
        <v>9.8999999999999986</v>
      </c>
      <c r="AJ5" s="303">
        <f t="shared" si="13"/>
        <v>0</v>
      </c>
      <c r="AK5" s="303">
        <f t="shared" si="14"/>
        <v>0</v>
      </c>
      <c r="AL5" s="303">
        <f t="shared" si="15"/>
        <v>9.8999999999999986</v>
      </c>
      <c r="AM5" s="303">
        <f t="shared" si="16"/>
        <v>9.8999999999999986</v>
      </c>
      <c r="AN5" s="199"/>
      <c r="AO5" s="199"/>
      <c r="AP5" s="199"/>
      <c r="AQ5" s="199"/>
      <c r="AR5" s="199"/>
    </row>
    <row r="6" spans="1:44" ht="13" x14ac:dyDescent="0.25">
      <c r="A6" s="135"/>
      <c r="B6" s="137" t="s">
        <v>87</v>
      </c>
      <c r="C6" s="136">
        <v>1</v>
      </c>
      <c r="D6" s="137" t="s">
        <v>98</v>
      </c>
      <c r="E6" s="137" t="s">
        <v>96</v>
      </c>
      <c r="F6" s="138">
        <f t="shared" si="0"/>
        <v>0</v>
      </c>
      <c r="G6" s="138">
        <f t="shared" si="0"/>
        <v>23.7</v>
      </c>
      <c r="H6" s="138">
        <f t="shared" si="0"/>
        <v>0</v>
      </c>
      <c r="I6" s="139">
        <f t="shared" si="2"/>
        <v>23.7</v>
      </c>
      <c r="J6" s="139">
        <f t="shared" si="3"/>
        <v>23.7</v>
      </c>
      <c r="K6" s="139">
        <f t="shared" si="4"/>
        <v>23.7</v>
      </c>
      <c r="L6" s="138">
        <f t="shared" si="1"/>
        <v>0</v>
      </c>
      <c r="M6" s="138">
        <f t="shared" si="1"/>
        <v>0</v>
      </c>
      <c r="N6" s="138"/>
      <c r="O6" s="138"/>
      <c r="P6" s="138"/>
      <c r="Q6" s="138">
        <f t="shared" si="5"/>
        <v>0</v>
      </c>
      <c r="R6" s="138">
        <f t="shared" si="6"/>
        <v>0</v>
      </c>
      <c r="S6" s="139">
        <f t="shared" si="7"/>
        <v>47.4</v>
      </c>
      <c r="T6" s="139">
        <f t="shared" si="8"/>
        <v>47.4</v>
      </c>
      <c r="U6" s="140">
        <f t="shared" si="9"/>
        <v>47.4</v>
      </c>
      <c r="Z6" s="196">
        <f t="shared" si="17"/>
        <v>1</v>
      </c>
      <c r="AA6" s="196" t="str">
        <f t="shared" si="10"/>
        <v>BR-020</v>
      </c>
      <c r="AB6" s="196" t="s">
        <v>88</v>
      </c>
      <c r="AC6" s="197" t="s">
        <v>99</v>
      </c>
      <c r="AD6" s="198">
        <v>18.2</v>
      </c>
      <c r="AE6" s="198">
        <v>22</v>
      </c>
      <c r="AF6" s="198">
        <f t="shared" si="11"/>
        <v>3.8000000000000007</v>
      </c>
      <c r="AG6" s="198" t="s">
        <v>91</v>
      </c>
      <c r="AH6" s="198" t="s">
        <v>87</v>
      </c>
      <c r="AI6" s="199">
        <f t="shared" si="12"/>
        <v>3.8000000000000007</v>
      </c>
      <c r="AJ6" s="303">
        <f t="shared" si="13"/>
        <v>0</v>
      </c>
      <c r="AK6" s="303">
        <f t="shared" si="14"/>
        <v>0</v>
      </c>
      <c r="AL6" s="303">
        <f t="shared" si="15"/>
        <v>3.8000000000000007</v>
      </c>
      <c r="AM6" s="303">
        <f t="shared" si="16"/>
        <v>3.8000000000000007</v>
      </c>
      <c r="AN6" s="199"/>
      <c r="AO6" s="199"/>
      <c r="AP6" s="199"/>
      <c r="AQ6" s="199"/>
      <c r="AR6" s="199"/>
    </row>
    <row r="7" spans="1:44" ht="13" x14ac:dyDescent="0.25">
      <c r="A7" s="87" t="s">
        <v>100</v>
      </c>
      <c r="B7" s="214" t="s">
        <v>100</v>
      </c>
      <c r="C7" s="88"/>
      <c r="D7" s="88"/>
      <c r="E7" s="141"/>
      <c r="F7" s="142">
        <f t="shared" ref="F7:U7" si="18">SUM(F2:F6)</f>
        <v>64.499999999999929</v>
      </c>
      <c r="G7" s="142">
        <f t="shared" si="18"/>
        <v>1323.9</v>
      </c>
      <c r="H7" s="142">
        <f t="shared" si="18"/>
        <v>0</v>
      </c>
      <c r="I7" s="139">
        <f t="shared" si="18"/>
        <v>1388.4</v>
      </c>
      <c r="J7" s="139">
        <f t="shared" si="18"/>
        <v>1388.4</v>
      </c>
      <c r="K7" s="139">
        <f t="shared" si="18"/>
        <v>1388.4</v>
      </c>
      <c r="L7" s="142">
        <f t="shared" si="18"/>
        <v>0</v>
      </c>
      <c r="M7" s="142">
        <f t="shared" si="18"/>
        <v>0</v>
      </c>
      <c r="N7" s="142">
        <f t="shared" si="18"/>
        <v>0</v>
      </c>
      <c r="O7" s="142">
        <f t="shared" si="18"/>
        <v>0</v>
      </c>
      <c r="P7" s="142">
        <f t="shared" si="18"/>
        <v>0</v>
      </c>
      <c r="Q7" s="142">
        <f t="shared" si="18"/>
        <v>0</v>
      </c>
      <c r="R7" s="142">
        <f t="shared" si="18"/>
        <v>0</v>
      </c>
      <c r="S7" s="139">
        <f t="shared" si="18"/>
        <v>2905.7999999999997</v>
      </c>
      <c r="T7" s="139">
        <f t="shared" si="18"/>
        <v>2905.7999999999997</v>
      </c>
      <c r="U7" s="140">
        <f t="shared" si="18"/>
        <v>2905.7999999999997</v>
      </c>
      <c r="Z7" s="196">
        <f t="shared" si="17"/>
        <v>1</v>
      </c>
      <c r="AA7" s="196" t="str">
        <f t="shared" si="10"/>
        <v>BR-020</v>
      </c>
      <c r="AB7" s="196" t="s">
        <v>88</v>
      </c>
      <c r="AC7" s="197" t="s">
        <v>101</v>
      </c>
      <c r="AD7" s="198">
        <v>22</v>
      </c>
      <c r="AE7" s="198">
        <v>25</v>
      </c>
      <c r="AF7" s="198">
        <f t="shared" si="11"/>
        <v>3</v>
      </c>
      <c r="AG7" s="198" t="s">
        <v>91</v>
      </c>
      <c r="AH7" s="198" t="s">
        <v>87</v>
      </c>
      <c r="AI7" s="199">
        <f t="shared" si="12"/>
        <v>3</v>
      </c>
      <c r="AJ7" s="303">
        <f t="shared" si="13"/>
        <v>0</v>
      </c>
      <c r="AK7" s="303">
        <f t="shared" si="14"/>
        <v>0</v>
      </c>
      <c r="AL7" s="303">
        <f t="shared" si="15"/>
        <v>3</v>
      </c>
      <c r="AM7" s="303">
        <f t="shared" si="16"/>
        <v>3</v>
      </c>
      <c r="AN7" s="199"/>
      <c r="AO7" s="199"/>
      <c r="AP7" s="199"/>
      <c r="AQ7" s="199"/>
      <c r="AR7" s="199"/>
    </row>
    <row r="8" spans="1:44" customFormat="1" ht="13" thickBot="1" x14ac:dyDescent="0.3">
      <c r="B8" s="1"/>
      <c r="C8" s="1"/>
      <c r="D8" s="1"/>
      <c r="E8" s="194"/>
      <c r="F8" s="194"/>
      <c r="G8" s="24"/>
      <c r="J8" s="143"/>
      <c r="K8" s="143"/>
      <c r="Z8" s="196">
        <f t="shared" si="17"/>
        <v>1</v>
      </c>
      <c r="AA8" s="196" t="str">
        <f t="shared" si="10"/>
        <v>BR-020</v>
      </c>
      <c r="AB8" s="196" t="s">
        <v>88</v>
      </c>
      <c r="AC8" s="197" t="s">
        <v>102</v>
      </c>
      <c r="AD8" s="198">
        <v>25</v>
      </c>
      <c r="AE8" s="198">
        <v>34</v>
      </c>
      <c r="AF8" s="198">
        <f t="shared" si="11"/>
        <v>9</v>
      </c>
      <c r="AG8" s="198" t="s">
        <v>91</v>
      </c>
      <c r="AH8" s="198" t="s">
        <v>87</v>
      </c>
      <c r="AI8" s="199">
        <f t="shared" si="12"/>
        <v>9</v>
      </c>
      <c r="AJ8" s="303">
        <f t="shared" si="13"/>
        <v>0</v>
      </c>
      <c r="AK8" s="303">
        <f t="shared" si="14"/>
        <v>0</v>
      </c>
      <c r="AL8" s="303">
        <f t="shared" si="15"/>
        <v>9</v>
      </c>
      <c r="AM8" s="303">
        <f t="shared" si="16"/>
        <v>9</v>
      </c>
      <c r="AN8" s="199"/>
      <c r="AO8" s="199"/>
      <c r="AP8" s="199"/>
      <c r="AQ8" s="199"/>
      <c r="AR8" s="199"/>
    </row>
    <row r="9" spans="1:44" ht="13" x14ac:dyDescent="0.25">
      <c r="C9" s="64">
        <v>1</v>
      </c>
      <c r="D9" s="277" t="s">
        <v>88</v>
      </c>
      <c r="E9" s="67">
        <f>SUMIFS($J$2:$J$6,$C$2:$C$6,$C9,$D$2:$D$6,$D9)</f>
        <v>58.8</v>
      </c>
      <c r="F9" s="65">
        <f>ROUND((E9*22/$J$7),0)</f>
        <v>1</v>
      </c>
      <c r="Z9" s="196">
        <f t="shared" si="17"/>
        <v>1</v>
      </c>
      <c r="AA9" s="196" t="str">
        <f t="shared" si="10"/>
        <v>BR-020</v>
      </c>
      <c r="AB9" s="196" t="s">
        <v>88</v>
      </c>
      <c r="AC9" s="197" t="s">
        <v>103</v>
      </c>
      <c r="AD9" s="198">
        <v>34</v>
      </c>
      <c r="AE9" s="198">
        <v>36</v>
      </c>
      <c r="AF9" s="198">
        <f t="shared" si="11"/>
        <v>2</v>
      </c>
      <c r="AG9" s="198" t="s">
        <v>91</v>
      </c>
      <c r="AH9" s="198" t="s">
        <v>87</v>
      </c>
      <c r="AI9" s="199">
        <f t="shared" si="12"/>
        <v>2</v>
      </c>
      <c r="AJ9" s="303">
        <f t="shared" si="13"/>
        <v>0</v>
      </c>
      <c r="AK9" s="303">
        <f t="shared" si="14"/>
        <v>0</v>
      </c>
      <c r="AL9" s="303">
        <f t="shared" si="15"/>
        <v>2</v>
      </c>
      <c r="AM9" s="303">
        <f t="shared" si="16"/>
        <v>2</v>
      </c>
      <c r="AN9" s="199"/>
      <c r="AO9" s="199"/>
      <c r="AP9" s="199"/>
      <c r="AQ9" s="199"/>
      <c r="AR9" s="199"/>
    </row>
    <row r="10" spans="1:44" ht="13" x14ac:dyDescent="0.25">
      <c r="C10" s="216">
        <v>1</v>
      </c>
      <c r="D10" s="301" t="s">
        <v>92</v>
      </c>
      <c r="E10" s="302">
        <f>SUMIFS($J$2:$J$6,$C$2:$C$6,$C10,$D$2:$D$6,$D10)</f>
        <v>254.1</v>
      </c>
      <c r="F10" s="217">
        <f>ROUND((E10*22/$J$7),0)</f>
        <v>4</v>
      </c>
      <c r="Z10" s="196">
        <f t="shared" si="17"/>
        <v>1</v>
      </c>
      <c r="AA10" s="196" t="str">
        <f t="shared" si="10"/>
        <v>BR-020</v>
      </c>
      <c r="AB10" s="196" t="s">
        <v>88</v>
      </c>
      <c r="AC10" s="197" t="s">
        <v>104</v>
      </c>
      <c r="AD10" s="198">
        <v>36</v>
      </c>
      <c r="AE10" s="198">
        <v>36.299999999999997</v>
      </c>
      <c r="AF10" s="198">
        <f t="shared" si="11"/>
        <v>0.29999999999999716</v>
      </c>
      <c r="AG10" s="198" t="s">
        <v>91</v>
      </c>
      <c r="AH10" s="198" t="s">
        <v>87</v>
      </c>
      <c r="AI10" s="199">
        <f t="shared" si="12"/>
        <v>0.29999999999999716</v>
      </c>
      <c r="AJ10" s="303">
        <f t="shared" si="13"/>
        <v>0</v>
      </c>
      <c r="AK10" s="303">
        <f t="shared" si="14"/>
        <v>0</v>
      </c>
      <c r="AL10" s="303">
        <f t="shared" si="15"/>
        <v>0.29999999999999716</v>
      </c>
      <c r="AM10" s="303">
        <f t="shared" si="16"/>
        <v>0.29999999999999716</v>
      </c>
      <c r="AN10" s="199"/>
      <c r="AO10" s="199"/>
      <c r="AP10" s="199"/>
      <c r="AQ10" s="199"/>
      <c r="AR10" s="199"/>
    </row>
    <row r="11" spans="1:44" ht="13" x14ac:dyDescent="0.25">
      <c r="C11" s="216">
        <v>1</v>
      </c>
      <c r="D11" s="301" t="s">
        <v>94</v>
      </c>
      <c r="E11" s="302">
        <f>SUMIFS($J$2:$J$6,$C$2:$C$6,$C11,$D$2:$D$6,$D11)</f>
        <v>1051.8</v>
      </c>
      <c r="F11" s="217">
        <f>ROUND((E11*22/SUMIFS($J$2:$J$6,$C$2:$C$6,$C11)),0)</f>
        <v>17</v>
      </c>
      <c r="Z11" s="196">
        <f t="shared" si="17"/>
        <v>1</v>
      </c>
      <c r="AA11" s="196" t="str">
        <f t="shared" si="10"/>
        <v>BR-020</v>
      </c>
      <c r="AB11" s="196" t="s">
        <v>88</v>
      </c>
      <c r="AC11" s="197" t="s">
        <v>105</v>
      </c>
      <c r="AD11" s="198">
        <v>36.299999999999997</v>
      </c>
      <c r="AE11" s="198">
        <v>42</v>
      </c>
      <c r="AF11" s="198">
        <f t="shared" si="11"/>
        <v>5.7000000000000028</v>
      </c>
      <c r="AG11" s="198" t="s">
        <v>91</v>
      </c>
      <c r="AH11" s="198" t="s">
        <v>87</v>
      </c>
      <c r="AI11" s="199">
        <f t="shared" si="12"/>
        <v>5.7000000000000028</v>
      </c>
      <c r="AJ11" s="303">
        <f t="shared" si="13"/>
        <v>0</v>
      </c>
      <c r="AK11" s="303">
        <f t="shared" si="14"/>
        <v>0</v>
      </c>
      <c r="AL11" s="303">
        <f t="shared" si="15"/>
        <v>5.7000000000000028</v>
      </c>
      <c r="AM11" s="303">
        <f t="shared" si="16"/>
        <v>5.7000000000000028</v>
      </c>
      <c r="AN11" s="199"/>
      <c r="AO11" s="199"/>
      <c r="AP11" s="199"/>
      <c r="AQ11" s="199"/>
      <c r="AR11" s="199"/>
    </row>
    <row r="12" spans="1:44" ht="13.5" thickBot="1" x14ac:dyDescent="0.3">
      <c r="C12" s="278">
        <v>1</v>
      </c>
      <c r="D12" s="218" t="s">
        <v>98</v>
      </c>
      <c r="E12" s="68">
        <f>SUMIFS($J$2:$J$6,$C$2:$C$6,$C12,$D$2:$D$6,$D12)</f>
        <v>23.7</v>
      </c>
      <c r="F12" s="66">
        <f>ROUND((E12*22/SUMIFS($J$2:$J$6,$C$2:$C$6,$C12)),0)</f>
        <v>0</v>
      </c>
      <c r="Z12" s="196">
        <f t="shared" si="17"/>
        <v>1</v>
      </c>
      <c r="AA12" s="196" t="str">
        <f t="shared" si="10"/>
        <v>BR-020</v>
      </c>
      <c r="AB12" s="196" t="s">
        <v>88</v>
      </c>
      <c r="AC12" s="197" t="s">
        <v>106</v>
      </c>
      <c r="AD12" s="198">
        <v>42</v>
      </c>
      <c r="AE12" s="198">
        <v>49.4</v>
      </c>
      <c r="AF12" s="198">
        <f t="shared" si="11"/>
        <v>7.3999999999999986</v>
      </c>
      <c r="AG12" s="198" t="s">
        <v>91</v>
      </c>
      <c r="AH12" s="198" t="s">
        <v>87</v>
      </c>
      <c r="AI12" s="199">
        <f t="shared" si="12"/>
        <v>7.3999999999999986</v>
      </c>
      <c r="AJ12" s="303">
        <f t="shared" si="13"/>
        <v>0</v>
      </c>
      <c r="AK12" s="303">
        <f t="shared" si="14"/>
        <v>0</v>
      </c>
      <c r="AL12" s="303">
        <f t="shared" si="15"/>
        <v>7.3999999999999986</v>
      </c>
      <c r="AM12" s="303">
        <f t="shared" si="16"/>
        <v>7.3999999999999986</v>
      </c>
      <c r="AN12" s="199"/>
      <c r="AO12" s="199"/>
      <c r="AP12" s="199"/>
      <c r="AQ12" s="199"/>
      <c r="AR12" s="199"/>
    </row>
    <row r="13" spans="1:44" x14ac:dyDescent="0.25">
      <c r="Z13" s="196">
        <f t="shared" si="17"/>
        <v>1</v>
      </c>
      <c r="AA13" s="196" t="str">
        <f t="shared" si="10"/>
        <v>BR-020</v>
      </c>
      <c r="AB13" s="196" t="s">
        <v>88</v>
      </c>
      <c r="AC13" s="197" t="s">
        <v>107</v>
      </c>
      <c r="AD13" s="198">
        <v>49.4</v>
      </c>
      <c r="AE13" s="198">
        <v>52.3</v>
      </c>
      <c r="AF13" s="198">
        <f t="shared" si="11"/>
        <v>2.8999999999999986</v>
      </c>
      <c r="AG13" s="198" t="s">
        <v>91</v>
      </c>
      <c r="AH13" s="198" t="s">
        <v>87</v>
      </c>
      <c r="AI13" s="199">
        <f t="shared" si="12"/>
        <v>2.8999999999999986</v>
      </c>
      <c r="AJ13" s="303">
        <f t="shared" si="13"/>
        <v>0</v>
      </c>
      <c r="AK13" s="303">
        <f t="shared" si="14"/>
        <v>0</v>
      </c>
      <c r="AL13" s="303">
        <f t="shared" si="15"/>
        <v>2.8999999999999986</v>
      </c>
      <c r="AM13" s="303">
        <f t="shared" si="16"/>
        <v>2.8999999999999986</v>
      </c>
      <c r="AN13" s="199"/>
      <c r="AO13" s="199"/>
      <c r="AP13" s="199"/>
      <c r="AQ13" s="199"/>
      <c r="AR13" s="199"/>
    </row>
    <row r="14" spans="1:44" x14ac:dyDescent="0.25">
      <c r="E14" s="1"/>
      <c r="F14" s="1"/>
      <c r="G14" s="1"/>
      <c r="Z14" s="196">
        <f t="shared" si="17"/>
        <v>1</v>
      </c>
      <c r="AA14" s="196" t="str">
        <f t="shared" si="10"/>
        <v>BR-020</v>
      </c>
      <c r="AB14" s="196" t="s">
        <v>88</v>
      </c>
      <c r="AC14" s="197" t="s">
        <v>108</v>
      </c>
      <c r="AD14" s="198">
        <v>52.3</v>
      </c>
      <c r="AE14" s="198">
        <v>57.9</v>
      </c>
      <c r="AF14" s="198">
        <f t="shared" si="11"/>
        <v>5.6000000000000014</v>
      </c>
      <c r="AG14" s="198" t="s">
        <v>91</v>
      </c>
      <c r="AH14" s="198" t="s">
        <v>87</v>
      </c>
      <c r="AI14" s="199">
        <f t="shared" si="12"/>
        <v>5.6000000000000014</v>
      </c>
      <c r="AJ14" s="303">
        <f t="shared" si="13"/>
        <v>0</v>
      </c>
      <c r="AK14" s="303">
        <f t="shared" si="14"/>
        <v>0</v>
      </c>
      <c r="AL14" s="303">
        <f t="shared" si="15"/>
        <v>5.6000000000000014</v>
      </c>
      <c r="AM14" s="303">
        <f t="shared" si="16"/>
        <v>5.6000000000000014</v>
      </c>
      <c r="AN14" s="199"/>
      <c r="AO14" s="199"/>
      <c r="AP14" s="199"/>
      <c r="AQ14" s="199"/>
      <c r="AR14" s="199"/>
    </row>
    <row r="15" spans="1:44" x14ac:dyDescent="0.25">
      <c r="E15" s="1"/>
      <c r="F15" s="1"/>
      <c r="G15" s="1"/>
      <c r="Z15" s="196">
        <f t="shared" si="17"/>
        <v>1</v>
      </c>
      <c r="AA15" s="196" t="str">
        <f t="shared" si="10"/>
        <v>BR-020</v>
      </c>
      <c r="AB15" s="196" t="s">
        <v>88</v>
      </c>
      <c r="AC15" s="197" t="s">
        <v>109</v>
      </c>
      <c r="AD15" s="198">
        <v>57.9</v>
      </c>
      <c r="AE15" s="198">
        <v>58.8</v>
      </c>
      <c r="AF15" s="198">
        <f t="shared" si="11"/>
        <v>0.89999999999999858</v>
      </c>
      <c r="AG15" s="198" t="s">
        <v>91</v>
      </c>
      <c r="AH15" s="198" t="s">
        <v>87</v>
      </c>
      <c r="AI15" s="199">
        <f t="shared" si="12"/>
        <v>0.89999999999999858</v>
      </c>
      <c r="AJ15" s="303">
        <f t="shared" si="13"/>
        <v>0</v>
      </c>
      <c r="AK15" s="303">
        <f t="shared" si="14"/>
        <v>0</v>
      </c>
      <c r="AL15" s="303">
        <f t="shared" si="15"/>
        <v>0.89999999999999858</v>
      </c>
      <c r="AM15" s="303">
        <f t="shared" si="16"/>
        <v>0.89999999999999858</v>
      </c>
      <c r="AN15" s="215"/>
      <c r="AO15" s="199"/>
      <c r="AP15" s="215"/>
      <c r="AQ15" s="215"/>
      <c r="AR15" s="215"/>
    </row>
    <row r="16" spans="1:44" x14ac:dyDescent="0.25">
      <c r="E16" s="1"/>
      <c r="F16" s="1"/>
      <c r="G16" s="1"/>
      <c r="Z16" s="196">
        <f t="shared" si="17"/>
        <v>1</v>
      </c>
      <c r="AA16" s="196" t="str">
        <f t="shared" si="10"/>
        <v>BR-020</v>
      </c>
      <c r="AB16" s="196" t="s">
        <v>92</v>
      </c>
      <c r="AC16" s="197" t="s">
        <v>110</v>
      </c>
      <c r="AD16" s="198">
        <v>0</v>
      </c>
      <c r="AE16" s="198">
        <v>3.7</v>
      </c>
      <c r="AF16" s="198">
        <f t="shared" si="11"/>
        <v>3.7</v>
      </c>
      <c r="AG16" s="198" t="s">
        <v>111</v>
      </c>
      <c r="AH16" s="198" t="s">
        <v>87</v>
      </c>
      <c r="AI16" s="304">
        <f t="shared" si="12"/>
        <v>0</v>
      </c>
      <c r="AJ16" s="303">
        <f t="shared" si="13"/>
        <v>3.7</v>
      </c>
      <c r="AK16" s="303">
        <f t="shared" si="14"/>
        <v>0</v>
      </c>
      <c r="AL16" s="303">
        <f t="shared" si="15"/>
        <v>3.7</v>
      </c>
      <c r="AM16" s="303">
        <f t="shared" si="16"/>
        <v>3.7</v>
      </c>
      <c r="AN16" s="199"/>
      <c r="AO16" s="199"/>
      <c r="AP16" s="199"/>
      <c r="AQ16" s="199"/>
      <c r="AR16" s="199"/>
    </row>
    <row r="17" spans="19:44" x14ac:dyDescent="0.25">
      <c r="S17" s="24"/>
      <c r="Z17" s="196">
        <f t="shared" si="17"/>
        <v>1</v>
      </c>
      <c r="AA17" s="196" t="str">
        <f t="shared" si="10"/>
        <v>BR-020</v>
      </c>
      <c r="AB17" s="196" t="s">
        <v>92</v>
      </c>
      <c r="AC17" s="197" t="s">
        <v>112</v>
      </c>
      <c r="AD17" s="198">
        <v>3.7</v>
      </c>
      <c r="AE17" s="198">
        <v>22</v>
      </c>
      <c r="AF17" s="198">
        <f t="shared" si="11"/>
        <v>18.3</v>
      </c>
      <c r="AG17" s="198" t="s">
        <v>111</v>
      </c>
      <c r="AH17" s="198" t="s">
        <v>87</v>
      </c>
      <c r="AI17" s="304">
        <f t="shared" si="12"/>
        <v>0</v>
      </c>
      <c r="AJ17" s="303">
        <f t="shared" si="13"/>
        <v>18.3</v>
      </c>
      <c r="AK17" s="303">
        <f t="shared" si="14"/>
        <v>0</v>
      </c>
      <c r="AL17" s="303">
        <f t="shared" si="15"/>
        <v>18.3</v>
      </c>
      <c r="AM17" s="303">
        <f t="shared" si="16"/>
        <v>18.3</v>
      </c>
      <c r="AN17" s="199"/>
      <c r="AO17" s="199"/>
      <c r="AP17" s="199"/>
      <c r="AQ17" s="199"/>
      <c r="AR17" s="199"/>
    </row>
    <row r="18" spans="19:44" x14ac:dyDescent="0.25">
      <c r="Z18" s="196">
        <f t="shared" si="17"/>
        <v>1</v>
      </c>
      <c r="AA18" s="196" t="str">
        <f t="shared" si="10"/>
        <v>BR-020</v>
      </c>
      <c r="AB18" s="196" t="s">
        <v>92</v>
      </c>
      <c r="AC18" s="197" t="s">
        <v>113</v>
      </c>
      <c r="AD18" s="198">
        <v>22</v>
      </c>
      <c r="AE18" s="198">
        <v>31</v>
      </c>
      <c r="AF18" s="198">
        <f t="shared" si="11"/>
        <v>9</v>
      </c>
      <c r="AG18" s="198" t="s">
        <v>111</v>
      </c>
      <c r="AH18" s="198" t="s">
        <v>87</v>
      </c>
      <c r="AI18" s="304">
        <f t="shared" si="12"/>
        <v>0</v>
      </c>
      <c r="AJ18" s="303">
        <f t="shared" si="13"/>
        <v>9</v>
      </c>
      <c r="AK18" s="303">
        <f t="shared" si="14"/>
        <v>0</v>
      </c>
      <c r="AL18" s="303">
        <f t="shared" si="15"/>
        <v>9</v>
      </c>
      <c r="AM18" s="303">
        <f t="shared" si="16"/>
        <v>9</v>
      </c>
      <c r="AN18" s="199"/>
      <c r="AO18" s="199"/>
      <c r="AP18" s="199"/>
      <c r="AQ18" s="199"/>
      <c r="AR18" s="199"/>
    </row>
    <row r="19" spans="19:44" x14ac:dyDescent="0.25">
      <c r="Z19" s="196">
        <f t="shared" si="17"/>
        <v>1</v>
      </c>
      <c r="AA19" s="196" t="str">
        <f t="shared" si="10"/>
        <v>BR-020</v>
      </c>
      <c r="AB19" s="196" t="s">
        <v>92</v>
      </c>
      <c r="AC19" s="197" t="s">
        <v>114</v>
      </c>
      <c r="AD19" s="198">
        <v>31</v>
      </c>
      <c r="AE19" s="198">
        <v>72.8</v>
      </c>
      <c r="AF19" s="198">
        <f t="shared" si="11"/>
        <v>41.8</v>
      </c>
      <c r="AG19" s="198" t="s">
        <v>111</v>
      </c>
      <c r="AH19" s="198" t="s">
        <v>87</v>
      </c>
      <c r="AI19" s="304">
        <f t="shared" si="12"/>
        <v>0</v>
      </c>
      <c r="AJ19" s="303">
        <f t="shared" si="13"/>
        <v>41.8</v>
      </c>
      <c r="AK19" s="303">
        <f t="shared" si="14"/>
        <v>0</v>
      </c>
      <c r="AL19" s="303">
        <f t="shared" si="15"/>
        <v>41.8</v>
      </c>
      <c r="AM19" s="303">
        <f t="shared" si="16"/>
        <v>41.8</v>
      </c>
      <c r="AN19" s="199"/>
      <c r="AO19" s="199"/>
      <c r="AP19" s="199"/>
      <c r="AQ19" s="199"/>
      <c r="AR19" s="199"/>
    </row>
    <row r="20" spans="19:44" x14ac:dyDescent="0.25">
      <c r="Z20" s="196">
        <f t="shared" si="17"/>
        <v>1</v>
      </c>
      <c r="AA20" s="196" t="str">
        <f t="shared" si="10"/>
        <v>BR-020</v>
      </c>
      <c r="AB20" s="196" t="s">
        <v>92</v>
      </c>
      <c r="AC20" s="197" t="s">
        <v>115</v>
      </c>
      <c r="AD20" s="198">
        <v>72.8</v>
      </c>
      <c r="AE20" s="198">
        <v>105.3</v>
      </c>
      <c r="AF20" s="198">
        <f t="shared" si="11"/>
        <v>32.5</v>
      </c>
      <c r="AG20" s="198" t="s">
        <v>111</v>
      </c>
      <c r="AH20" s="198" t="s">
        <v>87</v>
      </c>
      <c r="AI20" s="304">
        <f t="shared" si="12"/>
        <v>0</v>
      </c>
      <c r="AJ20" s="303">
        <f t="shared" si="13"/>
        <v>32.5</v>
      </c>
      <c r="AK20" s="303">
        <f t="shared" si="14"/>
        <v>0</v>
      </c>
      <c r="AL20" s="303">
        <f t="shared" si="15"/>
        <v>32.5</v>
      </c>
      <c r="AM20" s="303">
        <f t="shared" si="16"/>
        <v>32.5</v>
      </c>
      <c r="AN20" s="199"/>
      <c r="AO20" s="199"/>
      <c r="AP20" s="199"/>
      <c r="AQ20" s="199"/>
      <c r="AR20" s="199"/>
    </row>
    <row r="21" spans="19:44" x14ac:dyDescent="0.25">
      <c r="Z21" s="196">
        <f t="shared" si="17"/>
        <v>1</v>
      </c>
      <c r="AA21" s="196" t="str">
        <f t="shared" si="10"/>
        <v>BR-020</v>
      </c>
      <c r="AB21" s="196" t="s">
        <v>92</v>
      </c>
      <c r="AC21" s="197" t="s">
        <v>116</v>
      </c>
      <c r="AD21" s="198">
        <v>105.3</v>
      </c>
      <c r="AE21" s="198">
        <v>143.30000000000001</v>
      </c>
      <c r="AF21" s="198">
        <f t="shared" si="11"/>
        <v>38.000000000000014</v>
      </c>
      <c r="AG21" s="198" t="s">
        <v>111</v>
      </c>
      <c r="AH21" s="198" t="s">
        <v>87</v>
      </c>
      <c r="AI21" s="304">
        <f t="shared" si="12"/>
        <v>0</v>
      </c>
      <c r="AJ21" s="303">
        <f t="shared" si="13"/>
        <v>38.000000000000014</v>
      </c>
      <c r="AK21" s="303">
        <f t="shared" si="14"/>
        <v>0</v>
      </c>
      <c r="AL21" s="303">
        <f t="shared" si="15"/>
        <v>38.000000000000014</v>
      </c>
      <c r="AM21" s="303">
        <f t="shared" si="16"/>
        <v>38.000000000000014</v>
      </c>
      <c r="AN21" s="199"/>
      <c r="AO21" s="199"/>
      <c r="AP21" s="199"/>
      <c r="AQ21" s="199"/>
      <c r="AR21" s="199"/>
    </row>
    <row r="22" spans="19:44" x14ac:dyDescent="0.25">
      <c r="Z22" s="196">
        <f t="shared" si="17"/>
        <v>1</v>
      </c>
      <c r="AA22" s="196" t="str">
        <f t="shared" si="10"/>
        <v>BR-020</v>
      </c>
      <c r="AB22" s="196" t="s">
        <v>92</v>
      </c>
      <c r="AC22" s="197" t="s">
        <v>117</v>
      </c>
      <c r="AD22" s="198">
        <v>143.30000000000001</v>
      </c>
      <c r="AE22" s="198">
        <v>181.1</v>
      </c>
      <c r="AF22" s="198">
        <f t="shared" si="11"/>
        <v>37.799999999999983</v>
      </c>
      <c r="AG22" s="198" t="s">
        <v>111</v>
      </c>
      <c r="AH22" s="198" t="s">
        <v>87</v>
      </c>
      <c r="AI22" s="304">
        <f t="shared" si="12"/>
        <v>0</v>
      </c>
      <c r="AJ22" s="303">
        <f t="shared" si="13"/>
        <v>37.799999999999983</v>
      </c>
      <c r="AK22" s="303">
        <f t="shared" si="14"/>
        <v>0</v>
      </c>
      <c r="AL22" s="303">
        <f t="shared" si="15"/>
        <v>37.799999999999983</v>
      </c>
      <c r="AM22" s="303">
        <f t="shared" si="16"/>
        <v>37.799999999999983</v>
      </c>
      <c r="AN22" s="199"/>
      <c r="AO22" s="199"/>
      <c r="AP22" s="199"/>
      <c r="AQ22" s="199"/>
      <c r="AR22" s="199"/>
    </row>
    <row r="23" spans="19:44" x14ac:dyDescent="0.25">
      <c r="Z23" s="196">
        <f t="shared" si="17"/>
        <v>1</v>
      </c>
      <c r="AA23" s="196" t="str">
        <f t="shared" si="10"/>
        <v>BR-020</v>
      </c>
      <c r="AB23" s="196" t="s">
        <v>92</v>
      </c>
      <c r="AC23" s="197" t="s">
        <v>118</v>
      </c>
      <c r="AD23" s="198">
        <v>181.1</v>
      </c>
      <c r="AE23" s="198">
        <v>186.9</v>
      </c>
      <c r="AF23" s="198">
        <f t="shared" si="11"/>
        <v>5.8000000000000114</v>
      </c>
      <c r="AG23" s="198" t="s">
        <v>111</v>
      </c>
      <c r="AH23" s="198" t="s">
        <v>87</v>
      </c>
      <c r="AI23" s="304">
        <f t="shared" si="12"/>
        <v>0</v>
      </c>
      <c r="AJ23" s="303">
        <f t="shared" si="13"/>
        <v>5.8000000000000114</v>
      </c>
      <c r="AK23" s="303">
        <f t="shared" si="14"/>
        <v>0</v>
      </c>
      <c r="AL23" s="303">
        <f t="shared" si="15"/>
        <v>5.8000000000000114</v>
      </c>
      <c r="AM23" s="303">
        <f t="shared" si="16"/>
        <v>5.8000000000000114</v>
      </c>
      <c r="AN23" s="199"/>
      <c r="AO23" s="199"/>
      <c r="AP23" s="199"/>
      <c r="AQ23" s="199"/>
      <c r="AR23" s="199"/>
    </row>
    <row r="24" spans="19:44" x14ac:dyDescent="0.25">
      <c r="Z24" s="196">
        <f t="shared" si="17"/>
        <v>1</v>
      </c>
      <c r="AA24" s="196" t="str">
        <f t="shared" si="10"/>
        <v>BR-020</v>
      </c>
      <c r="AB24" s="196" t="s">
        <v>92</v>
      </c>
      <c r="AC24" s="196" t="s">
        <v>119</v>
      </c>
      <c r="AD24" s="198">
        <v>186.9</v>
      </c>
      <c r="AE24" s="198">
        <v>216.3</v>
      </c>
      <c r="AF24" s="198">
        <f t="shared" si="11"/>
        <v>29.400000000000006</v>
      </c>
      <c r="AG24" s="198" t="s">
        <v>111</v>
      </c>
      <c r="AH24" s="198" t="s">
        <v>87</v>
      </c>
      <c r="AI24" s="304">
        <f t="shared" si="12"/>
        <v>0</v>
      </c>
      <c r="AJ24" s="303">
        <f t="shared" si="13"/>
        <v>29.400000000000006</v>
      </c>
      <c r="AK24" s="303">
        <f t="shared" si="14"/>
        <v>0</v>
      </c>
      <c r="AL24" s="303">
        <f t="shared" si="15"/>
        <v>29.400000000000006</v>
      </c>
      <c r="AM24" s="303">
        <f t="shared" si="16"/>
        <v>29.400000000000006</v>
      </c>
      <c r="AN24" s="199"/>
      <c r="AO24" s="199"/>
      <c r="AP24" s="199"/>
      <c r="AQ24" s="199"/>
      <c r="AR24" s="199"/>
    </row>
    <row r="25" spans="19:44" x14ac:dyDescent="0.25">
      <c r="Z25" s="196">
        <f t="shared" si="17"/>
        <v>1</v>
      </c>
      <c r="AA25" s="196" t="str">
        <f t="shared" si="10"/>
        <v>BR-020</v>
      </c>
      <c r="AB25" s="196" t="s">
        <v>92</v>
      </c>
      <c r="AC25" s="197" t="s">
        <v>120</v>
      </c>
      <c r="AD25" s="198">
        <v>216.3</v>
      </c>
      <c r="AE25" s="198">
        <v>231.3</v>
      </c>
      <c r="AF25" s="198">
        <f t="shared" si="11"/>
        <v>15</v>
      </c>
      <c r="AG25" s="198" t="s">
        <v>111</v>
      </c>
      <c r="AH25" s="198" t="s">
        <v>87</v>
      </c>
      <c r="AI25" s="304">
        <f t="shared" si="12"/>
        <v>0</v>
      </c>
      <c r="AJ25" s="303">
        <f t="shared" si="13"/>
        <v>15</v>
      </c>
      <c r="AK25" s="303">
        <f t="shared" si="14"/>
        <v>0</v>
      </c>
      <c r="AL25" s="303">
        <f t="shared" si="15"/>
        <v>15</v>
      </c>
      <c r="AM25" s="303">
        <f t="shared" si="16"/>
        <v>15</v>
      </c>
      <c r="AN25" s="199"/>
      <c r="AO25" s="199"/>
      <c r="AP25" s="199"/>
      <c r="AQ25" s="199"/>
      <c r="AR25" s="199"/>
    </row>
    <row r="26" spans="19:44" x14ac:dyDescent="0.25">
      <c r="Z26" s="196">
        <f t="shared" si="17"/>
        <v>1</v>
      </c>
      <c r="AA26" s="196" t="str">
        <f t="shared" si="10"/>
        <v>BR-020</v>
      </c>
      <c r="AB26" s="196" t="s">
        <v>92</v>
      </c>
      <c r="AC26" s="197" t="s">
        <v>121</v>
      </c>
      <c r="AD26" s="198">
        <v>231.3</v>
      </c>
      <c r="AE26" s="198">
        <v>254.1</v>
      </c>
      <c r="AF26" s="198">
        <f t="shared" si="11"/>
        <v>22.799999999999983</v>
      </c>
      <c r="AG26" s="198" t="s">
        <v>111</v>
      </c>
      <c r="AH26" s="198" t="s">
        <v>87</v>
      </c>
      <c r="AI26" s="304">
        <f t="shared" si="12"/>
        <v>0</v>
      </c>
      <c r="AJ26" s="303">
        <f t="shared" si="13"/>
        <v>22.799999999999983</v>
      </c>
      <c r="AK26" s="303">
        <f t="shared" si="14"/>
        <v>0</v>
      </c>
      <c r="AL26" s="303">
        <f t="shared" si="15"/>
        <v>22.799999999999983</v>
      </c>
      <c r="AM26" s="303">
        <f t="shared" si="16"/>
        <v>22.799999999999983</v>
      </c>
      <c r="AN26" s="199"/>
      <c r="AO26" s="199"/>
      <c r="AP26" s="199"/>
      <c r="AQ26" s="199"/>
      <c r="AR26" s="199"/>
    </row>
    <row r="27" spans="19:44" x14ac:dyDescent="0.25">
      <c r="Z27" s="196">
        <f t="shared" si="17"/>
        <v>1</v>
      </c>
      <c r="AA27" s="196" t="str">
        <f t="shared" si="10"/>
        <v>BR-020</v>
      </c>
      <c r="AB27" s="196" t="s">
        <v>94</v>
      </c>
      <c r="AC27" s="197" t="s">
        <v>122</v>
      </c>
      <c r="AD27" s="198">
        <v>0</v>
      </c>
      <c r="AE27" s="198">
        <v>18.100000000000001</v>
      </c>
      <c r="AF27" s="198">
        <f t="shared" si="11"/>
        <v>18.100000000000001</v>
      </c>
      <c r="AG27" s="198" t="s">
        <v>111</v>
      </c>
      <c r="AH27" s="198" t="s">
        <v>87</v>
      </c>
      <c r="AI27" s="304">
        <f t="shared" si="12"/>
        <v>0</v>
      </c>
      <c r="AJ27" s="303">
        <f t="shared" si="13"/>
        <v>18.100000000000001</v>
      </c>
      <c r="AK27" s="303">
        <f t="shared" si="14"/>
        <v>0</v>
      </c>
      <c r="AL27" s="303">
        <f t="shared" si="15"/>
        <v>18.100000000000001</v>
      </c>
      <c r="AM27" s="303">
        <f t="shared" si="16"/>
        <v>18.100000000000001</v>
      </c>
      <c r="AN27" s="199"/>
      <c r="AO27" s="199"/>
      <c r="AP27" s="199"/>
      <c r="AQ27" s="199"/>
      <c r="AR27" s="199"/>
    </row>
    <row r="28" spans="19:44" x14ac:dyDescent="0.25">
      <c r="Z28" s="196">
        <f t="shared" si="17"/>
        <v>1</v>
      </c>
      <c r="AA28" s="196" t="str">
        <f t="shared" si="10"/>
        <v>BR-020</v>
      </c>
      <c r="AB28" s="196" t="s">
        <v>94</v>
      </c>
      <c r="AC28" s="197" t="s">
        <v>123</v>
      </c>
      <c r="AD28" s="198">
        <v>18.100000000000001</v>
      </c>
      <c r="AE28" s="198">
        <v>75.7</v>
      </c>
      <c r="AF28" s="198">
        <f t="shared" si="11"/>
        <v>57.6</v>
      </c>
      <c r="AG28" s="198" t="s">
        <v>111</v>
      </c>
      <c r="AH28" s="198" t="s">
        <v>87</v>
      </c>
      <c r="AI28" s="304">
        <f t="shared" si="12"/>
        <v>0</v>
      </c>
      <c r="AJ28" s="303">
        <f t="shared" si="13"/>
        <v>57.6</v>
      </c>
      <c r="AK28" s="303">
        <f t="shared" si="14"/>
        <v>0</v>
      </c>
      <c r="AL28" s="303">
        <f t="shared" si="15"/>
        <v>57.6</v>
      </c>
      <c r="AM28" s="303">
        <f t="shared" si="16"/>
        <v>57.6</v>
      </c>
      <c r="AN28" s="199"/>
      <c r="AO28" s="199"/>
      <c r="AP28" s="199"/>
      <c r="AQ28" s="199"/>
      <c r="AR28" s="199"/>
    </row>
    <row r="29" spans="19:44" x14ac:dyDescent="0.25">
      <c r="Z29" s="196">
        <f t="shared" si="17"/>
        <v>1</v>
      </c>
      <c r="AA29" s="196" t="str">
        <f t="shared" si="10"/>
        <v>BR-020</v>
      </c>
      <c r="AB29" s="196" t="s">
        <v>94</v>
      </c>
      <c r="AC29" s="197" t="s">
        <v>124</v>
      </c>
      <c r="AD29" s="198">
        <v>75.7</v>
      </c>
      <c r="AE29" s="198">
        <v>129.9</v>
      </c>
      <c r="AF29" s="198">
        <f t="shared" si="11"/>
        <v>54.2</v>
      </c>
      <c r="AG29" s="198" t="s">
        <v>111</v>
      </c>
      <c r="AH29" s="198" t="s">
        <v>87</v>
      </c>
      <c r="AI29" s="304">
        <f t="shared" si="12"/>
        <v>0</v>
      </c>
      <c r="AJ29" s="303">
        <f t="shared" si="13"/>
        <v>54.2</v>
      </c>
      <c r="AK29" s="303">
        <f t="shared" si="14"/>
        <v>0</v>
      </c>
      <c r="AL29" s="303">
        <f t="shared" si="15"/>
        <v>54.2</v>
      </c>
      <c r="AM29" s="303">
        <f t="shared" si="16"/>
        <v>54.2</v>
      </c>
      <c r="AN29" s="199"/>
      <c r="AO29" s="199"/>
      <c r="AP29" s="199"/>
      <c r="AQ29" s="199"/>
      <c r="AR29" s="199"/>
    </row>
    <row r="30" spans="19:44" x14ac:dyDescent="0.25">
      <c r="Z30" s="196">
        <f t="shared" si="17"/>
        <v>1</v>
      </c>
      <c r="AA30" s="196" t="str">
        <f t="shared" si="10"/>
        <v>BR-020</v>
      </c>
      <c r="AB30" s="196" t="s">
        <v>94</v>
      </c>
      <c r="AC30" s="197" t="s">
        <v>125</v>
      </c>
      <c r="AD30" s="198">
        <v>129.9</v>
      </c>
      <c r="AE30" s="198">
        <v>135.9</v>
      </c>
      <c r="AF30" s="198">
        <f t="shared" si="11"/>
        <v>6</v>
      </c>
      <c r="AG30" s="198" t="s">
        <v>111</v>
      </c>
      <c r="AH30" s="198" t="s">
        <v>87</v>
      </c>
      <c r="AI30" s="304">
        <f t="shared" si="12"/>
        <v>0</v>
      </c>
      <c r="AJ30" s="303">
        <f t="shared" si="13"/>
        <v>6</v>
      </c>
      <c r="AK30" s="303">
        <f t="shared" si="14"/>
        <v>0</v>
      </c>
      <c r="AL30" s="303">
        <f t="shared" si="15"/>
        <v>6</v>
      </c>
      <c r="AM30" s="303">
        <f t="shared" si="16"/>
        <v>6</v>
      </c>
      <c r="AN30" s="199"/>
      <c r="AO30" s="199"/>
      <c r="AP30" s="199"/>
      <c r="AQ30" s="199"/>
      <c r="AR30" s="199"/>
    </row>
    <row r="31" spans="19:44" x14ac:dyDescent="0.25">
      <c r="Z31" s="196">
        <f t="shared" si="17"/>
        <v>1</v>
      </c>
      <c r="AA31" s="196" t="str">
        <f t="shared" si="10"/>
        <v>BR-020</v>
      </c>
      <c r="AB31" s="196" t="s">
        <v>94</v>
      </c>
      <c r="AC31" s="197" t="s">
        <v>126</v>
      </c>
      <c r="AD31" s="198">
        <v>135.9</v>
      </c>
      <c r="AE31" s="198">
        <v>212.1</v>
      </c>
      <c r="AF31" s="198">
        <f t="shared" si="11"/>
        <v>76.199999999999989</v>
      </c>
      <c r="AG31" s="198" t="s">
        <v>111</v>
      </c>
      <c r="AH31" s="198" t="s">
        <v>87</v>
      </c>
      <c r="AI31" s="304">
        <f t="shared" si="12"/>
        <v>0</v>
      </c>
      <c r="AJ31" s="303">
        <f t="shared" si="13"/>
        <v>76.199999999999989</v>
      </c>
      <c r="AK31" s="303">
        <f t="shared" si="14"/>
        <v>0</v>
      </c>
      <c r="AL31" s="303">
        <f t="shared" si="15"/>
        <v>76.199999999999989</v>
      </c>
      <c r="AM31" s="303">
        <f t="shared" si="16"/>
        <v>76.199999999999989</v>
      </c>
      <c r="AN31" s="199"/>
      <c r="AO31" s="199"/>
      <c r="AP31" s="199"/>
      <c r="AQ31" s="199"/>
      <c r="AR31" s="199"/>
    </row>
    <row r="32" spans="19:44" x14ac:dyDescent="0.25">
      <c r="Z32" s="196">
        <f t="shared" si="17"/>
        <v>1</v>
      </c>
      <c r="AA32" s="196" t="s">
        <v>96</v>
      </c>
      <c r="AB32" s="196" t="s">
        <v>94</v>
      </c>
      <c r="AC32" s="197" t="s">
        <v>127</v>
      </c>
      <c r="AD32" s="198">
        <v>138.30000000000001</v>
      </c>
      <c r="AE32" s="198">
        <v>139.6</v>
      </c>
      <c r="AF32" s="198">
        <f t="shared" si="11"/>
        <v>1.2999999999999829</v>
      </c>
      <c r="AG32" s="198" t="s">
        <v>111</v>
      </c>
      <c r="AH32" s="198" t="s">
        <v>87</v>
      </c>
      <c r="AI32" s="304">
        <f t="shared" si="12"/>
        <v>0</v>
      </c>
      <c r="AJ32" s="303">
        <f t="shared" si="13"/>
        <v>1.2999999999999829</v>
      </c>
      <c r="AK32" s="303">
        <f t="shared" si="14"/>
        <v>0</v>
      </c>
      <c r="AL32" s="303">
        <f t="shared" si="15"/>
        <v>1.2999999999999829</v>
      </c>
      <c r="AM32" s="303">
        <f t="shared" si="16"/>
        <v>1.2999999999999829</v>
      </c>
      <c r="AN32" s="199"/>
      <c r="AO32" s="199"/>
      <c r="AP32" s="199"/>
      <c r="AQ32" s="199"/>
      <c r="AR32" s="199"/>
    </row>
    <row r="33" spans="26:44" x14ac:dyDescent="0.25">
      <c r="Z33" s="196">
        <f t="shared" si="17"/>
        <v>1</v>
      </c>
      <c r="AA33" s="196" t="str">
        <f t="shared" ref="AA33:AA71" si="19">$AA$32</f>
        <v>BR-242</v>
      </c>
      <c r="AB33" s="196" t="s">
        <v>94</v>
      </c>
      <c r="AC33" s="197" t="s">
        <v>128</v>
      </c>
      <c r="AD33" s="198">
        <v>139.6</v>
      </c>
      <c r="AE33" s="198">
        <v>226.5</v>
      </c>
      <c r="AF33" s="198">
        <f t="shared" si="11"/>
        <v>86.9</v>
      </c>
      <c r="AG33" s="198" t="s">
        <v>111</v>
      </c>
      <c r="AH33" s="198" t="s">
        <v>87</v>
      </c>
      <c r="AI33" s="304">
        <f t="shared" si="12"/>
        <v>0</v>
      </c>
      <c r="AJ33" s="303">
        <f t="shared" si="13"/>
        <v>86.9</v>
      </c>
      <c r="AK33" s="303">
        <f t="shared" si="14"/>
        <v>0</v>
      </c>
      <c r="AL33" s="303">
        <f t="shared" si="15"/>
        <v>86.9</v>
      </c>
      <c r="AM33" s="303">
        <f t="shared" si="16"/>
        <v>86.9</v>
      </c>
      <c r="AN33" s="199"/>
      <c r="AO33" s="199"/>
      <c r="AP33" s="199"/>
      <c r="AQ33" s="199"/>
      <c r="AR33" s="199"/>
    </row>
    <row r="34" spans="26:44" x14ac:dyDescent="0.25">
      <c r="Z34" s="196">
        <f t="shared" si="17"/>
        <v>1</v>
      </c>
      <c r="AA34" s="196" t="str">
        <f t="shared" si="19"/>
        <v>BR-242</v>
      </c>
      <c r="AB34" s="196" t="s">
        <v>94</v>
      </c>
      <c r="AC34" s="197" t="s">
        <v>129</v>
      </c>
      <c r="AD34" s="198">
        <v>226.5</v>
      </c>
      <c r="AE34" s="198">
        <v>251.4</v>
      </c>
      <c r="AF34" s="198">
        <f t="shared" si="11"/>
        <v>24.900000000000006</v>
      </c>
      <c r="AG34" s="198" t="s">
        <v>111</v>
      </c>
      <c r="AH34" s="198" t="s">
        <v>87</v>
      </c>
      <c r="AI34" s="304">
        <f t="shared" si="12"/>
        <v>0</v>
      </c>
      <c r="AJ34" s="303">
        <f t="shared" si="13"/>
        <v>24.900000000000006</v>
      </c>
      <c r="AK34" s="303">
        <f t="shared" si="14"/>
        <v>0</v>
      </c>
      <c r="AL34" s="303">
        <f t="shared" si="15"/>
        <v>24.900000000000006</v>
      </c>
      <c r="AM34" s="303">
        <f t="shared" si="16"/>
        <v>24.900000000000006</v>
      </c>
      <c r="AN34" s="199"/>
      <c r="AO34" s="199"/>
      <c r="AP34" s="199"/>
      <c r="AQ34" s="199"/>
      <c r="AR34" s="199"/>
    </row>
    <row r="35" spans="26:44" x14ac:dyDescent="0.25">
      <c r="Z35" s="196">
        <f t="shared" si="17"/>
        <v>1</v>
      </c>
      <c r="AA35" s="196" t="str">
        <f t="shared" si="19"/>
        <v>BR-242</v>
      </c>
      <c r="AB35" s="196" t="s">
        <v>94</v>
      </c>
      <c r="AC35" s="197" t="s">
        <v>130</v>
      </c>
      <c r="AD35" s="198">
        <v>251.4</v>
      </c>
      <c r="AE35" s="198">
        <v>270.10000000000002</v>
      </c>
      <c r="AF35" s="198">
        <f t="shared" ref="AF35" si="20">ABS(AE35-AD35)</f>
        <v>18.700000000000017</v>
      </c>
      <c r="AG35" s="198" t="s">
        <v>111</v>
      </c>
      <c r="AH35" s="198" t="s">
        <v>87</v>
      </c>
      <c r="AI35" s="304">
        <f t="shared" si="12"/>
        <v>0</v>
      </c>
      <c r="AJ35" s="303">
        <f t="shared" si="13"/>
        <v>18.700000000000017</v>
      </c>
      <c r="AK35" s="303">
        <f t="shared" si="14"/>
        <v>0</v>
      </c>
      <c r="AL35" s="303">
        <f t="shared" si="15"/>
        <v>18.700000000000017</v>
      </c>
      <c r="AM35" s="303">
        <f t="shared" si="16"/>
        <v>18.700000000000017</v>
      </c>
      <c r="AN35" s="199"/>
      <c r="AO35" s="199"/>
      <c r="AP35" s="199"/>
      <c r="AQ35" s="199"/>
      <c r="AR35" s="199"/>
    </row>
    <row r="36" spans="26:44" x14ac:dyDescent="0.25">
      <c r="Z36" s="196">
        <f t="shared" si="17"/>
        <v>1</v>
      </c>
      <c r="AA36" s="196" t="str">
        <f t="shared" si="19"/>
        <v>BR-242</v>
      </c>
      <c r="AB36" s="196" t="s">
        <v>94</v>
      </c>
      <c r="AC36" s="197" t="s">
        <v>131</v>
      </c>
      <c r="AD36" s="198">
        <v>270.10000000000002</v>
      </c>
      <c r="AE36" s="198">
        <v>299.2</v>
      </c>
      <c r="AF36" s="198">
        <f>ABS(AE36-AD36)</f>
        <v>29.099999999999966</v>
      </c>
      <c r="AG36" s="198" t="s">
        <v>111</v>
      </c>
      <c r="AH36" s="198" t="s">
        <v>87</v>
      </c>
      <c r="AI36" s="304">
        <f t="shared" si="12"/>
        <v>0</v>
      </c>
      <c r="AJ36" s="303">
        <f t="shared" si="13"/>
        <v>29.099999999999966</v>
      </c>
      <c r="AK36" s="303">
        <f t="shared" si="14"/>
        <v>0</v>
      </c>
      <c r="AL36" s="303">
        <f t="shared" si="15"/>
        <v>29.099999999999966</v>
      </c>
      <c r="AM36" s="303">
        <f t="shared" si="16"/>
        <v>29.099999999999966</v>
      </c>
      <c r="AN36" s="199"/>
      <c r="AO36" s="199"/>
      <c r="AP36" s="199"/>
      <c r="AQ36" s="199"/>
      <c r="AR36" s="199"/>
    </row>
    <row r="37" spans="26:44" x14ac:dyDescent="0.25">
      <c r="Z37" s="196">
        <f t="shared" si="17"/>
        <v>1</v>
      </c>
      <c r="AA37" s="196" t="str">
        <f t="shared" si="19"/>
        <v>BR-242</v>
      </c>
      <c r="AB37" s="196" t="s">
        <v>94</v>
      </c>
      <c r="AC37" s="197" t="s">
        <v>132</v>
      </c>
      <c r="AD37" s="198">
        <v>299.2</v>
      </c>
      <c r="AE37" s="198">
        <v>302.10000000000002</v>
      </c>
      <c r="AF37" s="198">
        <f t="shared" ref="AF37" si="21">ABS(AE37-AD37)</f>
        <v>2.9000000000000341</v>
      </c>
      <c r="AG37" s="198" t="s">
        <v>111</v>
      </c>
      <c r="AH37" s="198" t="s">
        <v>87</v>
      </c>
      <c r="AI37" s="304">
        <f t="shared" si="12"/>
        <v>0</v>
      </c>
      <c r="AJ37" s="303">
        <f t="shared" si="13"/>
        <v>2.9000000000000341</v>
      </c>
      <c r="AK37" s="303">
        <f t="shared" si="14"/>
        <v>0</v>
      </c>
      <c r="AL37" s="303">
        <f t="shared" si="15"/>
        <v>2.9000000000000341</v>
      </c>
      <c r="AM37" s="303">
        <f t="shared" si="16"/>
        <v>2.9000000000000341</v>
      </c>
      <c r="AN37" s="199"/>
      <c r="AO37" s="199"/>
      <c r="AP37" s="199"/>
      <c r="AQ37" s="199"/>
      <c r="AR37" s="199"/>
    </row>
    <row r="38" spans="26:44" x14ac:dyDescent="0.25">
      <c r="Z38" s="196">
        <f t="shared" si="17"/>
        <v>1</v>
      </c>
      <c r="AA38" s="196" t="str">
        <f t="shared" si="19"/>
        <v>BR-242</v>
      </c>
      <c r="AB38" s="196" t="s">
        <v>94</v>
      </c>
      <c r="AC38" s="197" t="s">
        <v>133</v>
      </c>
      <c r="AD38" s="198">
        <v>302.10000000000002</v>
      </c>
      <c r="AE38" s="198">
        <v>321.7</v>
      </c>
      <c r="AF38" s="198">
        <f t="shared" si="11"/>
        <v>19.599999999999966</v>
      </c>
      <c r="AG38" s="198" t="s">
        <v>111</v>
      </c>
      <c r="AH38" s="198" t="s">
        <v>87</v>
      </c>
      <c r="AI38" s="304">
        <f t="shared" si="12"/>
        <v>0</v>
      </c>
      <c r="AJ38" s="303">
        <f t="shared" si="13"/>
        <v>19.599999999999966</v>
      </c>
      <c r="AK38" s="303">
        <f t="shared" si="14"/>
        <v>0</v>
      </c>
      <c r="AL38" s="303">
        <f t="shared" si="15"/>
        <v>19.599999999999966</v>
      </c>
      <c r="AM38" s="303">
        <f t="shared" si="16"/>
        <v>19.599999999999966</v>
      </c>
      <c r="AN38" s="199"/>
      <c r="AO38" s="199"/>
      <c r="AP38" s="199"/>
      <c r="AQ38" s="199"/>
      <c r="AR38" s="199"/>
    </row>
    <row r="39" spans="26:44" x14ac:dyDescent="0.25">
      <c r="Z39" s="196">
        <f t="shared" si="17"/>
        <v>1</v>
      </c>
      <c r="AA39" s="196" t="str">
        <f t="shared" si="19"/>
        <v>BR-242</v>
      </c>
      <c r="AB39" s="196" t="s">
        <v>94</v>
      </c>
      <c r="AC39" s="197" t="s">
        <v>134</v>
      </c>
      <c r="AD39" s="198">
        <v>321.7</v>
      </c>
      <c r="AE39" s="198">
        <v>325.2</v>
      </c>
      <c r="AF39" s="198">
        <f t="shared" ref="AF39:AF40" si="22">ABS(AE39-AD39)</f>
        <v>3.5</v>
      </c>
      <c r="AG39" s="198" t="s">
        <v>111</v>
      </c>
      <c r="AH39" s="198" t="s">
        <v>87</v>
      </c>
      <c r="AI39" s="304">
        <f t="shared" si="12"/>
        <v>0</v>
      </c>
      <c r="AJ39" s="303">
        <f t="shared" si="13"/>
        <v>3.5</v>
      </c>
      <c r="AK39" s="303">
        <f t="shared" si="14"/>
        <v>0</v>
      </c>
      <c r="AL39" s="303">
        <f t="shared" si="15"/>
        <v>3.5</v>
      </c>
      <c r="AM39" s="303">
        <f t="shared" si="16"/>
        <v>3.5</v>
      </c>
      <c r="AN39" s="199"/>
      <c r="AO39" s="199"/>
      <c r="AP39" s="199"/>
      <c r="AQ39" s="199"/>
      <c r="AR39" s="199"/>
    </row>
    <row r="40" spans="26:44" x14ac:dyDescent="0.25">
      <c r="Z40" s="196">
        <f t="shared" si="17"/>
        <v>1</v>
      </c>
      <c r="AA40" s="196" t="str">
        <f t="shared" si="19"/>
        <v>BR-242</v>
      </c>
      <c r="AB40" s="196" t="s">
        <v>94</v>
      </c>
      <c r="AC40" s="197" t="s">
        <v>135</v>
      </c>
      <c r="AD40" s="198">
        <v>325.2</v>
      </c>
      <c r="AE40" s="198">
        <v>357.1</v>
      </c>
      <c r="AF40" s="198">
        <f t="shared" si="22"/>
        <v>31.900000000000034</v>
      </c>
      <c r="AG40" s="198" t="s">
        <v>111</v>
      </c>
      <c r="AH40" s="198" t="s">
        <v>87</v>
      </c>
      <c r="AI40" s="304">
        <f t="shared" si="12"/>
        <v>0</v>
      </c>
      <c r="AJ40" s="303">
        <f t="shared" si="13"/>
        <v>31.900000000000034</v>
      </c>
      <c r="AK40" s="303">
        <f t="shared" si="14"/>
        <v>0</v>
      </c>
      <c r="AL40" s="303">
        <f t="shared" si="15"/>
        <v>31.900000000000034</v>
      </c>
      <c r="AM40" s="303">
        <f t="shared" si="16"/>
        <v>31.900000000000034</v>
      </c>
      <c r="AN40" s="199"/>
      <c r="AO40" s="199"/>
      <c r="AP40" s="199"/>
      <c r="AQ40" s="199"/>
      <c r="AR40" s="199"/>
    </row>
    <row r="41" spans="26:44" x14ac:dyDescent="0.25">
      <c r="Z41" s="196">
        <f t="shared" si="17"/>
        <v>1</v>
      </c>
      <c r="AA41" s="196" t="str">
        <f t="shared" si="19"/>
        <v>BR-242</v>
      </c>
      <c r="AB41" s="196" t="s">
        <v>94</v>
      </c>
      <c r="AC41" s="197" t="s">
        <v>136</v>
      </c>
      <c r="AD41" s="198">
        <v>357.1</v>
      </c>
      <c r="AE41" s="198">
        <v>389.6</v>
      </c>
      <c r="AF41" s="198">
        <f t="shared" si="11"/>
        <v>32.5</v>
      </c>
      <c r="AG41" s="198" t="s">
        <v>111</v>
      </c>
      <c r="AH41" s="198" t="s">
        <v>87</v>
      </c>
      <c r="AI41" s="304">
        <f t="shared" si="12"/>
        <v>0</v>
      </c>
      <c r="AJ41" s="303">
        <f t="shared" si="13"/>
        <v>32.5</v>
      </c>
      <c r="AK41" s="303">
        <f t="shared" si="14"/>
        <v>0</v>
      </c>
      <c r="AL41" s="303">
        <f t="shared" si="15"/>
        <v>32.5</v>
      </c>
      <c r="AM41" s="303">
        <f t="shared" si="16"/>
        <v>32.5</v>
      </c>
      <c r="AN41" s="199"/>
      <c r="AO41" s="199"/>
      <c r="AP41" s="199"/>
      <c r="AQ41" s="199"/>
      <c r="AR41" s="199"/>
    </row>
    <row r="42" spans="26:44" x14ac:dyDescent="0.25">
      <c r="Z42" s="196">
        <f t="shared" si="17"/>
        <v>1</v>
      </c>
      <c r="AA42" s="196" t="str">
        <f t="shared" si="19"/>
        <v>BR-242</v>
      </c>
      <c r="AB42" s="196" t="s">
        <v>94</v>
      </c>
      <c r="AC42" s="197" t="s">
        <v>137</v>
      </c>
      <c r="AD42" s="198">
        <v>389.6</v>
      </c>
      <c r="AE42" s="198">
        <v>395.1</v>
      </c>
      <c r="AF42" s="198">
        <f t="shared" ref="AF42" si="23">ABS(AE42-AD42)</f>
        <v>5.5</v>
      </c>
      <c r="AG42" s="198" t="s">
        <v>111</v>
      </c>
      <c r="AH42" s="198" t="s">
        <v>87</v>
      </c>
      <c r="AI42" s="304">
        <f t="shared" si="12"/>
        <v>0</v>
      </c>
      <c r="AJ42" s="303">
        <f t="shared" si="13"/>
        <v>5.5</v>
      </c>
      <c r="AK42" s="303">
        <f t="shared" si="14"/>
        <v>0</v>
      </c>
      <c r="AL42" s="303">
        <f t="shared" si="15"/>
        <v>5.5</v>
      </c>
      <c r="AM42" s="303">
        <f t="shared" si="16"/>
        <v>5.5</v>
      </c>
      <c r="AN42" s="199"/>
      <c r="AO42" s="199"/>
      <c r="AP42" s="199"/>
      <c r="AQ42" s="199"/>
      <c r="AR42" s="199"/>
    </row>
    <row r="43" spans="26:44" x14ac:dyDescent="0.25">
      <c r="Z43" s="196">
        <f t="shared" si="17"/>
        <v>1</v>
      </c>
      <c r="AA43" s="196" t="str">
        <f t="shared" si="19"/>
        <v>BR-242</v>
      </c>
      <c r="AB43" s="196" t="s">
        <v>94</v>
      </c>
      <c r="AC43" s="197" t="s">
        <v>138</v>
      </c>
      <c r="AD43" s="198">
        <v>395.1</v>
      </c>
      <c r="AE43" s="198">
        <v>415.1</v>
      </c>
      <c r="AF43" s="198">
        <f t="shared" si="11"/>
        <v>20</v>
      </c>
      <c r="AG43" s="198" t="s">
        <v>111</v>
      </c>
      <c r="AH43" s="198" t="s">
        <v>87</v>
      </c>
      <c r="AI43" s="304">
        <f t="shared" si="12"/>
        <v>0</v>
      </c>
      <c r="AJ43" s="303">
        <f t="shared" si="13"/>
        <v>20</v>
      </c>
      <c r="AK43" s="303">
        <f t="shared" si="14"/>
        <v>0</v>
      </c>
      <c r="AL43" s="303">
        <f t="shared" si="15"/>
        <v>20</v>
      </c>
      <c r="AM43" s="303">
        <f t="shared" si="16"/>
        <v>20</v>
      </c>
      <c r="AN43" s="199"/>
      <c r="AO43" s="199"/>
      <c r="AP43" s="199"/>
      <c r="AQ43" s="199"/>
      <c r="AR43" s="199"/>
    </row>
    <row r="44" spans="26:44" x14ac:dyDescent="0.25">
      <c r="Z44" s="196">
        <f t="shared" si="17"/>
        <v>1</v>
      </c>
      <c r="AA44" s="196" t="str">
        <f t="shared" si="19"/>
        <v>BR-242</v>
      </c>
      <c r="AB44" s="196" t="s">
        <v>94</v>
      </c>
      <c r="AC44" s="197" t="s">
        <v>139</v>
      </c>
      <c r="AD44" s="198">
        <v>415.1</v>
      </c>
      <c r="AE44" s="198">
        <v>433.5</v>
      </c>
      <c r="AF44" s="198">
        <f t="shared" si="11"/>
        <v>18.399999999999977</v>
      </c>
      <c r="AG44" s="198" t="s">
        <v>111</v>
      </c>
      <c r="AH44" s="198" t="s">
        <v>87</v>
      </c>
      <c r="AI44" s="304">
        <f t="shared" si="12"/>
        <v>0</v>
      </c>
      <c r="AJ44" s="303">
        <f t="shared" si="13"/>
        <v>18.399999999999977</v>
      </c>
      <c r="AK44" s="303">
        <f t="shared" si="14"/>
        <v>0</v>
      </c>
      <c r="AL44" s="303">
        <f t="shared" si="15"/>
        <v>18.399999999999977</v>
      </c>
      <c r="AM44" s="303">
        <f t="shared" si="16"/>
        <v>18.399999999999977</v>
      </c>
      <c r="AN44" s="199"/>
      <c r="AO44" s="199"/>
      <c r="AP44" s="199"/>
      <c r="AQ44" s="199"/>
      <c r="AR44" s="199"/>
    </row>
    <row r="45" spans="26:44" x14ac:dyDescent="0.25">
      <c r="Z45" s="196">
        <f t="shared" si="17"/>
        <v>1</v>
      </c>
      <c r="AA45" s="196" t="str">
        <f t="shared" si="19"/>
        <v>BR-242</v>
      </c>
      <c r="AB45" s="196" t="s">
        <v>94</v>
      </c>
      <c r="AC45" s="197" t="s">
        <v>140</v>
      </c>
      <c r="AD45" s="198">
        <v>433.5</v>
      </c>
      <c r="AE45" s="198">
        <v>455.7</v>
      </c>
      <c r="AF45" s="198">
        <f t="shared" si="11"/>
        <v>22.199999999999989</v>
      </c>
      <c r="AG45" s="198" t="s">
        <v>111</v>
      </c>
      <c r="AH45" s="198" t="s">
        <v>87</v>
      </c>
      <c r="AI45" s="304">
        <f t="shared" si="12"/>
        <v>0</v>
      </c>
      <c r="AJ45" s="303">
        <f t="shared" si="13"/>
        <v>22.199999999999989</v>
      </c>
      <c r="AK45" s="303">
        <f t="shared" si="14"/>
        <v>0</v>
      </c>
      <c r="AL45" s="303">
        <f t="shared" si="15"/>
        <v>22.199999999999989</v>
      </c>
      <c r="AM45" s="303">
        <f t="shared" si="16"/>
        <v>22.199999999999989</v>
      </c>
      <c r="AN45" s="199"/>
      <c r="AO45" s="199"/>
      <c r="AP45" s="199"/>
      <c r="AQ45" s="199"/>
      <c r="AR45" s="199"/>
    </row>
    <row r="46" spans="26:44" x14ac:dyDescent="0.25">
      <c r="Z46" s="196">
        <f t="shared" si="17"/>
        <v>1</v>
      </c>
      <c r="AA46" s="196" t="str">
        <f t="shared" si="19"/>
        <v>BR-242</v>
      </c>
      <c r="AB46" s="196" t="s">
        <v>94</v>
      </c>
      <c r="AC46" s="197" t="s">
        <v>141</v>
      </c>
      <c r="AD46" s="198">
        <v>455.7</v>
      </c>
      <c r="AE46" s="198">
        <v>468.6</v>
      </c>
      <c r="AF46" s="198">
        <f t="shared" si="11"/>
        <v>12.900000000000034</v>
      </c>
      <c r="AG46" s="198" t="s">
        <v>111</v>
      </c>
      <c r="AH46" s="198" t="s">
        <v>87</v>
      </c>
      <c r="AI46" s="304">
        <f t="shared" si="12"/>
        <v>0</v>
      </c>
      <c r="AJ46" s="303">
        <f t="shared" si="13"/>
        <v>12.900000000000034</v>
      </c>
      <c r="AK46" s="303">
        <f t="shared" si="14"/>
        <v>0</v>
      </c>
      <c r="AL46" s="303">
        <f t="shared" si="15"/>
        <v>12.900000000000034</v>
      </c>
      <c r="AM46" s="303">
        <f t="shared" si="16"/>
        <v>12.900000000000034</v>
      </c>
      <c r="AN46" s="199"/>
      <c r="AO46" s="199"/>
      <c r="AP46" s="199"/>
      <c r="AQ46" s="199"/>
      <c r="AR46" s="199"/>
    </row>
    <row r="47" spans="26:44" x14ac:dyDescent="0.25">
      <c r="Z47" s="196">
        <f t="shared" si="17"/>
        <v>1</v>
      </c>
      <c r="AA47" s="196" t="str">
        <f t="shared" si="19"/>
        <v>BR-242</v>
      </c>
      <c r="AB47" s="196" t="s">
        <v>94</v>
      </c>
      <c r="AC47" s="197" t="s">
        <v>142</v>
      </c>
      <c r="AD47" s="198">
        <v>468.6</v>
      </c>
      <c r="AE47" s="198">
        <v>516.4</v>
      </c>
      <c r="AF47" s="198">
        <f t="shared" ref="AF47" si="24">ABS(AE47-AD47)</f>
        <v>47.799999999999955</v>
      </c>
      <c r="AG47" s="198" t="s">
        <v>111</v>
      </c>
      <c r="AH47" s="198" t="s">
        <v>87</v>
      </c>
      <c r="AI47" s="304">
        <f t="shared" si="12"/>
        <v>0</v>
      </c>
      <c r="AJ47" s="303">
        <f t="shared" si="13"/>
        <v>47.799999999999955</v>
      </c>
      <c r="AK47" s="303">
        <f t="shared" si="14"/>
        <v>0</v>
      </c>
      <c r="AL47" s="303">
        <f t="shared" si="15"/>
        <v>47.799999999999955</v>
      </c>
      <c r="AM47" s="303">
        <f t="shared" si="16"/>
        <v>47.799999999999955</v>
      </c>
      <c r="AN47" s="199"/>
      <c r="AO47" s="199"/>
      <c r="AP47" s="199"/>
      <c r="AQ47" s="199"/>
      <c r="AR47" s="199"/>
    </row>
    <row r="48" spans="26:44" x14ac:dyDescent="0.25">
      <c r="Z48" s="196">
        <f t="shared" si="17"/>
        <v>1</v>
      </c>
      <c r="AA48" s="196" t="str">
        <f t="shared" si="19"/>
        <v>BR-242</v>
      </c>
      <c r="AB48" s="196" t="s">
        <v>94</v>
      </c>
      <c r="AC48" s="197" t="s">
        <v>143</v>
      </c>
      <c r="AD48" s="198">
        <v>516.4</v>
      </c>
      <c r="AE48" s="198">
        <v>538.5</v>
      </c>
      <c r="AF48" s="198">
        <f t="shared" si="11"/>
        <v>22.100000000000023</v>
      </c>
      <c r="AG48" s="198" t="s">
        <v>111</v>
      </c>
      <c r="AH48" s="198" t="s">
        <v>87</v>
      </c>
      <c r="AI48" s="304">
        <f t="shared" si="12"/>
        <v>0</v>
      </c>
      <c r="AJ48" s="303">
        <f t="shared" si="13"/>
        <v>22.100000000000023</v>
      </c>
      <c r="AK48" s="303">
        <f t="shared" si="14"/>
        <v>0</v>
      </c>
      <c r="AL48" s="303">
        <f t="shared" si="15"/>
        <v>22.100000000000023</v>
      </c>
      <c r="AM48" s="303">
        <f t="shared" si="16"/>
        <v>22.100000000000023</v>
      </c>
      <c r="AN48" s="199"/>
      <c r="AO48" s="199"/>
      <c r="AP48" s="199"/>
      <c r="AQ48" s="199"/>
      <c r="AR48" s="199"/>
    </row>
    <row r="49" spans="26:44" x14ac:dyDescent="0.25">
      <c r="Z49" s="196">
        <f t="shared" si="17"/>
        <v>1</v>
      </c>
      <c r="AA49" s="196" t="str">
        <f t="shared" si="19"/>
        <v>BR-242</v>
      </c>
      <c r="AB49" s="196" t="s">
        <v>94</v>
      </c>
      <c r="AC49" s="197" t="s">
        <v>144</v>
      </c>
      <c r="AD49" s="198">
        <v>538.5</v>
      </c>
      <c r="AE49" s="198">
        <v>583.9</v>
      </c>
      <c r="AF49" s="198">
        <f t="shared" si="11"/>
        <v>45.399999999999977</v>
      </c>
      <c r="AG49" s="198" t="s">
        <v>111</v>
      </c>
      <c r="AH49" s="198" t="s">
        <v>87</v>
      </c>
      <c r="AI49" s="304">
        <f t="shared" si="12"/>
        <v>0</v>
      </c>
      <c r="AJ49" s="303">
        <f t="shared" si="13"/>
        <v>45.399999999999977</v>
      </c>
      <c r="AK49" s="303">
        <f t="shared" si="14"/>
        <v>0</v>
      </c>
      <c r="AL49" s="303">
        <f t="shared" si="15"/>
        <v>45.399999999999977</v>
      </c>
      <c r="AM49" s="303">
        <f t="shared" si="16"/>
        <v>45.399999999999977</v>
      </c>
      <c r="AN49" s="199"/>
      <c r="AO49" s="199"/>
      <c r="AP49" s="199"/>
      <c r="AQ49" s="199"/>
      <c r="AR49" s="199"/>
    </row>
    <row r="50" spans="26:44" x14ac:dyDescent="0.25">
      <c r="Z50" s="196">
        <f t="shared" si="17"/>
        <v>1</v>
      </c>
      <c r="AA50" s="196" t="str">
        <f t="shared" si="19"/>
        <v>BR-242</v>
      </c>
      <c r="AB50" s="196" t="s">
        <v>94</v>
      </c>
      <c r="AC50" s="197" t="s">
        <v>145</v>
      </c>
      <c r="AD50" s="198">
        <v>583.9</v>
      </c>
      <c r="AE50" s="198">
        <v>606.70000000000005</v>
      </c>
      <c r="AF50" s="198">
        <f t="shared" si="11"/>
        <v>22.800000000000068</v>
      </c>
      <c r="AG50" s="198" t="s">
        <v>111</v>
      </c>
      <c r="AH50" s="198" t="s">
        <v>87</v>
      </c>
      <c r="AI50" s="304">
        <f t="shared" si="12"/>
        <v>0</v>
      </c>
      <c r="AJ50" s="303">
        <f t="shared" si="13"/>
        <v>22.800000000000068</v>
      </c>
      <c r="AK50" s="303">
        <f t="shared" si="14"/>
        <v>0</v>
      </c>
      <c r="AL50" s="303">
        <f t="shared" si="15"/>
        <v>22.800000000000068</v>
      </c>
      <c r="AM50" s="303">
        <f t="shared" si="16"/>
        <v>22.800000000000068</v>
      </c>
      <c r="AN50" s="199"/>
      <c r="AO50" s="199"/>
      <c r="AP50" s="199"/>
      <c r="AQ50" s="199"/>
      <c r="AR50" s="199"/>
    </row>
    <row r="51" spans="26:44" x14ac:dyDescent="0.25">
      <c r="Z51" s="196">
        <f t="shared" si="17"/>
        <v>1</v>
      </c>
      <c r="AA51" s="196" t="str">
        <f t="shared" si="19"/>
        <v>BR-242</v>
      </c>
      <c r="AB51" s="196" t="s">
        <v>94</v>
      </c>
      <c r="AC51" s="197" t="s">
        <v>146</v>
      </c>
      <c r="AD51" s="198">
        <v>606.70000000000005</v>
      </c>
      <c r="AE51" s="198">
        <v>621.70000000000005</v>
      </c>
      <c r="AF51" s="198">
        <f t="shared" si="11"/>
        <v>15</v>
      </c>
      <c r="AG51" s="198" t="s">
        <v>111</v>
      </c>
      <c r="AH51" s="198" t="s">
        <v>87</v>
      </c>
      <c r="AI51" s="304">
        <f t="shared" si="12"/>
        <v>0</v>
      </c>
      <c r="AJ51" s="303">
        <f t="shared" si="13"/>
        <v>15</v>
      </c>
      <c r="AK51" s="303">
        <f t="shared" si="14"/>
        <v>0</v>
      </c>
      <c r="AL51" s="303">
        <f t="shared" si="15"/>
        <v>15</v>
      </c>
      <c r="AM51" s="303">
        <f t="shared" si="16"/>
        <v>15</v>
      </c>
      <c r="AN51" s="199"/>
      <c r="AO51" s="199"/>
      <c r="AP51" s="199"/>
      <c r="AQ51" s="199"/>
      <c r="AR51" s="199"/>
    </row>
    <row r="52" spans="26:44" x14ac:dyDescent="0.25">
      <c r="Z52" s="196">
        <f t="shared" si="17"/>
        <v>1</v>
      </c>
      <c r="AA52" s="196" t="str">
        <f t="shared" si="19"/>
        <v>BR-242</v>
      </c>
      <c r="AB52" s="196" t="s">
        <v>94</v>
      </c>
      <c r="AC52" s="197" t="s">
        <v>147</v>
      </c>
      <c r="AD52" s="198">
        <v>621.70000000000005</v>
      </c>
      <c r="AE52" s="198">
        <v>644.29999999999995</v>
      </c>
      <c r="AF52" s="198">
        <f t="shared" si="11"/>
        <v>22.599999999999909</v>
      </c>
      <c r="AG52" s="198" t="s">
        <v>111</v>
      </c>
      <c r="AH52" s="198" t="s">
        <v>87</v>
      </c>
      <c r="AI52" s="304">
        <f t="shared" si="12"/>
        <v>0</v>
      </c>
      <c r="AJ52" s="303">
        <f t="shared" si="13"/>
        <v>22.599999999999909</v>
      </c>
      <c r="AK52" s="303">
        <f t="shared" si="14"/>
        <v>0</v>
      </c>
      <c r="AL52" s="303">
        <f t="shared" si="15"/>
        <v>22.599999999999909</v>
      </c>
      <c r="AM52" s="303">
        <f t="shared" si="16"/>
        <v>22.599999999999909</v>
      </c>
      <c r="AN52" s="199"/>
      <c r="AO52" s="199"/>
      <c r="AP52" s="199"/>
      <c r="AQ52" s="199"/>
      <c r="AR52" s="199"/>
    </row>
    <row r="53" spans="26:44" x14ac:dyDescent="0.25">
      <c r="Z53" s="196">
        <f t="shared" si="17"/>
        <v>1</v>
      </c>
      <c r="AA53" s="196" t="str">
        <f t="shared" si="19"/>
        <v>BR-242</v>
      </c>
      <c r="AB53" s="196" t="s">
        <v>94</v>
      </c>
      <c r="AC53" s="197" t="s">
        <v>148</v>
      </c>
      <c r="AD53" s="198">
        <v>644.29999999999995</v>
      </c>
      <c r="AE53" s="198">
        <v>664.7</v>
      </c>
      <c r="AF53" s="198">
        <f t="shared" ref="AF53" si="25">ABS(AE53-AD53)</f>
        <v>20.400000000000091</v>
      </c>
      <c r="AG53" s="198" t="s">
        <v>111</v>
      </c>
      <c r="AH53" s="198" t="s">
        <v>87</v>
      </c>
      <c r="AI53" s="304">
        <f t="shared" si="12"/>
        <v>0</v>
      </c>
      <c r="AJ53" s="303">
        <f t="shared" si="13"/>
        <v>20.400000000000091</v>
      </c>
      <c r="AK53" s="303">
        <f t="shared" si="14"/>
        <v>0</v>
      </c>
      <c r="AL53" s="303">
        <f t="shared" si="15"/>
        <v>20.400000000000091</v>
      </c>
      <c r="AM53" s="303">
        <f t="shared" si="16"/>
        <v>20.400000000000091</v>
      </c>
      <c r="AN53" s="199"/>
      <c r="AO53" s="199"/>
      <c r="AP53" s="199"/>
      <c r="AQ53" s="199"/>
      <c r="AR53" s="199"/>
    </row>
    <row r="54" spans="26:44" x14ac:dyDescent="0.25">
      <c r="Z54" s="196">
        <f t="shared" si="17"/>
        <v>1</v>
      </c>
      <c r="AA54" s="196" t="str">
        <f t="shared" si="19"/>
        <v>BR-242</v>
      </c>
      <c r="AB54" s="196" t="s">
        <v>94</v>
      </c>
      <c r="AC54" s="197" t="s">
        <v>149</v>
      </c>
      <c r="AD54" s="198">
        <v>664.7</v>
      </c>
      <c r="AE54" s="198">
        <v>709.2</v>
      </c>
      <c r="AF54" s="198">
        <f t="shared" si="11"/>
        <v>44.5</v>
      </c>
      <c r="AG54" s="198" t="s">
        <v>111</v>
      </c>
      <c r="AH54" s="198" t="s">
        <v>87</v>
      </c>
      <c r="AI54" s="304">
        <f t="shared" si="12"/>
        <v>0</v>
      </c>
      <c r="AJ54" s="303">
        <f t="shared" si="13"/>
        <v>44.5</v>
      </c>
      <c r="AK54" s="303">
        <f t="shared" si="14"/>
        <v>0</v>
      </c>
      <c r="AL54" s="303">
        <f t="shared" si="15"/>
        <v>44.5</v>
      </c>
      <c r="AM54" s="303">
        <f t="shared" si="16"/>
        <v>44.5</v>
      </c>
      <c r="AN54" s="199"/>
      <c r="AO54" s="199"/>
      <c r="AP54" s="199"/>
      <c r="AQ54" s="199"/>
      <c r="AR54" s="199"/>
    </row>
    <row r="55" spans="26:44" x14ac:dyDescent="0.25">
      <c r="Z55" s="196">
        <f t="shared" si="17"/>
        <v>1</v>
      </c>
      <c r="AA55" s="196" t="str">
        <f t="shared" si="19"/>
        <v>BR-242</v>
      </c>
      <c r="AB55" s="196" t="s">
        <v>94</v>
      </c>
      <c r="AC55" s="197" t="s">
        <v>150</v>
      </c>
      <c r="AD55" s="198">
        <v>709.2</v>
      </c>
      <c r="AE55" s="198">
        <v>743</v>
      </c>
      <c r="AF55" s="198">
        <f t="shared" si="11"/>
        <v>33.799999999999955</v>
      </c>
      <c r="AG55" s="198" t="s">
        <v>111</v>
      </c>
      <c r="AH55" s="198" t="s">
        <v>87</v>
      </c>
      <c r="AI55" s="304">
        <f t="shared" si="12"/>
        <v>0</v>
      </c>
      <c r="AJ55" s="303">
        <f t="shared" si="13"/>
        <v>33.799999999999955</v>
      </c>
      <c r="AK55" s="303">
        <f t="shared" si="14"/>
        <v>0</v>
      </c>
      <c r="AL55" s="303">
        <f t="shared" si="15"/>
        <v>33.799999999999955</v>
      </c>
      <c r="AM55" s="303">
        <f t="shared" si="16"/>
        <v>33.799999999999955</v>
      </c>
      <c r="AN55" s="199"/>
      <c r="AO55" s="199"/>
      <c r="AP55" s="199"/>
      <c r="AQ55" s="199"/>
      <c r="AR55" s="199"/>
    </row>
    <row r="56" spans="26:44" x14ac:dyDescent="0.25">
      <c r="Z56" s="196">
        <f t="shared" si="17"/>
        <v>1</v>
      </c>
      <c r="AA56" s="196" t="str">
        <f t="shared" si="19"/>
        <v>BR-242</v>
      </c>
      <c r="AB56" s="196" t="s">
        <v>94</v>
      </c>
      <c r="AC56" s="197" t="s">
        <v>151</v>
      </c>
      <c r="AD56" s="198">
        <v>743</v>
      </c>
      <c r="AE56" s="198">
        <v>747.6</v>
      </c>
      <c r="AF56" s="198">
        <f t="shared" ref="AF56:AF57" si="26">ABS(AE56-AD56)</f>
        <v>4.6000000000000227</v>
      </c>
      <c r="AG56" s="198" t="s">
        <v>111</v>
      </c>
      <c r="AH56" s="198" t="s">
        <v>87</v>
      </c>
      <c r="AI56" s="304">
        <f t="shared" si="12"/>
        <v>0</v>
      </c>
      <c r="AJ56" s="303">
        <f t="shared" si="13"/>
        <v>4.6000000000000227</v>
      </c>
      <c r="AK56" s="303">
        <f t="shared" si="14"/>
        <v>0</v>
      </c>
      <c r="AL56" s="303">
        <f t="shared" si="15"/>
        <v>4.6000000000000227</v>
      </c>
      <c r="AM56" s="303">
        <f t="shared" si="16"/>
        <v>4.6000000000000227</v>
      </c>
      <c r="AN56" s="199"/>
      <c r="AO56" s="199"/>
      <c r="AP56" s="199"/>
      <c r="AQ56" s="199"/>
      <c r="AR56" s="199"/>
    </row>
    <row r="57" spans="26:44" x14ac:dyDescent="0.25">
      <c r="Z57" s="196">
        <f t="shared" si="17"/>
        <v>1</v>
      </c>
      <c r="AA57" s="196" t="str">
        <f t="shared" si="19"/>
        <v>BR-242</v>
      </c>
      <c r="AB57" s="196" t="s">
        <v>94</v>
      </c>
      <c r="AC57" s="197" t="s">
        <v>152</v>
      </c>
      <c r="AD57" s="198">
        <v>747.6</v>
      </c>
      <c r="AE57" s="198">
        <v>772.7</v>
      </c>
      <c r="AF57" s="198">
        <f t="shared" si="26"/>
        <v>25.100000000000023</v>
      </c>
      <c r="AG57" s="198" t="s">
        <v>111</v>
      </c>
      <c r="AH57" s="198" t="s">
        <v>87</v>
      </c>
      <c r="AI57" s="304">
        <f t="shared" si="12"/>
        <v>0</v>
      </c>
      <c r="AJ57" s="303">
        <f t="shared" si="13"/>
        <v>25.100000000000023</v>
      </c>
      <c r="AK57" s="303">
        <f t="shared" si="14"/>
        <v>0</v>
      </c>
      <c r="AL57" s="303">
        <f t="shared" si="15"/>
        <v>25.100000000000023</v>
      </c>
      <c r="AM57" s="303">
        <f t="shared" si="16"/>
        <v>25.100000000000023</v>
      </c>
      <c r="AN57" s="199"/>
      <c r="AO57" s="199"/>
      <c r="AP57" s="199"/>
      <c r="AQ57" s="199"/>
      <c r="AR57" s="199"/>
    </row>
    <row r="58" spans="26:44" x14ac:dyDescent="0.25">
      <c r="Z58" s="196">
        <f t="shared" si="17"/>
        <v>1</v>
      </c>
      <c r="AA58" s="196" t="str">
        <f t="shared" si="19"/>
        <v>BR-242</v>
      </c>
      <c r="AB58" s="196" t="s">
        <v>94</v>
      </c>
      <c r="AC58" s="197" t="s">
        <v>153</v>
      </c>
      <c r="AD58" s="198">
        <v>772.7</v>
      </c>
      <c r="AE58" s="198">
        <v>810.3</v>
      </c>
      <c r="AF58" s="198">
        <f t="shared" si="11"/>
        <v>37.599999999999909</v>
      </c>
      <c r="AG58" s="198" t="s">
        <v>111</v>
      </c>
      <c r="AH58" s="198" t="s">
        <v>87</v>
      </c>
      <c r="AI58" s="304">
        <f t="shared" si="12"/>
        <v>0</v>
      </c>
      <c r="AJ58" s="303">
        <f t="shared" si="13"/>
        <v>37.599999999999909</v>
      </c>
      <c r="AK58" s="303">
        <f t="shared" si="14"/>
        <v>0</v>
      </c>
      <c r="AL58" s="303">
        <f t="shared" si="15"/>
        <v>37.599999999999909</v>
      </c>
      <c r="AM58" s="303">
        <f t="shared" si="16"/>
        <v>37.599999999999909</v>
      </c>
      <c r="AN58" s="199"/>
      <c r="AO58" s="199"/>
      <c r="AP58" s="199"/>
      <c r="AQ58" s="199"/>
      <c r="AR58" s="199"/>
    </row>
    <row r="59" spans="26:44" x14ac:dyDescent="0.25">
      <c r="Z59" s="196">
        <f t="shared" si="17"/>
        <v>1</v>
      </c>
      <c r="AA59" s="196" t="str">
        <f t="shared" si="19"/>
        <v>BR-242</v>
      </c>
      <c r="AB59" s="196" t="s">
        <v>94</v>
      </c>
      <c r="AC59" s="197" t="s">
        <v>154</v>
      </c>
      <c r="AD59" s="198">
        <v>810.3</v>
      </c>
      <c r="AE59" s="198">
        <v>812.7</v>
      </c>
      <c r="AF59" s="198">
        <f t="shared" si="11"/>
        <v>2.4000000000000909</v>
      </c>
      <c r="AG59" s="198" t="s">
        <v>111</v>
      </c>
      <c r="AH59" s="198" t="s">
        <v>87</v>
      </c>
      <c r="AI59" s="304">
        <f t="shared" si="12"/>
        <v>0</v>
      </c>
      <c r="AJ59" s="303">
        <f t="shared" si="13"/>
        <v>2.4000000000000909</v>
      </c>
      <c r="AK59" s="303">
        <f t="shared" si="14"/>
        <v>0</v>
      </c>
      <c r="AL59" s="303">
        <f t="shared" si="15"/>
        <v>2.4000000000000909</v>
      </c>
      <c r="AM59" s="303">
        <f t="shared" si="16"/>
        <v>2.4000000000000909</v>
      </c>
      <c r="AN59" s="199"/>
      <c r="AO59" s="199"/>
      <c r="AP59" s="199"/>
      <c r="AQ59" s="199"/>
      <c r="AR59" s="199"/>
    </row>
    <row r="60" spans="26:44" x14ac:dyDescent="0.25">
      <c r="Z60" s="196">
        <f t="shared" si="17"/>
        <v>1</v>
      </c>
      <c r="AA60" s="196" t="str">
        <f t="shared" si="19"/>
        <v>BR-242</v>
      </c>
      <c r="AB60" s="196" t="s">
        <v>94</v>
      </c>
      <c r="AC60" s="197" t="s">
        <v>155</v>
      </c>
      <c r="AD60" s="198">
        <v>812.7</v>
      </c>
      <c r="AE60" s="198">
        <v>816.8</v>
      </c>
      <c r="AF60" s="198">
        <f t="shared" si="11"/>
        <v>4.0999999999999091</v>
      </c>
      <c r="AG60" s="198" t="s">
        <v>111</v>
      </c>
      <c r="AH60" s="198" t="s">
        <v>87</v>
      </c>
      <c r="AI60" s="304">
        <f t="shared" si="12"/>
        <v>0</v>
      </c>
      <c r="AJ60" s="303">
        <f t="shared" si="13"/>
        <v>4.0999999999999091</v>
      </c>
      <c r="AK60" s="303">
        <f t="shared" si="14"/>
        <v>0</v>
      </c>
      <c r="AL60" s="303">
        <f t="shared" si="15"/>
        <v>4.0999999999999091</v>
      </c>
      <c r="AM60" s="303">
        <f t="shared" si="16"/>
        <v>4.0999999999999091</v>
      </c>
      <c r="AN60" s="199"/>
      <c r="AO60" s="199"/>
      <c r="AP60" s="199"/>
      <c r="AQ60" s="199"/>
      <c r="AR60" s="199"/>
    </row>
    <row r="61" spans="26:44" x14ac:dyDescent="0.25">
      <c r="Z61" s="196">
        <f t="shared" si="17"/>
        <v>1</v>
      </c>
      <c r="AA61" s="196" t="str">
        <f t="shared" si="19"/>
        <v>BR-242</v>
      </c>
      <c r="AB61" s="196" t="s">
        <v>94</v>
      </c>
      <c r="AC61" s="197" t="s">
        <v>156</v>
      </c>
      <c r="AD61" s="198">
        <v>816.8</v>
      </c>
      <c r="AE61" s="198">
        <v>822.5</v>
      </c>
      <c r="AF61" s="198">
        <f t="shared" si="11"/>
        <v>5.7000000000000455</v>
      </c>
      <c r="AG61" s="198" t="s">
        <v>111</v>
      </c>
      <c r="AH61" s="198" t="s">
        <v>87</v>
      </c>
      <c r="AI61" s="304">
        <f t="shared" si="12"/>
        <v>0</v>
      </c>
      <c r="AJ61" s="303">
        <f t="shared" si="13"/>
        <v>5.7000000000000455</v>
      </c>
      <c r="AK61" s="303">
        <f t="shared" si="14"/>
        <v>0</v>
      </c>
      <c r="AL61" s="303">
        <f t="shared" si="15"/>
        <v>5.7000000000000455</v>
      </c>
      <c r="AM61" s="303">
        <f t="shared" si="16"/>
        <v>5.7000000000000455</v>
      </c>
      <c r="AN61" s="199"/>
      <c r="AO61" s="199"/>
      <c r="AP61" s="199"/>
      <c r="AQ61" s="199"/>
      <c r="AR61" s="199"/>
    </row>
    <row r="62" spans="26:44" x14ac:dyDescent="0.25">
      <c r="Z62" s="196">
        <f t="shared" si="17"/>
        <v>1</v>
      </c>
      <c r="AA62" s="196" t="str">
        <f t="shared" si="19"/>
        <v>BR-242</v>
      </c>
      <c r="AB62" s="196" t="s">
        <v>94</v>
      </c>
      <c r="AC62" s="197" t="s">
        <v>157</v>
      </c>
      <c r="AD62" s="198">
        <v>822.5</v>
      </c>
      <c r="AE62" s="198">
        <v>884.5</v>
      </c>
      <c r="AF62" s="198">
        <f t="shared" ref="AF62" si="27">ABS(AE62-AD62)</f>
        <v>62</v>
      </c>
      <c r="AG62" s="198" t="s">
        <v>111</v>
      </c>
      <c r="AH62" s="198" t="s">
        <v>87</v>
      </c>
      <c r="AI62" s="304">
        <f t="shared" si="12"/>
        <v>0</v>
      </c>
      <c r="AJ62" s="303">
        <f t="shared" si="13"/>
        <v>62</v>
      </c>
      <c r="AK62" s="303">
        <f t="shared" si="14"/>
        <v>0</v>
      </c>
      <c r="AL62" s="303">
        <f t="shared" si="15"/>
        <v>62</v>
      </c>
      <c r="AM62" s="303">
        <f t="shared" si="16"/>
        <v>62</v>
      </c>
      <c r="AN62" s="199"/>
      <c r="AO62" s="199"/>
      <c r="AP62" s="199"/>
      <c r="AQ62" s="199"/>
      <c r="AR62" s="199"/>
    </row>
    <row r="63" spans="26:44" x14ac:dyDescent="0.25">
      <c r="Z63" s="196">
        <f t="shared" si="17"/>
        <v>1</v>
      </c>
      <c r="AA63" s="196" t="str">
        <f t="shared" si="19"/>
        <v>BR-242</v>
      </c>
      <c r="AB63" s="196" t="s">
        <v>94</v>
      </c>
      <c r="AC63" s="197" t="s">
        <v>158</v>
      </c>
      <c r="AD63" s="198">
        <v>884.5</v>
      </c>
      <c r="AE63" s="198">
        <v>903.6</v>
      </c>
      <c r="AF63" s="198">
        <f t="shared" si="11"/>
        <v>19.100000000000023</v>
      </c>
      <c r="AG63" s="198" t="s">
        <v>111</v>
      </c>
      <c r="AH63" s="198" t="s">
        <v>87</v>
      </c>
      <c r="AI63" s="304">
        <f t="shared" si="12"/>
        <v>0</v>
      </c>
      <c r="AJ63" s="303">
        <f t="shared" si="13"/>
        <v>19.100000000000023</v>
      </c>
      <c r="AK63" s="303">
        <f t="shared" si="14"/>
        <v>0</v>
      </c>
      <c r="AL63" s="303">
        <f t="shared" si="15"/>
        <v>19.100000000000023</v>
      </c>
      <c r="AM63" s="303">
        <f t="shared" si="16"/>
        <v>19.100000000000023</v>
      </c>
      <c r="AN63" s="199"/>
      <c r="AO63" s="199"/>
      <c r="AP63" s="199"/>
      <c r="AQ63" s="199"/>
      <c r="AR63" s="199"/>
    </row>
    <row r="64" spans="26:44" x14ac:dyDescent="0.25">
      <c r="Z64" s="196">
        <f t="shared" si="17"/>
        <v>1</v>
      </c>
      <c r="AA64" s="196" t="str">
        <f t="shared" si="19"/>
        <v>BR-242</v>
      </c>
      <c r="AB64" s="196" t="s">
        <v>94</v>
      </c>
      <c r="AC64" s="197" t="s">
        <v>159</v>
      </c>
      <c r="AD64" s="198">
        <v>903.6</v>
      </c>
      <c r="AE64" s="198">
        <v>909.3</v>
      </c>
      <c r="AF64" s="198">
        <f t="shared" si="11"/>
        <v>5.6999999999999318</v>
      </c>
      <c r="AG64" s="198" t="s">
        <v>91</v>
      </c>
      <c r="AH64" s="198" t="s">
        <v>87</v>
      </c>
      <c r="AI64" s="304">
        <f t="shared" si="12"/>
        <v>5.6999999999999318</v>
      </c>
      <c r="AJ64" s="303">
        <f t="shared" si="13"/>
        <v>0</v>
      </c>
      <c r="AK64" s="303">
        <f t="shared" si="14"/>
        <v>0</v>
      </c>
      <c r="AL64" s="303">
        <f t="shared" si="15"/>
        <v>5.6999999999999318</v>
      </c>
      <c r="AM64" s="303">
        <f t="shared" si="16"/>
        <v>5.6999999999999318</v>
      </c>
      <c r="AN64" s="199"/>
      <c r="AO64" s="199"/>
      <c r="AP64" s="199"/>
      <c r="AQ64" s="199"/>
      <c r="AR64" s="199"/>
    </row>
    <row r="65" spans="26:44" x14ac:dyDescent="0.25">
      <c r="Z65" s="196">
        <f t="shared" si="17"/>
        <v>1</v>
      </c>
      <c r="AA65" s="196" t="str">
        <f t="shared" si="19"/>
        <v>BR-242</v>
      </c>
      <c r="AB65" s="196" t="s">
        <v>94</v>
      </c>
      <c r="AC65" s="197" t="s">
        <v>160</v>
      </c>
      <c r="AD65" s="198">
        <v>909.3</v>
      </c>
      <c r="AE65" s="198">
        <v>928.3</v>
      </c>
      <c r="AF65" s="198">
        <f t="shared" si="11"/>
        <v>19</v>
      </c>
      <c r="AG65" s="198" t="s">
        <v>111</v>
      </c>
      <c r="AH65" s="198" t="s">
        <v>87</v>
      </c>
      <c r="AI65" s="304">
        <f t="shared" si="12"/>
        <v>0</v>
      </c>
      <c r="AJ65" s="303">
        <f t="shared" si="13"/>
        <v>19</v>
      </c>
      <c r="AK65" s="303">
        <f t="shared" si="14"/>
        <v>0</v>
      </c>
      <c r="AL65" s="303">
        <f t="shared" si="15"/>
        <v>19</v>
      </c>
      <c r="AM65" s="303">
        <f t="shared" si="16"/>
        <v>19</v>
      </c>
      <c r="AN65" s="199"/>
      <c r="AO65" s="199"/>
      <c r="AP65" s="199"/>
      <c r="AQ65" s="199"/>
      <c r="AR65" s="199"/>
    </row>
    <row r="66" spans="26:44" x14ac:dyDescent="0.25">
      <c r="Z66" s="196">
        <f t="shared" si="17"/>
        <v>1</v>
      </c>
      <c r="AA66" s="196" t="str">
        <f t="shared" si="19"/>
        <v>BR-242</v>
      </c>
      <c r="AB66" s="196" t="s">
        <v>94</v>
      </c>
      <c r="AC66" s="197" t="s">
        <v>161</v>
      </c>
      <c r="AD66" s="198">
        <v>928.3</v>
      </c>
      <c r="AE66" s="198">
        <v>978</v>
      </c>
      <c r="AF66" s="198">
        <f t="shared" si="11"/>
        <v>49.700000000000045</v>
      </c>
      <c r="AG66" s="198" t="s">
        <v>111</v>
      </c>
      <c r="AH66" s="198" t="s">
        <v>87</v>
      </c>
      <c r="AI66" s="304">
        <f t="shared" si="12"/>
        <v>0</v>
      </c>
      <c r="AJ66" s="303">
        <f t="shared" si="13"/>
        <v>49.700000000000045</v>
      </c>
      <c r="AK66" s="303">
        <f t="shared" si="14"/>
        <v>0</v>
      </c>
      <c r="AL66" s="303">
        <f t="shared" si="15"/>
        <v>49.700000000000045</v>
      </c>
      <c r="AM66" s="303">
        <f t="shared" si="16"/>
        <v>49.700000000000045</v>
      </c>
      <c r="AN66" s="199"/>
      <c r="AO66" s="199"/>
      <c r="AP66" s="199"/>
      <c r="AQ66" s="199"/>
      <c r="AR66" s="199"/>
    </row>
    <row r="67" spans="26:44" x14ac:dyDescent="0.25">
      <c r="Z67" s="196">
        <f t="shared" si="17"/>
        <v>1</v>
      </c>
      <c r="AA67" s="196" t="str">
        <f t="shared" si="19"/>
        <v>BR-242</v>
      </c>
      <c r="AB67" s="196" t="s">
        <v>98</v>
      </c>
      <c r="AC67" s="197" t="s">
        <v>162</v>
      </c>
      <c r="AD67" s="198">
        <v>0</v>
      </c>
      <c r="AE67" s="198">
        <v>11.4</v>
      </c>
      <c r="AF67" s="198">
        <f t="shared" si="11"/>
        <v>11.4</v>
      </c>
      <c r="AG67" s="198" t="s">
        <v>111</v>
      </c>
      <c r="AH67" s="198" t="s">
        <v>87</v>
      </c>
      <c r="AI67" s="304">
        <f t="shared" ref="AI67:AI71" si="28">IF(AG67="DUP",AF67,0)</f>
        <v>0</v>
      </c>
      <c r="AJ67" s="303">
        <f t="shared" ref="AJ67:AJ71" si="29">IF(AG67="PAV",AF67,0)</f>
        <v>11.4</v>
      </c>
      <c r="AK67" s="303">
        <f t="shared" ref="AK67:AK71" si="30">IF(AG67="PLA",AF67,0)</f>
        <v>0</v>
      </c>
      <c r="AL67" s="303">
        <f t="shared" ref="AL67:AL71" si="31">SUM(AI67:AK67)</f>
        <v>11.4</v>
      </c>
      <c r="AM67" s="303">
        <f t="shared" ref="AM67:AM71" si="32">SUM(AI67:AJ67)</f>
        <v>11.4</v>
      </c>
      <c r="AN67" s="199"/>
      <c r="AO67" s="199"/>
      <c r="AP67" s="199"/>
      <c r="AQ67" s="199"/>
      <c r="AR67" s="199"/>
    </row>
    <row r="68" spans="26:44" x14ac:dyDescent="0.25">
      <c r="Z68" s="196">
        <f t="shared" ref="Z68:Z71" si="33">$Z$2</f>
        <v>1</v>
      </c>
      <c r="AA68" s="196" t="str">
        <f t="shared" si="19"/>
        <v>BR-242</v>
      </c>
      <c r="AB68" s="196" t="s">
        <v>98</v>
      </c>
      <c r="AC68" s="197" t="s">
        <v>163</v>
      </c>
      <c r="AD68" s="198">
        <v>11.4</v>
      </c>
      <c r="AE68" s="198">
        <v>11.9</v>
      </c>
      <c r="AF68" s="198">
        <f t="shared" si="11"/>
        <v>0.5</v>
      </c>
      <c r="AG68" s="198" t="s">
        <v>111</v>
      </c>
      <c r="AH68" s="198" t="s">
        <v>87</v>
      </c>
      <c r="AI68" s="304">
        <f t="shared" si="28"/>
        <v>0</v>
      </c>
      <c r="AJ68" s="303">
        <f t="shared" si="29"/>
        <v>0.5</v>
      </c>
      <c r="AK68" s="303">
        <f t="shared" si="30"/>
        <v>0</v>
      </c>
      <c r="AL68" s="303">
        <f t="shared" si="31"/>
        <v>0.5</v>
      </c>
      <c r="AM68" s="303">
        <f t="shared" si="32"/>
        <v>0.5</v>
      </c>
      <c r="AN68" s="199"/>
      <c r="AO68" s="199"/>
      <c r="AP68" s="199"/>
      <c r="AQ68" s="199"/>
      <c r="AR68" s="199"/>
    </row>
    <row r="69" spans="26:44" x14ac:dyDescent="0.25">
      <c r="Z69" s="196">
        <f t="shared" si="33"/>
        <v>1</v>
      </c>
      <c r="AA69" s="196" t="str">
        <f t="shared" si="19"/>
        <v>BR-242</v>
      </c>
      <c r="AB69" s="196" t="s">
        <v>98</v>
      </c>
      <c r="AC69" s="197" t="s">
        <v>164</v>
      </c>
      <c r="AD69" s="198">
        <v>11.9</v>
      </c>
      <c r="AE69" s="198">
        <v>12.3</v>
      </c>
      <c r="AF69" s="198">
        <f t="shared" si="11"/>
        <v>0.40000000000000036</v>
      </c>
      <c r="AG69" s="198" t="s">
        <v>111</v>
      </c>
      <c r="AH69" s="198" t="s">
        <v>87</v>
      </c>
      <c r="AI69" s="304">
        <f t="shared" si="28"/>
        <v>0</v>
      </c>
      <c r="AJ69" s="303">
        <f t="shared" si="29"/>
        <v>0.40000000000000036</v>
      </c>
      <c r="AK69" s="303">
        <f t="shared" si="30"/>
        <v>0</v>
      </c>
      <c r="AL69" s="303">
        <f t="shared" si="31"/>
        <v>0.40000000000000036</v>
      </c>
      <c r="AM69" s="303">
        <f t="shared" si="32"/>
        <v>0.40000000000000036</v>
      </c>
      <c r="AN69" s="199"/>
      <c r="AO69" s="199"/>
      <c r="AP69" s="199"/>
      <c r="AQ69" s="199"/>
      <c r="AR69" s="199"/>
    </row>
    <row r="70" spans="26:44" x14ac:dyDescent="0.25">
      <c r="Z70" s="196">
        <f t="shared" si="33"/>
        <v>1</v>
      </c>
      <c r="AA70" s="196" t="str">
        <f t="shared" si="19"/>
        <v>BR-242</v>
      </c>
      <c r="AB70" s="196" t="s">
        <v>98</v>
      </c>
      <c r="AC70" s="197" t="s">
        <v>165</v>
      </c>
      <c r="AD70" s="198">
        <v>12.3</v>
      </c>
      <c r="AE70" s="198">
        <v>23.7</v>
      </c>
      <c r="AF70" s="198">
        <f t="shared" si="11"/>
        <v>11.399999999999999</v>
      </c>
      <c r="AG70" s="198" t="s">
        <v>111</v>
      </c>
      <c r="AH70" s="198" t="s">
        <v>87</v>
      </c>
      <c r="AI70" s="304">
        <f t="shared" si="28"/>
        <v>0</v>
      </c>
      <c r="AJ70" s="303">
        <f t="shared" si="29"/>
        <v>11.399999999999999</v>
      </c>
      <c r="AK70" s="303">
        <f t="shared" si="30"/>
        <v>0</v>
      </c>
      <c r="AL70" s="303">
        <f t="shared" si="31"/>
        <v>11.399999999999999</v>
      </c>
      <c r="AM70" s="303">
        <f t="shared" si="32"/>
        <v>11.399999999999999</v>
      </c>
      <c r="AN70" s="199"/>
      <c r="AO70" s="199"/>
      <c r="AP70" s="199"/>
      <c r="AQ70" s="199"/>
      <c r="AR70" s="199"/>
    </row>
    <row r="71" spans="26:44" x14ac:dyDescent="0.25">
      <c r="Z71" s="196">
        <f t="shared" si="33"/>
        <v>1</v>
      </c>
      <c r="AA71" s="196" t="str">
        <f t="shared" si="19"/>
        <v>BR-242</v>
      </c>
      <c r="AB71" s="196" t="s">
        <v>98</v>
      </c>
      <c r="AC71" s="197" t="s">
        <v>166</v>
      </c>
      <c r="AD71" s="198">
        <v>23.7</v>
      </c>
      <c r="AE71" s="198">
        <v>32</v>
      </c>
      <c r="AF71" s="198">
        <f t="shared" si="11"/>
        <v>8.3000000000000007</v>
      </c>
      <c r="AG71" s="198" t="s">
        <v>167</v>
      </c>
      <c r="AH71" s="198" t="s">
        <v>87</v>
      </c>
      <c r="AI71" s="304">
        <f t="shared" si="28"/>
        <v>0</v>
      </c>
      <c r="AJ71" s="303">
        <f t="shared" si="29"/>
        <v>0</v>
      </c>
      <c r="AK71" s="303">
        <f t="shared" si="30"/>
        <v>0</v>
      </c>
      <c r="AL71" s="303">
        <f t="shared" si="31"/>
        <v>0</v>
      </c>
      <c r="AM71" s="303">
        <f t="shared" si="32"/>
        <v>0</v>
      </c>
      <c r="AN71" s="199"/>
      <c r="AO71" s="199"/>
      <c r="AP71" s="199"/>
      <c r="AQ71" s="199"/>
      <c r="AR71" s="199"/>
    </row>
    <row r="72" spans="26:44" x14ac:dyDescent="0.25">
      <c r="Z72" s="1"/>
      <c r="AA72" s="1"/>
      <c r="AB72" s="1"/>
      <c r="AC72" s="1"/>
      <c r="AD72" s="1"/>
      <c r="AE72" s="1"/>
      <c r="AF72" s="1"/>
      <c r="AG72" s="1"/>
      <c r="AH72" s="1"/>
    </row>
    <row r="73" spans="26:44" x14ac:dyDescent="0.25">
      <c r="Z73" s="1"/>
      <c r="AA73" s="1"/>
      <c r="AB73" s="1"/>
      <c r="AC73" s="1"/>
      <c r="AD73" s="1"/>
      <c r="AE73" s="1"/>
      <c r="AF73" s="1"/>
      <c r="AG73" s="1"/>
      <c r="AH73" s="1"/>
    </row>
    <row r="74" spans="26:44" x14ac:dyDescent="0.25">
      <c r="Z74" s="1"/>
      <c r="AA74" s="1"/>
      <c r="AB74" s="1"/>
      <c r="AC74" s="1"/>
      <c r="AD74" s="1"/>
      <c r="AE74" s="1"/>
      <c r="AF74" s="1"/>
      <c r="AG74" s="1"/>
      <c r="AH74" s="1"/>
    </row>
    <row r="75" spans="26:44" x14ac:dyDescent="0.25">
      <c r="Z75" s="1"/>
      <c r="AA75" s="1"/>
      <c r="AB75" s="1"/>
      <c r="AC75" s="1"/>
      <c r="AD75" s="1"/>
      <c r="AE75" s="1"/>
      <c r="AF75" s="1"/>
      <c r="AG75" s="1"/>
      <c r="AH75" s="1"/>
    </row>
    <row r="76" spans="26:44" x14ac:dyDescent="0.25">
      <c r="Z76" s="1"/>
      <c r="AA76" s="1"/>
      <c r="AB76" s="1"/>
      <c r="AC76" s="1"/>
      <c r="AD76" s="1"/>
      <c r="AE76" s="1"/>
      <c r="AF76" s="1"/>
      <c r="AG76" s="1"/>
      <c r="AH76" s="1"/>
    </row>
    <row r="77" spans="26:44" x14ac:dyDescent="0.25">
      <c r="Z77" s="1"/>
      <c r="AA77" s="1"/>
      <c r="AB77" s="1"/>
      <c r="AC77" s="1"/>
      <c r="AD77" s="1"/>
      <c r="AE77" s="1"/>
      <c r="AF77" s="1"/>
      <c r="AG77" s="1"/>
      <c r="AH77" s="1"/>
    </row>
    <row r="78" spans="26:44" x14ac:dyDescent="0.25">
      <c r="Z78" s="1"/>
      <c r="AA78" s="1"/>
      <c r="AB78" s="1"/>
      <c r="AC78" s="1"/>
      <c r="AD78" s="1"/>
      <c r="AE78" s="1"/>
      <c r="AF78" s="1"/>
      <c r="AG78" s="1"/>
      <c r="AH78" s="1"/>
    </row>
    <row r="79" spans="26:44" x14ac:dyDescent="0.25">
      <c r="Z79" s="1"/>
      <c r="AA79" s="1"/>
      <c r="AB79" s="1"/>
      <c r="AC79" s="1"/>
      <c r="AD79" s="1"/>
      <c r="AE79" s="1"/>
      <c r="AF79" s="1"/>
      <c r="AG79" s="1"/>
      <c r="AH79" s="1"/>
    </row>
    <row r="80" spans="26:44" x14ac:dyDescent="0.25">
      <c r="Z80" s="1"/>
      <c r="AA80" s="1"/>
      <c r="AB80" s="1"/>
      <c r="AC80" s="1"/>
      <c r="AD80" s="1"/>
      <c r="AE80" s="1"/>
      <c r="AF80" s="1"/>
      <c r="AG80" s="1"/>
      <c r="AH80" s="1"/>
    </row>
    <row r="81" spans="26:34" x14ac:dyDescent="0.25">
      <c r="Z81" s="1"/>
      <c r="AA81" s="1"/>
      <c r="AB81" s="1"/>
      <c r="AC81" s="1"/>
      <c r="AD81" s="1"/>
      <c r="AE81" s="1"/>
      <c r="AF81" s="1"/>
      <c r="AG81" s="1"/>
      <c r="AH81" s="1"/>
    </row>
    <row r="82" spans="26:34" x14ac:dyDescent="0.25">
      <c r="Z82" s="1"/>
      <c r="AA82" s="1"/>
      <c r="AB82" s="1"/>
      <c r="AC82" s="1"/>
      <c r="AD82" s="1"/>
      <c r="AE82" s="1"/>
      <c r="AF82" s="1"/>
      <c r="AG82" s="1"/>
      <c r="AH82" s="1"/>
    </row>
    <row r="83" spans="26:34" x14ac:dyDescent="0.25">
      <c r="Z83" s="1"/>
      <c r="AA83" s="1"/>
      <c r="AB83" s="1"/>
      <c r="AC83" s="1"/>
      <c r="AD83" s="1"/>
      <c r="AE83" s="1"/>
      <c r="AF83" s="1"/>
      <c r="AG83" s="1"/>
      <c r="AH83" s="1"/>
    </row>
    <row r="84" spans="26:34" x14ac:dyDescent="0.25">
      <c r="Z84" s="1"/>
      <c r="AA84" s="1"/>
      <c r="AB84" s="1"/>
      <c r="AC84" s="1"/>
      <c r="AD84" s="1"/>
      <c r="AE84" s="1"/>
      <c r="AF84" s="1"/>
      <c r="AG84" s="1"/>
      <c r="AH84" s="1"/>
    </row>
    <row r="85" spans="26:34" x14ac:dyDescent="0.25">
      <c r="Z85" s="1"/>
      <c r="AA85" s="1"/>
      <c r="AB85" s="1"/>
      <c r="AC85" s="1"/>
      <c r="AD85" s="1"/>
      <c r="AE85" s="1"/>
      <c r="AF85" s="1"/>
      <c r="AG85" s="1"/>
      <c r="AH85" s="1"/>
    </row>
    <row r="86" spans="26:34" x14ac:dyDescent="0.25">
      <c r="Z86" s="1"/>
      <c r="AA86" s="1"/>
      <c r="AB86" s="1"/>
      <c r="AC86" s="1"/>
      <c r="AD86" s="1"/>
      <c r="AE86" s="1"/>
      <c r="AF86" s="1"/>
      <c r="AG86" s="1"/>
      <c r="AH86" s="1"/>
    </row>
    <row r="87" spans="26:34" x14ac:dyDescent="0.25">
      <c r="Z87" s="1"/>
      <c r="AA87" s="1"/>
      <c r="AB87" s="1"/>
      <c r="AC87" s="1"/>
      <c r="AD87" s="1"/>
      <c r="AE87" s="1"/>
      <c r="AF87" s="1"/>
      <c r="AG87" s="1"/>
      <c r="AH87" s="1"/>
    </row>
    <row r="88" spans="26:34" x14ac:dyDescent="0.25">
      <c r="Z88" s="1"/>
      <c r="AA88" s="1"/>
      <c r="AB88" s="1"/>
      <c r="AC88" s="1"/>
      <c r="AD88" s="1"/>
      <c r="AE88" s="1"/>
      <c r="AF88" s="1"/>
      <c r="AG88" s="1"/>
      <c r="AH88" s="1"/>
    </row>
    <row r="89" spans="26:34" x14ac:dyDescent="0.25">
      <c r="Z89" s="1"/>
      <c r="AA89" s="1"/>
      <c r="AB89" s="1"/>
      <c r="AC89" s="1"/>
      <c r="AD89" s="1"/>
      <c r="AE89" s="1"/>
      <c r="AF89" s="1"/>
      <c r="AG89" s="1"/>
      <c r="AH89" s="1"/>
    </row>
    <row r="90" spans="26:34" x14ac:dyDescent="0.25">
      <c r="Z90" s="1"/>
      <c r="AA90" s="1"/>
      <c r="AB90" s="1"/>
      <c r="AC90" s="1"/>
      <c r="AD90" s="1"/>
      <c r="AE90" s="1"/>
      <c r="AF90" s="1"/>
      <c r="AG90" s="1"/>
      <c r="AH90" s="1"/>
    </row>
    <row r="91" spans="26:34" x14ac:dyDescent="0.25">
      <c r="Z91" s="1"/>
      <c r="AA91" s="1"/>
      <c r="AB91" s="1"/>
      <c r="AC91" s="1"/>
      <c r="AD91" s="1"/>
      <c r="AE91" s="1"/>
      <c r="AF91" s="1"/>
      <c r="AG91" s="1"/>
      <c r="AH91" s="1"/>
    </row>
    <row r="92" spans="26:34" x14ac:dyDescent="0.25">
      <c r="Z92" s="1"/>
      <c r="AA92" s="1"/>
      <c r="AB92" s="1"/>
      <c r="AC92" s="1"/>
      <c r="AD92" s="1"/>
      <c r="AE92" s="1"/>
      <c r="AF92" s="1"/>
      <c r="AG92" s="1"/>
      <c r="AH92" s="1"/>
    </row>
    <row r="93" spans="26:34" x14ac:dyDescent="0.25">
      <c r="Z93" s="1"/>
      <c r="AA93" s="1"/>
      <c r="AB93" s="1"/>
      <c r="AC93" s="1"/>
      <c r="AD93" s="1"/>
      <c r="AE93" s="1"/>
      <c r="AF93" s="1"/>
      <c r="AG93" s="1"/>
      <c r="AH93" s="1"/>
    </row>
    <row r="94" spans="26:34" x14ac:dyDescent="0.25">
      <c r="Z94" s="1"/>
      <c r="AA94" s="1"/>
      <c r="AB94" s="1"/>
      <c r="AC94" s="1"/>
      <c r="AD94" s="1"/>
      <c r="AE94" s="1"/>
      <c r="AF94" s="1"/>
      <c r="AG94" s="1"/>
      <c r="AH94" s="1"/>
    </row>
    <row r="95" spans="26:34" x14ac:dyDescent="0.25">
      <c r="Z95" s="1"/>
      <c r="AA95" s="1"/>
      <c r="AB95" s="1"/>
      <c r="AC95" s="1"/>
      <c r="AD95" s="1"/>
      <c r="AE95" s="1"/>
      <c r="AF95" s="1"/>
      <c r="AG95" s="1"/>
      <c r="AH95" s="1"/>
    </row>
    <row r="96" spans="26:34" x14ac:dyDescent="0.25">
      <c r="Z96" s="1"/>
      <c r="AA96" s="1"/>
      <c r="AB96" s="1"/>
      <c r="AC96" s="1"/>
      <c r="AD96" s="1"/>
      <c r="AE96" s="1"/>
      <c r="AF96" s="1"/>
      <c r="AG96" s="1"/>
      <c r="AH96" s="1"/>
    </row>
    <row r="97" spans="26:44" x14ac:dyDescent="0.25">
      <c r="Z97" s="297"/>
      <c r="AA97" s="297"/>
      <c r="AB97" s="297"/>
      <c r="AC97" s="298"/>
      <c r="AD97" s="299"/>
      <c r="AE97" s="299"/>
      <c r="AF97" s="299"/>
      <c r="AG97" s="299"/>
      <c r="AH97" s="299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</row>
    <row r="98" spans="26:44" x14ac:dyDescent="0.25">
      <c r="Z98" s="297"/>
      <c r="AA98" s="297"/>
      <c r="AB98" s="297"/>
      <c r="AC98" s="298"/>
      <c r="AD98" s="299"/>
      <c r="AE98" s="299"/>
      <c r="AF98" s="299"/>
      <c r="AG98" s="299"/>
      <c r="AH98" s="299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</row>
    <row r="99" spans="26:44" x14ac:dyDescent="0.25">
      <c r="Z99" s="297"/>
      <c r="AA99" s="297"/>
      <c r="AB99" s="297"/>
      <c r="AC99" s="298"/>
      <c r="AD99" s="299"/>
      <c r="AE99" s="299"/>
      <c r="AF99" s="299"/>
      <c r="AG99" s="299"/>
      <c r="AH99" s="299"/>
      <c r="AI99" s="300"/>
      <c r="AJ99" s="300"/>
      <c r="AK99" s="300"/>
      <c r="AL99" s="300"/>
      <c r="AM99" s="300"/>
      <c r="AN99" s="300"/>
      <c r="AO99" s="300"/>
      <c r="AP99" s="300"/>
      <c r="AQ99" s="300"/>
      <c r="AR99" s="300"/>
    </row>
    <row r="100" spans="26:44" x14ac:dyDescent="0.25">
      <c r="Z100" s="297"/>
      <c r="AA100" s="297"/>
      <c r="AB100" s="297"/>
      <c r="AC100" s="298"/>
      <c r="AD100" s="299"/>
      <c r="AE100" s="299"/>
      <c r="AF100" s="299"/>
      <c r="AG100" s="299"/>
      <c r="AH100" s="299"/>
      <c r="AI100" s="300"/>
      <c r="AJ100" s="300"/>
      <c r="AK100" s="300"/>
      <c r="AL100" s="300"/>
      <c r="AM100" s="300"/>
      <c r="AN100" s="300"/>
      <c r="AO100" s="300"/>
      <c r="AP100" s="300"/>
      <c r="AQ100" s="300"/>
      <c r="AR100" s="300"/>
    </row>
    <row r="101" spans="26:44" x14ac:dyDescent="0.25">
      <c r="Z101" s="297"/>
      <c r="AA101" s="297"/>
      <c r="AB101" s="297"/>
      <c r="AC101" s="298"/>
      <c r="AD101" s="299"/>
      <c r="AE101" s="299"/>
      <c r="AF101" s="299"/>
      <c r="AG101" s="299"/>
      <c r="AH101" s="299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</row>
    <row r="102" spans="26:44" x14ac:dyDescent="0.25">
      <c r="Z102" s="297"/>
      <c r="AA102" s="297"/>
      <c r="AB102" s="297"/>
      <c r="AC102" s="298"/>
      <c r="AD102" s="299"/>
      <c r="AE102" s="299"/>
      <c r="AF102" s="299"/>
      <c r="AG102" s="299"/>
      <c r="AH102" s="299"/>
      <c r="AI102" s="300"/>
      <c r="AJ102" s="300"/>
      <c r="AK102" s="300"/>
      <c r="AL102" s="300"/>
      <c r="AM102" s="300"/>
      <c r="AN102" s="300"/>
      <c r="AO102" s="300"/>
      <c r="AP102" s="300"/>
      <c r="AQ102" s="300"/>
      <c r="AR102" s="300"/>
    </row>
    <row r="103" spans="26:44" x14ac:dyDescent="0.25">
      <c r="Z103" s="297"/>
      <c r="AA103" s="297"/>
      <c r="AB103" s="297"/>
      <c r="AC103" s="298"/>
      <c r="AD103" s="299"/>
      <c r="AE103" s="299"/>
      <c r="AF103" s="299"/>
      <c r="AG103" s="299"/>
      <c r="AH103" s="299"/>
      <c r="AI103" s="300"/>
      <c r="AJ103" s="300"/>
      <c r="AK103" s="300"/>
      <c r="AL103" s="300"/>
      <c r="AM103" s="300"/>
      <c r="AN103" s="300"/>
      <c r="AO103" s="300"/>
      <c r="AP103" s="300"/>
      <c r="AQ103" s="300"/>
      <c r="AR103" s="300"/>
    </row>
    <row r="104" spans="26:44" x14ac:dyDescent="0.25">
      <c r="Z104" s="297"/>
      <c r="AA104" s="297"/>
      <c r="AB104" s="297"/>
      <c r="AC104" s="298"/>
      <c r="AD104" s="299"/>
      <c r="AE104" s="299"/>
      <c r="AF104" s="299"/>
      <c r="AG104" s="299"/>
      <c r="AH104" s="299"/>
      <c r="AI104" s="300"/>
      <c r="AJ104" s="300"/>
      <c r="AK104" s="300"/>
      <c r="AL104" s="300"/>
      <c r="AM104" s="300"/>
      <c r="AN104" s="300"/>
      <c r="AO104" s="300"/>
      <c r="AP104" s="300"/>
      <c r="AQ104" s="300"/>
      <c r="AR104" s="300"/>
    </row>
    <row r="105" spans="26:44" x14ac:dyDescent="0.25">
      <c r="Z105" s="297"/>
      <c r="AA105" s="297"/>
      <c r="AB105" s="297"/>
      <c r="AC105" s="298"/>
      <c r="AD105" s="299"/>
      <c r="AE105" s="299"/>
      <c r="AF105" s="299"/>
      <c r="AG105" s="299"/>
      <c r="AH105" s="299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</row>
    <row r="106" spans="26:44" x14ac:dyDescent="0.25">
      <c r="Z106" s="297"/>
      <c r="AA106" s="297"/>
      <c r="AB106" s="297"/>
      <c r="AC106" s="298"/>
      <c r="AD106" s="299"/>
      <c r="AE106" s="299"/>
      <c r="AF106" s="299"/>
      <c r="AG106" s="299"/>
      <c r="AH106" s="299"/>
      <c r="AI106" s="300"/>
      <c r="AJ106" s="300"/>
      <c r="AK106" s="300"/>
      <c r="AL106" s="300"/>
      <c r="AM106" s="300"/>
      <c r="AN106" s="300"/>
      <c r="AO106" s="300"/>
      <c r="AP106" s="300"/>
      <c r="AQ106" s="300"/>
      <c r="AR106" s="300"/>
    </row>
    <row r="107" spans="26:44" x14ac:dyDescent="0.25">
      <c r="Z107" s="297"/>
      <c r="AA107" s="297"/>
      <c r="AB107" s="297"/>
      <c r="AC107" s="298"/>
      <c r="AD107" s="299"/>
      <c r="AE107" s="299"/>
      <c r="AF107" s="299"/>
      <c r="AG107" s="299"/>
      <c r="AH107" s="299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</row>
    <row r="108" spans="26:44" x14ac:dyDescent="0.25">
      <c r="Z108" s="297"/>
      <c r="AA108" s="297"/>
      <c r="AB108" s="297"/>
      <c r="AC108" s="298"/>
      <c r="AD108" s="299"/>
      <c r="AE108" s="299"/>
      <c r="AF108" s="299"/>
      <c r="AG108" s="299"/>
      <c r="AH108" s="299"/>
      <c r="AI108" s="300"/>
      <c r="AJ108" s="300"/>
      <c r="AK108" s="300"/>
      <c r="AL108" s="300"/>
      <c r="AM108" s="300"/>
      <c r="AN108" s="300"/>
      <c r="AO108" s="300"/>
      <c r="AP108" s="300"/>
      <c r="AQ108" s="300"/>
      <c r="AR108" s="300"/>
    </row>
    <row r="109" spans="26:44" x14ac:dyDescent="0.25">
      <c r="Z109" s="297"/>
      <c r="AA109" s="297"/>
      <c r="AB109" s="297"/>
      <c r="AC109" s="298"/>
      <c r="AD109" s="299"/>
      <c r="AE109" s="299"/>
      <c r="AF109" s="299"/>
      <c r="AG109" s="299"/>
      <c r="AH109" s="299"/>
      <c r="AI109" s="300"/>
      <c r="AJ109" s="300"/>
      <c r="AK109" s="300"/>
      <c r="AL109" s="300"/>
      <c r="AM109" s="300"/>
      <c r="AN109" s="300"/>
      <c r="AO109" s="300"/>
      <c r="AP109" s="300"/>
      <c r="AQ109" s="300"/>
      <c r="AR109" s="300"/>
    </row>
    <row r="110" spans="26:44" x14ac:dyDescent="0.25">
      <c r="Z110" s="297"/>
      <c r="AA110" s="297"/>
      <c r="AB110" s="297"/>
      <c r="AC110" s="298"/>
      <c r="AD110" s="299"/>
      <c r="AE110" s="299"/>
      <c r="AF110" s="299"/>
      <c r="AG110" s="299"/>
      <c r="AH110" s="299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</row>
    <row r="111" spans="26:44" x14ac:dyDescent="0.25">
      <c r="Z111" s="297"/>
      <c r="AA111" s="297"/>
      <c r="AB111" s="297"/>
      <c r="AC111" s="298"/>
      <c r="AD111" s="299"/>
      <c r="AE111" s="299"/>
      <c r="AF111" s="299"/>
      <c r="AG111" s="299"/>
      <c r="AH111" s="299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</row>
    <row r="112" spans="26:44" x14ac:dyDescent="0.25">
      <c r="Z112" s="297"/>
      <c r="AA112" s="297"/>
      <c r="AB112" s="297"/>
      <c r="AC112" s="298"/>
      <c r="AD112" s="299"/>
      <c r="AE112" s="299"/>
      <c r="AF112" s="299"/>
      <c r="AG112" s="299"/>
      <c r="AH112" s="299"/>
      <c r="AI112" s="300"/>
      <c r="AJ112" s="300"/>
      <c r="AK112" s="300"/>
      <c r="AL112" s="300"/>
      <c r="AM112" s="300"/>
      <c r="AN112" s="300"/>
      <c r="AO112" s="300"/>
      <c r="AP112" s="300"/>
      <c r="AQ112" s="300"/>
      <c r="AR112" s="300"/>
    </row>
    <row r="113" spans="26:44" x14ac:dyDescent="0.25">
      <c r="Z113" s="297"/>
      <c r="AA113" s="297"/>
      <c r="AB113" s="297"/>
      <c r="AC113" s="298"/>
      <c r="AD113" s="299"/>
      <c r="AE113" s="299"/>
      <c r="AF113" s="299"/>
      <c r="AG113" s="299"/>
      <c r="AH113" s="299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</row>
    <row r="114" spans="26:44" x14ac:dyDescent="0.25">
      <c r="Z114" s="297"/>
      <c r="AA114" s="297"/>
      <c r="AB114" s="297"/>
      <c r="AC114" s="298"/>
      <c r="AD114" s="299"/>
      <c r="AE114" s="299"/>
      <c r="AF114" s="299"/>
      <c r="AG114" s="299"/>
      <c r="AH114" s="299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</row>
    <row r="115" spans="26:44" x14ac:dyDescent="0.25">
      <c r="Z115" s="297"/>
      <c r="AA115" s="297"/>
      <c r="AB115" s="297"/>
      <c r="AC115" s="298"/>
      <c r="AD115" s="299"/>
      <c r="AE115" s="299"/>
      <c r="AF115" s="299"/>
      <c r="AG115" s="299"/>
      <c r="AH115" s="299"/>
      <c r="AI115" s="300"/>
      <c r="AJ115" s="300"/>
      <c r="AK115" s="300"/>
      <c r="AL115" s="300"/>
      <c r="AM115" s="300"/>
      <c r="AN115" s="300"/>
      <c r="AO115" s="300"/>
      <c r="AP115" s="300"/>
      <c r="AQ115" s="300"/>
      <c r="AR115" s="300"/>
    </row>
    <row r="116" spans="26:44" x14ac:dyDescent="0.25">
      <c r="Z116" s="297"/>
      <c r="AA116" s="297"/>
      <c r="AB116" s="297"/>
      <c r="AC116" s="298"/>
      <c r="AD116" s="299"/>
      <c r="AE116" s="299"/>
      <c r="AF116" s="299"/>
      <c r="AG116" s="299"/>
      <c r="AH116" s="299"/>
      <c r="AI116" s="300"/>
      <c r="AJ116" s="300"/>
      <c r="AK116" s="300"/>
      <c r="AL116" s="300"/>
      <c r="AM116" s="300"/>
      <c r="AN116" s="300"/>
      <c r="AO116" s="300"/>
      <c r="AP116" s="300"/>
      <c r="AQ116" s="300"/>
      <c r="AR116" s="300"/>
    </row>
    <row r="117" spans="26:44" x14ac:dyDescent="0.25">
      <c r="Z117" s="297"/>
      <c r="AA117" s="297"/>
      <c r="AB117" s="297"/>
      <c r="AC117" s="298"/>
      <c r="AD117" s="299"/>
      <c r="AE117" s="299"/>
      <c r="AF117" s="299"/>
      <c r="AG117" s="299"/>
      <c r="AH117" s="299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</row>
    <row r="118" spans="26:44" x14ac:dyDescent="0.25">
      <c r="Z118" s="297"/>
      <c r="AA118" s="297"/>
      <c r="AB118" s="297"/>
      <c r="AC118" s="298"/>
      <c r="AD118" s="299"/>
      <c r="AE118" s="299"/>
      <c r="AF118" s="299"/>
      <c r="AG118" s="299"/>
      <c r="AH118" s="299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</row>
    <row r="119" spans="26:44" x14ac:dyDescent="0.25">
      <c r="Z119" s="297"/>
      <c r="AA119" s="297"/>
      <c r="AB119" s="297"/>
      <c r="AC119" s="298"/>
      <c r="AD119" s="299"/>
      <c r="AE119" s="299"/>
      <c r="AF119" s="299"/>
      <c r="AG119" s="299"/>
      <c r="AH119" s="299"/>
      <c r="AI119" s="300"/>
      <c r="AJ119" s="300"/>
      <c r="AK119" s="300"/>
      <c r="AL119" s="300"/>
      <c r="AM119" s="300"/>
      <c r="AN119" s="300"/>
      <c r="AO119" s="300"/>
      <c r="AP119" s="300"/>
      <c r="AQ119" s="300"/>
      <c r="AR119" s="300"/>
    </row>
    <row r="120" spans="26:44" x14ac:dyDescent="0.25">
      <c r="Z120" s="297"/>
      <c r="AA120" s="297"/>
      <c r="AB120" s="297"/>
      <c r="AC120" s="297"/>
      <c r="AD120" s="299"/>
      <c r="AE120" s="299"/>
      <c r="AF120" s="299"/>
      <c r="AG120" s="299"/>
      <c r="AH120" s="299"/>
      <c r="AI120" s="300"/>
      <c r="AJ120" s="300"/>
      <c r="AK120" s="300"/>
      <c r="AL120" s="300"/>
      <c r="AM120" s="300"/>
      <c r="AN120" s="300"/>
      <c r="AO120" s="300"/>
      <c r="AP120" s="300"/>
      <c r="AQ120" s="300"/>
      <c r="AR120" s="300"/>
    </row>
    <row r="121" spans="26:44" x14ac:dyDescent="0.25">
      <c r="Z121" s="297"/>
      <c r="AA121" s="297"/>
      <c r="AB121" s="297"/>
      <c r="AC121" s="297"/>
      <c r="AD121" s="299"/>
      <c r="AE121" s="299"/>
      <c r="AF121" s="299"/>
      <c r="AG121" s="299"/>
      <c r="AH121" s="299"/>
      <c r="AI121" s="300"/>
      <c r="AJ121" s="300"/>
      <c r="AK121" s="300"/>
      <c r="AL121" s="300"/>
      <c r="AM121" s="300"/>
      <c r="AN121" s="300"/>
      <c r="AO121" s="300"/>
      <c r="AP121" s="300"/>
      <c r="AQ121" s="300"/>
      <c r="AR121" s="300"/>
    </row>
  </sheetData>
  <conditionalFormatting sqref="Z2:AH71 Z97:AH121">
    <cfRule type="expression" dxfId="3" priority="1">
      <formula>INDIRECT(ADDRESS(ROW(),1))="Coinc"</formula>
    </cfRule>
    <cfRule type="expression" dxfId="2" priority="2">
      <formula>INDIRECT(ADDRESS(ROW(),1))="Removido"</formula>
    </cfRule>
    <cfRule type="expression" dxfId="1" priority="3">
      <formula>INDIRECT(ADDRESS(ROW(),1))="Novo Trecho"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&amp;L&amp;"Calibri"&amp;10&amp;K000000 Confidencial - Somente Visualização&amp;1#_x000D_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D0620-655E-4236-9B92-CE0AE0539FD1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B4ADC-A7F3-4038-94B0-C7F722FE45E4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5073C-70F6-430F-9B52-7604E2433BA0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64446-7FE9-4C9B-9136-B6BB4BAEF0B2}">
  <dimension ref="A1"/>
  <sheetViews>
    <sheetView workbookViewId="0"/>
  </sheetViews>
  <sheetFormatPr defaultRowHeight="12.5" x14ac:dyDescent="0.25"/>
  <sheetData/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23AFA-DDFA-4FAD-B853-5ED64F64E181}">
  <sheetPr codeName="Planilha1">
    <tabColor rgb="FF007F1B"/>
    <outlinePr summaryBelow="0" summaryRight="0"/>
  </sheetPr>
  <dimension ref="A1:BX129"/>
  <sheetViews>
    <sheetView showGridLines="0" view="pageBreakPreview" topLeftCell="C90" zoomScale="98" zoomScaleNormal="100" zoomScaleSheetLayoutView="98" workbookViewId="0">
      <selection activeCell="H111" sqref="H111"/>
    </sheetView>
  </sheetViews>
  <sheetFormatPr defaultColWidth="9.1796875" defaultRowHeight="12.5" x14ac:dyDescent="0.25"/>
  <cols>
    <col min="1" max="1" width="9.54296875" style="346" customWidth="1"/>
    <col min="2" max="2" width="90.54296875" style="347" customWidth="1"/>
    <col min="3" max="3" width="20.81640625" style="343" customWidth="1"/>
    <col min="4" max="7" width="8.54296875" style="343" customWidth="1"/>
    <col min="8" max="14" width="4.1796875" style="344" customWidth="1"/>
    <col min="15" max="16" width="4.1796875" style="345" customWidth="1"/>
    <col min="17" max="33" width="4.1796875" style="344" customWidth="1"/>
    <col min="34" max="34" width="6" style="344" customWidth="1"/>
    <col min="35" max="35" width="4.1796875" style="344" customWidth="1"/>
    <col min="36" max="36" width="4.54296875" style="344" customWidth="1"/>
    <col min="37" max="37" width="5.54296875" style="344" customWidth="1"/>
    <col min="38" max="38" width="9.1796875" style="320"/>
    <col min="39" max="39" width="15.54296875" style="320" customWidth="1"/>
    <col min="40" max="40" width="17.54296875" style="320" customWidth="1"/>
    <col min="41" max="16384" width="9.1796875" style="320"/>
  </cols>
  <sheetData>
    <row r="1" spans="1:76" ht="13" customHeight="1" x14ac:dyDescent="0.25">
      <c r="A1" s="581"/>
      <c r="B1" s="582"/>
      <c r="C1" s="583"/>
      <c r="D1" s="594"/>
      <c r="E1" s="595"/>
      <c r="F1" s="427"/>
      <c r="G1" s="427"/>
      <c r="H1" s="428"/>
      <c r="I1" s="428"/>
      <c r="J1" s="428"/>
      <c r="K1" s="428"/>
      <c r="L1" s="428"/>
      <c r="M1" s="428"/>
      <c r="N1" s="428"/>
      <c r="O1" s="429"/>
      <c r="P1" s="429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  <c r="AI1" s="428"/>
      <c r="AJ1" s="428"/>
      <c r="AK1" s="430"/>
    </row>
    <row r="2" spans="1:76" ht="13" customHeight="1" x14ac:dyDescent="0.25">
      <c r="A2" s="432"/>
      <c r="B2" s="647" t="s">
        <v>4151</v>
      </c>
      <c r="C2" s="584"/>
      <c r="D2" s="592"/>
      <c r="E2" s="593"/>
      <c r="J2" s="648" t="s">
        <v>4150</v>
      </c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K2" s="431"/>
    </row>
    <row r="3" spans="1:76" ht="13" customHeight="1" x14ac:dyDescent="0.25">
      <c r="A3" s="432"/>
      <c r="B3" s="647"/>
      <c r="C3" s="584"/>
      <c r="D3" s="592"/>
      <c r="E3" s="593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  <c r="AC3" s="648"/>
      <c r="AD3" s="648"/>
      <c r="AE3" s="648"/>
      <c r="AF3" s="648"/>
      <c r="AG3" s="648"/>
      <c r="AH3" s="648"/>
      <c r="AK3" s="431"/>
    </row>
    <row r="4" spans="1:76" ht="5.15" customHeight="1" x14ac:dyDescent="0.25">
      <c r="A4" s="432"/>
      <c r="C4" s="584"/>
      <c r="J4" s="648"/>
      <c r="K4" s="648"/>
      <c r="L4" s="648"/>
      <c r="M4" s="648"/>
      <c r="N4" s="648"/>
      <c r="O4" s="648"/>
      <c r="P4" s="648"/>
      <c r="Q4" s="648"/>
      <c r="R4" s="648"/>
      <c r="S4" s="648"/>
      <c r="T4" s="648"/>
      <c r="U4" s="648"/>
      <c r="V4" s="648"/>
      <c r="W4" s="648"/>
      <c r="X4" s="648"/>
      <c r="Y4" s="648"/>
      <c r="Z4" s="648"/>
      <c r="AA4" s="648"/>
      <c r="AB4" s="648"/>
      <c r="AC4" s="648"/>
      <c r="AD4" s="648"/>
      <c r="AE4" s="648"/>
      <c r="AF4" s="648"/>
      <c r="AG4" s="648"/>
      <c r="AH4" s="648"/>
      <c r="AK4" s="431"/>
    </row>
    <row r="5" spans="1:76" ht="26.25" customHeight="1" x14ac:dyDescent="0.25">
      <c r="A5" s="432"/>
      <c r="C5" s="585"/>
      <c r="D5" s="348"/>
      <c r="AK5" s="431"/>
    </row>
    <row r="6" spans="1:76" ht="30" customHeight="1" x14ac:dyDescent="0.25">
      <c r="A6" s="640" t="s">
        <v>3</v>
      </c>
      <c r="B6" s="640" t="s">
        <v>4</v>
      </c>
      <c r="C6" s="640" t="s">
        <v>5</v>
      </c>
      <c r="D6" s="642" t="s">
        <v>169</v>
      </c>
      <c r="E6" s="640"/>
      <c r="F6" s="643"/>
      <c r="G6" s="349"/>
      <c r="H6" s="644" t="s">
        <v>168</v>
      </c>
      <c r="I6" s="645"/>
      <c r="J6" s="645"/>
      <c r="K6" s="645"/>
      <c r="L6" s="645"/>
      <c r="M6" s="645"/>
      <c r="N6" s="645"/>
      <c r="O6" s="645"/>
      <c r="P6" s="645"/>
      <c r="Q6" s="645"/>
      <c r="R6" s="645"/>
      <c r="S6" s="645"/>
      <c r="T6" s="646" t="s">
        <v>170</v>
      </c>
      <c r="U6" s="646"/>
      <c r="V6" s="646"/>
      <c r="W6" s="646" t="s">
        <v>171</v>
      </c>
      <c r="X6" s="646"/>
      <c r="Y6" s="646"/>
      <c r="Z6" s="646"/>
      <c r="AA6" s="646"/>
      <c r="AB6" s="646" t="s">
        <v>172</v>
      </c>
      <c r="AC6" s="646"/>
      <c r="AD6" s="646"/>
      <c r="AE6" s="646" t="s">
        <v>173</v>
      </c>
      <c r="AF6" s="646"/>
      <c r="AG6" s="646"/>
      <c r="AH6" s="321" t="s">
        <v>174</v>
      </c>
      <c r="AI6" s="641" t="s">
        <v>173</v>
      </c>
      <c r="AJ6" s="641"/>
      <c r="AK6" s="321" t="s">
        <v>175</v>
      </c>
    </row>
    <row r="7" spans="1:76" s="319" customFormat="1" ht="14.5" thickBot="1" x14ac:dyDescent="0.3">
      <c r="A7" s="640"/>
      <c r="B7" s="640"/>
      <c r="C7" s="640"/>
      <c r="D7" s="566" t="s">
        <v>176</v>
      </c>
      <c r="E7" s="350" t="s">
        <v>4153</v>
      </c>
      <c r="F7" s="351" t="s">
        <v>4154</v>
      </c>
      <c r="G7" s="350" t="s">
        <v>4153</v>
      </c>
      <c r="H7" s="352">
        <v>1</v>
      </c>
      <c r="I7" s="353">
        <v>2</v>
      </c>
      <c r="J7" s="353">
        <v>3</v>
      </c>
      <c r="K7" s="353">
        <v>4</v>
      </c>
      <c r="L7" s="353">
        <v>5</v>
      </c>
      <c r="M7" s="353">
        <v>6</v>
      </c>
      <c r="N7" s="353">
        <v>7</v>
      </c>
      <c r="O7" s="353">
        <v>8</v>
      </c>
      <c r="P7" s="353">
        <v>9</v>
      </c>
      <c r="Q7" s="353">
        <v>10</v>
      </c>
      <c r="R7" s="353">
        <v>11</v>
      </c>
      <c r="S7" s="353">
        <v>12</v>
      </c>
      <c r="T7" s="353">
        <v>13</v>
      </c>
      <c r="U7" s="353">
        <v>14</v>
      </c>
      <c r="V7" s="353">
        <v>15</v>
      </c>
      <c r="W7" s="353">
        <v>16</v>
      </c>
      <c r="X7" s="353">
        <v>17</v>
      </c>
      <c r="Y7" s="353">
        <v>18</v>
      </c>
      <c r="Z7" s="353">
        <v>19</v>
      </c>
      <c r="AA7" s="353">
        <v>20</v>
      </c>
      <c r="AB7" s="353">
        <v>21</v>
      </c>
      <c r="AC7" s="353">
        <v>22</v>
      </c>
      <c r="AD7" s="353">
        <v>23</v>
      </c>
      <c r="AE7" s="353">
        <v>24</v>
      </c>
      <c r="AF7" s="353">
        <v>25</v>
      </c>
      <c r="AG7" s="353">
        <v>26</v>
      </c>
      <c r="AH7" s="353">
        <v>27</v>
      </c>
      <c r="AI7" s="353">
        <v>28</v>
      </c>
      <c r="AJ7" s="353">
        <v>29</v>
      </c>
      <c r="AK7" s="353">
        <v>30</v>
      </c>
    </row>
    <row r="8" spans="1:76" ht="13" x14ac:dyDescent="0.25">
      <c r="A8" s="354"/>
      <c r="B8" s="354"/>
      <c r="C8" s="355">
        <f>C9+C14+C53+C102+C105+C108</f>
        <v>12300367.430079853</v>
      </c>
      <c r="D8" s="567"/>
      <c r="E8" s="356"/>
      <c r="F8" s="356"/>
      <c r="G8" s="357"/>
      <c r="H8" s="358" t="str">
        <f t="shared" ref="H8:J10" si="0">IF(H$7=$F8,1,IF(AND(H$7&lt;=$F8,H$7&gt;=$D8),0,""))</f>
        <v/>
      </c>
      <c r="I8" s="359" t="str">
        <f t="shared" si="0"/>
        <v/>
      </c>
      <c r="J8" s="359" t="str">
        <f>IF(J$7=$F8,1,IF(AND(J$7&lt;=$F8,J$7&gt;=$D8),0,""))</f>
        <v/>
      </c>
      <c r="K8" s="359" t="str">
        <f t="shared" ref="K8:AK10" si="1">IF(K$7=$F8,1,IF(AND(K$7&lt;=$F8,K$7&gt;=$D8),0,""))</f>
        <v/>
      </c>
      <c r="L8" s="359" t="str">
        <f t="shared" si="1"/>
        <v/>
      </c>
      <c r="M8" s="359" t="str">
        <f t="shared" si="1"/>
        <v/>
      </c>
      <c r="N8" s="359" t="str">
        <f t="shared" si="1"/>
        <v/>
      </c>
      <c r="O8" s="359" t="str">
        <f t="shared" si="1"/>
        <v/>
      </c>
      <c r="P8" s="359" t="str">
        <f t="shared" si="1"/>
        <v/>
      </c>
      <c r="Q8" s="359" t="str">
        <f t="shared" si="1"/>
        <v/>
      </c>
      <c r="R8" s="359" t="str">
        <f t="shared" si="1"/>
        <v/>
      </c>
      <c r="S8" s="359" t="str">
        <f t="shared" si="1"/>
        <v/>
      </c>
      <c r="T8" s="359" t="str">
        <f t="shared" si="1"/>
        <v/>
      </c>
      <c r="U8" s="359" t="str">
        <f t="shared" si="1"/>
        <v/>
      </c>
      <c r="V8" s="359" t="str">
        <f t="shared" si="1"/>
        <v/>
      </c>
      <c r="W8" s="359" t="str">
        <f t="shared" si="1"/>
        <v/>
      </c>
      <c r="X8" s="359" t="str">
        <f t="shared" si="1"/>
        <v/>
      </c>
      <c r="Y8" s="359" t="str">
        <f t="shared" si="1"/>
        <v/>
      </c>
      <c r="Z8" s="359" t="str">
        <f t="shared" si="1"/>
        <v/>
      </c>
      <c r="AA8" s="359" t="str">
        <f t="shared" si="1"/>
        <v/>
      </c>
      <c r="AB8" s="359" t="str">
        <f t="shared" si="1"/>
        <v/>
      </c>
      <c r="AC8" s="359" t="str">
        <f t="shared" si="1"/>
        <v/>
      </c>
      <c r="AD8" s="359" t="str">
        <f t="shared" si="1"/>
        <v/>
      </c>
      <c r="AE8" s="359" t="str">
        <f t="shared" si="1"/>
        <v/>
      </c>
      <c r="AF8" s="359" t="str">
        <f t="shared" si="1"/>
        <v/>
      </c>
      <c r="AG8" s="359" t="str">
        <f t="shared" si="1"/>
        <v/>
      </c>
      <c r="AH8" s="359" t="str">
        <f t="shared" si="1"/>
        <v/>
      </c>
      <c r="AI8" s="359" t="str">
        <f t="shared" si="1"/>
        <v/>
      </c>
      <c r="AJ8" s="359" t="str">
        <f t="shared" si="1"/>
        <v/>
      </c>
      <c r="AK8" s="359" t="str">
        <f t="shared" si="1"/>
        <v/>
      </c>
    </row>
    <row r="9" spans="1:76" s="319" customFormat="1" ht="13" x14ac:dyDescent="0.25">
      <c r="A9" s="478">
        <v>1</v>
      </c>
      <c r="B9" s="360" t="s">
        <v>7</v>
      </c>
      <c r="C9" s="361">
        <f>SUBTOTAL(9,C10:C13)</f>
        <v>65288.987172260931</v>
      </c>
      <c r="D9" s="568"/>
      <c r="E9" s="362"/>
      <c r="F9" s="362"/>
      <c r="G9" s="363"/>
      <c r="H9" s="364" t="str">
        <f t="shared" si="0"/>
        <v/>
      </c>
      <c r="I9" s="365" t="str">
        <f t="shared" si="0"/>
        <v/>
      </c>
      <c r="J9" s="365" t="str">
        <f t="shared" si="0"/>
        <v/>
      </c>
      <c r="K9" s="365" t="str">
        <f t="shared" si="1"/>
        <v/>
      </c>
      <c r="L9" s="365" t="str">
        <f t="shared" si="1"/>
        <v/>
      </c>
      <c r="M9" s="365" t="str">
        <f t="shared" si="1"/>
        <v/>
      </c>
      <c r="N9" s="365" t="str">
        <f t="shared" si="1"/>
        <v/>
      </c>
      <c r="O9" s="365" t="str">
        <f t="shared" si="1"/>
        <v/>
      </c>
      <c r="P9" s="365" t="str">
        <f t="shared" si="1"/>
        <v/>
      </c>
      <c r="Q9" s="365" t="str">
        <f t="shared" si="1"/>
        <v/>
      </c>
      <c r="R9" s="365" t="str">
        <f t="shared" si="1"/>
        <v/>
      </c>
      <c r="S9" s="365" t="str">
        <f t="shared" si="1"/>
        <v/>
      </c>
      <c r="T9" s="365" t="str">
        <f t="shared" si="1"/>
        <v/>
      </c>
      <c r="U9" s="365" t="str">
        <f t="shared" si="1"/>
        <v/>
      </c>
      <c r="V9" s="365" t="str">
        <f t="shared" si="1"/>
        <v/>
      </c>
      <c r="W9" s="365" t="str">
        <f t="shared" si="1"/>
        <v/>
      </c>
      <c r="X9" s="365" t="str">
        <f t="shared" si="1"/>
        <v/>
      </c>
      <c r="Y9" s="365" t="str">
        <f t="shared" si="1"/>
        <v/>
      </c>
      <c r="Z9" s="365" t="str">
        <f t="shared" si="1"/>
        <v/>
      </c>
      <c r="AA9" s="365" t="str">
        <f t="shared" si="1"/>
        <v/>
      </c>
      <c r="AB9" s="365" t="str">
        <f t="shared" si="1"/>
        <v/>
      </c>
      <c r="AC9" s="365" t="str">
        <f t="shared" si="1"/>
        <v/>
      </c>
      <c r="AD9" s="365" t="str">
        <f t="shared" si="1"/>
        <v/>
      </c>
      <c r="AE9" s="365" t="str">
        <f t="shared" si="1"/>
        <v/>
      </c>
      <c r="AF9" s="365" t="str">
        <f t="shared" si="1"/>
        <v/>
      </c>
      <c r="AG9" s="365" t="str">
        <f t="shared" si="1"/>
        <v/>
      </c>
      <c r="AH9" s="365" t="str">
        <f t="shared" si="1"/>
        <v/>
      </c>
      <c r="AI9" s="365" t="str">
        <f t="shared" si="1"/>
        <v/>
      </c>
      <c r="AJ9" s="365" t="str">
        <f t="shared" si="1"/>
        <v/>
      </c>
      <c r="AK9" s="365" t="str">
        <f t="shared" si="1"/>
        <v/>
      </c>
    </row>
    <row r="10" spans="1:76" s="319" customFormat="1" ht="13" x14ac:dyDescent="0.25">
      <c r="A10" s="410" t="s">
        <v>8</v>
      </c>
      <c r="B10" s="366" t="s">
        <v>9</v>
      </c>
      <c r="C10" s="367">
        <f>SUBTOTAL(9,C11:C13)</f>
        <v>65288.987172260931</v>
      </c>
      <c r="D10" s="569"/>
      <c r="E10" s="368"/>
      <c r="F10" s="368"/>
      <c r="G10" s="369"/>
      <c r="H10" s="370" t="str">
        <f t="shared" si="0"/>
        <v/>
      </c>
      <c r="I10" s="371" t="str">
        <f t="shared" si="0"/>
        <v/>
      </c>
      <c r="J10" s="371" t="str">
        <f t="shared" si="0"/>
        <v/>
      </c>
      <c r="K10" s="371" t="str">
        <f t="shared" si="1"/>
        <v/>
      </c>
      <c r="L10" s="371" t="str">
        <f t="shared" si="1"/>
        <v/>
      </c>
      <c r="M10" s="371" t="str">
        <f t="shared" si="1"/>
        <v/>
      </c>
      <c r="N10" s="371" t="str">
        <f t="shared" si="1"/>
        <v/>
      </c>
      <c r="O10" s="371" t="str">
        <f t="shared" si="1"/>
        <v/>
      </c>
      <c r="P10" s="371" t="str">
        <f t="shared" si="1"/>
        <v/>
      </c>
      <c r="Q10" s="371" t="str">
        <f t="shared" si="1"/>
        <v/>
      </c>
      <c r="R10" s="371" t="str">
        <f t="shared" si="1"/>
        <v/>
      </c>
      <c r="S10" s="371" t="str">
        <f t="shared" si="1"/>
        <v/>
      </c>
      <c r="T10" s="371" t="str">
        <f t="shared" si="1"/>
        <v/>
      </c>
      <c r="U10" s="371" t="str">
        <f t="shared" si="1"/>
        <v/>
      </c>
      <c r="V10" s="371" t="str">
        <f t="shared" si="1"/>
        <v/>
      </c>
      <c r="W10" s="371" t="str">
        <f t="shared" si="1"/>
        <v/>
      </c>
      <c r="X10" s="371" t="str">
        <f t="shared" si="1"/>
        <v/>
      </c>
      <c r="Y10" s="371" t="str">
        <f t="shared" si="1"/>
        <v/>
      </c>
      <c r="Z10" s="371" t="str">
        <f t="shared" si="1"/>
        <v/>
      </c>
      <c r="AA10" s="371" t="str">
        <f t="shared" si="1"/>
        <v/>
      </c>
      <c r="AB10" s="371" t="str">
        <f t="shared" si="1"/>
        <v/>
      </c>
      <c r="AC10" s="371" t="str">
        <f t="shared" si="1"/>
        <v/>
      </c>
      <c r="AD10" s="371" t="str">
        <f t="shared" si="1"/>
        <v/>
      </c>
      <c r="AE10" s="371" t="str">
        <f t="shared" si="1"/>
        <v/>
      </c>
      <c r="AF10" s="371" t="str">
        <f t="shared" si="1"/>
        <v/>
      </c>
      <c r="AG10" s="371" t="str">
        <f t="shared" si="1"/>
        <v/>
      </c>
      <c r="AH10" s="371" t="str">
        <f t="shared" si="1"/>
        <v/>
      </c>
      <c r="AI10" s="371" t="str">
        <f t="shared" si="1"/>
        <v/>
      </c>
      <c r="AJ10" s="371" t="str">
        <f t="shared" si="1"/>
        <v/>
      </c>
      <c r="AK10" s="371" t="str">
        <f t="shared" si="1"/>
        <v/>
      </c>
      <c r="AL10" s="340"/>
      <c r="AM10" s="340"/>
      <c r="AN10" s="340"/>
      <c r="AO10" s="340"/>
      <c r="AP10" s="340"/>
      <c r="AQ10" s="340"/>
      <c r="AR10" s="340"/>
      <c r="AS10" s="340"/>
      <c r="AT10" s="340"/>
      <c r="AU10" s="340"/>
      <c r="AV10" s="340"/>
      <c r="AW10" s="340"/>
      <c r="AX10" s="340"/>
      <c r="AY10" s="340"/>
      <c r="AZ10" s="340"/>
      <c r="BA10" s="340"/>
      <c r="BB10" s="340"/>
      <c r="BC10" s="340"/>
      <c r="BD10" s="340"/>
      <c r="BE10" s="340"/>
      <c r="BF10" s="340"/>
      <c r="BG10" s="340"/>
      <c r="BH10" s="340"/>
      <c r="BI10" s="340"/>
      <c r="BJ10" s="340"/>
      <c r="BK10" s="340"/>
      <c r="BL10" s="340"/>
      <c r="BM10" s="340"/>
      <c r="BN10" s="340"/>
      <c r="BO10" s="340"/>
      <c r="BP10" s="340"/>
      <c r="BQ10" s="340"/>
      <c r="BR10" s="340"/>
      <c r="BS10" s="340"/>
      <c r="BT10" s="340"/>
      <c r="BU10" s="340"/>
      <c r="BV10" s="340"/>
      <c r="BW10" s="340"/>
      <c r="BX10" s="340"/>
    </row>
    <row r="11" spans="1:76" s="319" customFormat="1" ht="13" x14ac:dyDescent="0.25">
      <c r="A11" s="326" t="s">
        <v>177</v>
      </c>
      <c r="B11" s="372" t="s">
        <v>178</v>
      </c>
      <c r="C11" s="373">
        <f>'Parte B'!$G$5*15%</f>
        <v>9793.3480758391397</v>
      </c>
      <c r="D11" s="570">
        <v>1</v>
      </c>
      <c r="E11" s="374">
        <v>1</v>
      </c>
      <c r="F11" s="374">
        <f t="shared" ref="F11" si="2">(E11+D11)-1</f>
        <v>1</v>
      </c>
      <c r="G11" s="375">
        <v>2</v>
      </c>
      <c r="H11" s="370">
        <f>IF(H$7=$F11,0.6,IF($F11+$G11=H$7,0.4,IF(AND(H$7&lt;=$F11+$G11,H$7&gt;=$D11),0,"")))</f>
        <v>0.6</v>
      </c>
      <c r="I11" s="371">
        <f t="shared" ref="I11:AK19" si="3">IF(I$7=$F11,0.6,IF($F11+$G11=I$7,0.4,IF(AND(I$7&lt;=$F11+$G11,I$7&gt;=$D11),0,"")))</f>
        <v>0</v>
      </c>
      <c r="J11" s="371">
        <f t="shared" si="3"/>
        <v>0.4</v>
      </c>
      <c r="K11" s="371" t="str">
        <f t="shared" si="3"/>
        <v/>
      </c>
      <c r="L11" s="371" t="str">
        <f t="shared" si="3"/>
        <v/>
      </c>
      <c r="M11" s="371" t="str">
        <f t="shared" si="3"/>
        <v/>
      </c>
      <c r="N11" s="371" t="str">
        <f t="shared" si="3"/>
        <v/>
      </c>
      <c r="O11" s="371" t="str">
        <f t="shared" si="3"/>
        <v/>
      </c>
      <c r="P11" s="371" t="str">
        <f t="shared" si="3"/>
        <v/>
      </c>
      <c r="Q11" s="371" t="str">
        <f t="shared" si="3"/>
        <v/>
      </c>
      <c r="R11" s="371" t="str">
        <f t="shared" si="3"/>
        <v/>
      </c>
      <c r="S11" s="371" t="str">
        <f t="shared" si="3"/>
        <v/>
      </c>
      <c r="T11" s="371" t="str">
        <f t="shared" si="3"/>
        <v/>
      </c>
      <c r="U11" s="371" t="str">
        <f t="shared" si="3"/>
        <v/>
      </c>
      <c r="V11" s="371" t="str">
        <f t="shared" si="3"/>
        <v/>
      </c>
      <c r="W11" s="371" t="str">
        <f t="shared" si="3"/>
        <v/>
      </c>
      <c r="X11" s="371" t="str">
        <f t="shared" si="3"/>
        <v/>
      </c>
      <c r="Y11" s="371" t="str">
        <f t="shared" si="3"/>
        <v/>
      </c>
      <c r="Z11" s="371" t="str">
        <f t="shared" si="3"/>
        <v/>
      </c>
      <c r="AA11" s="371" t="str">
        <f t="shared" si="3"/>
        <v/>
      </c>
      <c r="AB11" s="371" t="str">
        <f t="shared" si="3"/>
        <v/>
      </c>
      <c r="AC11" s="371" t="str">
        <f t="shared" si="3"/>
        <v/>
      </c>
      <c r="AD11" s="371" t="str">
        <f t="shared" si="3"/>
        <v/>
      </c>
      <c r="AE11" s="371" t="str">
        <f t="shared" si="3"/>
        <v/>
      </c>
      <c r="AF11" s="371" t="str">
        <f t="shared" si="3"/>
        <v/>
      </c>
      <c r="AG11" s="371" t="str">
        <f t="shared" si="3"/>
        <v/>
      </c>
      <c r="AH11" s="371" t="str">
        <f t="shared" si="3"/>
        <v/>
      </c>
      <c r="AI11" s="371" t="str">
        <f t="shared" si="3"/>
        <v/>
      </c>
      <c r="AJ11" s="371" t="str">
        <f t="shared" si="3"/>
        <v/>
      </c>
      <c r="AK11" s="371" t="str">
        <f t="shared" si="3"/>
        <v/>
      </c>
      <c r="AL11" s="342"/>
      <c r="AM11" s="340"/>
      <c r="AN11" s="340"/>
    </row>
    <row r="12" spans="1:76" s="319" customFormat="1" ht="13" x14ac:dyDescent="0.25">
      <c r="A12" s="326" t="s">
        <v>179</v>
      </c>
      <c r="B12" s="372" t="s">
        <v>180</v>
      </c>
      <c r="C12" s="373">
        <f>'Parte B'!$G$5*60%</f>
        <v>39173.392303356559</v>
      </c>
      <c r="D12" s="570">
        <v>1</v>
      </c>
      <c r="E12" s="374">
        <v>3</v>
      </c>
      <c r="F12" s="374">
        <f>(E12+D12)-1</f>
        <v>3</v>
      </c>
      <c r="G12" s="375">
        <v>2</v>
      </c>
      <c r="H12" s="370">
        <f t="shared" ref="H12:W35" si="4">IF(H$7=$F12,0.6,IF($F12+$G12=H$7,0.4,IF(AND(H$7&lt;=$F12+$G12,H$7&gt;=$D12),0,"")))</f>
        <v>0</v>
      </c>
      <c r="I12" s="371">
        <f t="shared" si="3"/>
        <v>0</v>
      </c>
      <c r="J12" s="371">
        <f t="shared" si="3"/>
        <v>0.6</v>
      </c>
      <c r="K12" s="371">
        <f t="shared" si="3"/>
        <v>0</v>
      </c>
      <c r="L12" s="371">
        <f t="shared" si="3"/>
        <v>0.4</v>
      </c>
      <c r="M12" s="371" t="str">
        <f t="shared" si="3"/>
        <v/>
      </c>
      <c r="N12" s="371" t="str">
        <f t="shared" si="3"/>
        <v/>
      </c>
      <c r="O12" s="371" t="str">
        <f t="shared" si="3"/>
        <v/>
      </c>
      <c r="P12" s="371" t="str">
        <f t="shared" si="3"/>
        <v/>
      </c>
      <c r="Q12" s="371" t="str">
        <f t="shared" si="3"/>
        <v/>
      </c>
      <c r="R12" s="371" t="str">
        <f t="shared" si="3"/>
        <v/>
      </c>
      <c r="S12" s="371" t="str">
        <f t="shared" si="3"/>
        <v/>
      </c>
      <c r="T12" s="371" t="str">
        <f t="shared" si="3"/>
        <v/>
      </c>
      <c r="U12" s="371" t="str">
        <f t="shared" si="3"/>
        <v/>
      </c>
      <c r="V12" s="371" t="str">
        <f t="shared" si="3"/>
        <v/>
      </c>
      <c r="W12" s="371" t="str">
        <f t="shared" si="3"/>
        <v/>
      </c>
      <c r="X12" s="371" t="str">
        <f t="shared" si="3"/>
        <v/>
      </c>
      <c r="Y12" s="371" t="str">
        <f t="shared" si="3"/>
        <v/>
      </c>
      <c r="Z12" s="371" t="str">
        <f t="shared" si="3"/>
        <v/>
      </c>
      <c r="AA12" s="371" t="str">
        <f t="shared" si="3"/>
        <v/>
      </c>
      <c r="AB12" s="371" t="str">
        <f t="shared" si="3"/>
        <v/>
      </c>
      <c r="AC12" s="371" t="str">
        <f t="shared" si="3"/>
        <v/>
      </c>
      <c r="AD12" s="371" t="str">
        <f t="shared" si="3"/>
        <v/>
      </c>
      <c r="AE12" s="371" t="str">
        <f t="shared" si="3"/>
        <v/>
      </c>
      <c r="AF12" s="371" t="str">
        <f t="shared" si="3"/>
        <v/>
      </c>
      <c r="AG12" s="371" t="str">
        <f t="shared" si="3"/>
        <v/>
      </c>
      <c r="AH12" s="371" t="str">
        <f t="shared" si="3"/>
        <v/>
      </c>
      <c r="AI12" s="371" t="str">
        <f t="shared" si="3"/>
        <v/>
      </c>
      <c r="AJ12" s="371" t="str">
        <f t="shared" si="3"/>
        <v/>
      </c>
      <c r="AK12" s="371" t="str">
        <f t="shared" si="3"/>
        <v/>
      </c>
      <c r="AL12" s="342"/>
      <c r="AM12" s="340"/>
      <c r="AN12" s="340"/>
    </row>
    <row r="13" spans="1:76" s="319" customFormat="1" ht="25" x14ac:dyDescent="0.25">
      <c r="A13" s="326" t="s">
        <v>181</v>
      </c>
      <c r="B13" s="372" t="s">
        <v>182</v>
      </c>
      <c r="C13" s="373">
        <f>'Parte B'!$G$5*25%</f>
        <v>16322.246793065235</v>
      </c>
      <c r="D13" s="570">
        <v>1</v>
      </c>
      <c r="E13" s="374">
        <v>3</v>
      </c>
      <c r="F13" s="374">
        <f t="shared" ref="F13:F18" si="5">(E13+D13)-1</f>
        <v>3</v>
      </c>
      <c r="G13" s="375">
        <v>2</v>
      </c>
      <c r="H13" s="370">
        <f t="shared" si="4"/>
        <v>0</v>
      </c>
      <c r="I13" s="371">
        <f t="shared" si="3"/>
        <v>0</v>
      </c>
      <c r="J13" s="371">
        <f t="shared" si="3"/>
        <v>0.6</v>
      </c>
      <c r="K13" s="371">
        <f t="shared" si="3"/>
        <v>0</v>
      </c>
      <c r="L13" s="371">
        <f t="shared" si="3"/>
        <v>0.4</v>
      </c>
      <c r="M13" s="371" t="str">
        <f t="shared" si="3"/>
        <v/>
      </c>
      <c r="N13" s="371" t="str">
        <f t="shared" si="3"/>
        <v/>
      </c>
      <c r="O13" s="371" t="str">
        <f t="shared" si="3"/>
        <v/>
      </c>
      <c r="P13" s="371" t="str">
        <f t="shared" si="3"/>
        <v/>
      </c>
      <c r="Q13" s="371" t="str">
        <f t="shared" si="3"/>
        <v/>
      </c>
      <c r="R13" s="371" t="str">
        <f t="shared" si="3"/>
        <v/>
      </c>
      <c r="S13" s="371" t="str">
        <f t="shared" si="3"/>
        <v/>
      </c>
      <c r="T13" s="371" t="str">
        <f t="shared" si="3"/>
        <v/>
      </c>
      <c r="U13" s="371" t="str">
        <f t="shared" si="3"/>
        <v/>
      </c>
      <c r="V13" s="371" t="str">
        <f t="shared" si="3"/>
        <v/>
      </c>
      <c r="W13" s="371" t="str">
        <f t="shared" si="3"/>
        <v/>
      </c>
      <c r="X13" s="371" t="str">
        <f t="shared" si="3"/>
        <v/>
      </c>
      <c r="Y13" s="371" t="str">
        <f t="shared" si="3"/>
        <v/>
      </c>
      <c r="Z13" s="371" t="str">
        <f t="shared" si="3"/>
        <v/>
      </c>
      <c r="AA13" s="371" t="str">
        <f t="shared" si="3"/>
        <v/>
      </c>
      <c r="AB13" s="371" t="str">
        <f t="shared" si="3"/>
        <v/>
      </c>
      <c r="AC13" s="371" t="str">
        <f t="shared" si="3"/>
        <v/>
      </c>
      <c r="AD13" s="371" t="str">
        <f t="shared" si="3"/>
        <v/>
      </c>
      <c r="AE13" s="371" t="str">
        <f t="shared" si="3"/>
        <v/>
      </c>
      <c r="AF13" s="371" t="str">
        <f t="shared" si="3"/>
        <v/>
      </c>
      <c r="AG13" s="371" t="str">
        <f t="shared" si="3"/>
        <v/>
      </c>
      <c r="AH13" s="371" t="str">
        <f t="shared" si="3"/>
        <v/>
      </c>
      <c r="AI13" s="371" t="str">
        <f t="shared" si="3"/>
        <v/>
      </c>
      <c r="AJ13" s="371" t="str">
        <f t="shared" si="3"/>
        <v/>
      </c>
      <c r="AK13" s="371" t="str">
        <f t="shared" si="3"/>
        <v/>
      </c>
      <c r="AL13" s="342"/>
      <c r="AM13" s="340"/>
      <c r="AN13" s="340"/>
    </row>
    <row r="14" spans="1:76" s="319" customFormat="1" ht="13" x14ac:dyDescent="0.25">
      <c r="A14" s="479">
        <v>2</v>
      </c>
      <c r="B14" s="376" t="s">
        <v>10</v>
      </c>
      <c r="C14" s="377">
        <f>SUBTOTAL(9,C15:C52)</f>
        <v>10041045.259977069</v>
      </c>
      <c r="D14" s="571"/>
      <c r="E14" s="378"/>
      <c r="F14" s="378"/>
      <c r="G14" s="379"/>
      <c r="H14" s="370" t="str">
        <f t="shared" si="4"/>
        <v/>
      </c>
      <c r="I14" s="371" t="str">
        <f t="shared" si="3"/>
        <v/>
      </c>
      <c r="J14" s="371" t="str">
        <f t="shared" si="3"/>
        <v/>
      </c>
      <c r="K14" s="371" t="str">
        <f t="shared" si="3"/>
        <v/>
      </c>
      <c r="L14" s="371" t="str">
        <f t="shared" si="3"/>
        <v/>
      </c>
      <c r="M14" s="371" t="str">
        <f t="shared" si="3"/>
        <v/>
      </c>
      <c r="N14" s="371" t="str">
        <f t="shared" si="3"/>
        <v/>
      </c>
      <c r="O14" s="371" t="str">
        <f t="shared" si="3"/>
        <v/>
      </c>
      <c r="P14" s="371" t="str">
        <f t="shared" si="3"/>
        <v/>
      </c>
      <c r="Q14" s="371" t="str">
        <f t="shared" si="3"/>
        <v/>
      </c>
      <c r="R14" s="371" t="str">
        <f t="shared" si="3"/>
        <v/>
      </c>
      <c r="S14" s="371" t="str">
        <f t="shared" si="3"/>
        <v/>
      </c>
      <c r="T14" s="371" t="str">
        <f t="shared" si="3"/>
        <v/>
      </c>
      <c r="U14" s="371" t="str">
        <f t="shared" si="3"/>
        <v/>
      </c>
      <c r="V14" s="371" t="str">
        <f t="shared" si="3"/>
        <v/>
      </c>
      <c r="W14" s="371" t="str">
        <f t="shared" si="3"/>
        <v/>
      </c>
      <c r="X14" s="371" t="str">
        <f t="shared" si="3"/>
        <v/>
      </c>
      <c r="Y14" s="371" t="str">
        <f t="shared" si="3"/>
        <v/>
      </c>
      <c r="Z14" s="371" t="str">
        <f t="shared" si="3"/>
        <v/>
      </c>
      <c r="AA14" s="371" t="str">
        <f t="shared" si="3"/>
        <v/>
      </c>
      <c r="AB14" s="371" t="str">
        <f t="shared" si="3"/>
        <v/>
      </c>
      <c r="AC14" s="371" t="str">
        <f t="shared" si="3"/>
        <v/>
      </c>
      <c r="AD14" s="371" t="str">
        <f t="shared" si="3"/>
        <v/>
      </c>
      <c r="AE14" s="371" t="str">
        <f t="shared" si="3"/>
        <v/>
      </c>
      <c r="AF14" s="371" t="str">
        <f t="shared" si="3"/>
        <v/>
      </c>
      <c r="AG14" s="371" t="str">
        <f t="shared" si="3"/>
        <v/>
      </c>
      <c r="AH14" s="371" t="str">
        <f t="shared" si="3"/>
        <v/>
      </c>
      <c r="AI14" s="371" t="str">
        <f t="shared" si="3"/>
        <v/>
      </c>
      <c r="AJ14" s="371" t="str">
        <f t="shared" si="3"/>
        <v/>
      </c>
      <c r="AK14" s="371" t="str">
        <f t="shared" si="3"/>
        <v/>
      </c>
      <c r="AL14" s="342"/>
      <c r="AM14" s="340"/>
      <c r="AN14" s="340"/>
    </row>
    <row r="15" spans="1:76" s="319" customFormat="1" ht="13" x14ac:dyDescent="0.25">
      <c r="A15" s="410" t="s">
        <v>11</v>
      </c>
      <c r="B15" s="366" t="s">
        <v>12</v>
      </c>
      <c r="C15" s="380">
        <f>SUBTOTAL(9,C16:C22)</f>
        <v>1183225.1074322613</v>
      </c>
      <c r="D15" s="572"/>
      <c r="E15" s="381"/>
      <c r="F15" s="381"/>
      <c r="G15" s="382"/>
      <c r="H15" s="370" t="str">
        <f t="shared" si="4"/>
        <v/>
      </c>
      <c r="I15" s="371" t="str">
        <f t="shared" si="3"/>
        <v/>
      </c>
      <c r="J15" s="371" t="str">
        <f t="shared" si="3"/>
        <v/>
      </c>
      <c r="K15" s="371" t="str">
        <f t="shared" si="3"/>
        <v/>
      </c>
      <c r="L15" s="371" t="str">
        <f t="shared" si="3"/>
        <v/>
      </c>
      <c r="M15" s="371" t="str">
        <f t="shared" si="3"/>
        <v/>
      </c>
      <c r="N15" s="371" t="str">
        <f t="shared" si="3"/>
        <v/>
      </c>
      <c r="O15" s="371" t="str">
        <f t="shared" si="3"/>
        <v/>
      </c>
      <c r="P15" s="371" t="str">
        <f t="shared" si="3"/>
        <v/>
      </c>
      <c r="Q15" s="371" t="str">
        <f t="shared" si="3"/>
        <v/>
      </c>
      <c r="R15" s="371" t="str">
        <f t="shared" si="3"/>
        <v/>
      </c>
      <c r="S15" s="371" t="str">
        <f t="shared" si="3"/>
        <v/>
      </c>
      <c r="T15" s="371" t="str">
        <f t="shared" si="3"/>
        <v/>
      </c>
      <c r="U15" s="371" t="str">
        <f t="shared" si="3"/>
        <v/>
      </c>
      <c r="V15" s="371" t="str">
        <f t="shared" si="3"/>
        <v/>
      </c>
      <c r="W15" s="371" t="str">
        <f t="shared" si="3"/>
        <v/>
      </c>
      <c r="X15" s="371" t="str">
        <f t="shared" si="3"/>
        <v/>
      </c>
      <c r="Y15" s="371" t="str">
        <f t="shared" si="3"/>
        <v/>
      </c>
      <c r="Z15" s="371" t="str">
        <f t="shared" si="3"/>
        <v/>
      </c>
      <c r="AA15" s="371" t="str">
        <f t="shared" si="3"/>
        <v/>
      </c>
      <c r="AB15" s="371" t="str">
        <f t="shared" si="3"/>
        <v/>
      </c>
      <c r="AC15" s="371" t="str">
        <f t="shared" si="3"/>
        <v/>
      </c>
      <c r="AD15" s="371" t="str">
        <f t="shared" si="3"/>
        <v/>
      </c>
      <c r="AE15" s="371" t="str">
        <f t="shared" si="3"/>
        <v/>
      </c>
      <c r="AF15" s="371" t="str">
        <f t="shared" si="3"/>
        <v/>
      </c>
      <c r="AG15" s="371" t="str">
        <f t="shared" si="3"/>
        <v/>
      </c>
      <c r="AH15" s="371" t="str">
        <f t="shared" si="3"/>
        <v/>
      </c>
      <c r="AI15" s="371" t="str">
        <f t="shared" si="3"/>
        <v/>
      </c>
      <c r="AJ15" s="371" t="str">
        <f t="shared" si="3"/>
        <v/>
      </c>
      <c r="AK15" s="371" t="str">
        <f t="shared" si="3"/>
        <v/>
      </c>
      <c r="AL15" s="342"/>
      <c r="AM15" s="340"/>
      <c r="AN15" s="340"/>
    </row>
    <row r="16" spans="1:76" s="319" customFormat="1" ht="13" x14ac:dyDescent="0.25">
      <c r="A16" s="326" t="s">
        <v>183</v>
      </c>
      <c r="B16" s="372" t="s">
        <v>220</v>
      </c>
      <c r="C16" s="333">
        <f>'Parte B'!$G$28*5%</f>
        <v>12952.475131748532</v>
      </c>
      <c r="D16" s="573">
        <v>1</v>
      </c>
      <c r="E16" s="326">
        <v>1</v>
      </c>
      <c r="F16" s="326">
        <f t="shared" si="5"/>
        <v>1</v>
      </c>
      <c r="G16" s="375">
        <v>2</v>
      </c>
      <c r="H16" s="370">
        <f t="shared" si="4"/>
        <v>0.6</v>
      </c>
      <c r="I16" s="371">
        <f t="shared" si="3"/>
        <v>0</v>
      </c>
      <c r="J16" s="371">
        <f t="shared" si="3"/>
        <v>0.4</v>
      </c>
      <c r="K16" s="371" t="str">
        <f t="shared" si="3"/>
        <v/>
      </c>
      <c r="L16" s="371" t="str">
        <f t="shared" si="3"/>
        <v/>
      </c>
      <c r="M16" s="371" t="str">
        <f t="shared" si="3"/>
        <v/>
      </c>
      <c r="N16" s="371" t="str">
        <f t="shared" si="3"/>
        <v/>
      </c>
      <c r="O16" s="371" t="str">
        <f t="shared" si="3"/>
        <v/>
      </c>
      <c r="P16" s="371" t="str">
        <f t="shared" si="3"/>
        <v/>
      </c>
      <c r="Q16" s="371" t="str">
        <f t="shared" si="3"/>
        <v/>
      </c>
      <c r="R16" s="371" t="str">
        <f t="shared" si="3"/>
        <v/>
      </c>
      <c r="S16" s="371" t="str">
        <f t="shared" si="3"/>
        <v/>
      </c>
      <c r="T16" s="371" t="str">
        <f t="shared" si="3"/>
        <v/>
      </c>
      <c r="U16" s="371" t="str">
        <f t="shared" si="3"/>
        <v/>
      </c>
      <c r="V16" s="371" t="str">
        <f t="shared" si="3"/>
        <v/>
      </c>
      <c r="W16" s="371" t="str">
        <f t="shared" si="3"/>
        <v/>
      </c>
      <c r="X16" s="371" t="str">
        <f t="shared" si="3"/>
        <v/>
      </c>
      <c r="Y16" s="371" t="str">
        <f t="shared" si="3"/>
        <v/>
      </c>
      <c r="Z16" s="371" t="str">
        <f t="shared" si="3"/>
        <v/>
      </c>
      <c r="AA16" s="371" t="str">
        <f t="shared" si="3"/>
        <v/>
      </c>
      <c r="AB16" s="371" t="str">
        <f t="shared" si="3"/>
        <v/>
      </c>
      <c r="AC16" s="371" t="str">
        <f t="shared" si="3"/>
        <v/>
      </c>
      <c r="AD16" s="371" t="str">
        <f t="shared" si="3"/>
        <v/>
      </c>
      <c r="AE16" s="371" t="str">
        <f t="shared" si="3"/>
        <v/>
      </c>
      <c r="AF16" s="371" t="str">
        <f t="shared" si="3"/>
        <v/>
      </c>
      <c r="AG16" s="371" t="str">
        <f t="shared" si="3"/>
        <v/>
      </c>
      <c r="AH16" s="371" t="str">
        <f t="shared" si="3"/>
        <v/>
      </c>
      <c r="AI16" s="371" t="str">
        <f t="shared" si="3"/>
        <v/>
      </c>
      <c r="AJ16" s="371" t="str">
        <f t="shared" si="3"/>
        <v/>
      </c>
      <c r="AK16" s="371" t="str">
        <f t="shared" si="3"/>
        <v/>
      </c>
      <c r="AL16" s="342"/>
      <c r="AM16" s="340"/>
      <c r="AN16" s="340"/>
    </row>
    <row r="17" spans="1:40" s="319" customFormat="1" ht="13" x14ac:dyDescent="0.25">
      <c r="A17" s="374" t="s">
        <v>184</v>
      </c>
      <c r="B17" s="383" t="s">
        <v>185</v>
      </c>
      <c r="C17" s="332">
        <f>'Parte A'!F5+'Parte B'!G17</f>
        <v>924175.6047972911</v>
      </c>
      <c r="D17" s="574">
        <v>1</v>
      </c>
      <c r="E17" s="327">
        <v>3</v>
      </c>
      <c r="F17" s="327">
        <f t="shared" si="5"/>
        <v>3</v>
      </c>
      <c r="G17" s="375">
        <v>2</v>
      </c>
      <c r="H17" s="370">
        <f t="shared" si="4"/>
        <v>0</v>
      </c>
      <c r="I17" s="371">
        <f t="shared" si="3"/>
        <v>0</v>
      </c>
      <c r="J17" s="371">
        <f t="shared" si="3"/>
        <v>0.6</v>
      </c>
      <c r="K17" s="371">
        <f t="shared" si="3"/>
        <v>0</v>
      </c>
      <c r="L17" s="371">
        <f t="shared" si="3"/>
        <v>0.4</v>
      </c>
      <c r="M17" s="371" t="str">
        <f t="shared" si="3"/>
        <v/>
      </c>
      <c r="N17" s="371" t="str">
        <f t="shared" si="3"/>
        <v/>
      </c>
      <c r="O17" s="371" t="str">
        <f t="shared" si="3"/>
        <v/>
      </c>
      <c r="P17" s="371" t="str">
        <f t="shared" si="3"/>
        <v/>
      </c>
      <c r="Q17" s="371" t="str">
        <f t="shared" si="3"/>
        <v/>
      </c>
      <c r="R17" s="371" t="str">
        <f t="shared" si="3"/>
        <v/>
      </c>
      <c r="S17" s="371" t="str">
        <f t="shared" si="3"/>
        <v/>
      </c>
      <c r="T17" s="371" t="str">
        <f t="shared" si="3"/>
        <v/>
      </c>
      <c r="U17" s="371" t="str">
        <f t="shared" si="3"/>
        <v/>
      </c>
      <c r="V17" s="371" t="str">
        <f t="shared" si="3"/>
        <v/>
      </c>
      <c r="W17" s="371" t="str">
        <f t="shared" si="3"/>
        <v/>
      </c>
      <c r="X17" s="371" t="str">
        <f t="shared" si="3"/>
        <v/>
      </c>
      <c r="Y17" s="371" t="str">
        <f t="shared" si="3"/>
        <v/>
      </c>
      <c r="Z17" s="371" t="str">
        <f t="shared" si="3"/>
        <v/>
      </c>
      <c r="AA17" s="371" t="str">
        <f t="shared" si="3"/>
        <v/>
      </c>
      <c r="AB17" s="371" t="str">
        <f t="shared" si="3"/>
        <v/>
      </c>
      <c r="AC17" s="371" t="str">
        <f t="shared" si="3"/>
        <v/>
      </c>
      <c r="AD17" s="371" t="str">
        <f t="shared" si="3"/>
        <v/>
      </c>
      <c r="AE17" s="371" t="str">
        <f t="shared" si="3"/>
        <v/>
      </c>
      <c r="AF17" s="371" t="str">
        <f t="shared" si="3"/>
        <v/>
      </c>
      <c r="AG17" s="371" t="str">
        <f t="shared" si="3"/>
        <v/>
      </c>
      <c r="AH17" s="371" t="str">
        <f t="shared" si="3"/>
        <v/>
      </c>
      <c r="AI17" s="371" t="str">
        <f t="shared" si="3"/>
        <v/>
      </c>
      <c r="AJ17" s="371" t="str">
        <f t="shared" si="3"/>
        <v/>
      </c>
      <c r="AK17" s="371" t="str">
        <f t="shared" si="3"/>
        <v/>
      </c>
      <c r="AL17" s="342"/>
      <c r="AM17" s="340"/>
      <c r="AN17" s="340"/>
    </row>
    <row r="18" spans="1:40" s="319" customFormat="1" ht="13" x14ac:dyDescent="0.25">
      <c r="A18" s="326" t="s">
        <v>186</v>
      </c>
      <c r="B18" s="372" t="s">
        <v>187</v>
      </c>
      <c r="C18" s="332">
        <f>'Parte B'!$G$28*15%</f>
        <v>38857.425395245591</v>
      </c>
      <c r="D18" s="574">
        <v>3</v>
      </c>
      <c r="E18" s="327">
        <v>2</v>
      </c>
      <c r="F18" s="327">
        <f t="shared" si="5"/>
        <v>4</v>
      </c>
      <c r="G18" s="375">
        <v>2</v>
      </c>
      <c r="H18" s="370" t="str">
        <f t="shared" si="4"/>
        <v/>
      </c>
      <c r="I18" s="371" t="str">
        <f t="shared" si="3"/>
        <v/>
      </c>
      <c r="J18" s="371">
        <f t="shared" si="3"/>
        <v>0</v>
      </c>
      <c r="K18" s="371">
        <f t="shared" si="3"/>
        <v>0.6</v>
      </c>
      <c r="L18" s="371">
        <f t="shared" si="3"/>
        <v>0</v>
      </c>
      <c r="M18" s="371">
        <f t="shared" si="3"/>
        <v>0.4</v>
      </c>
      <c r="N18" s="371" t="str">
        <f t="shared" si="3"/>
        <v/>
      </c>
      <c r="O18" s="371" t="str">
        <f t="shared" si="3"/>
        <v/>
      </c>
      <c r="P18" s="371" t="str">
        <f t="shared" si="3"/>
        <v/>
      </c>
      <c r="Q18" s="371" t="str">
        <f t="shared" si="3"/>
        <v/>
      </c>
      <c r="R18" s="371" t="str">
        <f t="shared" si="3"/>
        <v/>
      </c>
      <c r="S18" s="371" t="str">
        <f t="shared" si="3"/>
        <v/>
      </c>
      <c r="T18" s="371" t="str">
        <f t="shared" si="3"/>
        <v/>
      </c>
      <c r="U18" s="371" t="str">
        <f t="shared" si="3"/>
        <v/>
      </c>
      <c r="V18" s="371" t="str">
        <f t="shared" si="3"/>
        <v/>
      </c>
      <c r="W18" s="371" t="str">
        <f t="shared" si="3"/>
        <v/>
      </c>
      <c r="X18" s="371" t="str">
        <f t="shared" si="3"/>
        <v/>
      </c>
      <c r="Y18" s="371" t="str">
        <f t="shared" si="3"/>
        <v/>
      </c>
      <c r="Z18" s="371" t="str">
        <f t="shared" si="3"/>
        <v/>
      </c>
      <c r="AA18" s="371" t="str">
        <f t="shared" si="3"/>
        <v/>
      </c>
      <c r="AB18" s="371" t="str">
        <f t="shared" si="3"/>
        <v/>
      </c>
      <c r="AC18" s="371" t="str">
        <f t="shared" si="3"/>
        <v/>
      </c>
      <c r="AD18" s="371" t="str">
        <f t="shared" si="3"/>
        <v/>
      </c>
      <c r="AE18" s="371" t="str">
        <f t="shared" si="3"/>
        <v/>
      </c>
      <c r="AF18" s="371" t="str">
        <f t="shared" si="3"/>
        <v/>
      </c>
      <c r="AG18" s="371" t="str">
        <f t="shared" si="3"/>
        <v/>
      </c>
      <c r="AH18" s="371" t="str">
        <f t="shared" si="3"/>
        <v/>
      </c>
      <c r="AI18" s="371" t="str">
        <f t="shared" si="3"/>
        <v/>
      </c>
      <c r="AJ18" s="371" t="str">
        <f t="shared" si="3"/>
        <v/>
      </c>
      <c r="AK18" s="371" t="str">
        <f t="shared" si="3"/>
        <v/>
      </c>
      <c r="AL18" s="342"/>
      <c r="AM18" s="340"/>
      <c r="AN18" s="340"/>
    </row>
    <row r="19" spans="1:40" s="319" customFormat="1" ht="13" x14ac:dyDescent="0.25">
      <c r="A19" s="326" t="s">
        <v>188</v>
      </c>
      <c r="B19" s="372" t="s">
        <v>189</v>
      </c>
      <c r="C19" s="332">
        <f>'Parte B'!$G$28*30%</f>
        <v>77714.850790491182</v>
      </c>
      <c r="D19" s="574">
        <v>3</v>
      </c>
      <c r="E19" s="327">
        <v>2</v>
      </c>
      <c r="F19" s="327">
        <f>(E19+D19)-1</f>
        <v>4</v>
      </c>
      <c r="G19" s="375">
        <v>2</v>
      </c>
      <c r="H19" s="370" t="str">
        <f t="shared" si="4"/>
        <v/>
      </c>
      <c r="I19" s="371" t="str">
        <f t="shared" si="3"/>
        <v/>
      </c>
      <c r="J19" s="371">
        <f t="shared" si="3"/>
        <v>0</v>
      </c>
      <c r="K19" s="371">
        <f t="shared" si="3"/>
        <v>0.6</v>
      </c>
      <c r="L19" s="371">
        <f t="shared" si="3"/>
        <v>0</v>
      </c>
      <c r="M19" s="371">
        <f t="shared" si="3"/>
        <v>0.4</v>
      </c>
      <c r="N19" s="371" t="str">
        <f t="shared" si="3"/>
        <v/>
      </c>
      <c r="O19" s="371" t="str">
        <f t="shared" si="3"/>
        <v/>
      </c>
      <c r="P19" s="371" t="str">
        <f t="shared" si="3"/>
        <v/>
      </c>
      <c r="Q19" s="371" t="str">
        <f t="shared" si="3"/>
        <v/>
      </c>
      <c r="R19" s="371" t="str">
        <f t="shared" si="3"/>
        <v/>
      </c>
      <c r="S19" s="371" t="str">
        <f t="shared" si="3"/>
        <v/>
      </c>
      <c r="T19" s="371" t="str">
        <f t="shared" si="3"/>
        <v/>
      </c>
      <c r="U19" s="371" t="str">
        <f t="shared" si="3"/>
        <v/>
      </c>
      <c r="V19" s="371" t="str">
        <f t="shared" si="3"/>
        <v/>
      </c>
      <c r="W19" s="371" t="str">
        <f t="shared" si="3"/>
        <v/>
      </c>
      <c r="X19" s="371" t="str">
        <f t="shared" si="3"/>
        <v/>
      </c>
      <c r="Y19" s="371" t="str">
        <f t="shared" si="3"/>
        <v/>
      </c>
      <c r="Z19" s="371" t="str">
        <f t="shared" si="3"/>
        <v/>
      </c>
      <c r="AA19" s="371" t="str">
        <f t="shared" si="3"/>
        <v/>
      </c>
      <c r="AB19" s="371" t="str">
        <f t="shared" si="3"/>
        <v/>
      </c>
      <c r="AC19" s="371" t="str">
        <f t="shared" si="3"/>
        <v/>
      </c>
      <c r="AD19" s="371" t="str">
        <f t="shared" si="3"/>
        <v/>
      </c>
      <c r="AE19" s="371" t="str">
        <f t="shared" si="3"/>
        <v/>
      </c>
      <c r="AF19" s="371" t="str">
        <f t="shared" ref="AF19:AK19" si="6">IF(AF$7=$F19,0.6,IF($F19+$G19=AF$7,0.4,IF(AND(AF$7&lt;=$F19+$G19,AF$7&gt;=$D19),0,"")))</f>
        <v/>
      </c>
      <c r="AG19" s="371" t="str">
        <f t="shared" si="6"/>
        <v/>
      </c>
      <c r="AH19" s="371" t="str">
        <f t="shared" si="6"/>
        <v/>
      </c>
      <c r="AI19" s="371" t="str">
        <f t="shared" si="6"/>
        <v/>
      </c>
      <c r="AJ19" s="371" t="str">
        <f t="shared" si="6"/>
        <v/>
      </c>
      <c r="AK19" s="371" t="str">
        <f t="shared" si="6"/>
        <v/>
      </c>
      <c r="AL19" s="342"/>
      <c r="AM19" s="340"/>
      <c r="AN19" s="340"/>
    </row>
    <row r="20" spans="1:40" s="319" customFormat="1" ht="12.75" customHeight="1" x14ac:dyDescent="0.25">
      <c r="A20" s="326" t="s">
        <v>190</v>
      </c>
      <c r="B20" s="372" t="s">
        <v>191</v>
      </c>
      <c r="C20" s="332">
        <f>'Parte B'!$G$28*30%</f>
        <v>77714.850790491182</v>
      </c>
      <c r="D20" s="574">
        <v>4</v>
      </c>
      <c r="E20" s="327">
        <v>2</v>
      </c>
      <c r="F20" s="327">
        <f>(E20+D20)-1</f>
        <v>5</v>
      </c>
      <c r="G20" s="375">
        <v>2</v>
      </c>
      <c r="H20" s="370" t="str">
        <f t="shared" si="4"/>
        <v/>
      </c>
      <c r="I20" s="371" t="str">
        <f t="shared" si="4"/>
        <v/>
      </c>
      <c r="J20" s="371" t="str">
        <f t="shared" si="4"/>
        <v/>
      </c>
      <c r="K20" s="371">
        <f t="shared" si="4"/>
        <v>0</v>
      </c>
      <c r="L20" s="371">
        <f t="shared" si="4"/>
        <v>0.6</v>
      </c>
      <c r="M20" s="371">
        <f t="shared" si="4"/>
        <v>0</v>
      </c>
      <c r="N20" s="371">
        <f t="shared" si="4"/>
        <v>0.4</v>
      </c>
      <c r="O20" s="371" t="str">
        <f t="shared" si="4"/>
        <v/>
      </c>
      <c r="P20" s="371" t="str">
        <f t="shared" si="4"/>
        <v/>
      </c>
      <c r="Q20" s="371" t="str">
        <f t="shared" si="4"/>
        <v/>
      </c>
      <c r="R20" s="371" t="str">
        <f t="shared" si="4"/>
        <v/>
      </c>
      <c r="S20" s="371" t="str">
        <f t="shared" si="4"/>
        <v/>
      </c>
      <c r="T20" s="371" t="str">
        <f t="shared" si="4"/>
        <v/>
      </c>
      <c r="U20" s="371" t="str">
        <f t="shared" si="4"/>
        <v/>
      </c>
      <c r="V20" s="371" t="str">
        <f t="shared" si="4"/>
        <v/>
      </c>
      <c r="W20" s="371" t="str">
        <f t="shared" si="4"/>
        <v/>
      </c>
      <c r="X20" s="371" t="str">
        <f t="shared" ref="X20:AK41" si="7">IF(X$7=$F20,0.6,IF($F20+$G20=X$7,0.4,IF(AND(X$7&lt;=$F20+$G20,X$7&gt;=$D20),0,"")))</f>
        <v/>
      </c>
      <c r="Y20" s="371" t="str">
        <f t="shared" si="7"/>
        <v/>
      </c>
      <c r="Z20" s="371" t="str">
        <f t="shared" si="7"/>
        <v/>
      </c>
      <c r="AA20" s="371" t="str">
        <f t="shared" si="7"/>
        <v/>
      </c>
      <c r="AB20" s="371" t="str">
        <f t="shared" si="7"/>
        <v/>
      </c>
      <c r="AC20" s="371" t="str">
        <f t="shared" si="7"/>
        <v/>
      </c>
      <c r="AD20" s="371" t="str">
        <f t="shared" si="7"/>
        <v/>
      </c>
      <c r="AE20" s="371" t="str">
        <f t="shared" si="7"/>
        <v/>
      </c>
      <c r="AF20" s="371" t="str">
        <f t="shared" si="7"/>
        <v/>
      </c>
      <c r="AG20" s="371" t="str">
        <f t="shared" si="7"/>
        <v/>
      </c>
      <c r="AH20" s="371" t="str">
        <f t="shared" si="7"/>
        <v/>
      </c>
      <c r="AI20" s="371" t="str">
        <f t="shared" si="7"/>
        <v/>
      </c>
      <c r="AJ20" s="371" t="str">
        <f t="shared" si="7"/>
        <v/>
      </c>
      <c r="AK20" s="371" t="str">
        <f t="shared" si="7"/>
        <v/>
      </c>
      <c r="AL20" s="342"/>
      <c r="AM20" s="340"/>
      <c r="AN20" s="340"/>
    </row>
    <row r="21" spans="1:40" s="319" customFormat="1" ht="12.75" customHeight="1" x14ac:dyDescent="0.25">
      <c r="A21" s="326" t="s">
        <v>192</v>
      </c>
      <c r="B21" s="372" t="s">
        <v>193</v>
      </c>
      <c r="C21" s="332">
        <f>'Parte B'!$G$28*10%</f>
        <v>25904.950263497063</v>
      </c>
      <c r="D21" s="574">
        <v>4</v>
      </c>
      <c r="E21" s="327">
        <v>2</v>
      </c>
      <c r="F21" s="327">
        <f>(E21+D21)-1</f>
        <v>5</v>
      </c>
      <c r="G21" s="375">
        <v>2</v>
      </c>
      <c r="H21" s="370" t="str">
        <f t="shared" si="4"/>
        <v/>
      </c>
      <c r="I21" s="371" t="str">
        <f t="shared" si="4"/>
        <v/>
      </c>
      <c r="J21" s="371" t="str">
        <f t="shared" si="4"/>
        <v/>
      </c>
      <c r="K21" s="371">
        <f t="shared" si="4"/>
        <v>0</v>
      </c>
      <c r="L21" s="371">
        <f t="shared" si="4"/>
        <v>0.6</v>
      </c>
      <c r="M21" s="371">
        <f t="shared" si="4"/>
        <v>0</v>
      </c>
      <c r="N21" s="371">
        <f t="shared" si="4"/>
        <v>0.4</v>
      </c>
      <c r="O21" s="371" t="str">
        <f t="shared" si="4"/>
        <v/>
      </c>
      <c r="P21" s="371" t="str">
        <f t="shared" si="4"/>
        <v/>
      </c>
      <c r="Q21" s="371" t="str">
        <f t="shared" si="4"/>
        <v/>
      </c>
      <c r="R21" s="371" t="str">
        <f t="shared" si="4"/>
        <v/>
      </c>
      <c r="S21" s="371" t="str">
        <f t="shared" si="4"/>
        <v/>
      </c>
      <c r="T21" s="371" t="str">
        <f t="shared" si="4"/>
        <v/>
      </c>
      <c r="U21" s="371" t="str">
        <f t="shared" si="4"/>
        <v/>
      </c>
      <c r="V21" s="371" t="str">
        <f t="shared" si="4"/>
        <v/>
      </c>
      <c r="W21" s="371" t="str">
        <f t="shared" si="4"/>
        <v/>
      </c>
      <c r="X21" s="371" t="str">
        <f t="shared" si="7"/>
        <v/>
      </c>
      <c r="Y21" s="371" t="str">
        <f t="shared" si="7"/>
        <v/>
      </c>
      <c r="Z21" s="371" t="str">
        <f t="shared" si="7"/>
        <v/>
      </c>
      <c r="AA21" s="371" t="str">
        <f t="shared" si="7"/>
        <v/>
      </c>
      <c r="AB21" s="371" t="str">
        <f t="shared" si="7"/>
        <v/>
      </c>
      <c r="AC21" s="371" t="str">
        <f t="shared" si="7"/>
        <v/>
      </c>
      <c r="AD21" s="371" t="str">
        <f t="shared" si="7"/>
        <v/>
      </c>
      <c r="AE21" s="371" t="str">
        <f t="shared" si="7"/>
        <v/>
      </c>
      <c r="AF21" s="371" t="str">
        <f t="shared" si="7"/>
        <v/>
      </c>
      <c r="AG21" s="371" t="str">
        <f t="shared" si="7"/>
        <v/>
      </c>
      <c r="AH21" s="371" t="str">
        <f t="shared" si="7"/>
        <v/>
      </c>
      <c r="AI21" s="371" t="str">
        <f t="shared" si="7"/>
        <v/>
      </c>
      <c r="AJ21" s="371" t="str">
        <f t="shared" si="7"/>
        <v/>
      </c>
      <c r="AK21" s="371" t="str">
        <f t="shared" si="7"/>
        <v/>
      </c>
      <c r="AL21" s="342"/>
      <c r="AM21" s="340"/>
      <c r="AN21" s="340"/>
    </row>
    <row r="22" spans="1:40" s="319" customFormat="1" ht="13" x14ac:dyDescent="0.25">
      <c r="A22" s="326" t="s">
        <v>194</v>
      </c>
      <c r="B22" s="372" t="s">
        <v>195</v>
      </c>
      <c r="C22" s="332">
        <f>'Parte B'!$G$28*10%</f>
        <v>25904.950263497063</v>
      </c>
      <c r="D22" s="574">
        <v>4</v>
      </c>
      <c r="E22" s="327">
        <v>2</v>
      </c>
      <c r="F22" s="327">
        <f>(E22+D22)-1</f>
        <v>5</v>
      </c>
      <c r="G22" s="375">
        <v>2</v>
      </c>
      <c r="H22" s="370" t="str">
        <f t="shared" si="4"/>
        <v/>
      </c>
      <c r="I22" s="371" t="str">
        <f t="shared" si="4"/>
        <v/>
      </c>
      <c r="J22" s="371" t="str">
        <f t="shared" si="4"/>
        <v/>
      </c>
      <c r="K22" s="371">
        <f t="shared" si="4"/>
        <v>0</v>
      </c>
      <c r="L22" s="371">
        <f t="shared" si="4"/>
        <v>0.6</v>
      </c>
      <c r="M22" s="371">
        <f t="shared" si="4"/>
        <v>0</v>
      </c>
      <c r="N22" s="371">
        <f t="shared" si="4"/>
        <v>0.4</v>
      </c>
      <c r="O22" s="371" t="str">
        <f t="shared" si="4"/>
        <v/>
      </c>
      <c r="P22" s="371" t="str">
        <f t="shared" si="4"/>
        <v/>
      </c>
      <c r="Q22" s="371" t="str">
        <f t="shared" si="4"/>
        <v/>
      </c>
      <c r="R22" s="371" t="str">
        <f t="shared" si="4"/>
        <v/>
      </c>
      <c r="S22" s="371" t="str">
        <f t="shared" si="4"/>
        <v/>
      </c>
      <c r="T22" s="371" t="str">
        <f t="shared" si="4"/>
        <v/>
      </c>
      <c r="U22" s="371" t="str">
        <f t="shared" si="4"/>
        <v/>
      </c>
      <c r="V22" s="371" t="str">
        <f t="shared" si="4"/>
        <v/>
      </c>
      <c r="W22" s="371" t="str">
        <f t="shared" si="4"/>
        <v/>
      </c>
      <c r="X22" s="371" t="str">
        <f t="shared" si="7"/>
        <v/>
      </c>
      <c r="Y22" s="371" t="str">
        <f t="shared" si="7"/>
        <v/>
      </c>
      <c r="Z22" s="371" t="str">
        <f t="shared" si="7"/>
        <v/>
      </c>
      <c r="AA22" s="371" t="str">
        <f t="shared" si="7"/>
        <v/>
      </c>
      <c r="AB22" s="371" t="str">
        <f t="shared" si="7"/>
        <v/>
      </c>
      <c r="AC22" s="371" t="str">
        <f t="shared" si="7"/>
        <v/>
      </c>
      <c r="AD22" s="371" t="str">
        <f t="shared" si="7"/>
        <v/>
      </c>
      <c r="AE22" s="371" t="str">
        <f t="shared" si="7"/>
        <v/>
      </c>
      <c r="AF22" s="371" t="str">
        <f t="shared" si="7"/>
        <v/>
      </c>
      <c r="AG22" s="371" t="str">
        <f t="shared" si="7"/>
        <v/>
      </c>
      <c r="AH22" s="371" t="str">
        <f t="shared" si="7"/>
        <v/>
      </c>
      <c r="AI22" s="371" t="str">
        <f t="shared" si="7"/>
        <v/>
      </c>
      <c r="AJ22" s="371" t="str">
        <f t="shared" si="7"/>
        <v/>
      </c>
      <c r="AK22" s="371" t="str">
        <f t="shared" si="7"/>
        <v/>
      </c>
      <c r="AL22" s="342"/>
      <c r="AM22" s="340"/>
      <c r="AN22" s="340"/>
    </row>
    <row r="23" spans="1:40" s="319" customFormat="1" ht="13" x14ac:dyDescent="0.25">
      <c r="A23" s="410" t="s">
        <v>13</v>
      </c>
      <c r="B23" s="366" t="s">
        <v>14</v>
      </c>
      <c r="C23" s="380">
        <f>SUBTOTAL(9,C24:C52)</f>
        <v>8857820.1525448076</v>
      </c>
      <c r="D23" s="575"/>
      <c r="E23" s="381"/>
      <c r="F23" s="381"/>
      <c r="G23" s="382"/>
      <c r="H23" s="370" t="str">
        <f t="shared" si="4"/>
        <v/>
      </c>
      <c r="I23" s="371" t="str">
        <f t="shared" si="4"/>
        <v/>
      </c>
      <c r="J23" s="371" t="str">
        <f t="shared" si="4"/>
        <v/>
      </c>
      <c r="K23" s="371" t="str">
        <f t="shared" si="4"/>
        <v/>
      </c>
      <c r="L23" s="371" t="str">
        <f t="shared" si="4"/>
        <v/>
      </c>
      <c r="M23" s="371" t="str">
        <f t="shared" si="4"/>
        <v/>
      </c>
      <c r="N23" s="371" t="str">
        <f t="shared" si="4"/>
        <v/>
      </c>
      <c r="O23" s="371" t="str">
        <f t="shared" si="4"/>
        <v/>
      </c>
      <c r="P23" s="371" t="str">
        <f t="shared" si="4"/>
        <v/>
      </c>
      <c r="Q23" s="371" t="str">
        <f t="shared" si="4"/>
        <v/>
      </c>
      <c r="R23" s="371" t="str">
        <f t="shared" si="4"/>
        <v/>
      </c>
      <c r="S23" s="371" t="str">
        <f t="shared" si="4"/>
        <v/>
      </c>
      <c r="T23" s="371" t="str">
        <f t="shared" si="4"/>
        <v/>
      </c>
      <c r="U23" s="371" t="str">
        <f t="shared" si="4"/>
        <v/>
      </c>
      <c r="V23" s="371" t="str">
        <f t="shared" si="4"/>
        <v/>
      </c>
      <c r="W23" s="371" t="str">
        <f t="shared" si="4"/>
        <v/>
      </c>
      <c r="X23" s="371" t="str">
        <f t="shared" si="7"/>
        <v/>
      </c>
      <c r="Y23" s="371" t="str">
        <f t="shared" si="7"/>
        <v/>
      </c>
      <c r="Z23" s="371" t="str">
        <f t="shared" si="7"/>
        <v/>
      </c>
      <c r="AA23" s="371" t="str">
        <f t="shared" si="7"/>
        <v/>
      </c>
      <c r="AB23" s="371" t="str">
        <f t="shared" si="7"/>
        <v/>
      </c>
      <c r="AC23" s="371" t="str">
        <f t="shared" si="7"/>
        <v/>
      </c>
      <c r="AD23" s="371" t="str">
        <f t="shared" si="7"/>
        <v/>
      </c>
      <c r="AE23" s="371" t="str">
        <f t="shared" si="7"/>
        <v/>
      </c>
      <c r="AF23" s="371" t="str">
        <f t="shared" si="7"/>
        <v/>
      </c>
      <c r="AG23" s="371" t="str">
        <f t="shared" si="7"/>
        <v/>
      </c>
      <c r="AH23" s="371" t="str">
        <f t="shared" si="7"/>
        <v/>
      </c>
      <c r="AI23" s="371" t="str">
        <f t="shared" si="7"/>
        <v/>
      </c>
      <c r="AJ23" s="371" t="str">
        <f t="shared" si="7"/>
        <v/>
      </c>
      <c r="AK23" s="371" t="str">
        <f t="shared" si="7"/>
        <v/>
      </c>
      <c r="AL23" s="342"/>
      <c r="AM23" s="340"/>
      <c r="AN23" s="340"/>
    </row>
    <row r="24" spans="1:40" s="319" customFormat="1" ht="13" x14ac:dyDescent="0.25">
      <c r="A24" s="480" t="s">
        <v>196</v>
      </c>
      <c r="B24" s="372" t="s">
        <v>178</v>
      </c>
      <c r="C24" s="485">
        <f>('Parte A'!F11+'Parte A'!F14)*1%</f>
        <v>33664.856461772157</v>
      </c>
      <c r="D24" s="573">
        <v>2</v>
      </c>
      <c r="E24" s="326">
        <v>2</v>
      </c>
      <c r="F24" s="326">
        <f t="shared" ref="F24" si="8">(E24+D24)-1</f>
        <v>3</v>
      </c>
      <c r="G24" s="375">
        <v>2</v>
      </c>
      <c r="H24" s="370" t="str">
        <f t="shared" si="4"/>
        <v/>
      </c>
      <c r="I24" s="371">
        <f t="shared" si="4"/>
        <v>0</v>
      </c>
      <c r="J24" s="371">
        <f t="shared" si="4"/>
        <v>0.6</v>
      </c>
      <c r="K24" s="371">
        <f t="shared" si="4"/>
        <v>0</v>
      </c>
      <c r="L24" s="371">
        <f t="shared" si="4"/>
        <v>0.4</v>
      </c>
      <c r="M24" s="371" t="str">
        <f t="shared" si="4"/>
        <v/>
      </c>
      <c r="N24" s="371" t="str">
        <f t="shared" si="4"/>
        <v/>
      </c>
      <c r="O24" s="371" t="str">
        <f t="shared" si="4"/>
        <v/>
      </c>
      <c r="P24" s="371" t="str">
        <f t="shared" si="4"/>
        <v/>
      </c>
      <c r="Q24" s="371" t="str">
        <f t="shared" si="4"/>
        <v/>
      </c>
      <c r="R24" s="371" t="str">
        <f t="shared" si="4"/>
        <v/>
      </c>
      <c r="S24" s="371" t="str">
        <f t="shared" si="4"/>
        <v/>
      </c>
      <c r="T24" s="371" t="str">
        <f t="shared" si="4"/>
        <v/>
      </c>
      <c r="U24" s="371" t="str">
        <f t="shared" si="4"/>
        <v/>
      </c>
      <c r="V24" s="371" t="str">
        <f t="shared" si="4"/>
        <v/>
      </c>
      <c r="W24" s="371" t="str">
        <f t="shared" si="4"/>
        <v/>
      </c>
      <c r="X24" s="371" t="str">
        <f t="shared" si="7"/>
        <v/>
      </c>
      <c r="Y24" s="371" t="str">
        <f t="shared" si="7"/>
        <v/>
      </c>
      <c r="Z24" s="371" t="str">
        <f t="shared" si="7"/>
        <v/>
      </c>
      <c r="AA24" s="371" t="str">
        <f t="shared" si="7"/>
        <v/>
      </c>
      <c r="AB24" s="371" t="str">
        <f t="shared" si="7"/>
        <v/>
      </c>
      <c r="AC24" s="371" t="str">
        <f t="shared" si="7"/>
        <v/>
      </c>
      <c r="AD24" s="371" t="str">
        <f t="shared" si="7"/>
        <v/>
      </c>
      <c r="AE24" s="371" t="str">
        <f t="shared" si="7"/>
        <v/>
      </c>
      <c r="AF24" s="371" t="str">
        <f t="shared" si="7"/>
        <v/>
      </c>
      <c r="AG24" s="371" t="str">
        <f t="shared" si="7"/>
        <v/>
      </c>
      <c r="AH24" s="371" t="str">
        <f t="shared" si="7"/>
        <v/>
      </c>
      <c r="AI24" s="371" t="str">
        <f t="shared" si="7"/>
        <v/>
      </c>
      <c r="AJ24" s="371" t="str">
        <f t="shared" si="7"/>
        <v/>
      </c>
      <c r="AK24" s="371" t="str">
        <f t="shared" si="7"/>
        <v/>
      </c>
      <c r="AL24" s="342"/>
      <c r="AM24" s="340"/>
      <c r="AN24" s="340"/>
    </row>
    <row r="25" spans="1:40" s="319" customFormat="1" ht="13" x14ac:dyDescent="0.25">
      <c r="A25" s="481" t="s">
        <v>15</v>
      </c>
      <c r="B25" s="384" t="s">
        <v>16</v>
      </c>
      <c r="C25" s="334">
        <f>SUBTOTAL(9,C26:C28)</f>
        <v>3937846.024899241</v>
      </c>
      <c r="D25" s="573"/>
      <c r="E25" s="326"/>
      <c r="F25" s="326"/>
      <c r="G25" s="375"/>
      <c r="H25" s="370" t="str">
        <f t="shared" si="4"/>
        <v/>
      </c>
      <c r="I25" s="371" t="str">
        <f t="shared" si="4"/>
        <v/>
      </c>
      <c r="J25" s="371" t="str">
        <f t="shared" si="4"/>
        <v/>
      </c>
      <c r="K25" s="371" t="str">
        <f t="shared" si="4"/>
        <v/>
      </c>
      <c r="L25" s="371" t="str">
        <f t="shared" si="4"/>
        <v/>
      </c>
      <c r="M25" s="371" t="str">
        <f t="shared" si="4"/>
        <v/>
      </c>
      <c r="N25" s="371" t="str">
        <f t="shared" si="4"/>
        <v/>
      </c>
      <c r="O25" s="371" t="str">
        <f t="shared" si="4"/>
        <v/>
      </c>
      <c r="P25" s="371" t="str">
        <f t="shared" si="4"/>
        <v/>
      </c>
      <c r="Q25" s="371" t="str">
        <f t="shared" si="4"/>
        <v/>
      </c>
      <c r="R25" s="371" t="str">
        <f t="shared" si="4"/>
        <v/>
      </c>
      <c r="S25" s="371" t="str">
        <f t="shared" si="4"/>
        <v/>
      </c>
      <c r="T25" s="371" t="str">
        <f t="shared" si="4"/>
        <v/>
      </c>
      <c r="U25" s="371" t="str">
        <f t="shared" si="4"/>
        <v/>
      </c>
      <c r="V25" s="371" t="str">
        <f t="shared" si="4"/>
        <v/>
      </c>
      <c r="W25" s="371" t="str">
        <f t="shared" si="4"/>
        <v/>
      </c>
      <c r="X25" s="371" t="str">
        <f t="shared" si="7"/>
        <v/>
      </c>
      <c r="Y25" s="371" t="str">
        <f t="shared" si="7"/>
        <v/>
      </c>
      <c r="Z25" s="371" t="str">
        <f t="shared" si="7"/>
        <v/>
      </c>
      <c r="AA25" s="371" t="str">
        <f t="shared" si="7"/>
        <v/>
      </c>
      <c r="AB25" s="371" t="str">
        <f t="shared" si="7"/>
        <v/>
      </c>
      <c r="AC25" s="371" t="str">
        <f t="shared" si="7"/>
        <v/>
      </c>
      <c r="AD25" s="371" t="str">
        <f t="shared" si="7"/>
        <v/>
      </c>
      <c r="AE25" s="371" t="str">
        <f t="shared" si="7"/>
        <v/>
      </c>
      <c r="AF25" s="371" t="str">
        <f t="shared" si="7"/>
        <v/>
      </c>
      <c r="AG25" s="371" t="str">
        <f t="shared" si="7"/>
        <v/>
      </c>
      <c r="AH25" s="371" t="str">
        <f t="shared" si="7"/>
        <v/>
      </c>
      <c r="AI25" s="371" t="str">
        <f t="shared" si="7"/>
        <v/>
      </c>
      <c r="AJ25" s="371" t="str">
        <f t="shared" si="7"/>
        <v/>
      </c>
      <c r="AK25" s="371" t="str">
        <f t="shared" si="7"/>
        <v/>
      </c>
      <c r="AL25" s="342"/>
      <c r="AM25" s="340"/>
      <c r="AN25" s="340"/>
    </row>
    <row r="26" spans="1:40" s="319" customFormat="1" ht="13" x14ac:dyDescent="0.25">
      <c r="A26" s="326" t="s">
        <v>197</v>
      </c>
      <c r="B26" s="372" t="s">
        <v>198</v>
      </c>
      <c r="C26" s="333">
        <f>('Parte A'!F11+'Parte A'!F14)*89%</f>
        <v>2996172.2250977219</v>
      </c>
      <c r="D26" s="573">
        <v>1</v>
      </c>
      <c r="E26" s="326">
        <v>3</v>
      </c>
      <c r="F26" s="326">
        <f t="shared" ref="F26:F56" si="9">(E26+D26)-1</f>
        <v>3</v>
      </c>
      <c r="G26" s="375">
        <v>2</v>
      </c>
      <c r="H26" s="370">
        <f t="shared" si="4"/>
        <v>0</v>
      </c>
      <c r="I26" s="371">
        <f t="shared" si="4"/>
        <v>0</v>
      </c>
      <c r="J26" s="371">
        <f t="shared" si="4"/>
        <v>0.6</v>
      </c>
      <c r="K26" s="371">
        <f t="shared" si="4"/>
        <v>0</v>
      </c>
      <c r="L26" s="371">
        <f t="shared" si="4"/>
        <v>0.4</v>
      </c>
      <c r="M26" s="371" t="str">
        <f t="shared" si="4"/>
        <v/>
      </c>
      <c r="N26" s="371" t="str">
        <f t="shared" si="4"/>
        <v/>
      </c>
      <c r="O26" s="371" t="str">
        <f t="shared" si="4"/>
        <v/>
      </c>
      <c r="P26" s="371" t="str">
        <f t="shared" si="4"/>
        <v/>
      </c>
      <c r="Q26" s="371" t="str">
        <f t="shared" si="4"/>
        <v/>
      </c>
      <c r="R26" s="371" t="str">
        <f t="shared" si="4"/>
        <v/>
      </c>
      <c r="S26" s="371" t="str">
        <f t="shared" si="4"/>
        <v/>
      </c>
      <c r="T26" s="371" t="str">
        <f t="shared" si="4"/>
        <v/>
      </c>
      <c r="U26" s="371" t="str">
        <f t="shared" si="4"/>
        <v/>
      </c>
      <c r="V26" s="371" t="str">
        <f t="shared" si="4"/>
        <v/>
      </c>
      <c r="W26" s="371" t="str">
        <f t="shared" si="4"/>
        <v/>
      </c>
      <c r="X26" s="371" t="str">
        <f t="shared" si="7"/>
        <v/>
      </c>
      <c r="Y26" s="371" t="str">
        <f t="shared" si="7"/>
        <v/>
      </c>
      <c r="Z26" s="371" t="str">
        <f t="shared" si="7"/>
        <v/>
      </c>
      <c r="AA26" s="371" t="str">
        <f t="shared" si="7"/>
        <v/>
      </c>
      <c r="AB26" s="371" t="str">
        <f t="shared" si="7"/>
        <v/>
      </c>
      <c r="AC26" s="371" t="str">
        <f t="shared" si="7"/>
        <v/>
      </c>
      <c r="AD26" s="371" t="str">
        <f t="shared" si="7"/>
        <v/>
      </c>
      <c r="AE26" s="371" t="str">
        <f t="shared" si="7"/>
        <v/>
      </c>
      <c r="AF26" s="371" t="str">
        <f t="shared" si="7"/>
        <v/>
      </c>
      <c r="AG26" s="371" t="str">
        <f t="shared" si="7"/>
        <v/>
      </c>
      <c r="AH26" s="371" t="str">
        <f t="shared" si="7"/>
        <v/>
      </c>
      <c r="AI26" s="371" t="str">
        <f t="shared" si="7"/>
        <v/>
      </c>
      <c r="AJ26" s="371" t="str">
        <f t="shared" si="7"/>
        <v/>
      </c>
      <c r="AK26" s="371" t="str">
        <f t="shared" si="7"/>
        <v/>
      </c>
      <c r="AL26" s="342"/>
      <c r="AM26" s="340"/>
      <c r="AN26" s="340"/>
    </row>
    <row r="27" spans="1:40" s="319" customFormat="1" ht="25" x14ac:dyDescent="0.25">
      <c r="A27" s="326" t="s">
        <v>199</v>
      </c>
      <c r="B27" s="372" t="s">
        <v>200</v>
      </c>
      <c r="C27" s="333">
        <f>'Parte A'!$F$13*40%</f>
        <v>627782.53320101276</v>
      </c>
      <c r="D27" s="573">
        <v>3</v>
      </c>
      <c r="E27" s="326">
        <v>4</v>
      </c>
      <c r="F27" s="326">
        <f t="shared" si="9"/>
        <v>6</v>
      </c>
      <c r="G27" s="375">
        <v>2</v>
      </c>
      <c r="H27" s="370" t="str">
        <f t="shared" si="4"/>
        <v/>
      </c>
      <c r="I27" s="371" t="str">
        <f t="shared" si="4"/>
        <v/>
      </c>
      <c r="J27" s="371">
        <f t="shared" si="4"/>
        <v>0</v>
      </c>
      <c r="K27" s="371">
        <f t="shared" si="4"/>
        <v>0</v>
      </c>
      <c r="L27" s="371">
        <f t="shared" si="4"/>
        <v>0</v>
      </c>
      <c r="M27" s="371">
        <f t="shared" si="4"/>
        <v>0.6</v>
      </c>
      <c r="N27" s="371">
        <f t="shared" si="4"/>
        <v>0</v>
      </c>
      <c r="O27" s="371">
        <f t="shared" si="4"/>
        <v>0.4</v>
      </c>
      <c r="P27" s="371" t="str">
        <f t="shared" si="4"/>
        <v/>
      </c>
      <c r="Q27" s="371" t="str">
        <f t="shared" si="4"/>
        <v/>
      </c>
      <c r="R27" s="371" t="str">
        <f t="shared" si="4"/>
        <v/>
      </c>
      <c r="S27" s="371" t="str">
        <f t="shared" si="4"/>
        <v/>
      </c>
      <c r="T27" s="371" t="str">
        <f t="shared" si="4"/>
        <v/>
      </c>
      <c r="U27" s="371" t="str">
        <f t="shared" si="4"/>
        <v/>
      </c>
      <c r="V27" s="371" t="str">
        <f t="shared" si="4"/>
        <v/>
      </c>
      <c r="W27" s="371" t="str">
        <f t="shared" si="4"/>
        <v/>
      </c>
      <c r="X27" s="371" t="str">
        <f t="shared" si="7"/>
        <v/>
      </c>
      <c r="Y27" s="371" t="str">
        <f t="shared" si="7"/>
        <v/>
      </c>
      <c r="Z27" s="371" t="str">
        <f t="shared" si="7"/>
        <v/>
      </c>
      <c r="AA27" s="371" t="str">
        <f t="shared" si="7"/>
        <v/>
      </c>
      <c r="AB27" s="371" t="str">
        <f t="shared" si="7"/>
        <v/>
      </c>
      <c r="AC27" s="371" t="str">
        <f t="shared" si="7"/>
        <v/>
      </c>
      <c r="AD27" s="371" t="str">
        <f t="shared" si="7"/>
        <v/>
      </c>
      <c r="AE27" s="371" t="str">
        <f t="shared" si="7"/>
        <v/>
      </c>
      <c r="AF27" s="371" t="str">
        <f t="shared" si="7"/>
        <v/>
      </c>
      <c r="AG27" s="371" t="str">
        <f t="shared" si="7"/>
        <v/>
      </c>
      <c r="AH27" s="371" t="str">
        <f t="shared" si="7"/>
        <v/>
      </c>
      <c r="AI27" s="371" t="str">
        <f t="shared" si="7"/>
        <v/>
      </c>
      <c r="AJ27" s="371" t="str">
        <f t="shared" si="7"/>
        <v/>
      </c>
      <c r="AK27" s="371" t="str">
        <f t="shared" si="7"/>
        <v/>
      </c>
      <c r="AL27" s="342"/>
      <c r="AM27" s="340"/>
      <c r="AN27" s="340"/>
    </row>
    <row r="28" spans="1:40" s="319" customFormat="1" ht="25" x14ac:dyDescent="0.25">
      <c r="A28" s="326" t="s">
        <v>201</v>
      </c>
      <c r="B28" s="372" t="s">
        <v>202</v>
      </c>
      <c r="C28" s="333">
        <f>'Parte A'!$F$13*20%</f>
        <v>313891.26660050638</v>
      </c>
      <c r="D28" s="573">
        <v>3</v>
      </c>
      <c r="E28" s="326">
        <v>4</v>
      </c>
      <c r="F28" s="326">
        <f t="shared" si="9"/>
        <v>6</v>
      </c>
      <c r="G28" s="375">
        <v>2</v>
      </c>
      <c r="H28" s="370" t="str">
        <f t="shared" si="4"/>
        <v/>
      </c>
      <c r="I28" s="371" t="str">
        <f t="shared" si="4"/>
        <v/>
      </c>
      <c r="J28" s="371">
        <f t="shared" si="4"/>
        <v>0</v>
      </c>
      <c r="K28" s="371">
        <f t="shared" si="4"/>
        <v>0</v>
      </c>
      <c r="L28" s="371">
        <f t="shared" si="4"/>
        <v>0</v>
      </c>
      <c r="M28" s="371">
        <f t="shared" si="4"/>
        <v>0.6</v>
      </c>
      <c r="N28" s="371">
        <f t="shared" si="4"/>
        <v>0</v>
      </c>
      <c r="O28" s="371">
        <f t="shared" si="4"/>
        <v>0.4</v>
      </c>
      <c r="P28" s="371" t="str">
        <f t="shared" si="4"/>
        <v/>
      </c>
      <c r="Q28" s="371" t="str">
        <f t="shared" si="4"/>
        <v/>
      </c>
      <c r="R28" s="371" t="str">
        <f t="shared" si="4"/>
        <v/>
      </c>
      <c r="S28" s="371" t="str">
        <f t="shared" si="4"/>
        <v/>
      </c>
      <c r="T28" s="371" t="str">
        <f t="shared" si="4"/>
        <v/>
      </c>
      <c r="U28" s="371" t="str">
        <f t="shared" si="4"/>
        <v/>
      </c>
      <c r="V28" s="371" t="str">
        <f t="shared" si="4"/>
        <v/>
      </c>
      <c r="W28" s="371" t="str">
        <f t="shared" si="4"/>
        <v/>
      </c>
      <c r="X28" s="371" t="str">
        <f t="shared" si="7"/>
        <v/>
      </c>
      <c r="Y28" s="371" t="str">
        <f t="shared" si="7"/>
        <v/>
      </c>
      <c r="Z28" s="371" t="str">
        <f t="shared" si="7"/>
        <v/>
      </c>
      <c r="AA28" s="371" t="str">
        <f t="shared" si="7"/>
        <v/>
      </c>
      <c r="AB28" s="371" t="str">
        <f t="shared" si="7"/>
        <v/>
      </c>
      <c r="AC28" s="371" t="str">
        <f t="shared" si="7"/>
        <v/>
      </c>
      <c r="AD28" s="371" t="str">
        <f t="shared" si="7"/>
        <v/>
      </c>
      <c r="AE28" s="371" t="str">
        <f t="shared" si="7"/>
        <v/>
      </c>
      <c r="AF28" s="371" t="str">
        <f t="shared" si="7"/>
        <v/>
      </c>
      <c r="AG28" s="371" t="str">
        <f t="shared" si="7"/>
        <v/>
      </c>
      <c r="AH28" s="371" t="str">
        <f t="shared" si="7"/>
        <v/>
      </c>
      <c r="AI28" s="371" t="str">
        <f t="shared" si="7"/>
        <v/>
      </c>
      <c r="AJ28" s="371" t="str">
        <f t="shared" si="7"/>
        <v/>
      </c>
      <c r="AK28" s="371" t="str">
        <f t="shared" si="7"/>
        <v/>
      </c>
      <c r="AL28" s="342"/>
      <c r="AM28" s="340"/>
      <c r="AN28" s="340"/>
    </row>
    <row r="29" spans="1:40" s="319" customFormat="1" ht="13" x14ac:dyDescent="0.25">
      <c r="A29" s="481" t="s">
        <v>17</v>
      </c>
      <c r="B29" s="384" t="s">
        <v>18</v>
      </c>
      <c r="C29" s="334">
        <f>SUBTOTAL(9,C30:C32)</f>
        <v>1466976.0164536713</v>
      </c>
      <c r="D29" s="576"/>
      <c r="E29" s="385"/>
      <c r="F29" s="385"/>
      <c r="G29" s="386"/>
      <c r="H29" s="370" t="str">
        <f t="shared" si="4"/>
        <v/>
      </c>
      <c r="I29" s="371" t="str">
        <f t="shared" si="4"/>
        <v/>
      </c>
      <c r="J29" s="371" t="str">
        <f t="shared" si="4"/>
        <v/>
      </c>
      <c r="K29" s="371" t="str">
        <f t="shared" si="4"/>
        <v/>
      </c>
      <c r="L29" s="371" t="str">
        <f t="shared" si="4"/>
        <v/>
      </c>
      <c r="M29" s="371" t="str">
        <f t="shared" si="4"/>
        <v/>
      </c>
      <c r="N29" s="371" t="str">
        <f t="shared" si="4"/>
        <v/>
      </c>
      <c r="O29" s="371" t="str">
        <f t="shared" si="4"/>
        <v/>
      </c>
      <c r="P29" s="371" t="str">
        <f t="shared" si="4"/>
        <v/>
      </c>
      <c r="Q29" s="371" t="str">
        <f t="shared" si="4"/>
        <v/>
      </c>
      <c r="R29" s="371" t="str">
        <f t="shared" si="4"/>
        <v/>
      </c>
      <c r="S29" s="371" t="str">
        <f t="shared" si="4"/>
        <v/>
      </c>
      <c r="T29" s="371" t="str">
        <f t="shared" si="4"/>
        <v/>
      </c>
      <c r="U29" s="371" t="str">
        <f t="shared" si="4"/>
        <v/>
      </c>
      <c r="V29" s="371" t="str">
        <f t="shared" si="4"/>
        <v/>
      </c>
      <c r="W29" s="371" t="str">
        <f t="shared" si="4"/>
        <v/>
      </c>
      <c r="X29" s="371" t="str">
        <f t="shared" si="7"/>
        <v/>
      </c>
      <c r="Y29" s="371" t="str">
        <f t="shared" si="7"/>
        <v/>
      </c>
      <c r="Z29" s="371" t="str">
        <f t="shared" si="7"/>
        <v/>
      </c>
      <c r="AA29" s="371" t="str">
        <f t="shared" si="7"/>
        <v/>
      </c>
      <c r="AB29" s="371" t="str">
        <f t="shared" si="7"/>
        <v/>
      </c>
      <c r="AC29" s="371" t="str">
        <f t="shared" si="7"/>
        <v/>
      </c>
      <c r="AD29" s="371" t="str">
        <f t="shared" si="7"/>
        <v/>
      </c>
      <c r="AE29" s="371" t="str">
        <f t="shared" si="7"/>
        <v/>
      </c>
      <c r="AF29" s="371" t="str">
        <f t="shared" si="7"/>
        <v/>
      </c>
      <c r="AG29" s="371" t="str">
        <f t="shared" si="7"/>
        <v/>
      </c>
      <c r="AH29" s="371" t="str">
        <f t="shared" si="7"/>
        <v/>
      </c>
      <c r="AI29" s="371" t="str">
        <f t="shared" si="7"/>
        <v/>
      </c>
      <c r="AJ29" s="371" t="str">
        <f t="shared" si="7"/>
        <v/>
      </c>
      <c r="AK29" s="371" t="str">
        <f t="shared" si="7"/>
        <v/>
      </c>
      <c r="AL29" s="342"/>
      <c r="AM29" s="340"/>
      <c r="AN29" s="340"/>
    </row>
    <row r="30" spans="1:40" s="319" customFormat="1" ht="13" x14ac:dyDescent="0.25">
      <c r="A30" s="326" t="s">
        <v>203</v>
      </c>
      <c r="B30" s="372" t="s">
        <v>204</v>
      </c>
      <c r="C30" s="332">
        <f>'Parte A'!$F$12</f>
        <v>502544.9186349368</v>
      </c>
      <c r="D30" s="574">
        <v>1</v>
      </c>
      <c r="E30" s="327">
        <v>5</v>
      </c>
      <c r="F30" s="327">
        <f t="shared" ref="F30:F32" si="10">(E30+D30)-1</f>
        <v>5</v>
      </c>
      <c r="G30" s="375">
        <v>2</v>
      </c>
      <c r="H30" s="370">
        <f t="shared" si="4"/>
        <v>0</v>
      </c>
      <c r="I30" s="371">
        <f t="shared" si="4"/>
        <v>0</v>
      </c>
      <c r="J30" s="371">
        <f t="shared" si="4"/>
        <v>0</v>
      </c>
      <c r="K30" s="371">
        <f t="shared" si="4"/>
        <v>0</v>
      </c>
      <c r="L30" s="371">
        <f t="shared" si="4"/>
        <v>0.6</v>
      </c>
      <c r="M30" s="371">
        <f t="shared" si="4"/>
        <v>0</v>
      </c>
      <c r="N30" s="371">
        <f t="shared" si="4"/>
        <v>0.4</v>
      </c>
      <c r="O30" s="371" t="str">
        <f t="shared" si="4"/>
        <v/>
      </c>
      <c r="P30" s="371" t="str">
        <f t="shared" si="4"/>
        <v/>
      </c>
      <c r="Q30" s="371" t="str">
        <f t="shared" si="4"/>
        <v/>
      </c>
      <c r="R30" s="371" t="str">
        <f t="shared" si="4"/>
        <v/>
      </c>
      <c r="S30" s="371" t="str">
        <f t="shared" si="4"/>
        <v/>
      </c>
      <c r="T30" s="371" t="str">
        <f t="shared" si="4"/>
        <v/>
      </c>
      <c r="U30" s="371" t="str">
        <f t="shared" si="4"/>
        <v/>
      </c>
      <c r="V30" s="371" t="str">
        <f t="shared" si="4"/>
        <v/>
      </c>
      <c r="W30" s="371" t="str">
        <f t="shared" si="4"/>
        <v/>
      </c>
      <c r="X30" s="371" t="str">
        <f t="shared" si="7"/>
        <v/>
      </c>
      <c r="Y30" s="371" t="str">
        <f t="shared" si="7"/>
        <v/>
      </c>
      <c r="Z30" s="371" t="str">
        <f t="shared" si="7"/>
        <v/>
      </c>
      <c r="AA30" s="371" t="str">
        <f t="shared" si="7"/>
        <v/>
      </c>
      <c r="AB30" s="371" t="str">
        <f t="shared" si="7"/>
        <v/>
      </c>
      <c r="AC30" s="371" t="str">
        <f t="shared" si="7"/>
        <v/>
      </c>
      <c r="AD30" s="371" t="str">
        <f t="shared" si="7"/>
        <v/>
      </c>
      <c r="AE30" s="371" t="str">
        <f t="shared" si="7"/>
        <v/>
      </c>
      <c r="AF30" s="371" t="str">
        <f t="shared" si="7"/>
        <v/>
      </c>
      <c r="AG30" s="371" t="str">
        <f t="shared" si="7"/>
        <v/>
      </c>
      <c r="AH30" s="371" t="str">
        <f t="shared" si="7"/>
        <v/>
      </c>
      <c r="AI30" s="371" t="str">
        <f t="shared" si="7"/>
        <v/>
      </c>
      <c r="AJ30" s="371" t="str">
        <f t="shared" si="7"/>
        <v/>
      </c>
      <c r="AK30" s="371" t="str">
        <f t="shared" si="7"/>
        <v/>
      </c>
      <c r="AL30" s="342"/>
      <c r="AM30" s="340"/>
      <c r="AN30" s="340"/>
    </row>
    <row r="31" spans="1:40" s="319" customFormat="1" ht="25" x14ac:dyDescent="0.25">
      <c r="A31" s="326" t="s">
        <v>205</v>
      </c>
      <c r="B31" s="372" t="s">
        <v>206</v>
      </c>
      <c r="C31" s="333">
        <f>'Parte A'!F13*20%+('Parte A'!F11+'Parte A'!F14)*10%</f>
        <v>650539.83121822798</v>
      </c>
      <c r="D31" s="574">
        <v>1</v>
      </c>
      <c r="E31" s="327">
        <v>4</v>
      </c>
      <c r="F31" s="327">
        <f t="shared" si="10"/>
        <v>4</v>
      </c>
      <c r="G31" s="375">
        <v>2</v>
      </c>
      <c r="H31" s="370">
        <f t="shared" si="4"/>
        <v>0</v>
      </c>
      <c r="I31" s="371">
        <f t="shared" si="4"/>
        <v>0</v>
      </c>
      <c r="J31" s="371">
        <f t="shared" si="4"/>
        <v>0</v>
      </c>
      <c r="K31" s="371">
        <f t="shared" si="4"/>
        <v>0.6</v>
      </c>
      <c r="L31" s="371">
        <f t="shared" si="4"/>
        <v>0</v>
      </c>
      <c r="M31" s="371">
        <f t="shared" si="4"/>
        <v>0.4</v>
      </c>
      <c r="N31" s="371" t="str">
        <f t="shared" si="4"/>
        <v/>
      </c>
      <c r="O31" s="371" t="str">
        <f t="shared" si="4"/>
        <v/>
      </c>
      <c r="P31" s="371" t="str">
        <f t="shared" si="4"/>
        <v/>
      </c>
      <c r="Q31" s="371" t="str">
        <f t="shared" si="4"/>
        <v/>
      </c>
      <c r="R31" s="371" t="str">
        <f t="shared" si="4"/>
        <v/>
      </c>
      <c r="S31" s="371" t="str">
        <f t="shared" si="4"/>
        <v/>
      </c>
      <c r="T31" s="371" t="str">
        <f t="shared" si="4"/>
        <v/>
      </c>
      <c r="U31" s="371" t="str">
        <f t="shared" si="4"/>
        <v/>
      </c>
      <c r="V31" s="371" t="str">
        <f t="shared" si="4"/>
        <v/>
      </c>
      <c r="W31" s="371" t="str">
        <f t="shared" si="4"/>
        <v/>
      </c>
      <c r="X31" s="371" t="str">
        <f t="shared" si="7"/>
        <v/>
      </c>
      <c r="Y31" s="371" t="str">
        <f t="shared" si="7"/>
        <v/>
      </c>
      <c r="Z31" s="371" t="str">
        <f t="shared" si="7"/>
        <v/>
      </c>
      <c r="AA31" s="371" t="str">
        <f t="shared" si="7"/>
        <v/>
      </c>
      <c r="AB31" s="371" t="str">
        <f t="shared" si="7"/>
        <v/>
      </c>
      <c r="AC31" s="371" t="str">
        <f t="shared" si="7"/>
        <v/>
      </c>
      <c r="AD31" s="371" t="str">
        <f t="shared" si="7"/>
        <v/>
      </c>
      <c r="AE31" s="371" t="str">
        <f t="shared" si="7"/>
        <v/>
      </c>
      <c r="AF31" s="371" t="str">
        <f t="shared" si="7"/>
        <v/>
      </c>
      <c r="AG31" s="371" t="str">
        <f t="shared" si="7"/>
        <v/>
      </c>
      <c r="AH31" s="371" t="str">
        <f t="shared" si="7"/>
        <v/>
      </c>
      <c r="AI31" s="371" t="str">
        <f t="shared" si="7"/>
        <v/>
      </c>
      <c r="AJ31" s="371" t="str">
        <f t="shared" si="7"/>
        <v/>
      </c>
      <c r="AK31" s="371" t="str">
        <f t="shared" si="7"/>
        <v/>
      </c>
      <c r="AL31" s="342"/>
      <c r="AM31" s="340"/>
      <c r="AN31" s="340"/>
    </row>
    <row r="32" spans="1:40" s="319" customFormat="1" ht="13" x14ac:dyDescent="0.25">
      <c r="A32" s="326" t="s">
        <v>207</v>
      </c>
      <c r="B32" s="372" t="s">
        <v>208</v>
      </c>
      <c r="C32" s="333">
        <f>'Parte A'!F13*20%</f>
        <v>313891.26660050638</v>
      </c>
      <c r="D32" s="574">
        <v>5</v>
      </c>
      <c r="E32" s="327">
        <v>1</v>
      </c>
      <c r="F32" s="327">
        <f t="shared" si="10"/>
        <v>5</v>
      </c>
      <c r="G32" s="375">
        <v>2</v>
      </c>
      <c r="H32" s="370" t="str">
        <f t="shared" si="4"/>
        <v/>
      </c>
      <c r="I32" s="371" t="str">
        <f t="shared" si="4"/>
        <v/>
      </c>
      <c r="J32" s="371" t="str">
        <f t="shared" si="4"/>
        <v/>
      </c>
      <c r="K32" s="371" t="str">
        <f t="shared" si="4"/>
        <v/>
      </c>
      <c r="L32" s="371">
        <f t="shared" si="4"/>
        <v>0.6</v>
      </c>
      <c r="M32" s="371">
        <f t="shared" si="4"/>
        <v>0</v>
      </c>
      <c r="N32" s="371">
        <f t="shared" si="4"/>
        <v>0.4</v>
      </c>
      <c r="O32" s="371" t="str">
        <f t="shared" si="4"/>
        <v/>
      </c>
      <c r="P32" s="371" t="str">
        <f t="shared" si="4"/>
        <v/>
      </c>
      <c r="Q32" s="371" t="str">
        <f t="shared" si="4"/>
        <v/>
      </c>
      <c r="R32" s="371" t="str">
        <f t="shared" si="4"/>
        <v/>
      </c>
      <c r="S32" s="371" t="str">
        <f t="shared" si="4"/>
        <v/>
      </c>
      <c r="T32" s="371" t="str">
        <f t="shared" si="4"/>
        <v/>
      </c>
      <c r="U32" s="371" t="str">
        <f t="shared" si="4"/>
        <v/>
      </c>
      <c r="V32" s="371" t="str">
        <f t="shared" si="4"/>
        <v/>
      </c>
      <c r="W32" s="371" t="str">
        <f t="shared" si="4"/>
        <v/>
      </c>
      <c r="X32" s="371" t="str">
        <f t="shared" si="7"/>
        <v/>
      </c>
      <c r="Y32" s="371" t="str">
        <f t="shared" si="7"/>
        <v/>
      </c>
      <c r="Z32" s="371" t="str">
        <f t="shared" si="7"/>
        <v/>
      </c>
      <c r="AA32" s="371" t="str">
        <f t="shared" si="7"/>
        <v/>
      </c>
      <c r="AB32" s="371" t="str">
        <f t="shared" si="7"/>
        <v/>
      </c>
      <c r="AC32" s="371" t="str">
        <f t="shared" si="7"/>
        <v/>
      </c>
      <c r="AD32" s="371" t="str">
        <f t="shared" si="7"/>
        <v/>
      </c>
      <c r="AE32" s="371" t="str">
        <f t="shared" si="7"/>
        <v/>
      </c>
      <c r="AF32" s="371" t="str">
        <f t="shared" si="7"/>
        <v/>
      </c>
      <c r="AG32" s="371" t="str">
        <f t="shared" si="7"/>
        <v/>
      </c>
      <c r="AH32" s="371" t="str">
        <f t="shared" si="7"/>
        <v/>
      </c>
      <c r="AI32" s="371" t="str">
        <f t="shared" si="7"/>
        <v/>
      </c>
      <c r="AJ32" s="371" t="str">
        <f t="shared" si="7"/>
        <v/>
      </c>
      <c r="AK32" s="371" t="str">
        <f t="shared" si="7"/>
        <v/>
      </c>
      <c r="AL32" s="342"/>
      <c r="AM32" s="340"/>
      <c r="AN32" s="340"/>
    </row>
    <row r="33" spans="1:40" s="319" customFormat="1" ht="13" x14ac:dyDescent="0.25">
      <c r="A33" s="481" t="s">
        <v>19</v>
      </c>
      <c r="B33" s="384" t="s">
        <v>20</v>
      </c>
      <c r="C33" s="334">
        <f>SUBTOTAL(9,C34:C35)</f>
        <v>36124.055091512506</v>
      </c>
      <c r="D33" s="576"/>
      <c r="E33" s="385"/>
      <c r="F33" s="385"/>
      <c r="G33" s="386"/>
      <c r="H33" s="370" t="str">
        <f t="shared" si="4"/>
        <v/>
      </c>
      <c r="I33" s="371" t="str">
        <f t="shared" si="4"/>
        <v/>
      </c>
      <c r="J33" s="371" t="str">
        <f t="shared" si="4"/>
        <v/>
      </c>
      <c r="K33" s="371" t="str">
        <f t="shared" si="4"/>
        <v/>
      </c>
      <c r="L33" s="371" t="str">
        <f t="shared" si="4"/>
        <v/>
      </c>
      <c r="M33" s="371" t="str">
        <f t="shared" si="4"/>
        <v/>
      </c>
      <c r="N33" s="371" t="str">
        <f t="shared" si="4"/>
        <v/>
      </c>
      <c r="O33" s="371" t="str">
        <f t="shared" si="4"/>
        <v/>
      </c>
      <c r="P33" s="371" t="str">
        <f t="shared" si="4"/>
        <v/>
      </c>
      <c r="Q33" s="371" t="str">
        <f t="shared" si="4"/>
        <v/>
      </c>
      <c r="R33" s="371" t="str">
        <f t="shared" si="4"/>
        <v/>
      </c>
      <c r="S33" s="371" t="str">
        <f t="shared" si="4"/>
        <v/>
      </c>
      <c r="T33" s="371" t="str">
        <f t="shared" si="4"/>
        <v/>
      </c>
      <c r="U33" s="371" t="str">
        <f t="shared" si="4"/>
        <v/>
      </c>
      <c r="V33" s="371" t="str">
        <f t="shared" si="4"/>
        <v/>
      </c>
      <c r="W33" s="371" t="str">
        <f t="shared" si="4"/>
        <v/>
      </c>
      <c r="X33" s="371" t="str">
        <f t="shared" si="7"/>
        <v/>
      </c>
      <c r="Y33" s="371" t="str">
        <f t="shared" si="7"/>
        <v/>
      </c>
      <c r="Z33" s="371" t="str">
        <f t="shared" si="7"/>
        <v/>
      </c>
      <c r="AA33" s="371" t="str">
        <f t="shared" si="7"/>
        <v/>
      </c>
      <c r="AB33" s="371" t="str">
        <f t="shared" si="7"/>
        <v/>
      </c>
      <c r="AC33" s="371" t="str">
        <f t="shared" si="7"/>
        <v/>
      </c>
      <c r="AD33" s="371" t="str">
        <f t="shared" si="7"/>
        <v/>
      </c>
      <c r="AE33" s="371" t="str">
        <f t="shared" si="7"/>
        <v/>
      </c>
      <c r="AF33" s="371" t="str">
        <f t="shared" si="7"/>
        <v/>
      </c>
      <c r="AG33" s="371" t="str">
        <f t="shared" si="7"/>
        <v/>
      </c>
      <c r="AH33" s="371" t="str">
        <f t="shared" si="7"/>
        <v/>
      </c>
      <c r="AI33" s="371" t="str">
        <f t="shared" si="7"/>
        <v/>
      </c>
      <c r="AJ33" s="371" t="str">
        <f t="shared" si="7"/>
        <v/>
      </c>
      <c r="AK33" s="371" t="str">
        <f t="shared" si="7"/>
        <v/>
      </c>
      <c r="AL33" s="342"/>
      <c r="AM33" s="340"/>
      <c r="AN33" s="340"/>
    </row>
    <row r="34" spans="1:40" ht="13" x14ac:dyDescent="0.25">
      <c r="A34" s="326" t="s">
        <v>209</v>
      </c>
      <c r="B34" s="372" t="s">
        <v>210</v>
      </c>
      <c r="C34" s="387">
        <f>'Parte B'!$G$42*50%</f>
        <v>18062.027545756253</v>
      </c>
      <c r="D34" s="570">
        <v>6</v>
      </c>
      <c r="E34" s="374">
        <v>1</v>
      </c>
      <c r="F34" s="374">
        <f t="shared" ref="F34:F35" si="11">(E34+D34)-1</f>
        <v>6</v>
      </c>
      <c r="G34" s="375">
        <v>2</v>
      </c>
      <c r="H34" s="370" t="str">
        <f t="shared" si="4"/>
        <v/>
      </c>
      <c r="I34" s="371" t="str">
        <f t="shared" si="4"/>
        <v/>
      </c>
      <c r="J34" s="371" t="str">
        <f t="shared" si="4"/>
        <v/>
      </c>
      <c r="K34" s="371" t="str">
        <f t="shared" si="4"/>
        <v/>
      </c>
      <c r="L34" s="371" t="str">
        <f t="shared" si="4"/>
        <v/>
      </c>
      <c r="M34" s="371">
        <f t="shared" si="4"/>
        <v>0.6</v>
      </c>
      <c r="N34" s="371">
        <f t="shared" si="4"/>
        <v>0</v>
      </c>
      <c r="O34" s="371">
        <f t="shared" si="4"/>
        <v>0.4</v>
      </c>
      <c r="P34" s="371" t="str">
        <f t="shared" si="4"/>
        <v/>
      </c>
      <c r="Q34" s="371" t="str">
        <f t="shared" si="4"/>
        <v/>
      </c>
      <c r="R34" s="371" t="str">
        <f t="shared" si="4"/>
        <v/>
      </c>
      <c r="S34" s="371" t="str">
        <f t="shared" si="4"/>
        <v/>
      </c>
      <c r="T34" s="371" t="str">
        <f t="shared" si="4"/>
        <v/>
      </c>
      <c r="U34" s="371" t="str">
        <f t="shared" si="4"/>
        <v/>
      </c>
      <c r="V34" s="371" t="str">
        <f t="shared" si="4"/>
        <v/>
      </c>
      <c r="W34" s="371" t="str">
        <f t="shared" si="4"/>
        <v/>
      </c>
      <c r="X34" s="371" t="str">
        <f t="shared" si="7"/>
        <v/>
      </c>
      <c r="Y34" s="371" t="str">
        <f t="shared" si="7"/>
        <v/>
      </c>
      <c r="Z34" s="371" t="str">
        <f t="shared" si="7"/>
        <v/>
      </c>
      <c r="AA34" s="371" t="str">
        <f t="shared" si="7"/>
        <v/>
      </c>
      <c r="AB34" s="371" t="str">
        <f t="shared" si="7"/>
        <v/>
      </c>
      <c r="AC34" s="371" t="str">
        <f t="shared" si="7"/>
        <v/>
      </c>
      <c r="AD34" s="371" t="str">
        <f t="shared" si="7"/>
        <v/>
      </c>
      <c r="AE34" s="371" t="str">
        <f t="shared" si="7"/>
        <v/>
      </c>
      <c r="AF34" s="371" t="str">
        <f t="shared" si="7"/>
        <v/>
      </c>
      <c r="AG34" s="371" t="str">
        <f t="shared" si="7"/>
        <v/>
      </c>
      <c r="AH34" s="371" t="str">
        <f t="shared" si="7"/>
        <v/>
      </c>
      <c r="AI34" s="371" t="str">
        <f t="shared" si="7"/>
        <v/>
      </c>
      <c r="AJ34" s="371" t="str">
        <f t="shared" si="7"/>
        <v/>
      </c>
      <c r="AK34" s="371" t="str">
        <f t="shared" si="7"/>
        <v/>
      </c>
      <c r="AL34" s="342"/>
      <c r="AM34" s="340"/>
      <c r="AN34" s="340"/>
    </row>
    <row r="35" spans="1:40" s="319" customFormat="1" ht="13" x14ac:dyDescent="0.25">
      <c r="A35" s="326" t="s">
        <v>211</v>
      </c>
      <c r="B35" s="372" t="s">
        <v>212</v>
      </c>
      <c r="C35" s="387">
        <f>'Parte B'!$G$42*50%</f>
        <v>18062.027545756253</v>
      </c>
      <c r="D35" s="570">
        <v>6</v>
      </c>
      <c r="E35" s="374">
        <v>1</v>
      </c>
      <c r="F35" s="374">
        <f t="shared" si="11"/>
        <v>6</v>
      </c>
      <c r="G35" s="375">
        <v>2</v>
      </c>
      <c r="H35" s="370" t="str">
        <f t="shared" si="4"/>
        <v/>
      </c>
      <c r="I35" s="371" t="str">
        <f t="shared" si="4"/>
        <v/>
      </c>
      <c r="J35" s="371" t="str">
        <f t="shared" si="4"/>
        <v/>
      </c>
      <c r="K35" s="371" t="str">
        <f t="shared" si="4"/>
        <v/>
      </c>
      <c r="L35" s="371" t="str">
        <f t="shared" si="4"/>
        <v/>
      </c>
      <c r="M35" s="371">
        <f t="shared" si="4"/>
        <v>0.6</v>
      </c>
      <c r="N35" s="371">
        <f t="shared" si="4"/>
        <v>0</v>
      </c>
      <c r="O35" s="371">
        <f t="shared" ref="O35:AD52" si="12">IF(O$7=$F35,0.6,IF($F35+$G35=O$7,0.4,IF(AND(O$7&lt;=$F35+$G35,O$7&gt;=$D35),0,"")))</f>
        <v>0.4</v>
      </c>
      <c r="P35" s="371" t="str">
        <f t="shared" si="12"/>
        <v/>
      </c>
      <c r="Q35" s="371" t="str">
        <f t="shared" si="12"/>
        <v/>
      </c>
      <c r="R35" s="371" t="str">
        <f t="shared" si="12"/>
        <v/>
      </c>
      <c r="S35" s="371" t="str">
        <f t="shared" si="12"/>
        <v/>
      </c>
      <c r="T35" s="371" t="str">
        <f t="shared" si="12"/>
        <v/>
      </c>
      <c r="U35" s="371" t="str">
        <f t="shared" si="12"/>
        <v/>
      </c>
      <c r="V35" s="371" t="str">
        <f t="shared" si="12"/>
        <v/>
      </c>
      <c r="W35" s="371" t="str">
        <f t="shared" si="12"/>
        <v/>
      </c>
      <c r="X35" s="371" t="str">
        <f t="shared" si="12"/>
        <v/>
      </c>
      <c r="Y35" s="371" t="str">
        <f t="shared" si="12"/>
        <v/>
      </c>
      <c r="Z35" s="371" t="str">
        <f t="shared" si="12"/>
        <v/>
      </c>
      <c r="AA35" s="371" t="str">
        <f t="shared" si="12"/>
        <v/>
      </c>
      <c r="AB35" s="371" t="str">
        <f t="shared" si="12"/>
        <v/>
      </c>
      <c r="AC35" s="371" t="str">
        <f t="shared" si="12"/>
        <v/>
      </c>
      <c r="AD35" s="371" t="str">
        <f t="shared" si="12"/>
        <v/>
      </c>
      <c r="AE35" s="371" t="str">
        <f t="shared" si="7"/>
        <v/>
      </c>
      <c r="AF35" s="371" t="str">
        <f t="shared" si="7"/>
        <v/>
      </c>
      <c r="AG35" s="371" t="str">
        <f t="shared" si="7"/>
        <v/>
      </c>
      <c r="AH35" s="371" t="str">
        <f t="shared" si="7"/>
        <v/>
      </c>
      <c r="AI35" s="371" t="str">
        <f t="shared" si="7"/>
        <v/>
      </c>
      <c r="AJ35" s="371" t="str">
        <f t="shared" si="7"/>
        <v/>
      </c>
      <c r="AK35" s="371" t="str">
        <f t="shared" si="7"/>
        <v/>
      </c>
      <c r="AL35" s="342"/>
      <c r="AM35" s="340"/>
      <c r="AN35" s="340"/>
    </row>
    <row r="36" spans="1:40" s="319" customFormat="1" ht="13" x14ac:dyDescent="0.25">
      <c r="A36" s="481" t="s">
        <v>21</v>
      </c>
      <c r="B36" s="384" t="s">
        <v>22</v>
      </c>
      <c r="C36" s="334">
        <f>SUBTOTAL(9,C37:C40)</f>
        <v>1114564.9449586519</v>
      </c>
      <c r="D36" s="576"/>
      <c r="E36" s="385"/>
      <c r="F36" s="385"/>
      <c r="G36" s="386"/>
      <c r="H36" s="370" t="str">
        <f t="shared" ref="H36:W50" si="13">IF(H$7=$F36,0.6,IF($F36+$G36=H$7,0.4,IF(AND(H$7&lt;=$F36+$G36,H$7&gt;=$D36),0,"")))</f>
        <v/>
      </c>
      <c r="I36" s="371" t="str">
        <f t="shared" si="13"/>
        <v/>
      </c>
      <c r="J36" s="371" t="str">
        <f t="shared" si="13"/>
        <v/>
      </c>
      <c r="K36" s="371" t="str">
        <f t="shared" si="13"/>
        <v/>
      </c>
      <c r="L36" s="371" t="str">
        <f t="shared" si="13"/>
        <v/>
      </c>
      <c r="M36" s="371" t="str">
        <f t="shared" si="13"/>
        <v/>
      </c>
      <c r="N36" s="371" t="str">
        <f t="shared" si="13"/>
        <v/>
      </c>
      <c r="O36" s="371" t="str">
        <f t="shared" si="13"/>
        <v/>
      </c>
      <c r="P36" s="371" t="str">
        <f t="shared" si="13"/>
        <v/>
      </c>
      <c r="Q36" s="371" t="str">
        <f t="shared" si="13"/>
        <v/>
      </c>
      <c r="R36" s="371" t="str">
        <f t="shared" si="13"/>
        <v/>
      </c>
      <c r="S36" s="371" t="str">
        <f t="shared" si="13"/>
        <v/>
      </c>
      <c r="T36" s="371" t="str">
        <f t="shared" si="13"/>
        <v/>
      </c>
      <c r="U36" s="371" t="str">
        <f t="shared" si="13"/>
        <v/>
      </c>
      <c r="V36" s="371" t="str">
        <f t="shared" si="13"/>
        <v/>
      </c>
      <c r="W36" s="371" t="str">
        <f t="shared" si="13"/>
        <v/>
      </c>
      <c r="X36" s="371" t="str">
        <f t="shared" si="12"/>
        <v/>
      </c>
      <c r="Y36" s="371" t="str">
        <f t="shared" si="12"/>
        <v/>
      </c>
      <c r="Z36" s="371" t="str">
        <f t="shared" si="12"/>
        <v/>
      </c>
      <c r="AA36" s="371" t="str">
        <f t="shared" si="12"/>
        <v/>
      </c>
      <c r="AB36" s="371" t="str">
        <f t="shared" si="12"/>
        <v/>
      </c>
      <c r="AC36" s="371" t="str">
        <f t="shared" si="12"/>
        <v/>
      </c>
      <c r="AD36" s="371" t="str">
        <f t="shared" si="12"/>
        <v/>
      </c>
      <c r="AE36" s="371" t="str">
        <f t="shared" si="7"/>
        <v/>
      </c>
      <c r="AF36" s="371" t="str">
        <f t="shared" si="7"/>
        <v/>
      </c>
      <c r="AG36" s="371" t="str">
        <f t="shared" si="7"/>
        <v/>
      </c>
      <c r="AH36" s="371" t="str">
        <f t="shared" si="7"/>
        <v/>
      </c>
      <c r="AI36" s="371" t="str">
        <f t="shared" si="7"/>
        <v/>
      </c>
      <c r="AJ36" s="371" t="str">
        <f t="shared" si="7"/>
        <v/>
      </c>
      <c r="AK36" s="371" t="str">
        <f t="shared" si="7"/>
        <v/>
      </c>
      <c r="AL36" s="342"/>
      <c r="AM36" s="340"/>
      <c r="AN36" s="340"/>
    </row>
    <row r="37" spans="1:40" s="319" customFormat="1" ht="13" x14ac:dyDescent="0.25">
      <c r="A37" s="326" t="s">
        <v>213</v>
      </c>
      <c r="B37" s="372" t="s">
        <v>4155</v>
      </c>
      <c r="C37" s="332">
        <f>('Parte A'!$F$23+'Parte A'!$F$19+'Parte A'!$F$16)*2.5%</f>
        <v>27864.123623966298</v>
      </c>
      <c r="D37" s="574">
        <v>1</v>
      </c>
      <c r="E37" s="327">
        <v>1</v>
      </c>
      <c r="F37" s="327">
        <f t="shared" si="9"/>
        <v>1</v>
      </c>
      <c r="G37" s="375">
        <v>2</v>
      </c>
      <c r="H37" s="370">
        <f t="shared" si="13"/>
        <v>0.6</v>
      </c>
      <c r="I37" s="371">
        <f t="shared" si="13"/>
        <v>0</v>
      </c>
      <c r="J37" s="371">
        <f t="shared" si="13"/>
        <v>0.4</v>
      </c>
      <c r="K37" s="371" t="str">
        <f t="shared" si="13"/>
        <v/>
      </c>
      <c r="L37" s="371" t="str">
        <f t="shared" si="13"/>
        <v/>
      </c>
      <c r="M37" s="371" t="str">
        <f t="shared" si="13"/>
        <v/>
      </c>
      <c r="N37" s="371" t="str">
        <f t="shared" si="13"/>
        <v/>
      </c>
      <c r="O37" s="371" t="str">
        <f t="shared" si="13"/>
        <v/>
      </c>
      <c r="P37" s="371" t="str">
        <f t="shared" si="13"/>
        <v/>
      </c>
      <c r="Q37" s="371" t="str">
        <f t="shared" si="13"/>
        <v/>
      </c>
      <c r="R37" s="371" t="str">
        <f t="shared" si="13"/>
        <v/>
      </c>
      <c r="S37" s="371" t="str">
        <f t="shared" si="13"/>
        <v/>
      </c>
      <c r="T37" s="371" t="str">
        <f t="shared" si="13"/>
        <v/>
      </c>
      <c r="U37" s="371" t="str">
        <f t="shared" si="13"/>
        <v/>
      </c>
      <c r="V37" s="371" t="str">
        <f t="shared" si="13"/>
        <v/>
      </c>
      <c r="W37" s="371" t="str">
        <f t="shared" si="13"/>
        <v/>
      </c>
      <c r="X37" s="371" t="str">
        <f t="shared" si="12"/>
        <v/>
      </c>
      <c r="Y37" s="371" t="str">
        <f t="shared" si="12"/>
        <v/>
      </c>
      <c r="Z37" s="371" t="str">
        <f t="shared" si="12"/>
        <v/>
      </c>
      <c r="AA37" s="371" t="str">
        <f t="shared" si="12"/>
        <v/>
      </c>
      <c r="AB37" s="371" t="str">
        <f t="shared" si="12"/>
        <v/>
      </c>
      <c r="AC37" s="371" t="str">
        <f t="shared" si="12"/>
        <v/>
      </c>
      <c r="AD37" s="371" t="str">
        <f t="shared" si="12"/>
        <v/>
      </c>
      <c r="AE37" s="371" t="str">
        <f t="shared" si="7"/>
        <v/>
      </c>
      <c r="AF37" s="371" t="str">
        <f t="shared" si="7"/>
        <v/>
      </c>
      <c r="AG37" s="371" t="str">
        <f t="shared" si="7"/>
        <v/>
      </c>
      <c r="AH37" s="371" t="str">
        <f t="shared" si="7"/>
        <v/>
      </c>
      <c r="AI37" s="371" t="str">
        <f t="shared" si="7"/>
        <v/>
      </c>
      <c r="AJ37" s="371" t="str">
        <f t="shared" si="7"/>
        <v/>
      </c>
      <c r="AK37" s="371" t="str">
        <f t="shared" si="7"/>
        <v/>
      </c>
      <c r="AL37" s="342"/>
      <c r="AM37" s="340"/>
      <c r="AN37" s="340"/>
    </row>
    <row r="38" spans="1:40" s="319" customFormat="1" ht="13" x14ac:dyDescent="0.25">
      <c r="A38" s="326" t="s">
        <v>214</v>
      </c>
      <c r="B38" s="372" t="s">
        <v>215</v>
      </c>
      <c r="C38" s="332">
        <f>('Parte A'!$F$23+'Parte A'!$F$19+'Parte A'!$F$16)*2.5%</f>
        <v>27864.123623966298</v>
      </c>
      <c r="D38" s="574">
        <v>1</v>
      </c>
      <c r="E38" s="327">
        <v>1</v>
      </c>
      <c r="F38" s="327">
        <v>1</v>
      </c>
      <c r="G38" s="375">
        <v>2</v>
      </c>
      <c r="H38" s="370">
        <f t="shared" si="13"/>
        <v>0.6</v>
      </c>
      <c r="I38" s="371">
        <f t="shared" si="13"/>
        <v>0</v>
      </c>
      <c r="J38" s="371">
        <f t="shared" si="13"/>
        <v>0.4</v>
      </c>
      <c r="K38" s="371" t="str">
        <f t="shared" si="13"/>
        <v/>
      </c>
      <c r="L38" s="371" t="str">
        <f t="shared" si="13"/>
        <v/>
      </c>
      <c r="M38" s="371" t="str">
        <f t="shared" si="13"/>
        <v/>
      </c>
      <c r="N38" s="371" t="str">
        <f t="shared" si="13"/>
        <v/>
      </c>
      <c r="O38" s="371" t="str">
        <f t="shared" si="13"/>
        <v/>
      </c>
      <c r="P38" s="371" t="str">
        <f t="shared" si="13"/>
        <v/>
      </c>
      <c r="Q38" s="371" t="str">
        <f t="shared" si="13"/>
        <v/>
      </c>
      <c r="R38" s="371" t="str">
        <f t="shared" si="13"/>
        <v/>
      </c>
      <c r="S38" s="371" t="str">
        <f t="shared" si="13"/>
        <v/>
      </c>
      <c r="T38" s="371" t="str">
        <f t="shared" si="13"/>
        <v/>
      </c>
      <c r="U38" s="371" t="str">
        <f t="shared" si="13"/>
        <v/>
      </c>
      <c r="V38" s="371" t="str">
        <f t="shared" si="13"/>
        <v/>
      </c>
      <c r="W38" s="371" t="str">
        <f t="shared" si="13"/>
        <v/>
      </c>
      <c r="X38" s="371" t="str">
        <f t="shared" si="12"/>
        <v/>
      </c>
      <c r="Y38" s="371" t="str">
        <f t="shared" si="12"/>
        <v/>
      </c>
      <c r="Z38" s="371" t="str">
        <f t="shared" si="12"/>
        <v/>
      </c>
      <c r="AA38" s="371" t="str">
        <f t="shared" si="12"/>
        <v/>
      </c>
      <c r="AB38" s="371" t="str">
        <f t="shared" si="12"/>
        <v/>
      </c>
      <c r="AC38" s="371" t="str">
        <f t="shared" si="12"/>
        <v/>
      </c>
      <c r="AD38" s="371" t="str">
        <f t="shared" si="12"/>
        <v/>
      </c>
      <c r="AE38" s="371" t="str">
        <f t="shared" si="7"/>
        <v/>
      </c>
      <c r="AF38" s="371" t="str">
        <f t="shared" si="7"/>
        <v/>
      </c>
      <c r="AG38" s="371" t="str">
        <f t="shared" si="7"/>
        <v/>
      </c>
      <c r="AH38" s="371" t="str">
        <f t="shared" si="7"/>
        <v/>
      </c>
      <c r="AI38" s="371" t="str">
        <f t="shared" si="7"/>
        <v/>
      </c>
      <c r="AJ38" s="371" t="str">
        <f t="shared" si="7"/>
        <v/>
      </c>
      <c r="AK38" s="371" t="str">
        <f t="shared" si="7"/>
        <v/>
      </c>
      <c r="AL38" s="342"/>
      <c r="AM38" s="340"/>
      <c r="AN38" s="340"/>
    </row>
    <row r="39" spans="1:40" s="319" customFormat="1" ht="13" x14ac:dyDescent="0.25">
      <c r="A39" s="326" t="s">
        <v>216</v>
      </c>
      <c r="B39" s="372" t="s">
        <v>217</v>
      </c>
      <c r="C39" s="332">
        <f>('Parte A'!$F$23+'Parte A'!$F$19+'Parte A'!$F$16)*80%</f>
        <v>891651.95596692152</v>
      </c>
      <c r="D39" s="574">
        <v>1</v>
      </c>
      <c r="E39" s="327">
        <v>3</v>
      </c>
      <c r="F39" s="327">
        <f t="shared" si="9"/>
        <v>3</v>
      </c>
      <c r="G39" s="375">
        <v>2</v>
      </c>
      <c r="H39" s="370">
        <f t="shared" si="13"/>
        <v>0</v>
      </c>
      <c r="I39" s="371">
        <f t="shared" si="13"/>
        <v>0</v>
      </c>
      <c r="J39" s="371">
        <f t="shared" si="13"/>
        <v>0.6</v>
      </c>
      <c r="K39" s="371">
        <f t="shared" si="13"/>
        <v>0</v>
      </c>
      <c r="L39" s="371">
        <f t="shared" si="13"/>
        <v>0.4</v>
      </c>
      <c r="M39" s="371" t="str">
        <f t="shared" si="13"/>
        <v/>
      </c>
      <c r="N39" s="371" t="str">
        <f t="shared" si="13"/>
        <v/>
      </c>
      <c r="O39" s="371" t="str">
        <f t="shared" si="13"/>
        <v/>
      </c>
      <c r="P39" s="371" t="str">
        <f t="shared" si="13"/>
        <v/>
      </c>
      <c r="Q39" s="371" t="str">
        <f t="shared" si="13"/>
        <v/>
      </c>
      <c r="R39" s="371" t="str">
        <f t="shared" si="13"/>
        <v/>
      </c>
      <c r="S39" s="371" t="str">
        <f t="shared" si="13"/>
        <v/>
      </c>
      <c r="T39" s="371" t="str">
        <f t="shared" si="13"/>
        <v/>
      </c>
      <c r="U39" s="371" t="str">
        <f t="shared" si="13"/>
        <v/>
      </c>
      <c r="V39" s="371" t="str">
        <f t="shared" si="13"/>
        <v/>
      </c>
      <c r="W39" s="371" t="str">
        <f t="shared" si="13"/>
        <v/>
      </c>
      <c r="X39" s="371" t="str">
        <f t="shared" si="12"/>
        <v/>
      </c>
      <c r="Y39" s="371" t="str">
        <f t="shared" si="12"/>
        <v/>
      </c>
      <c r="Z39" s="371" t="str">
        <f t="shared" si="12"/>
        <v/>
      </c>
      <c r="AA39" s="371" t="str">
        <f t="shared" si="12"/>
        <v/>
      </c>
      <c r="AB39" s="371" t="str">
        <f t="shared" si="12"/>
        <v/>
      </c>
      <c r="AC39" s="371" t="str">
        <f t="shared" si="12"/>
        <v/>
      </c>
      <c r="AD39" s="371" t="str">
        <f t="shared" si="12"/>
        <v/>
      </c>
      <c r="AE39" s="371" t="str">
        <f t="shared" si="7"/>
        <v/>
      </c>
      <c r="AF39" s="371" t="str">
        <f t="shared" si="7"/>
        <v/>
      </c>
      <c r="AG39" s="371" t="str">
        <f t="shared" si="7"/>
        <v/>
      </c>
      <c r="AH39" s="371" t="str">
        <f t="shared" si="7"/>
        <v/>
      </c>
      <c r="AI39" s="371" t="str">
        <f t="shared" si="7"/>
        <v/>
      </c>
      <c r="AJ39" s="371" t="str">
        <f t="shared" si="7"/>
        <v/>
      </c>
      <c r="AK39" s="371" t="str">
        <f t="shared" si="7"/>
        <v/>
      </c>
      <c r="AL39" s="342"/>
      <c r="AM39" s="340"/>
      <c r="AN39" s="340"/>
    </row>
    <row r="40" spans="1:40" s="319" customFormat="1" ht="13" x14ac:dyDescent="0.25">
      <c r="A40" s="326" t="s">
        <v>218</v>
      </c>
      <c r="B40" s="372" t="s">
        <v>208</v>
      </c>
      <c r="C40" s="332">
        <f>('Parte A'!$F$23+'Parte A'!$F$19+'Parte A'!$F$16)*15%</f>
        <v>167184.74174379779</v>
      </c>
      <c r="D40" s="574">
        <v>3</v>
      </c>
      <c r="E40" s="327">
        <v>3</v>
      </c>
      <c r="F40" s="327">
        <f t="shared" si="9"/>
        <v>5</v>
      </c>
      <c r="G40" s="375">
        <v>2</v>
      </c>
      <c r="H40" s="370" t="str">
        <f t="shared" si="13"/>
        <v/>
      </c>
      <c r="I40" s="371" t="str">
        <f t="shared" si="13"/>
        <v/>
      </c>
      <c r="J40" s="371">
        <f t="shared" si="13"/>
        <v>0</v>
      </c>
      <c r="K40" s="371">
        <f t="shared" si="13"/>
        <v>0</v>
      </c>
      <c r="L40" s="371">
        <f t="shared" si="13"/>
        <v>0.6</v>
      </c>
      <c r="M40" s="371">
        <f t="shared" si="13"/>
        <v>0</v>
      </c>
      <c r="N40" s="371">
        <f t="shared" si="13"/>
        <v>0.4</v>
      </c>
      <c r="O40" s="371" t="str">
        <f t="shared" si="13"/>
        <v/>
      </c>
      <c r="P40" s="371" t="str">
        <f t="shared" si="13"/>
        <v/>
      </c>
      <c r="Q40" s="371" t="str">
        <f t="shared" si="13"/>
        <v/>
      </c>
      <c r="R40" s="371" t="str">
        <f t="shared" si="13"/>
        <v/>
      </c>
      <c r="S40" s="371" t="str">
        <f t="shared" si="13"/>
        <v/>
      </c>
      <c r="T40" s="371" t="str">
        <f t="shared" si="13"/>
        <v/>
      </c>
      <c r="U40" s="371" t="str">
        <f t="shared" si="13"/>
        <v/>
      </c>
      <c r="V40" s="371" t="str">
        <f t="shared" si="13"/>
        <v/>
      </c>
      <c r="W40" s="371" t="str">
        <f t="shared" si="13"/>
        <v/>
      </c>
      <c r="X40" s="371" t="str">
        <f t="shared" si="12"/>
        <v/>
      </c>
      <c r="Y40" s="371" t="str">
        <f t="shared" si="12"/>
        <v/>
      </c>
      <c r="Z40" s="371" t="str">
        <f t="shared" si="12"/>
        <v/>
      </c>
      <c r="AA40" s="371" t="str">
        <f t="shared" si="12"/>
        <v/>
      </c>
      <c r="AB40" s="371" t="str">
        <f t="shared" si="12"/>
        <v/>
      </c>
      <c r="AC40" s="371" t="str">
        <f t="shared" si="12"/>
        <v/>
      </c>
      <c r="AD40" s="371" t="str">
        <f t="shared" si="12"/>
        <v/>
      </c>
      <c r="AE40" s="371" t="str">
        <f t="shared" si="7"/>
        <v/>
      </c>
      <c r="AF40" s="371" t="str">
        <f t="shared" si="7"/>
        <v/>
      </c>
      <c r="AG40" s="371" t="str">
        <f t="shared" si="7"/>
        <v/>
      </c>
      <c r="AH40" s="371" t="str">
        <f t="shared" si="7"/>
        <v/>
      </c>
      <c r="AI40" s="371" t="str">
        <f t="shared" si="7"/>
        <v/>
      </c>
      <c r="AJ40" s="371" t="str">
        <f t="shared" si="7"/>
        <v/>
      </c>
      <c r="AK40" s="371" t="str">
        <f t="shared" si="7"/>
        <v/>
      </c>
      <c r="AL40" s="342"/>
      <c r="AM40" s="340"/>
      <c r="AN40" s="340"/>
    </row>
    <row r="41" spans="1:40" s="319" customFormat="1" ht="13" x14ac:dyDescent="0.25">
      <c r="A41" s="481" t="s">
        <v>23</v>
      </c>
      <c r="B41" s="384" t="s">
        <v>24</v>
      </c>
      <c r="C41" s="334">
        <f>SUBTOTAL(9,C42:C45)</f>
        <v>1704390.1982975753</v>
      </c>
      <c r="D41" s="576"/>
      <c r="E41" s="385"/>
      <c r="F41" s="385"/>
      <c r="G41" s="386"/>
      <c r="H41" s="370" t="str">
        <f t="shared" si="13"/>
        <v/>
      </c>
      <c r="I41" s="371" t="str">
        <f t="shared" si="13"/>
        <v/>
      </c>
      <c r="J41" s="371" t="str">
        <f t="shared" si="13"/>
        <v/>
      </c>
      <c r="K41" s="371" t="str">
        <f t="shared" si="13"/>
        <v/>
      </c>
      <c r="L41" s="371" t="str">
        <f t="shared" si="13"/>
        <v/>
      </c>
      <c r="M41" s="371" t="str">
        <f t="shared" si="13"/>
        <v/>
      </c>
      <c r="N41" s="371" t="str">
        <f t="shared" si="13"/>
        <v/>
      </c>
      <c r="O41" s="371" t="str">
        <f t="shared" si="13"/>
        <v/>
      </c>
      <c r="P41" s="371" t="str">
        <f t="shared" si="13"/>
        <v/>
      </c>
      <c r="Q41" s="371" t="str">
        <f t="shared" si="13"/>
        <v/>
      </c>
      <c r="R41" s="371" t="str">
        <f t="shared" si="13"/>
        <v/>
      </c>
      <c r="S41" s="371" t="str">
        <f t="shared" si="13"/>
        <v/>
      </c>
      <c r="T41" s="371" t="str">
        <f t="shared" si="13"/>
        <v/>
      </c>
      <c r="U41" s="371" t="str">
        <f t="shared" si="13"/>
        <v/>
      </c>
      <c r="V41" s="371" t="str">
        <f t="shared" si="13"/>
        <v/>
      </c>
      <c r="W41" s="371" t="str">
        <f t="shared" si="13"/>
        <v/>
      </c>
      <c r="X41" s="371" t="str">
        <f t="shared" si="12"/>
        <v/>
      </c>
      <c r="Y41" s="371" t="str">
        <f t="shared" si="12"/>
        <v/>
      </c>
      <c r="Z41" s="371" t="str">
        <f t="shared" si="12"/>
        <v/>
      </c>
      <c r="AA41" s="371" t="str">
        <f t="shared" si="12"/>
        <v/>
      </c>
      <c r="AB41" s="371" t="str">
        <f t="shared" si="12"/>
        <v/>
      </c>
      <c r="AC41" s="371" t="str">
        <f t="shared" si="12"/>
        <v/>
      </c>
      <c r="AD41" s="371" t="str">
        <f t="shared" si="12"/>
        <v/>
      </c>
      <c r="AE41" s="371" t="str">
        <f t="shared" si="7"/>
        <v/>
      </c>
      <c r="AF41" s="371" t="str">
        <f t="shared" si="7"/>
        <v/>
      </c>
      <c r="AG41" s="371" t="str">
        <f t="shared" si="7"/>
        <v/>
      </c>
      <c r="AH41" s="371" t="str">
        <f t="shared" ref="AH41:AK41" si="14">IF(AH$7=$F41,0.6,IF($F41+$G41=AH$7,0.4,IF(AND(AH$7&lt;=$F41+$G41,AH$7&gt;=$D41),0,"")))</f>
        <v/>
      </c>
      <c r="AI41" s="371" t="str">
        <f t="shared" si="14"/>
        <v/>
      </c>
      <c r="AJ41" s="371" t="str">
        <f t="shared" si="14"/>
        <v/>
      </c>
      <c r="AK41" s="371" t="str">
        <f t="shared" si="14"/>
        <v/>
      </c>
      <c r="AL41" s="342"/>
      <c r="AM41" s="340"/>
      <c r="AN41" s="340"/>
    </row>
    <row r="42" spans="1:40" s="319" customFormat="1" ht="13" x14ac:dyDescent="0.25">
      <c r="A42" s="326" t="s">
        <v>219</v>
      </c>
      <c r="B42" s="372" t="s">
        <v>220</v>
      </c>
      <c r="C42" s="332">
        <f>'Parte A'!F31*5%+'Parte A'!$F$37*1%</f>
        <v>31605.46343066157</v>
      </c>
      <c r="D42" s="574">
        <v>1</v>
      </c>
      <c r="E42" s="327">
        <v>1</v>
      </c>
      <c r="F42" s="327">
        <v>1</v>
      </c>
      <c r="G42" s="375">
        <v>2</v>
      </c>
      <c r="H42" s="370">
        <f t="shared" si="13"/>
        <v>0.6</v>
      </c>
      <c r="I42" s="371">
        <f t="shared" si="13"/>
        <v>0</v>
      </c>
      <c r="J42" s="371">
        <f t="shared" si="13"/>
        <v>0.4</v>
      </c>
      <c r="K42" s="371" t="str">
        <f t="shared" si="13"/>
        <v/>
      </c>
      <c r="L42" s="371" t="str">
        <f t="shared" si="13"/>
        <v/>
      </c>
      <c r="M42" s="371" t="str">
        <f t="shared" si="13"/>
        <v/>
      </c>
      <c r="N42" s="371" t="str">
        <f t="shared" si="13"/>
        <v/>
      </c>
      <c r="O42" s="371" t="str">
        <f t="shared" si="13"/>
        <v/>
      </c>
      <c r="P42" s="371" t="str">
        <f t="shared" si="13"/>
        <v/>
      </c>
      <c r="Q42" s="371" t="str">
        <f t="shared" si="13"/>
        <v/>
      </c>
      <c r="R42" s="371" t="str">
        <f t="shared" si="13"/>
        <v/>
      </c>
      <c r="S42" s="371" t="str">
        <f t="shared" si="13"/>
        <v/>
      </c>
      <c r="T42" s="371" t="str">
        <f t="shared" si="13"/>
        <v/>
      </c>
      <c r="U42" s="371" t="str">
        <f t="shared" si="13"/>
        <v/>
      </c>
      <c r="V42" s="371" t="str">
        <f t="shared" si="13"/>
        <v/>
      </c>
      <c r="W42" s="371" t="str">
        <f t="shared" si="13"/>
        <v/>
      </c>
      <c r="X42" s="371" t="str">
        <f t="shared" si="12"/>
        <v/>
      </c>
      <c r="Y42" s="371" t="str">
        <f t="shared" si="12"/>
        <v/>
      </c>
      <c r="Z42" s="371" t="str">
        <f t="shared" si="12"/>
        <v/>
      </c>
      <c r="AA42" s="371" t="str">
        <f t="shared" si="12"/>
        <v/>
      </c>
      <c r="AB42" s="371" t="str">
        <f t="shared" si="12"/>
        <v/>
      </c>
      <c r="AC42" s="371" t="str">
        <f t="shared" si="12"/>
        <v/>
      </c>
      <c r="AD42" s="371" t="str">
        <f t="shared" si="12"/>
        <v/>
      </c>
      <c r="AE42" s="371" t="str">
        <f t="shared" ref="AE42:AK58" si="15">IF(AE$7=$F42,0.6,IF($F42+$G42=AE$7,0.4,IF(AND(AE$7&lt;=$F42+$G42,AE$7&gt;=$D42),0,"")))</f>
        <v/>
      </c>
      <c r="AF42" s="371" t="str">
        <f t="shared" si="15"/>
        <v/>
      </c>
      <c r="AG42" s="371" t="str">
        <f t="shared" si="15"/>
        <v/>
      </c>
      <c r="AH42" s="371" t="str">
        <f t="shared" si="15"/>
        <v/>
      </c>
      <c r="AI42" s="371" t="str">
        <f t="shared" si="15"/>
        <v/>
      </c>
      <c r="AJ42" s="371" t="str">
        <f t="shared" si="15"/>
        <v/>
      </c>
      <c r="AK42" s="371" t="str">
        <f t="shared" si="15"/>
        <v/>
      </c>
      <c r="AL42" s="342"/>
      <c r="AM42" s="340"/>
      <c r="AN42" s="340"/>
    </row>
    <row r="43" spans="1:40" s="319" customFormat="1" ht="13" x14ac:dyDescent="0.25">
      <c r="A43" s="326" t="s">
        <v>221</v>
      </c>
      <c r="B43" s="372" t="s">
        <v>222</v>
      </c>
      <c r="C43" s="332">
        <f>'Parte A'!F31*85%</f>
        <v>309433.1807633235</v>
      </c>
      <c r="D43" s="574">
        <v>1</v>
      </c>
      <c r="E43" s="327">
        <v>3</v>
      </c>
      <c r="F43" s="327">
        <f t="shared" si="9"/>
        <v>3</v>
      </c>
      <c r="G43" s="375">
        <v>2</v>
      </c>
      <c r="H43" s="370">
        <f t="shared" si="13"/>
        <v>0</v>
      </c>
      <c r="I43" s="371">
        <f t="shared" si="13"/>
        <v>0</v>
      </c>
      <c r="J43" s="371">
        <f t="shared" si="13"/>
        <v>0.6</v>
      </c>
      <c r="K43" s="371">
        <f t="shared" si="13"/>
        <v>0</v>
      </c>
      <c r="L43" s="371">
        <f t="shared" si="13"/>
        <v>0.4</v>
      </c>
      <c r="M43" s="371" t="str">
        <f t="shared" si="13"/>
        <v/>
      </c>
      <c r="N43" s="371" t="str">
        <f t="shared" si="13"/>
        <v/>
      </c>
      <c r="O43" s="371" t="str">
        <f t="shared" si="13"/>
        <v/>
      </c>
      <c r="P43" s="371" t="str">
        <f t="shared" si="13"/>
        <v/>
      </c>
      <c r="Q43" s="371" t="str">
        <f t="shared" si="13"/>
        <v/>
      </c>
      <c r="R43" s="371" t="str">
        <f t="shared" si="13"/>
        <v/>
      </c>
      <c r="S43" s="371" t="str">
        <f t="shared" si="13"/>
        <v/>
      </c>
      <c r="T43" s="371" t="str">
        <f t="shared" si="13"/>
        <v/>
      </c>
      <c r="U43" s="371" t="str">
        <f t="shared" si="13"/>
        <v/>
      </c>
      <c r="V43" s="371" t="str">
        <f t="shared" si="13"/>
        <v/>
      </c>
      <c r="W43" s="371" t="str">
        <f t="shared" si="13"/>
        <v/>
      </c>
      <c r="X43" s="371" t="str">
        <f t="shared" si="12"/>
        <v/>
      </c>
      <c r="Y43" s="371" t="str">
        <f t="shared" si="12"/>
        <v/>
      </c>
      <c r="Z43" s="371" t="str">
        <f t="shared" si="12"/>
        <v/>
      </c>
      <c r="AA43" s="371" t="str">
        <f t="shared" si="12"/>
        <v/>
      </c>
      <c r="AB43" s="371" t="str">
        <f t="shared" si="12"/>
        <v/>
      </c>
      <c r="AC43" s="371" t="str">
        <f t="shared" si="12"/>
        <v/>
      </c>
      <c r="AD43" s="371" t="str">
        <f t="shared" si="12"/>
        <v/>
      </c>
      <c r="AE43" s="371" t="str">
        <f t="shared" si="15"/>
        <v/>
      </c>
      <c r="AF43" s="371" t="str">
        <f t="shared" si="15"/>
        <v/>
      </c>
      <c r="AG43" s="371" t="str">
        <f t="shared" si="15"/>
        <v/>
      </c>
      <c r="AH43" s="371" t="str">
        <f t="shared" si="15"/>
        <v/>
      </c>
      <c r="AI43" s="371" t="str">
        <f t="shared" si="15"/>
        <v/>
      </c>
      <c r="AJ43" s="371" t="str">
        <f t="shared" si="15"/>
        <v/>
      </c>
      <c r="AK43" s="371" t="str">
        <f t="shared" si="15"/>
        <v/>
      </c>
      <c r="AL43" s="342"/>
      <c r="AM43" s="340"/>
      <c r="AN43" s="340"/>
    </row>
    <row r="44" spans="1:40" s="319" customFormat="1" ht="13" x14ac:dyDescent="0.25">
      <c r="A44" s="326" t="s">
        <v>223</v>
      </c>
      <c r="B44" s="372" t="s">
        <v>224</v>
      </c>
      <c r="C44" s="332">
        <f>'Parte A'!$F$37*85%</f>
        <v>1139298.4877896155</v>
      </c>
      <c r="D44" s="574">
        <v>1</v>
      </c>
      <c r="E44" s="327">
        <v>3</v>
      </c>
      <c r="F44" s="327">
        <f t="shared" si="9"/>
        <v>3</v>
      </c>
      <c r="G44" s="375">
        <v>2</v>
      </c>
      <c r="H44" s="370">
        <f t="shared" si="13"/>
        <v>0</v>
      </c>
      <c r="I44" s="371">
        <f t="shared" si="13"/>
        <v>0</v>
      </c>
      <c r="J44" s="371">
        <f t="shared" si="13"/>
        <v>0.6</v>
      </c>
      <c r="K44" s="371">
        <f t="shared" si="13"/>
        <v>0</v>
      </c>
      <c r="L44" s="371">
        <f t="shared" si="13"/>
        <v>0.4</v>
      </c>
      <c r="M44" s="371" t="str">
        <f t="shared" si="13"/>
        <v/>
      </c>
      <c r="N44" s="371" t="str">
        <f t="shared" si="13"/>
        <v/>
      </c>
      <c r="O44" s="371" t="str">
        <f t="shared" si="13"/>
        <v/>
      </c>
      <c r="P44" s="371" t="str">
        <f t="shared" si="13"/>
        <v/>
      </c>
      <c r="Q44" s="371" t="str">
        <f t="shared" si="13"/>
        <v/>
      </c>
      <c r="R44" s="371" t="str">
        <f t="shared" si="13"/>
        <v/>
      </c>
      <c r="S44" s="371" t="str">
        <f t="shared" si="13"/>
        <v/>
      </c>
      <c r="T44" s="371" t="str">
        <f t="shared" si="13"/>
        <v/>
      </c>
      <c r="U44" s="371" t="str">
        <f t="shared" si="13"/>
        <v/>
      </c>
      <c r="V44" s="371" t="str">
        <f t="shared" si="13"/>
        <v/>
      </c>
      <c r="W44" s="371" t="str">
        <f t="shared" si="13"/>
        <v/>
      </c>
      <c r="X44" s="371" t="str">
        <f t="shared" si="12"/>
        <v/>
      </c>
      <c r="Y44" s="371" t="str">
        <f t="shared" si="12"/>
        <v/>
      </c>
      <c r="Z44" s="371" t="str">
        <f t="shared" si="12"/>
        <v/>
      </c>
      <c r="AA44" s="371" t="str">
        <f t="shared" si="12"/>
        <v/>
      </c>
      <c r="AB44" s="371" t="str">
        <f t="shared" si="12"/>
        <v/>
      </c>
      <c r="AC44" s="371" t="str">
        <f t="shared" si="12"/>
        <v/>
      </c>
      <c r="AD44" s="371" t="str">
        <f t="shared" si="12"/>
        <v/>
      </c>
      <c r="AE44" s="371" t="str">
        <f t="shared" si="15"/>
        <v/>
      </c>
      <c r="AF44" s="371" t="str">
        <f t="shared" si="15"/>
        <v/>
      </c>
      <c r="AG44" s="371" t="str">
        <f t="shared" si="15"/>
        <v/>
      </c>
      <c r="AH44" s="371" t="str">
        <f t="shared" si="15"/>
        <v/>
      </c>
      <c r="AI44" s="371" t="str">
        <f t="shared" si="15"/>
        <v/>
      </c>
      <c r="AJ44" s="371" t="str">
        <f t="shared" si="15"/>
        <v/>
      </c>
      <c r="AK44" s="371" t="str">
        <f t="shared" si="15"/>
        <v/>
      </c>
      <c r="AL44" s="342"/>
      <c r="AM44" s="340"/>
      <c r="AN44" s="340"/>
    </row>
    <row r="45" spans="1:40" s="319" customFormat="1" ht="13" x14ac:dyDescent="0.25">
      <c r="A45" s="326" t="s">
        <v>225</v>
      </c>
      <c r="B45" s="372" t="s">
        <v>208</v>
      </c>
      <c r="C45" s="332">
        <f>'Parte A'!$F$31*10%+'Parte A'!$F$37*14%</f>
        <v>224053.06631397479</v>
      </c>
      <c r="D45" s="574">
        <v>3</v>
      </c>
      <c r="E45" s="327">
        <v>3</v>
      </c>
      <c r="F45" s="327">
        <f t="shared" si="9"/>
        <v>5</v>
      </c>
      <c r="G45" s="375">
        <v>2</v>
      </c>
      <c r="H45" s="370" t="str">
        <f t="shared" si="13"/>
        <v/>
      </c>
      <c r="I45" s="371" t="str">
        <f t="shared" si="13"/>
        <v/>
      </c>
      <c r="J45" s="371">
        <f t="shared" si="13"/>
        <v>0</v>
      </c>
      <c r="K45" s="371">
        <f t="shared" si="13"/>
        <v>0</v>
      </c>
      <c r="L45" s="371">
        <f t="shared" si="13"/>
        <v>0.6</v>
      </c>
      <c r="M45" s="371">
        <f t="shared" si="13"/>
        <v>0</v>
      </c>
      <c r="N45" s="371">
        <f t="shared" si="13"/>
        <v>0.4</v>
      </c>
      <c r="O45" s="371" t="str">
        <f t="shared" si="13"/>
        <v/>
      </c>
      <c r="P45" s="371" t="str">
        <f t="shared" si="13"/>
        <v/>
      </c>
      <c r="Q45" s="371" t="str">
        <f t="shared" si="13"/>
        <v/>
      </c>
      <c r="R45" s="371" t="str">
        <f t="shared" si="13"/>
        <v/>
      </c>
      <c r="S45" s="371" t="str">
        <f t="shared" si="13"/>
        <v/>
      </c>
      <c r="T45" s="371" t="str">
        <f t="shared" si="13"/>
        <v/>
      </c>
      <c r="U45" s="371" t="str">
        <f t="shared" si="13"/>
        <v/>
      </c>
      <c r="V45" s="371" t="str">
        <f t="shared" si="13"/>
        <v/>
      </c>
      <c r="W45" s="371" t="str">
        <f t="shared" si="13"/>
        <v/>
      </c>
      <c r="X45" s="371" t="str">
        <f t="shared" si="12"/>
        <v/>
      </c>
      <c r="Y45" s="371" t="str">
        <f t="shared" si="12"/>
        <v/>
      </c>
      <c r="Z45" s="371" t="str">
        <f t="shared" si="12"/>
        <v/>
      </c>
      <c r="AA45" s="371" t="str">
        <f t="shared" si="12"/>
        <v/>
      </c>
      <c r="AB45" s="371" t="str">
        <f t="shared" si="12"/>
        <v/>
      </c>
      <c r="AC45" s="371" t="str">
        <f t="shared" si="12"/>
        <v/>
      </c>
      <c r="AD45" s="371" t="str">
        <f t="shared" si="12"/>
        <v/>
      </c>
      <c r="AE45" s="371" t="str">
        <f t="shared" si="15"/>
        <v/>
      </c>
      <c r="AF45" s="371" t="str">
        <f t="shared" si="15"/>
        <v/>
      </c>
      <c r="AG45" s="371" t="str">
        <f t="shared" si="15"/>
        <v/>
      </c>
      <c r="AH45" s="371" t="str">
        <f t="shared" si="15"/>
        <v/>
      </c>
      <c r="AI45" s="371" t="str">
        <f t="shared" si="15"/>
        <v/>
      </c>
      <c r="AJ45" s="371" t="str">
        <f t="shared" si="15"/>
        <v/>
      </c>
      <c r="AK45" s="371" t="str">
        <f t="shared" si="15"/>
        <v/>
      </c>
      <c r="AL45" s="342"/>
      <c r="AM45" s="340"/>
      <c r="AN45" s="340"/>
    </row>
    <row r="46" spans="1:40" s="319" customFormat="1" ht="13" x14ac:dyDescent="0.25">
      <c r="A46" s="410" t="s">
        <v>25</v>
      </c>
      <c r="B46" s="366" t="s">
        <v>4136</v>
      </c>
      <c r="C46" s="380">
        <f>SUBTOTAL(9,C47:C50)</f>
        <v>476325.16249364679</v>
      </c>
      <c r="D46" s="575"/>
      <c r="E46" s="381"/>
      <c r="F46" s="381"/>
      <c r="G46" s="382"/>
      <c r="H46" s="370" t="str">
        <f t="shared" si="13"/>
        <v/>
      </c>
      <c r="I46" s="371" t="str">
        <f t="shared" si="13"/>
        <v/>
      </c>
      <c r="J46" s="371" t="str">
        <f t="shared" si="13"/>
        <v/>
      </c>
      <c r="K46" s="371" t="str">
        <f t="shared" si="13"/>
        <v/>
      </c>
      <c r="L46" s="371" t="str">
        <f t="shared" si="13"/>
        <v/>
      </c>
      <c r="M46" s="371" t="str">
        <f t="shared" si="13"/>
        <v/>
      </c>
      <c r="N46" s="371" t="str">
        <f t="shared" si="13"/>
        <v/>
      </c>
      <c r="O46" s="371" t="str">
        <f t="shared" si="13"/>
        <v/>
      </c>
      <c r="P46" s="371" t="str">
        <f t="shared" si="13"/>
        <v/>
      </c>
      <c r="Q46" s="371" t="str">
        <f t="shared" si="13"/>
        <v/>
      </c>
      <c r="R46" s="371" t="str">
        <f t="shared" si="13"/>
        <v/>
      </c>
      <c r="S46" s="371" t="str">
        <f t="shared" si="13"/>
        <v/>
      </c>
      <c r="T46" s="371" t="str">
        <f t="shared" si="13"/>
        <v/>
      </c>
      <c r="U46" s="371" t="str">
        <f t="shared" si="13"/>
        <v/>
      </c>
      <c r="V46" s="371" t="str">
        <f t="shared" si="13"/>
        <v/>
      </c>
      <c r="W46" s="371" t="str">
        <f t="shared" si="13"/>
        <v/>
      </c>
      <c r="X46" s="371" t="str">
        <f t="shared" si="12"/>
        <v/>
      </c>
      <c r="Y46" s="371" t="str">
        <f t="shared" si="12"/>
        <v/>
      </c>
      <c r="Z46" s="371" t="str">
        <f t="shared" si="12"/>
        <v/>
      </c>
      <c r="AA46" s="371" t="str">
        <f t="shared" si="12"/>
        <v/>
      </c>
      <c r="AB46" s="371" t="str">
        <f t="shared" si="12"/>
        <v/>
      </c>
      <c r="AC46" s="371" t="str">
        <f t="shared" si="12"/>
        <v/>
      </c>
      <c r="AD46" s="371" t="str">
        <f t="shared" si="12"/>
        <v/>
      </c>
      <c r="AE46" s="371" t="str">
        <f t="shared" si="15"/>
        <v/>
      </c>
      <c r="AF46" s="371" t="str">
        <f t="shared" si="15"/>
        <v/>
      </c>
      <c r="AG46" s="371" t="str">
        <f t="shared" si="15"/>
        <v/>
      </c>
      <c r="AH46" s="371" t="str">
        <f t="shared" si="15"/>
        <v/>
      </c>
      <c r="AI46" s="371" t="str">
        <f t="shared" si="15"/>
        <v/>
      </c>
      <c r="AJ46" s="371" t="str">
        <f t="shared" si="15"/>
        <v/>
      </c>
      <c r="AK46" s="371" t="str">
        <f t="shared" si="15"/>
        <v/>
      </c>
      <c r="AL46" s="342"/>
      <c r="AM46" s="340"/>
      <c r="AN46" s="340"/>
    </row>
    <row r="47" spans="1:40" s="319" customFormat="1" ht="13" x14ac:dyDescent="0.25">
      <c r="A47" s="625" t="s">
        <v>226</v>
      </c>
      <c r="B47" s="393" t="s">
        <v>4161</v>
      </c>
      <c r="C47" s="332">
        <f>'[1]Parte B'!$G$51*20%</f>
        <v>95265.032498729372</v>
      </c>
      <c r="D47" s="327">
        <v>1</v>
      </c>
      <c r="E47" s="327">
        <v>1</v>
      </c>
      <c r="F47" s="327">
        <v>2</v>
      </c>
      <c r="G47" s="397">
        <v>2</v>
      </c>
      <c r="H47" s="370">
        <f t="shared" si="13"/>
        <v>0</v>
      </c>
      <c r="I47" s="371">
        <f t="shared" si="13"/>
        <v>0.6</v>
      </c>
      <c r="J47" s="371">
        <f t="shared" si="13"/>
        <v>0</v>
      </c>
      <c r="K47" s="371">
        <f t="shared" si="13"/>
        <v>0.4</v>
      </c>
      <c r="L47" s="371" t="str">
        <f t="shared" si="13"/>
        <v/>
      </c>
      <c r="M47" s="371" t="str">
        <f t="shared" si="13"/>
        <v/>
      </c>
      <c r="N47" s="371" t="str">
        <f t="shared" si="13"/>
        <v/>
      </c>
      <c r="O47" s="371" t="str">
        <f t="shared" si="13"/>
        <v/>
      </c>
      <c r="P47" s="371" t="str">
        <f t="shared" si="13"/>
        <v/>
      </c>
      <c r="Q47" s="371" t="str">
        <f t="shared" si="13"/>
        <v/>
      </c>
      <c r="R47" s="371" t="str">
        <f t="shared" si="13"/>
        <v/>
      </c>
      <c r="S47" s="371" t="str">
        <f t="shared" si="13"/>
        <v/>
      </c>
      <c r="T47" s="371" t="str">
        <f t="shared" si="13"/>
        <v/>
      </c>
      <c r="U47" s="371" t="str">
        <f t="shared" si="13"/>
        <v/>
      </c>
      <c r="V47" s="371" t="str">
        <f t="shared" si="13"/>
        <v/>
      </c>
      <c r="W47" s="371" t="str">
        <f t="shared" si="13"/>
        <v/>
      </c>
      <c r="X47" s="371" t="str">
        <f t="shared" si="12"/>
        <v/>
      </c>
      <c r="Y47" s="371" t="str">
        <f t="shared" si="12"/>
        <v/>
      </c>
      <c r="Z47" s="371" t="str">
        <f t="shared" si="12"/>
        <v/>
      </c>
      <c r="AA47" s="371" t="str">
        <f t="shared" si="12"/>
        <v/>
      </c>
      <c r="AB47" s="371" t="str">
        <f t="shared" si="12"/>
        <v/>
      </c>
      <c r="AC47" s="371" t="str">
        <f t="shared" si="12"/>
        <v/>
      </c>
      <c r="AD47" s="371" t="str">
        <f t="shared" si="12"/>
        <v/>
      </c>
      <c r="AE47" s="371" t="str">
        <f t="shared" si="15"/>
        <v/>
      </c>
      <c r="AF47" s="371" t="str">
        <f t="shared" si="15"/>
        <v/>
      </c>
      <c r="AG47" s="371" t="str">
        <f t="shared" si="15"/>
        <v/>
      </c>
      <c r="AH47" s="371" t="str">
        <f t="shared" si="15"/>
        <v/>
      </c>
      <c r="AI47" s="371" t="str">
        <f t="shared" si="15"/>
        <v/>
      </c>
      <c r="AJ47" s="371" t="str">
        <f t="shared" si="15"/>
        <v/>
      </c>
      <c r="AK47" s="371" t="str">
        <f t="shared" si="15"/>
        <v/>
      </c>
      <c r="AL47" s="342"/>
      <c r="AM47" s="340"/>
      <c r="AN47" s="340"/>
    </row>
    <row r="48" spans="1:40" s="319" customFormat="1" ht="13" x14ac:dyDescent="0.25">
      <c r="A48" s="625" t="s">
        <v>4158</v>
      </c>
      <c r="B48" s="393" t="s">
        <v>4162</v>
      </c>
      <c r="C48" s="332">
        <f>'[1]Parte B'!$G$51*30%</f>
        <v>142897.54874809404</v>
      </c>
      <c r="D48" s="327">
        <v>1</v>
      </c>
      <c r="E48" s="327">
        <v>2</v>
      </c>
      <c r="F48" s="327">
        <v>3</v>
      </c>
      <c r="G48" s="397">
        <v>3</v>
      </c>
      <c r="H48" s="370">
        <f t="shared" si="13"/>
        <v>0</v>
      </c>
      <c r="I48" s="371">
        <f t="shared" si="13"/>
        <v>0</v>
      </c>
      <c r="J48" s="371">
        <f t="shared" si="13"/>
        <v>0.6</v>
      </c>
      <c r="K48" s="371">
        <f t="shared" si="13"/>
        <v>0</v>
      </c>
      <c r="L48" s="371">
        <f t="shared" si="13"/>
        <v>0</v>
      </c>
      <c r="M48" s="371">
        <f t="shared" si="13"/>
        <v>0.4</v>
      </c>
      <c r="N48" s="371" t="str">
        <f t="shared" si="13"/>
        <v/>
      </c>
      <c r="O48" s="371" t="str">
        <f t="shared" si="13"/>
        <v/>
      </c>
      <c r="P48" s="371" t="str">
        <f t="shared" si="13"/>
        <v/>
      </c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42"/>
      <c r="AM48" s="340"/>
      <c r="AN48" s="340"/>
    </row>
    <row r="49" spans="1:40" s="319" customFormat="1" ht="13" x14ac:dyDescent="0.25">
      <c r="A49" s="625" t="s">
        <v>4159</v>
      </c>
      <c r="B49" s="393" t="s">
        <v>4163</v>
      </c>
      <c r="C49" s="332">
        <f>'[1]Parte B'!$G$51*30%</f>
        <v>142897.54874809404</v>
      </c>
      <c r="D49" s="327">
        <v>1</v>
      </c>
      <c r="E49" s="327">
        <v>2</v>
      </c>
      <c r="F49" s="327">
        <v>3</v>
      </c>
      <c r="G49" s="397">
        <v>3</v>
      </c>
      <c r="H49" s="370">
        <f t="shared" si="13"/>
        <v>0</v>
      </c>
      <c r="I49" s="371">
        <f t="shared" si="13"/>
        <v>0</v>
      </c>
      <c r="J49" s="371">
        <f t="shared" si="13"/>
        <v>0.6</v>
      </c>
      <c r="K49" s="371">
        <f t="shared" si="13"/>
        <v>0</v>
      </c>
      <c r="L49" s="371">
        <f t="shared" si="13"/>
        <v>0</v>
      </c>
      <c r="M49" s="371">
        <f t="shared" si="13"/>
        <v>0.4</v>
      </c>
      <c r="N49" s="371" t="str">
        <f t="shared" si="13"/>
        <v/>
      </c>
      <c r="O49" s="371" t="str">
        <f t="shared" si="13"/>
        <v/>
      </c>
      <c r="P49" s="371" t="str">
        <f t="shared" si="13"/>
        <v/>
      </c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H49" s="371"/>
      <c r="AI49" s="371"/>
      <c r="AJ49" s="371"/>
      <c r="AK49" s="371"/>
      <c r="AL49" s="342"/>
      <c r="AM49" s="340"/>
      <c r="AN49" s="340"/>
    </row>
    <row r="50" spans="1:40" s="319" customFormat="1" ht="13" x14ac:dyDescent="0.25">
      <c r="A50" s="625" t="s">
        <v>4160</v>
      </c>
      <c r="B50" s="393" t="s">
        <v>4164</v>
      </c>
      <c r="C50" s="332">
        <f>'[1]Parte B'!$G$51*20%</f>
        <v>95265.032498729372</v>
      </c>
      <c r="D50" s="327">
        <v>2</v>
      </c>
      <c r="E50" s="327">
        <v>2</v>
      </c>
      <c r="F50" s="327">
        <v>4</v>
      </c>
      <c r="G50" s="397">
        <v>3</v>
      </c>
      <c r="H50" s="370" t="str">
        <f t="shared" si="13"/>
        <v/>
      </c>
      <c r="I50" s="371">
        <f t="shared" si="13"/>
        <v>0</v>
      </c>
      <c r="J50" s="371">
        <f t="shared" si="13"/>
        <v>0</v>
      </c>
      <c r="K50" s="371">
        <f t="shared" si="13"/>
        <v>0.6</v>
      </c>
      <c r="L50" s="371">
        <f t="shared" si="13"/>
        <v>0</v>
      </c>
      <c r="M50" s="371">
        <f t="shared" si="13"/>
        <v>0</v>
      </c>
      <c r="N50" s="371">
        <f t="shared" si="13"/>
        <v>0.4</v>
      </c>
      <c r="O50" s="371" t="str">
        <f t="shared" si="13"/>
        <v/>
      </c>
      <c r="P50" s="371" t="str">
        <f t="shared" si="13"/>
        <v/>
      </c>
      <c r="Q50" s="371" t="str">
        <f t="shared" ref="H50:W64" si="16">IF(Q$7=$F50,0.6,IF($F50+$G50=Q$7,0.4,IF(AND(Q$7&lt;=$F50+$G50,Q$7&gt;=$D50),0,"")))</f>
        <v/>
      </c>
      <c r="R50" s="371" t="str">
        <f t="shared" si="16"/>
        <v/>
      </c>
      <c r="S50" s="371" t="str">
        <f t="shared" si="16"/>
        <v/>
      </c>
      <c r="T50" s="371" t="str">
        <f t="shared" si="16"/>
        <v/>
      </c>
      <c r="U50" s="371" t="str">
        <f t="shared" si="16"/>
        <v/>
      </c>
      <c r="V50" s="371" t="str">
        <f t="shared" si="16"/>
        <v/>
      </c>
      <c r="W50" s="371" t="str">
        <f t="shared" si="16"/>
        <v/>
      </c>
      <c r="X50" s="371" t="str">
        <f t="shared" si="12"/>
        <v/>
      </c>
      <c r="Y50" s="371" t="str">
        <f t="shared" si="12"/>
        <v/>
      </c>
      <c r="Z50" s="371" t="str">
        <f t="shared" si="12"/>
        <v/>
      </c>
      <c r="AA50" s="371" t="str">
        <f t="shared" si="12"/>
        <v/>
      </c>
      <c r="AB50" s="371" t="str">
        <f t="shared" si="12"/>
        <v/>
      </c>
      <c r="AC50" s="371" t="str">
        <f t="shared" si="12"/>
        <v/>
      </c>
      <c r="AD50" s="371" t="str">
        <f t="shared" si="12"/>
        <v/>
      </c>
      <c r="AE50" s="371" t="str">
        <f t="shared" si="15"/>
        <v/>
      </c>
      <c r="AF50" s="371" t="str">
        <f t="shared" si="15"/>
        <v/>
      </c>
      <c r="AG50" s="371" t="str">
        <f t="shared" si="15"/>
        <v/>
      </c>
      <c r="AH50" s="371" t="str">
        <f t="shared" si="15"/>
        <v/>
      </c>
      <c r="AI50" s="371" t="str">
        <f t="shared" si="15"/>
        <v/>
      </c>
      <c r="AJ50" s="371" t="str">
        <f t="shared" si="15"/>
        <v/>
      </c>
      <c r="AK50" s="371" t="str">
        <f t="shared" si="15"/>
        <v/>
      </c>
      <c r="AL50" s="342"/>
      <c r="AM50" s="340"/>
      <c r="AN50" s="340"/>
    </row>
    <row r="51" spans="1:40" s="319" customFormat="1" ht="13" x14ac:dyDescent="0.25">
      <c r="A51" s="410" t="s">
        <v>27</v>
      </c>
      <c r="B51" s="366" t="s">
        <v>4137</v>
      </c>
      <c r="C51" s="380">
        <f>SUBTOTAL(9,C52:C52)</f>
        <v>87928.893888736115</v>
      </c>
      <c r="D51" s="575"/>
      <c r="E51" s="381"/>
      <c r="F51" s="381"/>
      <c r="G51" s="382"/>
      <c r="H51" s="370" t="str">
        <f t="shared" si="16"/>
        <v/>
      </c>
      <c r="I51" s="371" t="str">
        <f t="shared" si="16"/>
        <v/>
      </c>
      <c r="J51" s="371" t="str">
        <f t="shared" si="16"/>
        <v/>
      </c>
      <c r="K51" s="371" t="str">
        <f t="shared" si="16"/>
        <v/>
      </c>
      <c r="L51" s="371" t="str">
        <f t="shared" si="16"/>
        <v/>
      </c>
      <c r="M51" s="371" t="str">
        <f t="shared" si="16"/>
        <v/>
      </c>
      <c r="N51" s="371" t="str">
        <f t="shared" si="16"/>
        <v/>
      </c>
      <c r="O51" s="371" t="str">
        <f t="shared" si="16"/>
        <v/>
      </c>
      <c r="P51" s="371" t="str">
        <f t="shared" si="16"/>
        <v/>
      </c>
      <c r="Q51" s="371" t="str">
        <f t="shared" si="16"/>
        <v/>
      </c>
      <c r="R51" s="371" t="str">
        <f t="shared" si="16"/>
        <v/>
      </c>
      <c r="S51" s="371" t="str">
        <f t="shared" si="16"/>
        <v/>
      </c>
      <c r="T51" s="371" t="str">
        <f t="shared" si="16"/>
        <v/>
      </c>
      <c r="U51" s="371" t="str">
        <f t="shared" si="16"/>
        <v/>
      </c>
      <c r="V51" s="371" t="str">
        <f t="shared" si="16"/>
        <v/>
      </c>
      <c r="W51" s="371" t="str">
        <f t="shared" si="16"/>
        <v/>
      </c>
      <c r="X51" s="371" t="str">
        <f t="shared" si="12"/>
        <v/>
      </c>
      <c r="Y51" s="371" t="str">
        <f t="shared" si="12"/>
        <v/>
      </c>
      <c r="Z51" s="371" t="str">
        <f t="shared" si="12"/>
        <v/>
      </c>
      <c r="AA51" s="371" t="str">
        <f t="shared" si="12"/>
        <v/>
      </c>
      <c r="AB51" s="371" t="str">
        <f t="shared" si="12"/>
        <v/>
      </c>
      <c r="AC51" s="371" t="str">
        <f t="shared" si="12"/>
        <v/>
      </c>
      <c r="AD51" s="371" t="str">
        <f t="shared" si="12"/>
        <v/>
      </c>
      <c r="AE51" s="371" t="str">
        <f t="shared" si="15"/>
        <v/>
      </c>
      <c r="AF51" s="371" t="str">
        <f t="shared" si="15"/>
        <v/>
      </c>
      <c r="AG51" s="371" t="str">
        <f t="shared" si="15"/>
        <v/>
      </c>
      <c r="AH51" s="371" t="str">
        <f t="shared" si="15"/>
        <v/>
      </c>
      <c r="AI51" s="371" t="str">
        <f t="shared" si="15"/>
        <v/>
      </c>
      <c r="AJ51" s="371" t="str">
        <f t="shared" si="15"/>
        <v/>
      </c>
      <c r="AK51" s="371" t="str">
        <f t="shared" si="15"/>
        <v/>
      </c>
      <c r="AL51" s="342"/>
      <c r="AM51" s="340"/>
      <c r="AN51" s="340"/>
    </row>
    <row r="52" spans="1:40" s="319" customFormat="1" ht="13" x14ac:dyDescent="0.25">
      <c r="A52" s="326" t="s">
        <v>227</v>
      </c>
      <c r="B52" s="372" t="s">
        <v>4139</v>
      </c>
      <c r="C52" s="332">
        <f>'Parte B'!G70</f>
        <v>87928.893888736115</v>
      </c>
      <c r="D52" s="574">
        <v>3</v>
      </c>
      <c r="E52" s="327">
        <v>2</v>
      </c>
      <c r="F52" s="327">
        <f t="shared" si="9"/>
        <v>4</v>
      </c>
      <c r="G52" s="375">
        <v>2</v>
      </c>
      <c r="H52" s="370" t="str">
        <f t="shared" si="16"/>
        <v/>
      </c>
      <c r="I52" s="371" t="str">
        <f t="shared" si="16"/>
        <v/>
      </c>
      <c r="J52" s="371">
        <f t="shared" si="16"/>
        <v>0</v>
      </c>
      <c r="K52" s="371">
        <f t="shared" si="16"/>
        <v>0.6</v>
      </c>
      <c r="L52" s="371">
        <f t="shared" si="16"/>
        <v>0</v>
      </c>
      <c r="M52" s="371">
        <f t="shared" si="16"/>
        <v>0.4</v>
      </c>
      <c r="N52" s="371" t="str">
        <f t="shared" si="16"/>
        <v/>
      </c>
      <c r="O52" s="371" t="str">
        <f t="shared" si="16"/>
        <v/>
      </c>
      <c r="P52" s="371" t="str">
        <f t="shared" si="16"/>
        <v/>
      </c>
      <c r="Q52" s="371" t="str">
        <f t="shared" si="16"/>
        <v/>
      </c>
      <c r="R52" s="371" t="str">
        <f t="shared" si="16"/>
        <v/>
      </c>
      <c r="S52" s="371" t="str">
        <f t="shared" si="16"/>
        <v/>
      </c>
      <c r="T52" s="371" t="str">
        <f t="shared" si="16"/>
        <v/>
      </c>
      <c r="U52" s="371" t="str">
        <f t="shared" si="16"/>
        <v/>
      </c>
      <c r="V52" s="371" t="str">
        <f t="shared" si="16"/>
        <v/>
      </c>
      <c r="W52" s="371" t="str">
        <f t="shared" si="16"/>
        <v/>
      </c>
      <c r="X52" s="371" t="str">
        <f t="shared" si="12"/>
        <v/>
      </c>
      <c r="Y52" s="371" t="str">
        <f t="shared" si="12"/>
        <v/>
      </c>
      <c r="Z52" s="371" t="str">
        <f t="shared" si="12"/>
        <v/>
      </c>
      <c r="AA52" s="371" t="str">
        <f t="shared" si="12"/>
        <v/>
      </c>
      <c r="AB52" s="371" t="str">
        <f t="shared" si="12"/>
        <v/>
      </c>
      <c r="AC52" s="371" t="str">
        <f t="shared" si="12"/>
        <v/>
      </c>
      <c r="AD52" s="371" t="str">
        <f t="shared" si="12"/>
        <v/>
      </c>
      <c r="AE52" s="371" t="str">
        <f t="shared" si="15"/>
        <v/>
      </c>
      <c r="AF52" s="371" t="str">
        <f t="shared" si="15"/>
        <v/>
      </c>
      <c r="AG52" s="371" t="str">
        <f t="shared" si="15"/>
        <v/>
      </c>
      <c r="AH52" s="371" t="str">
        <f t="shared" si="15"/>
        <v/>
      </c>
      <c r="AI52" s="371" t="str">
        <f t="shared" si="15"/>
        <v/>
      </c>
      <c r="AJ52" s="371" t="str">
        <f t="shared" si="15"/>
        <v/>
      </c>
      <c r="AK52" s="371" t="str">
        <f t="shared" si="15"/>
        <v/>
      </c>
      <c r="AL52" s="342"/>
      <c r="AM52" s="340"/>
      <c r="AN52" s="340"/>
    </row>
    <row r="53" spans="1:40" s="319" customFormat="1" ht="13" x14ac:dyDescent="0.25">
      <c r="A53" s="479">
        <v>3</v>
      </c>
      <c r="B53" s="376" t="s">
        <v>28</v>
      </c>
      <c r="C53" s="377">
        <f>SUBTOTAL(9,C54:C101)</f>
        <v>1705469.4988174629</v>
      </c>
      <c r="D53" s="571"/>
      <c r="E53" s="378"/>
      <c r="F53" s="378"/>
      <c r="G53" s="379"/>
      <c r="H53" s="370" t="str">
        <f t="shared" si="16"/>
        <v/>
      </c>
      <c r="I53" s="371" t="str">
        <f t="shared" si="16"/>
        <v/>
      </c>
      <c r="J53" s="371" t="str">
        <f t="shared" si="16"/>
        <v/>
      </c>
      <c r="K53" s="371" t="str">
        <f t="shared" si="16"/>
        <v/>
      </c>
      <c r="L53" s="371" t="str">
        <f t="shared" si="16"/>
        <v/>
      </c>
      <c r="M53" s="371" t="str">
        <f t="shared" si="16"/>
        <v/>
      </c>
      <c r="N53" s="371" t="str">
        <f t="shared" si="16"/>
        <v/>
      </c>
      <c r="O53" s="371" t="str">
        <f t="shared" si="16"/>
        <v/>
      </c>
      <c r="P53" s="371" t="str">
        <f t="shared" si="16"/>
        <v/>
      </c>
      <c r="Q53" s="371" t="str">
        <f t="shared" si="16"/>
        <v/>
      </c>
      <c r="R53" s="371" t="str">
        <f t="shared" si="16"/>
        <v/>
      </c>
      <c r="S53" s="371" t="str">
        <f t="shared" si="16"/>
        <v/>
      </c>
      <c r="T53" s="371" t="str">
        <f t="shared" si="16"/>
        <v/>
      </c>
      <c r="U53" s="371" t="str">
        <f t="shared" si="16"/>
        <v/>
      </c>
      <c r="V53" s="371" t="str">
        <f t="shared" si="16"/>
        <v/>
      </c>
      <c r="W53" s="371" t="str">
        <f t="shared" si="16"/>
        <v/>
      </c>
      <c r="X53" s="371" t="str">
        <f t="shared" ref="X53:AK67" si="17">IF(X$7=$F53,0.6,IF($F53+$G53=X$7,0.4,IF(AND(X$7&lt;=$F53+$G53,X$7&gt;=$D53),0,"")))</f>
        <v/>
      </c>
      <c r="Y53" s="371" t="str">
        <f t="shared" si="17"/>
        <v/>
      </c>
      <c r="Z53" s="371" t="str">
        <f t="shared" si="17"/>
        <v/>
      </c>
      <c r="AA53" s="371" t="str">
        <f t="shared" si="17"/>
        <v/>
      </c>
      <c r="AB53" s="371" t="str">
        <f t="shared" si="17"/>
        <v/>
      </c>
      <c r="AC53" s="371" t="str">
        <f t="shared" si="17"/>
        <v/>
      </c>
      <c r="AD53" s="371" t="str">
        <f t="shared" si="17"/>
        <v/>
      </c>
      <c r="AE53" s="371" t="str">
        <f t="shared" si="15"/>
        <v/>
      </c>
      <c r="AF53" s="371" t="str">
        <f t="shared" si="15"/>
        <v/>
      </c>
      <c r="AG53" s="371" t="str">
        <f t="shared" si="15"/>
        <v/>
      </c>
      <c r="AH53" s="371" t="str">
        <f t="shared" si="15"/>
        <v/>
      </c>
      <c r="AI53" s="371" t="str">
        <f t="shared" si="15"/>
        <v/>
      </c>
      <c r="AJ53" s="371" t="str">
        <f t="shared" si="15"/>
        <v/>
      </c>
      <c r="AK53" s="371" t="str">
        <f t="shared" si="15"/>
        <v/>
      </c>
      <c r="AL53" s="342"/>
      <c r="AM53" s="340"/>
      <c r="AN53" s="340"/>
    </row>
    <row r="54" spans="1:40" s="319" customFormat="1" ht="13" x14ac:dyDescent="0.25">
      <c r="A54" s="478" t="s">
        <v>29</v>
      </c>
      <c r="B54" s="360" t="s">
        <v>30</v>
      </c>
      <c r="C54" s="388">
        <f>SUBTOTAL(9,C55:C76)</f>
        <v>222137.88872204997</v>
      </c>
      <c r="D54" s="577"/>
      <c r="E54" s="388"/>
      <c r="F54" s="389"/>
      <c r="G54" s="390"/>
      <c r="H54" s="370" t="str">
        <f t="shared" si="16"/>
        <v/>
      </c>
      <c r="I54" s="371" t="str">
        <f t="shared" si="16"/>
        <v/>
      </c>
      <c r="J54" s="371" t="str">
        <f t="shared" si="16"/>
        <v/>
      </c>
      <c r="K54" s="371" t="str">
        <f t="shared" si="16"/>
        <v/>
      </c>
      <c r="L54" s="371" t="str">
        <f t="shared" si="16"/>
        <v/>
      </c>
      <c r="M54" s="371" t="str">
        <f t="shared" si="16"/>
        <v/>
      </c>
      <c r="N54" s="371" t="str">
        <f t="shared" si="16"/>
        <v/>
      </c>
      <c r="O54" s="371" t="str">
        <f t="shared" si="16"/>
        <v/>
      </c>
      <c r="P54" s="371" t="str">
        <f t="shared" si="16"/>
        <v/>
      </c>
      <c r="Q54" s="371" t="str">
        <f t="shared" si="16"/>
        <v/>
      </c>
      <c r="R54" s="371" t="str">
        <f t="shared" si="16"/>
        <v/>
      </c>
      <c r="S54" s="371" t="str">
        <f t="shared" si="16"/>
        <v/>
      </c>
      <c r="T54" s="371" t="str">
        <f t="shared" si="16"/>
        <v/>
      </c>
      <c r="U54" s="371" t="str">
        <f t="shared" si="16"/>
        <v/>
      </c>
      <c r="V54" s="371" t="str">
        <f t="shared" si="16"/>
        <v/>
      </c>
      <c r="W54" s="371" t="str">
        <f t="shared" si="16"/>
        <v/>
      </c>
      <c r="X54" s="371" t="str">
        <f t="shared" si="17"/>
        <v/>
      </c>
      <c r="Y54" s="371" t="str">
        <f t="shared" si="17"/>
        <v/>
      </c>
      <c r="Z54" s="371" t="str">
        <f t="shared" si="17"/>
        <v/>
      </c>
      <c r="AA54" s="371" t="str">
        <f t="shared" si="17"/>
        <v/>
      </c>
      <c r="AB54" s="371" t="str">
        <f t="shared" si="17"/>
        <v/>
      </c>
      <c r="AC54" s="371" t="str">
        <f t="shared" si="17"/>
        <v/>
      </c>
      <c r="AD54" s="371" t="str">
        <f t="shared" si="17"/>
        <v/>
      </c>
      <c r="AE54" s="371" t="str">
        <f t="shared" si="15"/>
        <v/>
      </c>
      <c r="AF54" s="371" t="str">
        <f t="shared" si="15"/>
        <v/>
      </c>
      <c r="AG54" s="371" t="str">
        <f t="shared" si="15"/>
        <v/>
      </c>
      <c r="AH54" s="371" t="str">
        <f t="shared" si="15"/>
        <v/>
      </c>
      <c r="AI54" s="371" t="str">
        <f t="shared" si="15"/>
        <v/>
      </c>
      <c r="AJ54" s="371" t="str">
        <f t="shared" si="15"/>
        <v/>
      </c>
      <c r="AK54" s="371" t="str">
        <f t="shared" si="15"/>
        <v/>
      </c>
      <c r="AL54" s="342"/>
      <c r="AM54" s="340"/>
      <c r="AN54" s="340"/>
    </row>
    <row r="55" spans="1:40" s="319" customFormat="1" ht="13" x14ac:dyDescent="0.25">
      <c r="A55" s="410" t="s">
        <v>31</v>
      </c>
      <c r="B55" s="366" t="s">
        <v>32</v>
      </c>
      <c r="C55" s="391">
        <f>SUBTOTAL(9,C56:C58)</f>
        <v>69418.090225640612</v>
      </c>
      <c r="D55" s="575"/>
      <c r="E55" s="381"/>
      <c r="F55" s="381"/>
      <c r="G55" s="382"/>
      <c r="H55" s="370" t="str">
        <f t="shared" si="16"/>
        <v/>
      </c>
      <c r="I55" s="371" t="str">
        <f t="shared" si="16"/>
        <v/>
      </c>
      <c r="J55" s="371" t="str">
        <f t="shared" si="16"/>
        <v/>
      </c>
      <c r="K55" s="371" t="str">
        <f t="shared" si="16"/>
        <v/>
      </c>
      <c r="L55" s="371" t="str">
        <f t="shared" si="16"/>
        <v/>
      </c>
      <c r="M55" s="371" t="str">
        <f t="shared" si="16"/>
        <v/>
      </c>
      <c r="N55" s="371" t="str">
        <f t="shared" si="16"/>
        <v/>
      </c>
      <c r="O55" s="371" t="str">
        <f t="shared" si="16"/>
        <v/>
      </c>
      <c r="P55" s="371" t="str">
        <f t="shared" si="16"/>
        <v/>
      </c>
      <c r="Q55" s="371" t="str">
        <f t="shared" si="16"/>
        <v/>
      </c>
      <c r="R55" s="371" t="str">
        <f t="shared" si="16"/>
        <v/>
      </c>
      <c r="S55" s="371" t="str">
        <f t="shared" si="16"/>
        <v/>
      </c>
      <c r="T55" s="371" t="str">
        <f t="shared" si="16"/>
        <v/>
      </c>
      <c r="U55" s="371" t="str">
        <f t="shared" si="16"/>
        <v/>
      </c>
      <c r="V55" s="371" t="str">
        <f t="shared" si="16"/>
        <v/>
      </c>
      <c r="W55" s="371" t="str">
        <f t="shared" si="16"/>
        <v/>
      </c>
      <c r="X55" s="371" t="str">
        <f t="shared" si="17"/>
        <v/>
      </c>
      <c r="Y55" s="371" t="str">
        <f t="shared" si="17"/>
        <v/>
      </c>
      <c r="Z55" s="371" t="str">
        <f t="shared" si="17"/>
        <v/>
      </c>
      <c r="AA55" s="371" t="str">
        <f t="shared" si="17"/>
        <v/>
      </c>
      <c r="AB55" s="371" t="str">
        <f t="shared" si="17"/>
        <v/>
      </c>
      <c r="AC55" s="371" t="str">
        <f t="shared" si="17"/>
        <v/>
      </c>
      <c r="AD55" s="371" t="str">
        <f t="shared" si="17"/>
        <v/>
      </c>
      <c r="AE55" s="371" t="str">
        <f t="shared" si="15"/>
        <v/>
      </c>
      <c r="AF55" s="371" t="str">
        <f t="shared" si="15"/>
        <v/>
      </c>
      <c r="AG55" s="371" t="str">
        <f t="shared" si="15"/>
        <v/>
      </c>
      <c r="AH55" s="371" t="str">
        <f t="shared" si="15"/>
        <v/>
      </c>
      <c r="AI55" s="371" t="str">
        <f t="shared" si="15"/>
        <v/>
      </c>
      <c r="AJ55" s="371" t="str">
        <f t="shared" si="15"/>
        <v/>
      </c>
      <c r="AK55" s="371" t="str">
        <f t="shared" si="15"/>
        <v/>
      </c>
      <c r="AL55" s="342"/>
      <c r="AM55" s="340"/>
      <c r="AN55" s="340"/>
    </row>
    <row r="56" spans="1:40" s="319" customFormat="1" ht="13" x14ac:dyDescent="0.25">
      <c r="A56" s="326" t="s">
        <v>228</v>
      </c>
      <c r="B56" s="372" t="s">
        <v>229</v>
      </c>
      <c r="C56" s="333">
        <f>(('Parte B'!$G$86/8)*2.5)*40%</f>
        <v>27767.236090256247</v>
      </c>
      <c r="D56" s="573">
        <v>6</v>
      </c>
      <c r="E56" s="326">
        <v>2</v>
      </c>
      <c r="F56" s="326">
        <f t="shared" si="9"/>
        <v>7</v>
      </c>
      <c r="G56" s="375">
        <v>2</v>
      </c>
      <c r="H56" s="370" t="str">
        <f t="shared" si="16"/>
        <v/>
      </c>
      <c r="I56" s="371" t="str">
        <f t="shared" si="16"/>
        <v/>
      </c>
      <c r="J56" s="371" t="str">
        <f t="shared" si="16"/>
        <v/>
      </c>
      <c r="K56" s="371" t="str">
        <f t="shared" si="16"/>
        <v/>
      </c>
      <c r="L56" s="371" t="str">
        <f t="shared" si="16"/>
        <v/>
      </c>
      <c r="M56" s="371">
        <f t="shared" si="16"/>
        <v>0</v>
      </c>
      <c r="N56" s="371">
        <f t="shared" si="16"/>
        <v>0.6</v>
      </c>
      <c r="O56" s="371">
        <f t="shared" si="16"/>
        <v>0</v>
      </c>
      <c r="P56" s="371">
        <f t="shared" si="16"/>
        <v>0.4</v>
      </c>
      <c r="Q56" s="371" t="str">
        <f t="shared" si="16"/>
        <v/>
      </c>
      <c r="R56" s="371" t="str">
        <f t="shared" si="16"/>
        <v/>
      </c>
      <c r="S56" s="371" t="str">
        <f t="shared" si="16"/>
        <v/>
      </c>
      <c r="T56" s="371" t="str">
        <f t="shared" si="16"/>
        <v/>
      </c>
      <c r="U56" s="371" t="str">
        <f t="shared" si="16"/>
        <v/>
      </c>
      <c r="V56" s="371" t="str">
        <f t="shared" si="16"/>
        <v/>
      </c>
      <c r="W56" s="371" t="str">
        <f t="shared" si="16"/>
        <v/>
      </c>
      <c r="X56" s="371" t="str">
        <f t="shared" si="17"/>
        <v/>
      </c>
      <c r="Y56" s="371" t="str">
        <f t="shared" si="17"/>
        <v/>
      </c>
      <c r="Z56" s="371" t="str">
        <f t="shared" si="17"/>
        <v/>
      </c>
      <c r="AA56" s="371" t="str">
        <f t="shared" si="17"/>
        <v/>
      </c>
      <c r="AB56" s="371" t="str">
        <f t="shared" si="17"/>
        <v/>
      </c>
      <c r="AC56" s="371" t="str">
        <f t="shared" si="17"/>
        <v/>
      </c>
      <c r="AD56" s="371" t="str">
        <f t="shared" si="17"/>
        <v/>
      </c>
      <c r="AE56" s="371" t="str">
        <f t="shared" si="15"/>
        <v/>
      </c>
      <c r="AF56" s="371" t="str">
        <f t="shared" si="15"/>
        <v/>
      </c>
      <c r="AG56" s="371" t="str">
        <f t="shared" si="15"/>
        <v/>
      </c>
      <c r="AH56" s="371" t="str">
        <f t="shared" si="15"/>
        <v/>
      </c>
      <c r="AI56" s="371" t="str">
        <f t="shared" si="15"/>
        <v/>
      </c>
      <c r="AJ56" s="371" t="str">
        <f t="shared" si="15"/>
        <v/>
      </c>
      <c r="AK56" s="371" t="str">
        <f t="shared" si="15"/>
        <v/>
      </c>
      <c r="AL56" s="342"/>
      <c r="AM56" s="340"/>
      <c r="AN56" s="340"/>
    </row>
    <row r="57" spans="1:40" s="319" customFormat="1" ht="50" x14ac:dyDescent="0.25">
      <c r="A57" s="326" t="s">
        <v>230</v>
      </c>
      <c r="B57" s="372" t="s">
        <v>231</v>
      </c>
      <c r="C57" s="333">
        <f>(('Parte B'!$G$86/8)*2.5)*40%</f>
        <v>27767.236090256247</v>
      </c>
      <c r="D57" s="573">
        <v>6</v>
      </c>
      <c r="E57" s="326">
        <v>2</v>
      </c>
      <c r="F57" s="326">
        <f>(E57+D57)-1</f>
        <v>7</v>
      </c>
      <c r="G57" s="375">
        <v>2</v>
      </c>
      <c r="H57" s="370" t="str">
        <f t="shared" si="16"/>
        <v/>
      </c>
      <c r="I57" s="371" t="str">
        <f t="shared" si="16"/>
        <v/>
      </c>
      <c r="J57" s="371" t="str">
        <f t="shared" si="16"/>
        <v/>
      </c>
      <c r="K57" s="371" t="str">
        <f t="shared" si="16"/>
        <v/>
      </c>
      <c r="L57" s="371" t="str">
        <f t="shared" si="16"/>
        <v/>
      </c>
      <c r="M57" s="371">
        <f t="shared" si="16"/>
        <v>0</v>
      </c>
      <c r="N57" s="371">
        <f t="shared" si="16"/>
        <v>0.6</v>
      </c>
      <c r="O57" s="371">
        <f t="shared" si="16"/>
        <v>0</v>
      </c>
      <c r="P57" s="371">
        <f t="shared" si="16"/>
        <v>0.4</v>
      </c>
      <c r="Q57" s="371" t="str">
        <f t="shared" si="16"/>
        <v/>
      </c>
      <c r="R57" s="371" t="str">
        <f t="shared" si="16"/>
        <v/>
      </c>
      <c r="S57" s="371" t="str">
        <f t="shared" si="16"/>
        <v/>
      </c>
      <c r="T57" s="371" t="str">
        <f t="shared" si="16"/>
        <v/>
      </c>
      <c r="U57" s="371" t="str">
        <f t="shared" si="16"/>
        <v/>
      </c>
      <c r="V57" s="371" t="str">
        <f t="shared" si="16"/>
        <v/>
      </c>
      <c r="W57" s="371" t="str">
        <f t="shared" si="16"/>
        <v/>
      </c>
      <c r="X57" s="371" t="str">
        <f t="shared" si="17"/>
        <v/>
      </c>
      <c r="Y57" s="371" t="str">
        <f t="shared" si="17"/>
        <v/>
      </c>
      <c r="Z57" s="371" t="str">
        <f t="shared" si="17"/>
        <v/>
      </c>
      <c r="AA57" s="371" t="str">
        <f t="shared" si="17"/>
        <v/>
      </c>
      <c r="AB57" s="371" t="str">
        <f t="shared" si="17"/>
        <v/>
      </c>
      <c r="AC57" s="371" t="str">
        <f t="shared" si="17"/>
        <v/>
      </c>
      <c r="AD57" s="371" t="str">
        <f t="shared" si="17"/>
        <v/>
      </c>
      <c r="AE57" s="371" t="str">
        <f t="shared" si="15"/>
        <v/>
      </c>
      <c r="AF57" s="371" t="str">
        <f t="shared" si="15"/>
        <v/>
      </c>
      <c r="AG57" s="371" t="str">
        <f t="shared" si="15"/>
        <v/>
      </c>
      <c r="AH57" s="371" t="str">
        <f t="shared" si="15"/>
        <v/>
      </c>
      <c r="AI57" s="371" t="str">
        <f t="shared" si="15"/>
        <v/>
      </c>
      <c r="AJ57" s="371" t="str">
        <f t="shared" si="15"/>
        <v/>
      </c>
      <c r="AK57" s="371" t="str">
        <f t="shared" si="15"/>
        <v/>
      </c>
      <c r="AL57" s="342"/>
      <c r="AM57" s="340"/>
      <c r="AN57" s="340"/>
    </row>
    <row r="58" spans="1:40" s="319" customFormat="1" ht="13" x14ac:dyDescent="0.25">
      <c r="A58" s="326" t="s">
        <v>232</v>
      </c>
      <c r="B58" s="372" t="s">
        <v>208</v>
      </c>
      <c r="C58" s="333">
        <f>(('Parte B'!$G$86/8)*2.5)*20%</f>
        <v>13883.618045128123</v>
      </c>
      <c r="D58" s="573">
        <v>7</v>
      </c>
      <c r="E58" s="326">
        <v>1</v>
      </c>
      <c r="F58" s="326">
        <f>(E58+D58)-1</f>
        <v>7</v>
      </c>
      <c r="G58" s="375">
        <v>2</v>
      </c>
      <c r="H58" s="370" t="str">
        <f t="shared" si="16"/>
        <v/>
      </c>
      <c r="I58" s="371" t="str">
        <f t="shared" si="16"/>
        <v/>
      </c>
      <c r="J58" s="371" t="str">
        <f t="shared" si="16"/>
        <v/>
      </c>
      <c r="K58" s="371" t="str">
        <f t="shared" si="16"/>
        <v/>
      </c>
      <c r="L58" s="371" t="str">
        <f t="shared" si="16"/>
        <v/>
      </c>
      <c r="M58" s="371" t="str">
        <f t="shared" si="16"/>
        <v/>
      </c>
      <c r="N58" s="371">
        <f t="shared" si="16"/>
        <v>0.6</v>
      </c>
      <c r="O58" s="371">
        <f t="shared" si="16"/>
        <v>0</v>
      </c>
      <c r="P58" s="371">
        <f t="shared" si="16"/>
        <v>0.4</v>
      </c>
      <c r="Q58" s="371" t="str">
        <f t="shared" si="16"/>
        <v/>
      </c>
      <c r="R58" s="371" t="str">
        <f t="shared" si="16"/>
        <v/>
      </c>
      <c r="S58" s="371" t="str">
        <f t="shared" si="16"/>
        <v/>
      </c>
      <c r="T58" s="371" t="str">
        <f t="shared" si="16"/>
        <v/>
      </c>
      <c r="U58" s="371" t="str">
        <f t="shared" si="16"/>
        <v/>
      </c>
      <c r="V58" s="371" t="str">
        <f t="shared" si="16"/>
        <v/>
      </c>
      <c r="W58" s="371" t="str">
        <f t="shared" si="16"/>
        <v/>
      </c>
      <c r="X58" s="371" t="str">
        <f t="shared" si="17"/>
        <v/>
      </c>
      <c r="Y58" s="371" t="str">
        <f t="shared" si="17"/>
        <v/>
      </c>
      <c r="Z58" s="371" t="str">
        <f t="shared" si="17"/>
        <v/>
      </c>
      <c r="AA58" s="371" t="str">
        <f t="shared" si="17"/>
        <v/>
      </c>
      <c r="AB58" s="371" t="str">
        <f t="shared" si="17"/>
        <v/>
      </c>
      <c r="AC58" s="371" t="str">
        <f t="shared" si="17"/>
        <v/>
      </c>
      <c r="AD58" s="371" t="str">
        <f t="shared" si="17"/>
        <v/>
      </c>
      <c r="AE58" s="371" t="str">
        <f t="shared" si="15"/>
        <v/>
      </c>
      <c r="AF58" s="371" t="str">
        <f t="shared" si="15"/>
        <v/>
      </c>
      <c r="AG58" s="371" t="str">
        <f t="shared" si="15"/>
        <v/>
      </c>
      <c r="AH58" s="371" t="str">
        <f t="shared" si="15"/>
        <v/>
      </c>
      <c r="AI58" s="371" t="str">
        <f t="shared" si="15"/>
        <v/>
      </c>
      <c r="AJ58" s="371" t="str">
        <f t="shared" si="15"/>
        <v/>
      </c>
      <c r="AK58" s="371" t="str">
        <f t="shared" si="15"/>
        <v/>
      </c>
      <c r="AL58" s="342"/>
      <c r="AM58" s="340"/>
      <c r="AN58" s="340"/>
    </row>
    <row r="59" spans="1:40" s="319" customFormat="1" ht="13" x14ac:dyDescent="0.25">
      <c r="A59" s="410" t="s">
        <v>33</v>
      </c>
      <c r="B59" s="366" t="s">
        <v>34</v>
      </c>
      <c r="C59" s="391">
        <f>SUBTOTAL(9,C60:C61)</f>
        <v>22213.788872204997</v>
      </c>
      <c r="D59" s="575"/>
      <c r="E59" s="381"/>
      <c r="F59" s="381"/>
      <c r="G59" s="382"/>
      <c r="H59" s="370" t="str">
        <f t="shared" si="16"/>
        <v/>
      </c>
      <c r="I59" s="371" t="str">
        <f t="shared" si="16"/>
        <v/>
      </c>
      <c r="J59" s="371" t="str">
        <f t="shared" si="16"/>
        <v/>
      </c>
      <c r="K59" s="371" t="str">
        <f t="shared" si="16"/>
        <v/>
      </c>
      <c r="L59" s="371" t="str">
        <f t="shared" si="16"/>
        <v/>
      </c>
      <c r="M59" s="371" t="str">
        <f t="shared" si="16"/>
        <v/>
      </c>
      <c r="N59" s="371" t="str">
        <f t="shared" si="16"/>
        <v/>
      </c>
      <c r="O59" s="371" t="str">
        <f t="shared" si="16"/>
        <v/>
      </c>
      <c r="P59" s="371" t="str">
        <f t="shared" si="16"/>
        <v/>
      </c>
      <c r="Q59" s="371" t="str">
        <f t="shared" si="16"/>
        <v/>
      </c>
      <c r="R59" s="371" t="str">
        <f t="shared" si="16"/>
        <v/>
      </c>
      <c r="S59" s="371" t="str">
        <f t="shared" si="16"/>
        <v/>
      </c>
      <c r="T59" s="371" t="str">
        <f t="shared" si="16"/>
        <v/>
      </c>
      <c r="U59" s="371" t="str">
        <f t="shared" si="16"/>
        <v/>
      </c>
      <c r="V59" s="371" t="str">
        <f t="shared" si="16"/>
        <v/>
      </c>
      <c r="W59" s="371" t="str">
        <f t="shared" si="16"/>
        <v/>
      </c>
      <c r="X59" s="371" t="str">
        <f t="shared" si="17"/>
        <v/>
      </c>
      <c r="Y59" s="371" t="str">
        <f t="shared" si="17"/>
        <v/>
      </c>
      <c r="Z59" s="371" t="str">
        <f t="shared" si="17"/>
        <v/>
      </c>
      <c r="AA59" s="371" t="str">
        <f t="shared" si="17"/>
        <v/>
      </c>
      <c r="AB59" s="371" t="str">
        <f t="shared" si="17"/>
        <v/>
      </c>
      <c r="AC59" s="371" t="str">
        <f t="shared" si="17"/>
        <v/>
      </c>
      <c r="AD59" s="371" t="str">
        <f t="shared" si="17"/>
        <v/>
      </c>
      <c r="AE59" s="371" t="str">
        <f t="shared" si="17"/>
        <v/>
      </c>
      <c r="AF59" s="371" t="str">
        <f t="shared" si="17"/>
        <v/>
      </c>
      <c r="AG59" s="371" t="str">
        <f t="shared" si="17"/>
        <v/>
      </c>
      <c r="AH59" s="371" t="str">
        <f t="shared" si="17"/>
        <v/>
      </c>
      <c r="AI59" s="371" t="str">
        <f t="shared" si="17"/>
        <v/>
      </c>
      <c r="AJ59" s="371" t="str">
        <f t="shared" si="17"/>
        <v/>
      </c>
      <c r="AK59" s="371" t="str">
        <f t="shared" si="17"/>
        <v/>
      </c>
      <c r="AL59" s="342"/>
      <c r="AM59" s="340"/>
      <c r="AN59" s="340"/>
    </row>
    <row r="60" spans="1:40" s="319" customFormat="1" ht="13" x14ac:dyDescent="0.25">
      <c r="A60" s="326" t="s">
        <v>233</v>
      </c>
      <c r="B60" s="372" t="s">
        <v>229</v>
      </c>
      <c r="C60" s="333">
        <f>('Parte B'!$G$86/8*0.8)*50%</f>
        <v>11106.894436102499</v>
      </c>
      <c r="D60" s="573">
        <v>6</v>
      </c>
      <c r="E60" s="326">
        <v>2</v>
      </c>
      <c r="F60" s="326">
        <f t="shared" ref="F60" si="18">(E60+D60)-1</f>
        <v>7</v>
      </c>
      <c r="G60" s="375">
        <v>2</v>
      </c>
      <c r="H60" s="370" t="str">
        <f t="shared" si="16"/>
        <v/>
      </c>
      <c r="I60" s="371" t="str">
        <f t="shared" si="16"/>
        <v/>
      </c>
      <c r="J60" s="371" t="str">
        <f t="shared" si="16"/>
        <v/>
      </c>
      <c r="K60" s="371" t="str">
        <f t="shared" si="16"/>
        <v/>
      </c>
      <c r="L60" s="371" t="str">
        <f t="shared" si="16"/>
        <v/>
      </c>
      <c r="M60" s="371">
        <f t="shared" si="16"/>
        <v>0</v>
      </c>
      <c r="N60" s="371">
        <f t="shared" si="16"/>
        <v>0.6</v>
      </c>
      <c r="O60" s="371">
        <f t="shared" si="16"/>
        <v>0</v>
      </c>
      <c r="P60" s="371">
        <f t="shared" si="16"/>
        <v>0.4</v>
      </c>
      <c r="Q60" s="371" t="str">
        <f t="shared" si="16"/>
        <v/>
      </c>
      <c r="R60" s="371" t="str">
        <f t="shared" si="16"/>
        <v/>
      </c>
      <c r="S60" s="371" t="str">
        <f t="shared" si="16"/>
        <v/>
      </c>
      <c r="T60" s="371" t="str">
        <f t="shared" si="16"/>
        <v/>
      </c>
      <c r="U60" s="371" t="str">
        <f t="shared" si="16"/>
        <v/>
      </c>
      <c r="V60" s="371" t="str">
        <f t="shared" si="16"/>
        <v/>
      </c>
      <c r="W60" s="371" t="str">
        <f t="shared" si="16"/>
        <v/>
      </c>
      <c r="X60" s="371" t="str">
        <f t="shared" si="17"/>
        <v/>
      </c>
      <c r="Y60" s="371" t="str">
        <f t="shared" si="17"/>
        <v/>
      </c>
      <c r="Z60" s="371" t="str">
        <f t="shared" si="17"/>
        <v/>
      </c>
      <c r="AA60" s="371" t="str">
        <f t="shared" si="17"/>
        <v/>
      </c>
      <c r="AB60" s="371" t="str">
        <f t="shared" si="17"/>
        <v/>
      </c>
      <c r="AC60" s="371" t="str">
        <f t="shared" si="17"/>
        <v/>
      </c>
      <c r="AD60" s="371" t="str">
        <f t="shared" si="17"/>
        <v/>
      </c>
      <c r="AE60" s="371" t="str">
        <f t="shared" si="17"/>
        <v/>
      </c>
      <c r="AF60" s="371" t="str">
        <f t="shared" si="17"/>
        <v/>
      </c>
      <c r="AG60" s="371" t="str">
        <f t="shared" si="17"/>
        <v/>
      </c>
      <c r="AH60" s="371" t="str">
        <f t="shared" si="17"/>
        <v/>
      </c>
      <c r="AI60" s="371" t="str">
        <f t="shared" si="17"/>
        <v/>
      </c>
      <c r="AJ60" s="371" t="str">
        <f t="shared" si="17"/>
        <v/>
      </c>
      <c r="AK60" s="371" t="str">
        <f t="shared" si="17"/>
        <v/>
      </c>
      <c r="AL60" s="342"/>
      <c r="AM60" s="340"/>
      <c r="AN60" s="340"/>
    </row>
    <row r="61" spans="1:40" s="319" customFormat="1" ht="13" x14ac:dyDescent="0.25">
      <c r="A61" s="326" t="s">
        <v>234</v>
      </c>
      <c r="B61" s="372" t="s">
        <v>208</v>
      </c>
      <c r="C61" s="333">
        <f>('Parte B'!$G$86/8*0.8)*50%</f>
        <v>11106.894436102499</v>
      </c>
      <c r="D61" s="573">
        <v>7</v>
      </c>
      <c r="E61" s="326">
        <v>1</v>
      </c>
      <c r="F61" s="326">
        <f>(E61+D61)-1</f>
        <v>7</v>
      </c>
      <c r="G61" s="375">
        <v>2</v>
      </c>
      <c r="H61" s="370" t="str">
        <f t="shared" si="16"/>
        <v/>
      </c>
      <c r="I61" s="371" t="str">
        <f t="shared" si="16"/>
        <v/>
      </c>
      <c r="J61" s="371" t="str">
        <f t="shared" si="16"/>
        <v/>
      </c>
      <c r="K61" s="371" t="str">
        <f t="shared" si="16"/>
        <v/>
      </c>
      <c r="L61" s="371" t="str">
        <f t="shared" si="16"/>
        <v/>
      </c>
      <c r="M61" s="371" t="str">
        <f t="shared" si="16"/>
        <v/>
      </c>
      <c r="N61" s="371">
        <f t="shared" si="16"/>
        <v>0.6</v>
      </c>
      <c r="O61" s="371">
        <f t="shared" si="16"/>
        <v>0</v>
      </c>
      <c r="P61" s="371">
        <f t="shared" si="16"/>
        <v>0.4</v>
      </c>
      <c r="Q61" s="371" t="str">
        <f t="shared" si="16"/>
        <v/>
      </c>
      <c r="R61" s="371" t="str">
        <f t="shared" si="16"/>
        <v/>
      </c>
      <c r="S61" s="371" t="str">
        <f t="shared" si="16"/>
        <v/>
      </c>
      <c r="T61" s="371" t="str">
        <f t="shared" si="16"/>
        <v/>
      </c>
      <c r="U61" s="371" t="str">
        <f t="shared" si="16"/>
        <v/>
      </c>
      <c r="V61" s="371" t="str">
        <f t="shared" si="16"/>
        <v/>
      </c>
      <c r="W61" s="371" t="str">
        <f t="shared" si="16"/>
        <v/>
      </c>
      <c r="X61" s="371" t="str">
        <f t="shared" si="17"/>
        <v/>
      </c>
      <c r="Y61" s="371" t="str">
        <f t="shared" si="17"/>
        <v/>
      </c>
      <c r="Z61" s="371" t="str">
        <f t="shared" si="17"/>
        <v/>
      </c>
      <c r="AA61" s="371" t="str">
        <f t="shared" si="17"/>
        <v/>
      </c>
      <c r="AB61" s="371" t="str">
        <f t="shared" si="17"/>
        <v/>
      </c>
      <c r="AC61" s="371" t="str">
        <f t="shared" si="17"/>
        <v/>
      </c>
      <c r="AD61" s="371" t="str">
        <f t="shared" si="17"/>
        <v/>
      </c>
      <c r="AE61" s="371" t="str">
        <f t="shared" si="17"/>
        <v/>
      </c>
      <c r="AF61" s="371" t="str">
        <f t="shared" si="17"/>
        <v/>
      </c>
      <c r="AG61" s="371" t="str">
        <f t="shared" si="17"/>
        <v/>
      </c>
      <c r="AH61" s="371" t="str">
        <f t="shared" si="17"/>
        <v/>
      </c>
      <c r="AI61" s="371" t="str">
        <f t="shared" si="17"/>
        <v/>
      </c>
      <c r="AJ61" s="371" t="str">
        <f t="shared" si="17"/>
        <v/>
      </c>
      <c r="AK61" s="371" t="str">
        <f t="shared" si="17"/>
        <v/>
      </c>
      <c r="AL61" s="342"/>
      <c r="AM61" s="340"/>
      <c r="AN61" s="340"/>
    </row>
    <row r="62" spans="1:40" s="319" customFormat="1" ht="13" x14ac:dyDescent="0.25">
      <c r="A62" s="410" t="s">
        <v>35</v>
      </c>
      <c r="B62" s="366" t="s">
        <v>36</v>
      </c>
      <c r="C62" s="391">
        <f>SUBTOTAL(9,C63:C64)</f>
        <v>19437.065263179371</v>
      </c>
      <c r="D62" s="575"/>
      <c r="E62" s="381"/>
      <c r="F62" s="381"/>
      <c r="G62" s="382"/>
      <c r="H62" s="370" t="str">
        <f t="shared" si="16"/>
        <v/>
      </c>
      <c r="I62" s="371" t="str">
        <f t="shared" si="16"/>
        <v/>
      </c>
      <c r="J62" s="371" t="str">
        <f t="shared" si="16"/>
        <v/>
      </c>
      <c r="K62" s="371" t="str">
        <f t="shared" si="16"/>
        <v/>
      </c>
      <c r="L62" s="371" t="str">
        <f t="shared" si="16"/>
        <v/>
      </c>
      <c r="M62" s="371" t="str">
        <f t="shared" si="16"/>
        <v/>
      </c>
      <c r="N62" s="371" t="str">
        <f t="shared" si="16"/>
        <v/>
      </c>
      <c r="O62" s="371" t="str">
        <f t="shared" si="16"/>
        <v/>
      </c>
      <c r="P62" s="371" t="str">
        <f t="shared" si="16"/>
        <v/>
      </c>
      <c r="Q62" s="371" t="str">
        <f t="shared" si="16"/>
        <v/>
      </c>
      <c r="R62" s="371" t="str">
        <f t="shared" si="16"/>
        <v/>
      </c>
      <c r="S62" s="371" t="str">
        <f t="shared" si="16"/>
        <v/>
      </c>
      <c r="T62" s="371" t="str">
        <f t="shared" si="16"/>
        <v/>
      </c>
      <c r="U62" s="371" t="str">
        <f t="shared" si="16"/>
        <v/>
      </c>
      <c r="V62" s="371" t="str">
        <f t="shared" si="16"/>
        <v/>
      </c>
      <c r="W62" s="371" t="str">
        <f t="shared" si="16"/>
        <v/>
      </c>
      <c r="X62" s="371" t="str">
        <f t="shared" si="17"/>
        <v/>
      </c>
      <c r="Y62" s="371" t="str">
        <f t="shared" si="17"/>
        <v/>
      </c>
      <c r="Z62" s="371" t="str">
        <f t="shared" si="17"/>
        <v/>
      </c>
      <c r="AA62" s="371" t="str">
        <f t="shared" si="17"/>
        <v/>
      </c>
      <c r="AB62" s="371" t="str">
        <f t="shared" si="17"/>
        <v/>
      </c>
      <c r="AC62" s="371" t="str">
        <f t="shared" si="17"/>
        <v/>
      </c>
      <c r="AD62" s="371" t="str">
        <f t="shared" si="17"/>
        <v/>
      </c>
      <c r="AE62" s="371" t="str">
        <f t="shared" si="17"/>
        <v/>
      </c>
      <c r="AF62" s="371" t="str">
        <f t="shared" si="17"/>
        <v/>
      </c>
      <c r="AG62" s="371" t="str">
        <f t="shared" si="17"/>
        <v/>
      </c>
      <c r="AH62" s="371" t="str">
        <f t="shared" si="17"/>
        <v/>
      </c>
      <c r="AI62" s="371" t="str">
        <f t="shared" si="17"/>
        <v/>
      </c>
      <c r="AJ62" s="371" t="str">
        <f t="shared" si="17"/>
        <v/>
      </c>
      <c r="AK62" s="371" t="str">
        <f t="shared" si="17"/>
        <v/>
      </c>
      <c r="AL62" s="342"/>
      <c r="AM62" s="340"/>
      <c r="AN62" s="340"/>
    </row>
    <row r="63" spans="1:40" s="319" customFormat="1" ht="13" x14ac:dyDescent="0.25">
      <c r="A63" s="326" t="s">
        <v>235</v>
      </c>
      <c r="B63" s="372" t="s">
        <v>229</v>
      </c>
      <c r="C63" s="333">
        <f>('Parte B'!$G$86/8*0.7)*50%</f>
        <v>9718.5326315896855</v>
      </c>
      <c r="D63" s="573">
        <v>6</v>
      </c>
      <c r="E63" s="326">
        <v>2</v>
      </c>
      <c r="F63" s="326">
        <f t="shared" ref="F63" si="19">(E63+D63)-1</f>
        <v>7</v>
      </c>
      <c r="G63" s="375">
        <v>2</v>
      </c>
      <c r="H63" s="370" t="str">
        <f t="shared" si="16"/>
        <v/>
      </c>
      <c r="I63" s="371" t="str">
        <f t="shared" si="16"/>
        <v/>
      </c>
      <c r="J63" s="371" t="str">
        <f t="shared" si="16"/>
        <v/>
      </c>
      <c r="K63" s="371" t="str">
        <f t="shared" si="16"/>
        <v/>
      </c>
      <c r="L63" s="371" t="str">
        <f t="shared" si="16"/>
        <v/>
      </c>
      <c r="M63" s="371">
        <f t="shared" si="16"/>
        <v>0</v>
      </c>
      <c r="N63" s="371">
        <f t="shared" si="16"/>
        <v>0.6</v>
      </c>
      <c r="O63" s="371">
        <f t="shared" si="16"/>
        <v>0</v>
      </c>
      <c r="P63" s="371">
        <f t="shared" si="16"/>
        <v>0.4</v>
      </c>
      <c r="Q63" s="371" t="str">
        <f t="shared" si="16"/>
        <v/>
      </c>
      <c r="R63" s="371" t="str">
        <f t="shared" si="16"/>
        <v/>
      </c>
      <c r="S63" s="371" t="str">
        <f t="shared" si="16"/>
        <v/>
      </c>
      <c r="T63" s="371" t="str">
        <f t="shared" si="16"/>
        <v/>
      </c>
      <c r="U63" s="371" t="str">
        <f t="shared" si="16"/>
        <v/>
      </c>
      <c r="V63" s="371" t="str">
        <f t="shared" si="16"/>
        <v/>
      </c>
      <c r="W63" s="371" t="str">
        <f t="shared" si="16"/>
        <v/>
      </c>
      <c r="X63" s="371" t="str">
        <f t="shared" si="17"/>
        <v/>
      </c>
      <c r="Y63" s="371" t="str">
        <f t="shared" si="17"/>
        <v/>
      </c>
      <c r="Z63" s="371" t="str">
        <f t="shared" si="17"/>
        <v/>
      </c>
      <c r="AA63" s="371" t="str">
        <f t="shared" si="17"/>
        <v/>
      </c>
      <c r="AB63" s="371" t="str">
        <f t="shared" si="17"/>
        <v/>
      </c>
      <c r="AC63" s="371" t="str">
        <f t="shared" si="17"/>
        <v/>
      </c>
      <c r="AD63" s="371" t="str">
        <f t="shared" si="17"/>
        <v/>
      </c>
      <c r="AE63" s="371" t="str">
        <f t="shared" si="17"/>
        <v/>
      </c>
      <c r="AF63" s="371" t="str">
        <f t="shared" si="17"/>
        <v/>
      </c>
      <c r="AG63" s="371" t="str">
        <f t="shared" si="17"/>
        <v/>
      </c>
      <c r="AH63" s="371" t="str">
        <f t="shared" si="17"/>
        <v/>
      </c>
      <c r="AI63" s="371" t="str">
        <f t="shared" si="17"/>
        <v/>
      </c>
      <c r="AJ63" s="371" t="str">
        <f t="shared" si="17"/>
        <v/>
      </c>
      <c r="AK63" s="371" t="str">
        <f t="shared" si="17"/>
        <v/>
      </c>
      <c r="AL63" s="342"/>
      <c r="AM63" s="340"/>
      <c r="AN63" s="340"/>
    </row>
    <row r="64" spans="1:40" s="319" customFormat="1" ht="13" x14ac:dyDescent="0.25">
      <c r="A64" s="326" t="s">
        <v>236</v>
      </c>
      <c r="B64" s="372" t="s">
        <v>208</v>
      </c>
      <c r="C64" s="333">
        <f>('Parte B'!$G$86/8*0.7)*50%</f>
        <v>9718.5326315896855</v>
      </c>
      <c r="D64" s="573">
        <v>7</v>
      </c>
      <c r="E64" s="326">
        <v>1</v>
      </c>
      <c r="F64" s="326">
        <f>(E64+D64)-1</f>
        <v>7</v>
      </c>
      <c r="G64" s="375">
        <v>2</v>
      </c>
      <c r="H64" s="370" t="str">
        <f t="shared" si="16"/>
        <v/>
      </c>
      <c r="I64" s="371" t="str">
        <f t="shared" si="16"/>
        <v/>
      </c>
      <c r="J64" s="371" t="str">
        <f t="shared" si="16"/>
        <v/>
      </c>
      <c r="K64" s="371" t="str">
        <f t="shared" si="16"/>
        <v/>
      </c>
      <c r="L64" s="371" t="str">
        <f t="shared" si="16"/>
        <v/>
      </c>
      <c r="M64" s="371" t="str">
        <f t="shared" si="16"/>
        <v/>
      </c>
      <c r="N64" s="371">
        <f t="shared" si="16"/>
        <v>0.6</v>
      </c>
      <c r="O64" s="371">
        <f t="shared" si="16"/>
        <v>0</v>
      </c>
      <c r="P64" s="371">
        <f t="shared" si="16"/>
        <v>0.4</v>
      </c>
      <c r="Q64" s="371" t="str">
        <f t="shared" si="16"/>
        <v/>
      </c>
      <c r="R64" s="371" t="str">
        <f t="shared" si="16"/>
        <v/>
      </c>
      <c r="S64" s="371" t="str">
        <f t="shared" si="16"/>
        <v/>
      </c>
      <c r="T64" s="371" t="str">
        <f t="shared" si="16"/>
        <v/>
      </c>
      <c r="U64" s="371" t="str">
        <f t="shared" si="16"/>
        <v/>
      </c>
      <c r="V64" s="371" t="str">
        <f t="shared" si="16"/>
        <v/>
      </c>
      <c r="W64" s="371" t="str">
        <f t="shared" ref="H64:W80" si="20">IF(W$7=$F64,0.6,IF($F64+$G64=W$7,0.4,IF(AND(W$7&lt;=$F64+$G64,W$7&gt;=$D64),0,"")))</f>
        <v/>
      </c>
      <c r="X64" s="371" t="str">
        <f t="shared" si="17"/>
        <v/>
      </c>
      <c r="Y64" s="371" t="str">
        <f t="shared" si="17"/>
        <v/>
      </c>
      <c r="Z64" s="371" t="str">
        <f t="shared" si="17"/>
        <v/>
      </c>
      <c r="AA64" s="371" t="str">
        <f t="shared" si="17"/>
        <v/>
      </c>
      <c r="AB64" s="371" t="str">
        <f t="shared" si="17"/>
        <v/>
      </c>
      <c r="AC64" s="371" t="str">
        <f t="shared" si="17"/>
        <v/>
      </c>
      <c r="AD64" s="371" t="str">
        <f t="shared" si="17"/>
        <v/>
      </c>
      <c r="AE64" s="371" t="str">
        <f t="shared" si="17"/>
        <v/>
      </c>
      <c r="AF64" s="371" t="str">
        <f t="shared" si="17"/>
        <v/>
      </c>
      <c r="AG64" s="371" t="str">
        <f t="shared" si="17"/>
        <v/>
      </c>
      <c r="AH64" s="371" t="str">
        <f t="shared" si="17"/>
        <v/>
      </c>
      <c r="AI64" s="371" t="str">
        <f t="shared" si="17"/>
        <v/>
      </c>
      <c r="AJ64" s="371" t="str">
        <f t="shared" si="17"/>
        <v/>
      </c>
      <c r="AK64" s="371" t="str">
        <f t="shared" si="17"/>
        <v/>
      </c>
      <c r="AL64" s="342"/>
      <c r="AM64" s="340"/>
      <c r="AN64" s="340"/>
    </row>
    <row r="65" spans="1:40" s="319" customFormat="1" ht="13" x14ac:dyDescent="0.25">
      <c r="A65" s="410" t="s">
        <v>37</v>
      </c>
      <c r="B65" s="366" t="s">
        <v>38</v>
      </c>
      <c r="C65" s="391">
        <f>SUBTOTAL(9,C66:C67)</f>
        <v>27767.236090256247</v>
      </c>
      <c r="D65" s="575"/>
      <c r="E65" s="381"/>
      <c r="F65" s="381"/>
      <c r="G65" s="382"/>
      <c r="H65" s="370" t="str">
        <f t="shared" si="20"/>
        <v/>
      </c>
      <c r="I65" s="371" t="str">
        <f t="shared" si="20"/>
        <v/>
      </c>
      <c r="J65" s="371" t="str">
        <f t="shared" si="20"/>
        <v/>
      </c>
      <c r="K65" s="371" t="str">
        <f t="shared" si="20"/>
        <v/>
      </c>
      <c r="L65" s="371" t="str">
        <f t="shared" si="20"/>
        <v/>
      </c>
      <c r="M65" s="371" t="str">
        <f t="shared" si="20"/>
        <v/>
      </c>
      <c r="N65" s="371" t="str">
        <f t="shared" si="20"/>
        <v/>
      </c>
      <c r="O65" s="371" t="str">
        <f t="shared" si="20"/>
        <v/>
      </c>
      <c r="P65" s="371" t="str">
        <f t="shared" si="20"/>
        <v/>
      </c>
      <c r="Q65" s="371" t="str">
        <f t="shared" si="20"/>
        <v/>
      </c>
      <c r="R65" s="371" t="str">
        <f t="shared" si="20"/>
        <v/>
      </c>
      <c r="S65" s="371" t="str">
        <f t="shared" si="20"/>
        <v/>
      </c>
      <c r="T65" s="371" t="str">
        <f t="shared" si="20"/>
        <v/>
      </c>
      <c r="U65" s="371" t="str">
        <f t="shared" si="20"/>
        <v/>
      </c>
      <c r="V65" s="371" t="str">
        <f t="shared" si="20"/>
        <v/>
      </c>
      <c r="W65" s="371" t="str">
        <f t="shared" si="20"/>
        <v/>
      </c>
      <c r="X65" s="371" t="str">
        <f t="shared" si="17"/>
        <v/>
      </c>
      <c r="Y65" s="371" t="str">
        <f t="shared" si="17"/>
        <v/>
      </c>
      <c r="Z65" s="371" t="str">
        <f t="shared" si="17"/>
        <v/>
      </c>
      <c r="AA65" s="371" t="str">
        <f t="shared" si="17"/>
        <v/>
      </c>
      <c r="AB65" s="371" t="str">
        <f t="shared" si="17"/>
        <v/>
      </c>
      <c r="AC65" s="371" t="str">
        <f t="shared" si="17"/>
        <v/>
      </c>
      <c r="AD65" s="371" t="str">
        <f t="shared" si="17"/>
        <v/>
      </c>
      <c r="AE65" s="371" t="str">
        <f t="shared" si="17"/>
        <v/>
      </c>
      <c r="AF65" s="371" t="str">
        <f t="shared" si="17"/>
        <v/>
      </c>
      <c r="AG65" s="371" t="str">
        <f t="shared" si="17"/>
        <v/>
      </c>
      <c r="AH65" s="371" t="str">
        <f t="shared" si="17"/>
        <v/>
      </c>
      <c r="AI65" s="371" t="str">
        <f t="shared" si="17"/>
        <v/>
      </c>
      <c r="AJ65" s="371" t="str">
        <f t="shared" si="17"/>
        <v/>
      </c>
      <c r="AK65" s="371" t="str">
        <f t="shared" si="17"/>
        <v/>
      </c>
      <c r="AL65" s="342"/>
      <c r="AM65" s="340"/>
      <c r="AN65" s="340"/>
    </row>
    <row r="66" spans="1:40" s="319" customFormat="1" ht="13" x14ac:dyDescent="0.25">
      <c r="A66" s="326" t="s">
        <v>237</v>
      </c>
      <c r="B66" s="372" t="s">
        <v>229</v>
      </c>
      <c r="C66" s="333">
        <f>('Parte B'!$G$86/8)*50%</f>
        <v>13883.618045128123</v>
      </c>
      <c r="D66" s="573">
        <v>6</v>
      </c>
      <c r="E66" s="326">
        <v>2</v>
      </c>
      <c r="F66" s="326">
        <f t="shared" ref="F66" si="21">(E66+D66)-1</f>
        <v>7</v>
      </c>
      <c r="G66" s="375">
        <v>2</v>
      </c>
      <c r="H66" s="370" t="str">
        <f t="shared" si="20"/>
        <v/>
      </c>
      <c r="I66" s="371" t="str">
        <f t="shared" si="20"/>
        <v/>
      </c>
      <c r="J66" s="371" t="str">
        <f t="shared" si="20"/>
        <v/>
      </c>
      <c r="K66" s="371" t="str">
        <f t="shared" si="20"/>
        <v/>
      </c>
      <c r="L66" s="371" t="str">
        <f t="shared" si="20"/>
        <v/>
      </c>
      <c r="M66" s="371">
        <f t="shared" si="20"/>
        <v>0</v>
      </c>
      <c r="N66" s="371">
        <f t="shared" si="20"/>
        <v>0.6</v>
      </c>
      <c r="O66" s="371">
        <f t="shared" si="20"/>
        <v>0</v>
      </c>
      <c r="P66" s="371">
        <f t="shared" si="20"/>
        <v>0.4</v>
      </c>
      <c r="Q66" s="371" t="str">
        <f t="shared" si="20"/>
        <v/>
      </c>
      <c r="R66" s="371" t="str">
        <f t="shared" si="20"/>
        <v/>
      </c>
      <c r="S66" s="371" t="str">
        <f t="shared" si="20"/>
        <v/>
      </c>
      <c r="T66" s="371" t="str">
        <f t="shared" si="20"/>
        <v/>
      </c>
      <c r="U66" s="371" t="str">
        <f t="shared" si="20"/>
        <v/>
      </c>
      <c r="V66" s="371" t="str">
        <f t="shared" si="20"/>
        <v/>
      </c>
      <c r="W66" s="371" t="str">
        <f t="shared" si="20"/>
        <v/>
      </c>
      <c r="X66" s="371" t="str">
        <f t="shared" si="17"/>
        <v/>
      </c>
      <c r="Y66" s="371" t="str">
        <f t="shared" si="17"/>
        <v/>
      </c>
      <c r="Z66" s="371" t="str">
        <f t="shared" si="17"/>
        <v/>
      </c>
      <c r="AA66" s="371" t="str">
        <f t="shared" si="17"/>
        <v/>
      </c>
      <c r="AB66" s="371" t="str">
        <f t="shared" si="17"/>
        <v/>
      </c>
      <c r="AC66" s="371" t="str">
        <f t="shared" si="17"/>
        <v/>
      </c>
      <c r="AD66" s="371" t="str">
        <f t="shared" si="17"/>
        <v/>
      </c>
      <c r="AE66" s="371" t="str">
        <f t="shared" si="17"/>
        <v/>
      </c>
      <c r="AF66" s="371" t="str">
        <f t="shared" si="17"/>
        <v/>
      </c>
      <c r="AG66" s="371" t="str">
        <f t="shared" si="17"/>
        <v/>
      </c>
      <c r="AH66" s="371" t="str">
        <f t="shared" si="17"/>
        <v/>
      </c>
      <c r="AI66" s="371" t="str">
        <f t="shared" si="17"/>
        <v/>
      </c>
      <c r="AJ66" s="371" t="str">
        <f t="shared" si="17"/>
        <v/>
      </c>
      <c r="AK66" s="371" t="str">
        <f t="shared" si="17"/>
        <v/>
      </c>
      <c r="AL66" s="342"/>
      <c r="AM66" s="340"/>
      <c r="AN66" s="340"/>
    </row>
    <row r="67" spans="1:40" s="319" customFormat="1" ht="13" x14ac:dyDescent="0.25">
      <c r="A67" s="326" t="s">
        <v>238</v>
      </c>
      <c r="B67" s="372" t="s">
        <v>208</v>
      </c>
      <c r="C67" s="333">
        <f>('Parte B'!$G$86/8)*50%</f>
        <v>13883.618045128123</v>
      </c>
      <c r="D67" s="573">
        <v>7</v>
      </c>
      <c r="E67" s="326">
        <v>1</v>
      </c>
      <c r="F67" s="326">
        <f>(E67+D67)-1</f>
        <v>7</v>
      </c>
      <c r="G67" s="375">
        <v>2</v>
      </c>
      <c r="H67" s="370" t="str">
        <f t="shared" si="20"/>
        <v/>
      </c>
      <c r="I67" s="371" t="str">
        <f t="shared" si="20"/>
        <v/>
      </c>
      <c r="J67" s="371" t="str">
        <f t="shared" si="20"/>
        <v/>
      </c>
      <c r="K67" s="371" t="str">
        <f t="shared" si="20"/>
        <v/>
      </c>
      <c r="L67" s="371" t="str">
        <f t="shared" si="20"/>
        <v/>
      </c>
      <c r="M67" s="371" t="str">
        <f t="shared" si="20"/>
        <v/>
      </c>
      <c r="N67" s="371">
        <f t="shared" si="20"/>
        <v>0.6</v>
      </c>
      <c r="O67" s="371">
        <f t="shared" si="20"/>
        <v>0</v>
      </c>
      <c r="P67" s="371">
        <f t="shared" si="20"/>
        <v>0.4</v>
      </c>
      <c r="Q67" s="371" t="str">
        <f t="shared" si="20"/>
        <v/>
      </c>
      <c r="R67" s="371" t="str">
        <f t="shared" si="20"/>
        <v/>
      </c>
      <c r="S67" s="371" t="str">
        <f t="shared" si="20"/>
        <v/>
      </c>
      <c r="T67" s="371" t="str">
        <f t="shared" si="20"/>
        <v/>
      </c>
      <c r="U67" s="371" t="str">
        <f t="shared" si="20"/>
        <v/>
      </c>
      <c r="V67" s="371" t="str">
        <f t="shared" si="20"/>
        <v/>
      </c>
      <c r="W67" s="371" t="str">
        <f t="shared" si="20"/>
        <v/>
      </c>
      <c r="X67" s="371" t="str">
        <f t="shared" si="17"/>
        <v/>
      </c>
      <c r="Y67" s="371" t="str">
        <f t="shared" si="17"/>
        <v/>
      </c>
      <c r="Z67" s="371" t="str">
        <f t="shared" si="17"/>
        <v/>
      </c>
      <c r="AA67" s="371" t="str">
        <f t="shared" si="17"/>
        <v/>
      </c>
      <c r="AB67" s="371" t="str">
        <f t="shared" si="17"/>
        <v/>
      </c>
      <c r="AC67" s="371" t="str">
        <f t="shared" si="17"/>
        <v/>
      </c>
      <c r="AD67" s="371" t="str">
        <f t="shared" si="17"/>
        <v/>
      </c>
      <c r="AE67" s="371" t="str">
        <f t="shared" si="17"/>
        <v/>
      </c>
      <c r="AF67" s="371" t="str">
        <f t="shared" si="17"/>
        <v/>
      </c>
      <c r="AG67" s="371" t="str">
        <f t="shared" si="17"/>
        <v/>
      </c>
      <c r="AH67" s="371" t="str">
        <f t="shared" si="17"/>
        <v/>
      </c>
      <c r="AI67" s="371" t="str">
        <f t="shared" si="17"/>
        <v/>
      </c>
      <c r="AJ67" s="371" t="str">
        <f t="shared" si="17"/>
        <v/>
      </c>
      <c r="AK67" s="371" t="str">
        <f t="shared" si="17"/>
        <v/>
      </c>
      <c r="AL67" s="342"/>
      <c r="AM67" s="340"/>
      <c r="AN67" s="340"/>
    </row>
    <row r="68" spans="1:40" s="319" customFormat="1" ht="13" x14ac:dyDescent="0.25">
      <c r="A68" s="410" t="s">
        <v>39</v>
      </c>
      <c r="B68" s="366" t="s">
        <v>40</v>
      </c>
      <c r="C68" s="391">
        <f>SUBTOTAL(9,C69:C70)</f>
        <v>27767.236090256247</v>
      </c>
      <c r="D68" s="575"/>
      <c r="E68" s="381"/>
      <c r="F68" s="381"/>
      <c r="G68" s="382"/>
      <c r="H68" s="370" t="str">
        <f t="shared" si="20"/>
        <v/>
      </c>
      <c r="I68" s="371" t="str">
        <f t="shared" si="20"/>
        <v/>
      </c>
      <c r="J68" s="371" t="str">
        <f t="shared" si="20"/>
        <v/>
      </c>
      <c r="K68" s="371" t="str">
        <f t="shared" si="20"/>
        <v/>
      </c>
      <c r="L68" s="371" t="str">
        <f t="shared" si="20"/>
        <v/>
      </c>
      <c r="M68" s="371" t="str">
        <f t="shared" si="20"/>
        <v/>
      </c>
      <c r="N68" s="371" t="str">
        <f t="shared" si="20"/>
        <v/>
      </c>
      <c r="O68" s="371" t="str">
        <f t="shared" si="20"/>
        <v/>
      </c>
      <c r="P68" s="371" t="str">
        <f t="shared" si="20"/>
        <v/>
      </c>
      <c r="Q68" s="371" t="str">
        <f t="shared" si="20"/>
        <v/>
      </c>
      <c r="R68" s="371" t="str">
        <f t="shared" si="20"/>
        <v/>
      </c>
      <c r="S68" s="371" t="str">
        <f t="shared" si="20"/>
        <v/>
      </c>
      <c r="T68" s="371" t="str">
        <f t="shared" si="20"/>
        <v/>
      </c>
      <c r="U68" s="371" t="str">
        <f t="shared" si="20"/>
        <v/>
      </c>
      <c r="V68" s="371" t="str">
        <f t="shared" si="20"/>
        <v/>
      </c>
      <c r="W68" s="371" t="str">
        <f t="shared" si="20"/>
        <v/>
      </c>
      <c r="X68" s="371" t="str">
        <f t="shared" ref="X68:AK84" si="22">IF(X$7=$F68,0.6,IF($F68+$G68=X$7,0.4,IF(AND(X$7&lt;=$F68+$G68,X$7&gt;=$D68),0,"")))</f>
        <v/>
      </c>
      <c r="Y68" s="371" t="str">
        <f t="shared" si="22"/>
        <v/>
      </c>
      <c r="Z68" s="371" t="str">
        <f t="shared" si="22"/>
        <v/>
      </c>
      <c r="AA68" s="371" t="str">
        <f t="shared" si="22"/>
        <v/>
      </c>
      <c r="AB68" s="371" t="str">
        <f t="shared" si="22"/>
        <v/>
      </c>
      <c r="AC68" s="371" t="str">
        <f t="shared" si="22"/>
        <v/>
      </c>
      <c r="AD68" s="371" t="str">
        <f t="shared" si="22"/>
        <v/>
      </c>
      <c r="AE68" s="371" t="str">
        <f t="shared" si="22"/>
        <v/>
      </c>
      <c r="AF68" s="371" t="str">
        <f t="shared" si="22"/>
        <v/>
      </c>
      <c r="AG68" s="371" t="str">
        <f t="shared" si="22"/>
        <v/>
      </c>
      <c r="AH68" s="371" t="str">
        <f t="shared" si="22"/>
        <v/>
      </c>
      <c r="AI68" s="371" t="str">
        <f t="shared" si="22"/>
        <v/>
      </c>
      <c r="AJ68" s="371" t="str">
        <f t="shared" si="22"/>
        <v/>
      </c>
      <c r="AK68" s="371" t="str">
        <f t="shared" si="22"/>
        <v/>
      </c>
      <c r="AL68" s="342"/>
      <c r="AM68" s="340"/>
      <c r="AN68" s="340"/>
    </row>
    <row r="69" spans="1:40" s="319" customFormat="1" ht="13" x14ac:dyDescent="0.25">
      <c r="A69" s="326" t="s">
        <v>239</v>
      </c>
      <c r="B69" s="372" t="s">
        <v>229</v>
      </c>
      <c r="C69" s="335">
        <f>('Parte B'!$G$86/8)*50%</f>
        <v>13883.618045128123</v>
      </c>
      <c r="D69" s="573">
        <v>6</v>
      </c>
      <c r="E69" s="326">
        <v>2</v>
      </c>
      <c r="F69" s="326">
        <f t="shared" ref="F69" si="23">(E69+D69)-1</f>
        <v>7</v>
      </c>
      <c r="G69" s="375">
        <v>2</v>
      </c>
      <c r="H69" s="370" t="str">
        <f t="shared" si="20"/>
        <v/>
      </c>
      <c r="I69" s="371" t="str">
        <f t="shared" si="20"/>
        <v/>
      </c>
      <c r="J69" s="371" t="str">
        <f t="shared" si="20"/>
        <v/>
      </c>
      <c r="K69" s="371" t="str">
        <f t="shared" si="20"/>
        <v/>
      </c>
      <c r="L69" s="371" t="str">
        <f t="shared" si="20"/>
        <v/>
      </c>
      <c r="M69" s="371">
        <f t="shared" si="20"/>
        <v>0</v>
      </c>
      <c r="N69" s="371">
        <f t="shared" si="20"/>
        <v>0.6</v>
      </c>
      <c r="O69" s="371">
        <f t="shared" si="20"/>
        <v>0</v>
      </c>
      <c r="P69" s="371">
        <f t="shared" si="20"/>
        <v>0.4</v>
      </c>
      <c r="Q69" s="371" t="str">
        <f t="shared" si="20"/>
        <v/>
      </c>
      <c r="R69" s="371" t="str">
        <f t="shared" si="20"/>
        <v/>
      </c>
      <c r="S69" s="371" t="str">
        <f t="shared" si="20"/>
        <v/>
      </c>
      <c r="T69" s="371" t="str">
        <f t="shared" si="20"/>
        <v/>
      </c>
      <c r="U69" s="371" t="str">
        <f t="shared" si="20"/>
        <v/>
      </c>
      <c r="V69" s="371" t="str">
        <f t="shared" si="20"/>
        <v/>
      </c>
      <c r="W69" s="371" t="str">
        <f t="shared" si="20"/>
        <v/>
      </c>
      <c r="X69" s="371" t="str">
        <f t="shared" si="22"/>
        <v/>
      </c>
      <c r="Y69" s="371" t="str">
        <f t="shared" si="22"/>
        <v/>
      </c>
      <c r="Z69" s="371" t="str">
        <f t="shared" si="22"/>
        <v/>
      </c>
      <c r="AA69" s="371" t="str">
        <f t="shared" si="22"/>
        <v/>
      </c>
      <c r="AB69" s="371" t="str">
        <f t="shared" si="22"/>
        <v/>
      </c>
      <c r="AC69" s="371" t="str">
        <f t="shared" si="22"/>
        <v/>
      </c>
      <c r="AD69" s="371" t="str">
        <f t="shared" si="22"/>
        <v/>
      </c>
      <c r="AE69" s="371" t="str">
        <f t="shared" si="22"/>
        <v/>
      </c>
      <c r="AF69" s="371" t="str">
        <f t="shared" si="22"/>
        <v/>
      </c>
      <c r="AG69" s="371" t="str">
        <f t="shared" si="22"/>
        <v/>
      </c>
      <c r="AH69" s="371" t="str">
        <f t="shared" si="22"/>
        <v/>
      </c>
      <c r="AI69" s="371" t="str">
        <f t="shared" si="22"/>
        <v/>
      </c>
      <c r="AJ69" s="371" t="str">
        <f t="shared" si="22"/>
        <v/>
      </c>
      <c r="AK69" s="371" t="str">
        <f t="shared" si="22"/>
        <v/>
      </c>
      <c r="AL69" s="342"/>
      <c r="AM69" s="340"/>
      <c r="AN69" s="340"/>
    </row>
    <row r="70" spans="1:40" s="319" customFormat="1" ht="13" x14ac:dyDescent="0.25">
      <c r="A70" s="326" t="s">
        <v>240</v>
      </c>
      <c r="B70" s="372" t="s">
        <v>208</v>
      </c>
      <c r="C70" s="335">
        <f>('Parte B'!$G$86/8)*50%</f>
        <v>13883.618045128123</v>
      </c>
      <c r="D70" s="573">
        <v>7</v>
      </c>
      <c r="E70" s="326">
        <v>1</v>
      </c>
      <c r="F70" s="326">
        <f>(E70+D70)-1</f>
        <v>7</v>
      </c>
      <c r="G70" s="375">
        <v>2</v>
      </c>
      <c r="H70" s="370" t="str">
        <f t="shared" si="20"/>
        <v/>
      </c>
      <c r="I70" s="371" t="str">
        <f t="shared" si="20"/>
        <v/>
      </c>
      <c r="J70" s="371" t="str">
        <f t="shared" si="20"/>
        <v/>
      </c>
      <c r="K70" s="371" t="str">
        <f t="shared" si="20"/>
        <v/>
      </c>
      <c r="L70" s="371" t="str">
        <f t="shared" si="20"/>
        <v/>
      </c>
      <c r="M70" s="371" t="str">
        <f t="shared" si="20"/>
        <v/>
      </c>
      <c r="N70" s="371">
        <f t="shared" si="20"/>
        <v>0.6</v>
      </c>
      <c r="O70" s="371">
        <f t="shared" si="20"/>
        <v>0</v>
      </c>
      <c r="P70" s="371">
        <f t="shared" si="20"/>
        <v>0.4</v>
      </c>
      <c r="Q70" s="371" t="str">
        <f t="shared" si="20"/>
        <v/>
      </c>
      <c r="R70" s="371" t="str">
        <f t="shared" si="20"/>
        <v/>
      </c>
      <c r="S70" s="371" t="str">
        <f t="shared" si="20"/>
        <v/>
      </c>
      <c r="T70" s="371" t="str">
        <f t="shared" si="20"/>
        <v/>
      </c>
      <c r="U70" s="371" t="str">
        <f t="shared" si="20"/>
        <v/>
      </c>
      <c r="V70" s="371" t="str">
        <f t="shared" si="20"/>
        <v/>
      </c>
      <c r="W70" s="371" t="str">
        <f t="shared" si="20"/>
        <v/>
      </c>
      <c r="X70" s="371" t="str">
        <f t="shared" si="22"/>
        <v/>
      </c>
      <c r="Y70" s="371" t="str">
        <f t="shared" si="22"/>
        <v/>
      </c>
      <c r="Z70" s="371" t="str">
        <f t="shared" si="22"/>
        <v/>
      </c>
      <c r="AA70" s="371" t="str">
        <f t="shared" si="22"/>
        <v/>
      </c>
      <c r="AB70" s="371" t="str">
        <f t="shared" si="22"/>
        <v/>
      </c>
      <c r="AC70" s="371" t="str">
        <f t="shared" si="22"/>
        <v/>
      </c>
      <c r="AD70" s="371" t="str">
        <f t="shared" si="22"/>
        <v/>
      </c>
      <c r="AE70" s="371" t="str">
        <f t="shared" si="22"/>
        <v/>
      </c>
      <c r="AF70" s="371" t="str">
        <f t="shared" si="22"/>
        <v/>
      </c>
      <c r="AG70" s="371" t="str">
        <f t="shared" si="22"/>
        <v/>
      </c>
      <c r="AH70" s="371" t="str">
        <f t="shared" si="22"/>
        <v/>
      </c>
      <c r="AI70" s="371" t="str">
        <f t="shared" si="22"/>
        <v/>
      </c>
      <c r="AJ70" s="371" t="str">
        <f t="shared" si="22"/>
        <v/>
      </c>
      <c r="AK70" s="371" t="str">
        <f t="shared" si="22"/>
        <v/>
      </c>
      <c r="AL70" s="342"/>
      <c r="AM70" s="340"/>
      <c r="AN70" s="340"/>
    </row>
    <row r="71" spans="1:40" s="319" customFormat="1" ht="13" x14ac:dyDescent="0.25">
      <c r="A71" s="410" t="s">
        <v>41</v>
      </c>
      <c r="B71" s="366" t="s">
        <v>42</v>
      </c>
      <c r="C71" s="391">
        <f>SUBTOTAL(9,C72:C73)</f>
        <v>27767.236090256247</v>
      </c>
      <c r="D71" s="575"/>
      <c r="E71" s="381"/>
      <c r="F71" s="381"/>
      <c r="G71" s="382"/>
      <c r="H71" s="370" t="str">
        <f t="shared" si="20"/>
        <v/>
      </c>
      <c r="I71" s="371" t="str">
        <f t="shared" si="20"/>
        <v/>
      </c>
      <c r="J71" s="371" t="str">
        <f t="shared" si="20"/>
        <v/>
      </c>
      <c r="K71" s="371" t="str">
        <f t="shared" si="20"/>
        <v/>
      </c>
      <c r="L71" s="371" t="str">
        <f t="shared" si="20"/>
        <v/>
      </c>
      <c r="M71" s="371" t="str">
        <f t="shared" si="20"/>
        <v/>
      </c>
      <c r="N71" s="371" t="str">
        <f t="shared" si="20"/>
        <v/>
      </c>
      <c r="O71" s="371" t="str">
        <f t="shared" si="20"/>
        <v/>
      </c>
      <c r="P71" s="371" t="str">
        <f t="shared" si="20"/>
        <v/>
      </c>
      <c r="Q71" s="371" t="str">
        <f t="shared" si="20"/>
        <v/>
      </c>
      <c r="R71" s="371" t="str">
        <f t="shared" si="20"/>
        <v/>
      </c>
      <c r="S71" s="371" t="str">
        <f t="shared" si="20"/>
        <v/>
      </c>
      <c r="T71" s="371" t="str">
        <f t="shared" si="20"/>
        <v/>
      </c>
      <c r="U71" s="371" t="str">
        <f t="shared" si="20"/>
        <v/>
      </c>
      <c r="V71" s="371" t="str">
        <f t="shared" si="20"/>
        <v/>
      </c>
      <c r="W71" s="371" t="str">
        <f t="shared" si="20"/>
        <v/>
      </c>
      <c r="X71" s="371" t="str">
        <f t="shared" si="22"/>
        <v/>
      </c>
      <c r="Y71" s="371" t="str">
        <f t="shared" si="22"/>
        <v/>
      </c>
      <c r="Z71" s="371" t="str">
        <f t="shared" si="22"/>
        <v/>
      </c>
      <c r="AA71" s="371" t="str">
        <f t="shared" si="22"/>
        <v/>
      </c>
      <c r="AB71" s="371" t="str">
        <f t="shared" si="22"/>
        <v/>
      </c>
      <c r="AC71" s="371" t="str">
        <f t="shared" si="22"/>
        <v/>
      </c>
      <c r="AD71" s="371" t="str">
        <f t="shared" si="22"/>
        <v/>
      </c>
      <c r="AE71" s="371" t="str">
        <f t="shared" si="22"/>
        <v/>
      </c>
      <c r="AF71" s="371" t="str">
        <f t="shared" si="22"/>
        <v/>
      </c>
      <c r="AG71" s="371" t="str">
        <f t="shared" si="22"/>
        <v/>
      </c>
      <c r="AH71" s="371" t="str">
        <f t="shared" si="22"/>
        <v/>
      </c>
      <c r="AI71" s="371" t="str">
        <f t="shared" si="22"/>
        <v/>
      </c>
      <c r="AJ71" s="371" t="str">
        <f t="shared" si="22"/>
        <v/>
      </c>
      <c r="AK71" s="371" t="str">
        <f t="shared" si="22"/>
        <v/>
      </c>
      <c r="AL71" s="342"/>
      <c r="AM71" s="340"/>
      <c r="AN71" s="340"/>
    </row>
    <row r="72" spans="1:40" s="319" customFormat="1" ht="13" x14ac:dyDescent="0.25">
      <c r="A72" s="326" t="s">
        <v>241</v>
      </c>
      <c r="B72" s="372" t="s">
        <v>229</v>
      </c>
      <c r="C72" s="335">
        <f>('Parte B'!$G$86/8)*50%</f>
        <v>13883.618045128123</v>
      </c>
      <c r="D72" s="573">
        <v>6</v>
      </c>
      <c r="E72" s="326">
        <v>2</v>
      </c>
      <c r="F72" s="326">
        <f t="shared" ref="F72" si="24">(E72+D72)-1</f>
        <v>7</v>
      </c>
      <c r="G72" s="375">
        <v>2</v>
      </c>
      <c r="H72" s="370" t="str">
        <f t="shared" si="20"/>
        <v/>
      </c>
      <c r="I72" s="371" t="str">
        <f t="shared" si="20"/>
        <v/>
      </c>
      <c r="J72" s="371" t="str">
        <f t="shared" si="20"/>
        <v/>
      </c>
      <c r="K72" s="371" t="str">
        <f t="shared" si="20"/>
        <v/>
      </c>
      <c r="L72" s="371" t="str">
        <f t="shared" si="20"/>
        <v/>
      </c>
      <c r="M72" s="371">
        <f t="shared" si="20"/>
        <v>0</v>
      </c>
      <c r="N72" s="371">
        <f t="shared" si="20"/>
        <v>0.6</v>
      </c>
      <c r="O72" s="371">
        <f t="shared" si="20"/>
        <v>0</v>
      </c>
      <c r="P72" s="371">
        <f t="shared" si="20"/>
        <v>0.4</v>
      </c>
      <c r="Q72" s="371" t="str">
        <f t="shared" si="20"/>
        <v/>
      </c>
      <c r="R72" s="371" t="str">
        <f t="shared" si="20"/>
        <v/>
      </c>
      <c r="S72" s="371" t="str">
        <f t="shared" si="20"/>
        <v/>
      </c>
      <c r="T72" s="371" t="str">
        <f t="shared" si="20"/>
        <v/>
      </c>
      <c r="U72" s="371" t="str">
        <f t="shared" si="20"/>
        <v/>
      </c>
      <c r="V72" s="371" t="str">
        <f t="shared" si="20"/>
        <v/>
      </c>
      <c r="W72" s="371" t="str">
        <f t="shared" si="20"/>
        <v/>
      </c>
      <c r="X72" s="371" t="str">
        <f t="shared" si="22"/>
        <v/>
      </c>
      <c r="Y72" s="371" t="str">
        <f t="shared" si="22"/>
        <v/>
      </c>
      <c r="Z72" s="371" t="str">
        <f t="shared" si="22"/>
        <v/>
      </c>
      <c r="AA72" s="371" t="str">
        <f t="shared" si="22"/>
        <v/>
      </c>
      <c r="AB72" s="371" t="str">
        <f t="shared" si="22"/>
        <v/>
      </c>
      <c r="AC72" s="371" t="str">
        <f t="shared" si="22"/>
        <v/>
      </c>
      <c r="AD72" s="371" t="str">
        <f t="shared" si="22"/>
        <v/>
      </c>
      <c r="AE72" s="371" t="str">
        <f t="shared" si="22"/>
        <v/>
      </c>
      <c r="AF72" s="371" t="str">
        <f t="shared" si="22"/>
        <v/>
      </c>
      <c r="AG72" s="371" t="str">
        <f t="shared" si="22"/>
        <v/>
      </c>
      <c r="AH72" s="371" t="str">
        <f t="shared" si="22"/>
        <v/>
      </c>
      <c r="AI72" s="371" t="str">
        <f t="shared" si="22"/>
        <v/>
      </c>
      <c r="AJ72" s="371" t="str">
        <f t="shared" si="22"/>
        <v/>
      </c>
      <c r="AK72" s="371" t="str">
        <f t="shared" si="22"/>
        <v/>
      </c>
      <c r="AL72" s="342"/>
      <c r="AM72" s="340"/>
      <c r="AN72" s="340"/>
    </row>
    <row r="73" spans="1:40" s="319" customFormat="1" ht="13" x14ac:dyDescent="0.25">
      <c r="A73" s="326" t="s">
        <v>242</v>
      </c>
      <c r="B73" s="372" t="s">
        <v>208</v>
      </c>
      <c r="C73" s="335">
        <f>('Parte B'!$G$86/8)*50%</f>
        <v>13883.618045128123</v>
      </c>
      <c r="D73" s="573">
        <v>7</v>
      </c>
      <c r="E73" s="326">
        <v>1</v>
      </c>
      <c r="F73" s="326">
        <f>(E73+D73)-1</f>
        <v>7</v>
      </c>
      <c r="G73" s="375">
        <v>2</v>
      </c>
      <c r="H73" s="370" t="str">
        <f t="shared" si="20"/>
        <v/>
      </c>
      <c r="I73" s="371" t="str">
        <f t="shared" si="20"/>
        <v/>
      </c>
      <c r="J73" s="371" t="str">
        <f t="shared" si="20"/>
        <v/>
      </c>
      <c r="K73" s="371" t="str">
        <f t="shared" si="20"/>
        <v/>
      </c>
      <c r="L73" s="371" t="str">
        <f t="shared" si="20"/>
        <v/>
      </c>
      <c r="M73" s="371" t="str">
        <f t="shared" si="20"/>
        <v/>
      </c>
      <c r="N73" s="371">
        <f t="shared" si="20"/>
        <v>0.6</v>
      </c>
      <c r="O73" s="371">
        <f t="shared" si="20"/>
        <v>0</v>
      </c>
      <c r="P73" s="371">
        <f t="shared" si="20"/>
        <v>0.4</v>
      </c>
      <c r="Q73" s="371" t="str">
        <f t="shared" si="20"/>
        <v/>
      </c>
      <c r="R73" s="371" t="str">
        <f t="shared" si="20"/>
        <v/>
      </c>
      <c r="S73" s="371" t="str">
        <f t="shared" si="20"/>
        <v/>
      </c>
      <c r="T73" s="371" t="str">
        <f t="shared" si="20"/>
        <v/>
      </c>
      <c r="U73" s="371" t="str">
        <f t="shared" si="20"/>
        <v/>
      </c>
      <c r="V73" s="371" t="str">
        <f t="shared" si="20"/>
        <v/>
      </c>
      <c r="W73" s="371" t="str">
        <f t="shared" si="20"/>
        <v/>
      </c>
      <c r="X73" s="371" t="str">
        <f t="shared" si="22"/>
        <v/>
      </c>
      <c r="Y73" s="371" t="str">
        <f t="shared" si="22"/>
        <v/>
      </c>
      <c r="Z73" s="371" t="str">
        <f t="shared" si="22"/>
        <v/>
      </c>
      <c r="AA73" s="371" t="str">
        <f t="shared" si="22"/>
        <v/>
      </c>
      <c r="AB73" s="371" t="str">
        <f t="shared" si="22"/>
        <v/>
      </c>
      <c r="AC73" s="371" t="str">
        <f t="shared" si="22"/>
        <v/>
      </c>
      <c r="AD73" s="371" t="str">
        <f t="shared" si="22"/>
        <v/>
      </c>
      <c r="AE73" s="371" t="str">
        <f t="shared" si="22"/>
        <v/>
      </c>
      <c r="AF73" s="371" t="str">
        <f t="shared" si="22"/>
        <v/>
      </c>
      <c r="AG73" s="371" t="str">
        <f t="shared" si="22"/>
        <v/>
      </c>
      <c r="AH73" s="371" t="str">
        <f t="shared" si="22"/>
        <v/>
      </c>
      <c r="AI73" s="371" t="str">
        <f t="shared" si="22"/>
        <v/>
      </c>
      <c r="AJ73" s="371" t="str">
        <f t="shared" si="22"/>
        <v/>
      </c>
      <c r="AK73" s="371" t="str">
        <f t="shared" si="22"/>
        <v/>
      </c>
      <c r="AL73" s="342"/>
      <c r="AM73" s="340"/>
      <c r="AN73" s="340"/>
    </row>
    <row r="74" spans="1:40" s="319" customFormat="1" ht="13" x14ac:dyDescent="0.25">
      <c r="A74" s="410" t="s">
        <v>43</v>
      </c>
      <c r="B74" s="366" t="s">
        <v>4133</v>
      </c>
      <c r="C74" s="391">
        <f>SUBTOTAL(9,C75:C76)</f>
        <v>27767.236090256247</v>
      </c>
      <c r="D74" s="575"/>
      <c r="E74" s="381"/>
      <c r="F74" s="381"/>
      <c r="G74" s="382"/>
      <c r="H74" s="370" t="str">
        <f t="shared" si="20"/>
        <v/>
      </c>
      <c r="I74" s="371" t="str">
        <f t="shared" si="20"/>
        <v/>
      </c>
      <c r="J74" s="371" t="str">
        <f t="shared" si="20"/>
        <v/>
      </c>
      <c r="K74" s="371" t="str">
        <f t="shared" si="20"/>
        <v/>
      </c>
      <c r="L74" s="371" t="str">
        <f t="shared" si="20"/>
        <v/>
      </c>
      <c r="M74" s="371" t="str">
        <f t="shared" si="20"/>
        <v/>
      </c>
      <c r="N74" s="371" t="str">
        <f t="shared" si="20"/>
        <v/>
      </c>
      <c r="O74" s="371" t="str">
        <f t="shared" si="20"/>
        <v/>
      </c>
      <c r="P74" s="371" t="str">
        <f t="shared" si="20"/>
        <v/>
      </c>
      <c r="Q74" s="371" t="str">
        <f t="shared" si="20"/>
        <v/>
      </c>
      <c r="R74" s="371" t="str">
        <f t="shared" si="20"/>
        <v/>
      </c>
      <c r="S74" s="371" t="str">
        <f t="shared" si="20"/>
        <v/>
      </c>
      <c r="T74" s="371" t="str">
        <f t="shared" si="20"/>
        <v/>
      </c>
      <c r="U74" s="371" t="str">
        <f t="shared" si="20"/>
        <v/>
      </c>
      <c r="V74" s="371" t="str">
        <f t="shared" si="20"/>
        <v/>
      </c>
      <c r="W74" s="371" t="str">
        <f t="shared" si="20"/>
        <v/>
      </c>
      <c r="X74" s="371" t="str">
        <f t="shared" si="22"/>
        <v/>
      </c>
      <c r="Y74" s="371" t="str">
        <f t="shared" si="22"/>
        <v/>
      </c>
      <c r="Z74" s="371" t="str">
        <f t="shared" si="22"/>
        <v/>
      </c>
      <c r="AA74" s="371" t="str">
        <f t="shared" si="22"/>
        <v/>
      </c>
      <c r="AB74" s="371" t="str">
        <f t="shared" si="22"/>
        <v/>
      </c>
      <c r="AC74" s="371" t="str">
        <f t="shared" si="22"/>
        <v/>
      </c>
      <c r="AD74" s="371" t="str">
        <f t="shared" si="22"/>
        <v/>
      </c>
      <c r="AE74" s="371" t="str">
        <f t="shared" si="22"/>
        <v/>
      </c>
      <c r="AF74" s="371" t="str">
        <f t="shared" si="22"/>
        <v/>
      </c>
      <c r="AG74" s="371" t="str">
        <f t="shared" si="22"/>
        <v/>
      </c>
      <c r="AH74" s="371" t="str">
        <f t="shared" si="22"/>
        <v/>
      </c>
      <c r="AI74" s="371" t="str">
        <f t="shared" si="22"/>
        <v/>
      </c>
      <c r="AJ74" s="371" t="str">
        <f t="shared" si="22"/>
        <v/>
      </c>
      <c r="AK74" s="371" t="str">
        <f t="shared" si="22"/>
        <v/>
      </c>
      <c r="AL74" s="342"/>
      <c r="AM74" s="340"/>
      <c r="AN74" s="340"/>
    </row>
    <row r="75" spans="1:40" s="319" customFormat="1" ht="13" x14ac:dyDescent="0.25">
      <c r="A75" s="326" t="s">
        <v>243</v>
      </c>
      <c r="B75" s="372" t="s">
        <v>229</v>
      </c>
      <c r="C75" s="335">
        <f>('Parte B'!$G$86/8)*50%</f>
        <v>13883.618045128123</v>
      </c>
      <c r="D75" s="573">
        <v>6</v>
      </c>
      <c r="E75" s="326">
        <v>2</v>
      </c>
      <c r="F75" s="326">
        <f t="shared" ref="F75" si="25">(E75+D75)-1</f>
        <v>7</v>
      </c>
      <c r="G75" s="375">
        <v>2</v>
      </c>
      <c r="H75" s="370" t="str">
        <f t="shared" si="20"/>
        <v/>
      </c>
      <c r="I75" s="371" t="str">
        <f t="shared" si="20"/>
        <v/>
      </c>
      <c r="J75" s="371" t="str">
        <f t="shared" si="20"/>
        <v/>
      </c>
      <c r="K75" s="371" t="str">
        <f t="shared" si="20"/>
        <v/>
      </c>
      <c r="L75" s="371" t="str">
        <f t="shared" si="20"/>
        <v/>
      </c>
      <c r="M75" s="371">
        <f t="shared" si="20"/>
        <v>0</v>
      </c>
      <c r="N75" s="371">
        <f t="shared" si="20"/>
        <v>0.6</v>
      </c>
      <c r="O75" s="371">
        <f t="shared" si="20"/>
        <v>0</v>
      </c>
      <c r="P75" s="371">
        <f t="shared" si="20"/>
        <v>0.4</v>
      </c>
      <c r="Q75" s="371" t="str">
        <f t="shared" si="20"/>
        <v/>
      </c>
      <c r="R75" s="371" t="str">
        <f t="shared" si="20"/>
        <v/>
      </c>
      <c r="S75" s="371" t="str">
        <f t="shared" si="20"/>
        <v/>
      </c>
      <c r="T75" s="371" t="str">
        <f t="shared" si="20"/>
        <v/>
      </c>
      <c r="U75" s="371" t="str">
        <f t="shared" si="20"/>
        <v/>
      </c>
      <c r="V75" s="371" t="str">
        <f t="shared" si="20"/>
        <v/>
      </c>
      <c r="W75" s="371" t="str">
        <f t="shared" si="20"/>
        <v/>
      </c>
      <c r="X75" s="371" t="str">
        <f t="shared" si="22"/>
        <v/>
      </c>
      <c r="Y75" s="371" t="str">
        <f t="shared" si="22"/>
        <v/>
      </c>
      <c r="Z75" s="371" t="str">
        <f t="shared" si="22"/>
        <v/>
      </c>
      <c r="AA75" s="371" t="str">
        <f t="shared" si="22"/>
        <v/>
      </c>
      <c r="AB75" s="371" t="str">
        <f t="shared" si="22"/>
        <v/>
      </c>
      <c r="AC75" s="371" t="str">
        <f t="shared" si="22"/>
        <v/>
      </c>
      <c r="AD75" s="371" t="str">
        <f t="shared" si="22"/>
        <v/>
      </c>
      <c r="AE75" s="371" t="str">
        <f t="shared" si="22"/>
        <v/>
      </c>
      <c r="AF75" s="371" t="str">
        <f t="shared" si="22"/>
        <v/>
      </c>
      <c r="AG75" s="371" t="str">
        <f t="shared" si="22"/>
        <v/>
      </c>
      <c r="AH75" s="371" t="str">
        <f t="shared" si="22"/>
        <v/>
      </c>
      <c r="AI75" s="371" t="str">
        <f t="shared" si="22"/>
        <v/>
      </c>
      <c r="AJ75" s="371" t="str">
        <f t="shared" si="22"/>
        <v/>
      </c>
      <c r="AK75" s="371" t="str">
        <f t="shared" si="22"/>
        <v/>
      </c>
      <c r="AL75" s="342"/>
      <c r="AM75" s="340"/>
      <c r="AN75" s="340"/>
    </row>
    <row r="76" spans="1:40" s="319" customFormat="1" ht="13.5" customHeight="1" x14ac:dyDescent="0.25">
      <c r="A76" s="326" t="s">
        <v>244</v>
      </c>
      <c r="B76" s="372" t="s">
        <v>208</v>
      </c>
      <c r="C76" s="335">
        <f>('Parte B'!$G$86/8)*50%</f>
        <v>13883.618045128123</v>
      </c>
      <c r="D76" s="573">
        <v>7</v>
      </c>
      <c r="E76" s="326">
        <v>1</v>
      </c>
      <c r="F76" s="326">
        <f>(E76+D76)-1</f>
        <v>7</v>
      </c>
      <c r="G76" s="375">
        <v>2</v>
      </c>
      <c r="H76" s="370" t="str">
        <f t="shared" si="20"/>
        <v/>
      </c>
      <c r="I76" s="371" t="str">
        <f t="shared" si="20"/>
        <v/>
      </c>
      <c r="J76" s="371" t="str">
        <f t="shared" si="20"/>
        <v/>
      </c>
      <c r="K76" s="371" t="str">
        <f t="shared" si="20"/>
        <v/>
      </c>
      <c r="L76" s="371" t="str">
        <f t="shared" si="20"/>
        <v/>
      </c>
      <c r="M76" s="371" t="str">
        <f t="shared" si="20"/>
        <v/>
      </c>
      <c r="N76" s="371">
        <f t="shared" si="20"/>
        <v>0.6</v>
      </c>
      <c r="O76" s="371">
        <f t="shared" si="20"/>
        <v>0</v>
      </c>
      <c r="P76" s="371">
        <f t="shared" si="20"/>
        <v>0.4</v>
      </c>
      <c r="Q76" s="371" t="str">
        <f t="shared" si="20"/>
        <v/>
      </c>
      <c r="R76" s="371" t="str">
        <f t="shared" si="20"/>
        <v/>
      </c>
      <c r="S76" s="371" t="str">
        <f t="shared" si="20"/>
        <v/>
      </c>
      <c r="T76" s="371" t="str">
        <f t="shared" si="20"/>
        <v/>
      </c>
      <c r="U76" s="371" t="str">
        <f t="shared" si="20"/>
        <v/>
      </c>
      <c r="V76" s="371" t="str">
        <f t="shared" si="20"/>
        <v/>
      </c>
      <c r="W76" s="371" t="str">
        <f t="shared" si="20"/>
        <v/>
      </c>
      <c r="X76" s="371" t="str">
        <f t="shared" si="22"/>
        <v/>
      </c>
      <c r="Y76" s="371" t="str">
        <f t="shared" si="22"/>
        <v/>
      </c>
      <c r="Z76" s="371" t="str">
        <f t="shared" si="22"/>
        <v/>
      </c>
      <c r="AA76" s="371" t="str">
        <f t="shared" si="22"/>
        <v/>
      </c>
      <c r="AB76" s="371" t="str">
        <f t="shared" si="22"/>
        <v/>
      </c>
      <c r="AC76" s="371" t="str">
        <f t="shared" si="22"/>
        <v/>
      </c>
      <c r="AD76" s="371" t="str">
        <f t="shared" si="22"/>
        <v/>
      </c>
      <c r="AE76" s="371" t="str">
        <f t="shared" si="22"/>
        <v/>
      </c>
      <c r="AF76" s="371" t="str">
        <f t="shared" si="22"/>
        <v/>
      </c>
      <c r="AG76" s="371" t="str">
        <f t="shared" si="22"/>
        <v/>
      </c>
      <c r="AH76" s="371" t="str">
        <f t="shared" si="22"/>
        <v/>
      </c>
      <c r="AI76" s="371" t="str">
        <f t="shared" si="22"/>
        <v/>
      </c>
      <c r="AJ76" s="371" t="str">
        <f t="shared" si="22"/>
        <v/>
      </c>
      <c r="AK76" s="371" t="str">
        <f t="shared" si="22"/>
        <v/>
      </c>
      <c r="AL76" s="342"/>
      <c r="AM76" s="340"/>
      <c r="AN76" s="340"/>
    </row>
    <row r="77" spans="1:40" s="319" customFormat="1" ht="13" x14ac:dyDescent="0.25">
      <c r="A77" s="478" t="s">
        <v>45</v>
      </c>
      <c r="B77" s="360" t="s">
        <v>46</v>
      </c>
      <c r="C77" s="361">
        <f>SUBTOTAL(9,C78:C82)</f>
        <v>647172.8457366979</v>
      </c>
      <c r="D77" s="578"/>
      <c r="E77" s="389"/>
      <c r="F77" s="389"/>
      <c r="G77" s="390"/>
      <c r="H77" s="370" t="str">
        <f t="shared" si="20"/>
        <v/>
      </c>
      <c r="I77" s="371" t="str">
        <f t="shared" si="20"/>
        <v/>
      </c>
      <c r="J77" s="371" t="str">
        <f t="shared" si="20"/>
        <v/>
      </c>
      <c r="K77" s="371" t="str">
        <f t="shared" si="20"/>
        <v/>
      </c>
      <c r="L77" s="371" t="str">
        <f t="shared" si="20"/>
        <v/>
      </c>
      <c r="M77" s="371" t="str">
        <f t="shared" si="20"/>
        <v/>
      </c>
      <c r="N77" s="371" t="str">
        <f t="shared" si="20"/>
        <v/>
      </c>
      <c r="O77" s="371" t="str">
        <f t="shared" si="20"/>
        <v/>
      </c>
      <c r="P77" s="371" t="str">
        <f t="shared" si="20"/>
        <v/>
      </c>
      <c r="Q77" s="371" t="str">
        <f t="shared" si="20"/>
        <v/>
      </c>
      <c r="R77" s="371" t="str">
        <f t="shared" si="20"/>
        <v/>
      </c>
      <c r="S77" s="371" t="str">
        <f t="shared" si="20"/>
        <v/>
      </c>
      <c r="T77" s="371" t="str">
        <f t="shared" si="20"/>
        <v/>
      </c>
      <c r="U77" s="371" t="str">
        <f t="shared" si="20"/>
        <v/>
      </c>
      <c r="V77" s="371" t="str">
        <f t="shared" si="20"/>
        <v/>
      </c>
      <c r="W77" s="371" t="str">
        <f t="shared" si="20"/>
        <v/>
      </c>
      <c r="X77" s="371" t="str">
        <f t="shared" si="22"/>
        <v/>
      </c>
      <c r="Y77" s="371" t="str">
        <f t="shared" si="22"/>
        <v/>
      </c>
      <c r="Z77" s="371" t="str">
        <f t="shared" si="22"/>
        <v/>
      </c>
      <c r="AA77" s="371" t="str">
        <f t="shared" si="22"/>
        <v/>
      </c>
      <c r="AB77" s="371" t="str">
        <f t="shared" si="22"/>
        <v/>
      </c>
      <c r="AC77" s="371" t="str">
        <f t="shared" si="22"/>
        <v/>
      </c>
      <c r="AD77" s="371" t="str">
        <f t="shared" si="22"/>
        <v/>
      </c>
      <c r="AE77" s="371" t="str">
        <f t="shared" si="22"/>
        <v/>
      </c>
      <c r="AF77" s="371" t="str">
        <f t="shared" si="22"/>
        <v/>
      </c>
      <c r="AG77" s="371" t="str">
        <f t="shared" si="22"/>
        <v/>
      </c>
      <c r="AH77" s="371" t="str">
        <f t="shared" si="22"/>
        <v/>
      </c>
      <c r="AI77" s="371" t="str">
        <f t="shared" si="22"/>
        <v/>
      </c>
      <c r="AJ77" s="371" t="str">
        <f t="shared" si="22"/>
        <v/>
      </c>
      <c r="AK77" s="371" t="str">
        <f t="shared" si="22"/>
        <v/>
      </c>
      <c r="AL77" s="342"/>
      <c r="AM77" s="340"/>
      <c r="AN77" s="340"/>
    </row>
    <row r="78" spans="1:40" s="319" customFormat="1" ht="25" x14ac:dyDescent="0.25">
      <c r="A78" s="326" t="s">
        <v>245</v>
      </c>
      <c r="B78" s="392" t="s">
        <v>246</v>
      </c>
      <c r="C78" s="332">
        <f>'Parte B'!$G$97*75%</f>
        <v>243416.43283696717</v>
      </c>
      <c r="D78" s="570">
        <v>9</v>
      </c>
      <c r="E78" s="374">
        <v>3</v>
      </c>
      <c r="F78" s="326">
        <f t="shared" ref="F78" si="26">(E78+D78)-1</f>
        <v>11</v>
      </c>
      <c r="G78" s="375">
        <v>2</v>
      </c>
      <c r="H78" s="370" t="str">
        <f t="shared" si="20"/>
        <v/>
      </c>
      <c r="I78" s="371" t="str">
        <f t="shared" si="20"/>
        <v/>
      </c>
      <c r="J78" s="371" t="str">
        <f t="shared" si="20"/>
        <v/>
      </c>
      <c r="K78" s="371" t="str">
        <f t="shared" si="20"/>
        <v/>
      </c>
      <c r="L78" s="371" t="str">
        <f t="shared" si="20"/>
        <v/>
      </c>
      <c r="M78" s="371" t="str">
        <f t="shared" si="20"/>
        <v/>
      </c>
      <c r="N78" s="371" t="str">
        <f t="shared" si="20"/>
        <v/>
      </c>
      <c r="O78" s="371" t="str">
        <f t="shared" si="20"/>
        <v/>
      </c>
      <c r="P78" s="371">
        <f t="shared" si="20"/>
        <v>0</v>
      </c>
      <c r="Q78" s="371">
        <f t="shared" si="20"/>
        <v>0</v>
      </c>
      <c r="R78" s="371">
        <f t="shared" si="20"/>
        <v>0.6</v>
      </c>
      <c r="S78" s="371">
        <f t="shared" si="20"/>
        <v>0</v>
      </c>
      <c r="T78" s="371">
        <f t="shared" si="20"/>
        <v>0.4</v>
      </c>
      <c r="U78" s="371" t="str">
        <f t="shared" si="20"/>
        <v/>
      </c>
      <c r="V78" s="371" t="str">
        <f t="shared" si="20"/>
        <v/>
      </c>
      <c r="W78" s="371" t="str">
        <f t="shared" si="20"/>
        <v/>
      </c>
      <c r="X78" s="371" t="str">
        <f t="shared" si="22"/>
        <v/>
      </c>
      <c r="Y78" s="371" t="str">
        <f t="shared" si="22"/>
        <v/>
      </c>
      <c r="Z78" s="371" t="str">
        <f t="shared" si="22"/>
        <v/>
      </c>
      <c r="AA78" s="371" t="str">
        <f t="shared" si="22"/>
        <v/>
      </c>
      <c r="AB78" s="371" t="str">
        <f t="shared" si="22"/>
        <v/>
      </c>
      <c r="AC78" s="371" t="str">
        <f t="shared" si="22"/>
        <v/>
      </c>
      <c r="AD78" s="371" t="str">
        <f t="shared" si="22"/>
        <v/>
      </c>
      <c r="AE78" s="371" t="str">
        <f t="shared" si="22"/>
        <v/>
      </c>
      <c r="AF78" s="371" t="str">
        <f t="shared" si="22"/>
        <v/>
      </c>
      <c r="AG78" s="371" t="str">
        <f t="shared" si="22"/>
        <v/>
      </c>
      <c r="AH78" s="371" t="str">
        <f t="shared" si="22"/>
        <v/>
      </c>
      <c r="AI78" s="371" t="str">
        <f t="shared" si="22"/>
        <v/>
      </c>
      <c r="AJ78" s="371" t="str">
        <f t="shared" si="22"/>
        <v/>
      </c>
      <c r="AK78" s="371" t="str">
        <f t="shared" si="22"/>
        <v/>
      </c>
      <c r="AL78" s="342"/>
      <c r="AM78" s="340"/>
      <c r="AN78" s="340"/>
    </row>
    <row r="79" spans="1:40" s="319" customFormat="1" ht="15" customHeight="1" x14ac:dyDescent="0.25">
      <c r="A79" s="326" t="s">
        <v>247</v>
      </c>
      <c r="B79" s="393" t="s">
        <v>248</v>
      </c>
      <c r="C79" s="332">
        <f>'Parte B'!$G$109*75%</f>
        <v>241963.20146555622</v>
      </c>
      <c r="D79" s="570">
        <v>9</v>
      </c>
      <c r="E79" s="374">
        <v>3</v>
      </c>
      <c r="F79" s="326">
        <f t="shared" ref="F79:F80" si="27">(E79+D79)-1</f>
        <v>11</v>
      </c>
      <c r="G79" s="375">
        <v>2</v>
      </c>
      <c r="H79" s="370" t="str">
        <f t="shared" si="20"/>
        <v/>
      </c>
      <c r="I79" s="371" t="str">
        <f t="shared" si="20"/>
        <v/>
      </c>
      <c r="J79" s="371" t="str">
        <f t="shared" si="20"/>
        <v/>
      </c>
      <c r="K79" s="371" t="str">
        <f t="shared" si="20"/>
        <v/>
      </c>
      <c r="L79" s="371" t="str">
        <f t="shared" si="20"/>
        <v/>
      </c>
      <c r="M79" s="371" t="str">
        <f t="shared" si="20"/>
        <v/>
      </c>
      <c r="N79" s="371" t="str">
        <f t="shared" si="20"/>
        <v/>
      </c>
      <c r="O79" s="371" t="str">
        <f t="shared" si="20"/>
        <v/>
      </c>
      <c r="P79" s="371">
        <f t="shared" si="20"/>
        <v>0</v>
      </c>
      <c r="Q79" s="371">
        <f t="shared" si="20"/>
        <v>0</v>
      </c>
      <c r="R79" s="371">
        <f t="shared" si="20"/>
        <v>0.6</v>
      </c>
      <c r="S79" s="371">
        <f t="shared" si="20"/>
        <v>0</v>
      </c>
      <c r="T79" s="371">
        <f t="shared" si="20"/>
        <v>0.4</v>
      </c>
      <c r="U79" s="371" t="str">
        <f t="shared" si="20"/>
        <v/>
      </c>
      <c r="V79" s="371" t="str">
        <f t="shared" si="20"/>
        <v/>
      </c>
      <c r="W79" s="371" t="str">
        <f t="shared" si="20"/>
        <v/>
      </c>
      <c r="X79" s="371" t="str">
        <f t="shared" si="22"/>
        <v/>
      </c>
      <c r="Y79" s="371" t="str">
        <f t="shared" si="22"/>
        <v/>
      </c>
      <c r="Z79" s="371" t="str">
        <f t="shared" si="22"/>
        <v/>
      </c>
      <c r="AA79" s="371" t="str">
        <f t="shared" si="22"/>
        <v/>
      </c>
      <c r="AB79" s="371" t="str">
        <f t="shared" si="22"/>
        <v/>
      </c>
      <c r="AC79" s="371" t="str">
        <f t="shared" si="22"/>
        <v/>
      </c>
      <c r="AD79" s="371" t="str">
        <f t="shared" si="22"/>
        <v/>
      </c>
      <c r="AE79" s="371" t="str">
        <f t="shared" si="22"/>
        <v/>
      </c>
      <c r="AF79" s="371" t="str">
        <f t="shared" si="22"/>
        <v/>
      </c>
      <c r="AG79" s="371" t="str">
        <f t="shared" si="22"/>
        <v/>
      </c>
      <c r="AH79" s="371" t="str">
        <f t="shared" si="22"/>
        <v/>
      </c>
      <c r="AI79" s="371" t="str">
        <f t="shared" si="22"/>
        <v/>
      </c>
      <c r="AJ79" s="371" t="str">
        <f t="shared" si="22"/>
        <v/>
      </c>
      <c r="AK79" s="371" t="str">
        <f t="shared" si="22"/>
        <v/>
      </c>
      <c r="AL79" s="342"/>
      <c r="AM79" s="340"/>
      <c r="AN79" s="340"/>
    </row>
    <row r="80" spans="1:40" s="319" customFormat="1" ht="15" customHeight="1" x14ac:dyDescent="0.25">
      <c r="A80" s="326" t="s">
        <v>249</v>
      </c>
      <c r="B80" s="394" t="s">
        <v>250</v>
      </c>
      <c r="C80" s="586">
        <f>'Parte B'!$G$97*20%</f>
        <v>64911.048756524586</v>
      </c>
      <c r="D80" s="570">
        <v>9</v>
      </c>
      <c r="E80" s="374">
        <v>3</v>
      </c>
      <c r="F80" s="326">
        <f t="shared" si="27"/>
        <v>11</v>
      </c>
      <c r="G80" s="375">
        <v>2</v>
      </c>
      <c r="H80" s="370" t="str">
        <f t="shared" si="20"/>
        <v/>
      </c>
      <c r="I80" s="371" t="str">
        <f t="shared" si="20"/>
        <v/>
      </c>
      <c r="J80" s="371" t="str">
        <f t="shared" si="20"/>
        <v/>
      </c>
      <c r="K80" s="371" t="str">
        <f t="shared" si="20"/>
        <v/>
      </c>
      <c r="L80" s="371" t="str">
        <f t="shared" si="20"/>
        <v/>
      </c>
      <c r="M80" s="371" t="str">
        <f t="shared" si="20"/>
        <v/>
      </c>
      <c r="N80" s="371" t="str">
        <f t="shared" si="20"/>
        <v/>
      </c>
      <c r="O80" s="371" t="str">
        <f t="shared" si="20"/>
        <v/>
      </c>
      <c r="P80" s="371">
        <f t="shared" si="20"/>
        <v>0</v>
      </c>
      <c r="Q80" s="371">
        <f t="shared" si="20"/>
        <v>0</v>
      </c>
      <c r="R80" s="371">
        <f t="shared" si="20"/>
        <v>0.6</v>
      </c>
      <c r="S80" s="371">
        <f t="shared" si="20"/>
        <v>0</v>
      </c>
      <c r="T80" s="371">
        <f t="shared" si="20"/>
        <v>0.4</v>
      </c>
      <c r="U80" s="371" t="str">
        <f t="shared" si="20"/>
        <v/>
      </c>
      <c r="V80" s="371" t="str">
        <f t="shared" ref="H80:W100" si="28">IF(V$7=$F80,0.6,IF($F80+$G80=V$7,0.4,IF(AND(V$7&lt;=$F80+$G80,V$7&gt;=$D80),0,"")))</f>
        <v/>
      </c>
      <c r="W80" s="371" t="str">
        <f t="shared" si="28"/>
        <v/>
      </c>
      <c r="X80" s="371" t="str">
        <f t="shared" si="22"/>
        <v/>
      </c>
      <c r="Y80" s="371" t="str">
        <f t="shared" si="22"/>
        <v/>
      </c>
      <c r="Z80" s="371" t="str">
        <f t="shared" si="22"/>
        <v/>
      </c>
      <c r="AA80" s="371" t="str">
        <f t="shared" si="22"/>
        <v/>
      </c>
      <c r="AB80" s="371" t="str">
        <f t="shared" si="22"/>
        <v/>
      </c>
      <c r="AC80" s="371" t="str">
        <f t="shared" si="22"/>
        <v/>
      </c>
      <c r="AD80" s="371" t="str">
        <f t="shared" si="22"/>
        <v/>
      </c>
      <c r="AE80" s="371" t="str">
        <f t="shared" si="22"/>
        <v/>
      </c>
      <c r="AF80" s="371" t="str">
        <f t="shared" si="22"/>
        <v/>
      </c>
      <c r="AG80" s="371" t="str">
        <f t="shared" si="22"/>
        <v/>
      </c>
      <c r="AH80" s="371" t="str">
        <f t="shared" si="22"/>
        <v/>
      </c>
      <c r="AI80" s="371" t="str">
        <f t="shared" si="22"/>
        <v/>
      </c>
      <c r="AJ80" s="371" t="str">
        <f t="shared" si="22"/>
        <v/>
      </c>
      <c r="AK80" s="371" t="str">
        <f t="shared" si="22"/>
        <v/>
      </c>
      <c r="AL80" s="342"/>
      <c r="AM80" s="340"/>
      <c r="AN80" s="340"/>
    </row>
    <row r="81" spans="1:40" s="319" customFormat="1" ht="15" customHeight="1" x14ac:dyDescent="0.25">
      <c r="A81" s="326" t="s">
        <v>251</v>
      </c>
      <c r="B81" s="394" t="s">
        <v>252</v>
      </c>
      <c r="C81" s="332">
        <f>'Parte B'!$G$109*20%</f>
        <v>64523.520390815</v>
      </c>
      <c r="D81" s="570">
        <v>9</v>
      </c>
      <c r="E81" s="374">
        <v>3</v>
      </c>
      <c r="F81" s="326">
        <f t="shared" ref="F81" si="29">(E81+D81)-1</f>
        <v>11</v>
      </c>
      <c r="G81" s="375">
        <v>3</v>
      </c>
      <c r="H81" s="370" t="str">
        <f t="shared" si="28"/>
        <v/>
      </c>
      <c r="I81" s="371" t="str">
        <f t="shared" si="28"/>
        <v/>
      </c>
      <c r="J81" s="371" t="str">
        <f t="shared" si="28"/>
        <v/>
      </c>
      <c r="K81" s="371" t="str">
        <f t="shared" si="28"/>
        <v/>
      </c>
      <c r="L81" s="371" t="str">
        <f t="shared" si="28"/>
        <v/>
      </c>
      <c r="M81" s="371" t="str">
        <f t="shared" si="28"/>
        <v/>
      </c>
      <c r="N81" s="371" t="str">
        <f t="shared" si="28"/>
        <v/>
      </c>
      <c r="O81" s="371" t="str">
        <f t="shared" si="28"/>
        <v/>
      </c>
      <c r="P81" s="371">
        <f t="shared" si="28"/>
        <v>0</v>
      </c>
      <c r="Q81" s="371">
        <f t="shared" si="28"/>
        <v>0</v>
      </c>
      <c r="R81" s="371">
        <f t="shared" si="28"/>
        <v>0.6</v>
      </c>
      <c r="S81" s="371">
        <f t="shared" si="28"/>
        <v>0</v>
      </c>
      <c r="T81" s="371">
        <f t="shared" si="28"/>
        <v>0</v>
      </c>
      <c r="U81" s="371">
        <f t="shared" si="28"/>
        <v>0.4</v>
      </c>
      <c r="V81" s="371" t="str">
        <f t="shared" si="28"/>
        <v/>
      </c>
      <c r="W81" s="371" t="str">
        <f t="shared" si="28"/>
        <v/>
      </c>
      <c r="X81" s="371" t="str">
        <f t="shared" si="22"/>
        <v/>
      </c>
      <c r="Y81" s="371" t="str">
        <f t="shared" si="22"/>
        <v/>
      </c>
      <c r="Z81" s="371" t="str">
        <f t="shared" si="22"/>
        <v/>
      </c>
      <c r="AA81" s="371" t="str">
        <f t="shared" si="22"/>
        <v/>
      </c>
      <c r="AB81" s="371" t="str">
        <f t="shared" si="22"/>
        <v/>
      </c>
      <c r="AC81" s="371" t="str">
        <f t="shared" si="22"/>
        <v/>
      </c>
      <c r="AD81" s="371" t="str">
        <f t="shared" si="22"/>
        <v/>
      </c>
      <c r="AE81" s="371" t="str">
        <f t="shared" si="22"/>
        <v/>
      </c>
      <c r="AF81" s="371" t="str">
        <f t="shared" si="22"/>
        <v/>
      </c>
      <c r="AG81" s="371" t="str">
        <f t="shared" si="22"/>
        <v/>
      </c>
      <c r="AH81" s="371" t="str">
        <f t="shared" si="22"/>
        <v/>
      </c>
      <c r="AI81" s="371" t="str">
        <f t="shared" si="22"/>
        <v/>
      </c>
      <c r="AJ81" s="371" t="str">
        <f t="shared" si="22"/>
        <v/>
      </c>
      <c r="AK81" s="371" t="str">
        <f t="shared" si="22"/>
        <v/>
      </c>
      <c r="AL81" s="342"/>
      <c r="AM81" s="340"/>
      <c r="AN81" s="340"/>
    </row>
    <row r="82" spans="1:40" s="319" customFormat="1" ht="15" customHeight="1" x14ac:dyDescent="0.25">
      <c r="A82" s="326" t="s">
        <v>253</v>
      </c>
      <c r="B82" s="393" t="s">
        <v>254</v>
      </c>
      <c r="C82" s="332">
        <f>'Parte B'!$G$97*5%+'Parte B'!$G$109*5%</f>
        <v>32358.642286834896</v>
      </c>
      <c r="D82" s="573">
        <v>11</v>
      </c>
      <c r="E82" s="326">
        <v>2</v>
      </c>
      <c r="F82" s="326">
        <f>(E82+D82)-1</f>
        <v>12</v>
      </c>
      <c r="G82" s="375">
        <v>2</v>
      </c>
      <c r="H82" s="370" t="str">
        <f t="shared" si="28"/>
        <v/>
      </c>
      <c r="I82" s="371" t="str">
        <f t="shared" si="28"/>
        <v/>
      </c>
      <c r="J82" s="371" t="str">
        <f t="shared" si="28"/>
        <v/>
      </c>
      <c r="K82" s="371" t="str">
        <f t="shared" si="28"/>
        <v/>
      </c>
      <c r="L82" s="371" t="str">
        <f t="shared" si="28"/>
        <v/>
      </c>
      <c r="M82" s="371" t="str">
        <f t="shared" si="28"/>
        <v/>
      </c>
      <c r="N82" s="371" t="str">
        <f t="shared" si="28"/>
        <v/>
      </c>
      <c r="O82" s="371" t="str">
        <f t="shared" si="28"/>
        <v/>
      </c>
      <c r="P82" s="371" t="str">
        <f t="shared" si="28"/>
        <v/>
      </c>
      <c r="Q82" s="371" t="str">
        <f t="shared" si="28"/>
        <v/>
      </c>
      <c r="R82" s="371">
        <f t="shared" si="28"/>
        <v>0</v>
      </c>
      <c r="S82" s="371">
        <f t="shared" si="28"/>
        <v>0.6</v>
      </c>
      <c r="T82" s="371">
        <f t="shared" si="28"/>
        <v>0</v>
      </c>
      <c r="U82" s="371">
        <f t="shared" si="28"/>
        <v>0.4</v>
      </c>
      <c r="V82" s="371" t="str">
        <f t="shared" si="28"/>
        <v/>
      </c>
      <c r="W82" s="371" t="str">
        <f t="shared" si="28"/>
        <v/>
      </c>
      <c r="X82" s="371" t="str">
        <f t="shared" si="22"/>
        <v/>
      </c>
      <c r="Y82" s="371" t="str">
        <f t="shared" si="22"/>
        <v/>
      </c>
      <c r="Z82" s="371" t="str">
        <f t="shared" si="22"/>
        <v/>
      </c>
      <c r="AA82" s="371" t="str">
        <f t="shared" si="22"/>
        <v/>
      </c>
      <c r="AB82" s="371" t="str">
        <f t="shared" si="22"/>
        <v/>
      </c>
      <c r="AC82" s="371" t="str">
        <f t="shared" si="22"/>
        <v/>
      </c>
      <c r="AD82" s="371" t="str">
        <f t="shared" si="22"/>
        <v/>
      </c>
      <c r="AE82" s="371" t="str">
        <f t="shared" si="22"/>
        <v/>
      </c>
      <c r="AF82" s="371" t="str">
        <f t="shared" si="22"/>
        <v/>
      </c>
      <c r="AG82" s="371" t="str">
        <f t="shared" si="22"/>
        <v/>
      </c>
      <c r="AH82" s="371" t="str">
        <f t="shared" si="22"/>
        <v/>
      </c>
      <c r="AI82" s="371" t="str">
        <f t="shared" si="22"/>
        <v/>
      </c>
      <c r="AJ82" s="371" t="str">
        <f t="shared" si="22"/>
        <v/>
      </c>
      <c r="AK82" s="371" t="str">
        <f t="shared" si="22"/>
        <v/>
      </c>
      <c r="AL82" s="342"/>
      <c r="AM82" s="340"/>
      <c r="AN82" s="340"/>
    </row>
    <row r="83" spans="1:40" s="319" customFormat="1" ht="13" x14ac:dyDescent="0.25">
      <c r="A83" s="478" t="s">
        <v>47</v>
      </c>
      <c r="B83" s="360" t="s">
        <v>26</v>
      </c>
      <c r="C83" s="388">
        <f>SUBTOTAL(9,C84:C86)</f>
        <v>373466.6729982926</v>
      </c>
      <c r="D83" s="578"/>
      <c r="E83" s="389"/>
      <c r="F83" s="389"/>
      <c r="G83" s="390"/>
      <c r="H83" s="370" t="str">
        <f t="shared" si="28"/>
        <v/>
      </c>
      <c r="I83" s="371" t="str">
        <f t="shared" si="28"/>
        <v/>
      </c>
      <c r="J83" s="371" t="str">
        <f t="shared" si="28"/>
        <v/>
      </c>
      <c r="K83" s="371" t="str">
        <f t="shared" si="28"/>
        <v/>
      </c>
      <c r="L83" s="371" t="str">
        <f t="shared" si="28"/>
        <v/>
      </c>
      <c r="M83" s="371" t="str">
        <f t="shared" si="28"/>
        <v/>
      </c>
      <c r="N83" s="371" t="str">
        <f t="shared" si="28"/>
        <v/>
      </c>
      <c r="O83" s="371" t="str">
        <f t="shared" si="28"/>
        <v/>
      </c>
      <c r="P83" s="371" t="str">
        <f t="shared" si="28"/>
        <v/>
      </c>
      <c r="Q83" s="371" t="str">
        <f t="shared" si="28"/>
        <v/>
      </c>
      <c r="R83" s="371" t="str">
        <f t="shared" si="28"/>
        <v/>
      </c>
      <c r="S83" s="371" t="str">
        <f t="shared" si="28"/>
        <v/>
      </c>
      <c r="T83" s="371" t="str">
        <f t="shared" si="28"/>
        <v/>
      </c>
      <c r="U83" s="371" t="str">
        <f t="shared" si="28"/>
        <v/>
      </c>
      <c r="V83" s="371" t="str">
        <f t="shared" si="28"/>
        <v/>
      </c>
      <c r="W83" s="371" t="str">
        <f t="shared" si="28"/>
        <v/>
      </c>
      <c r="X83" s="371" t="str">
        <f t="shared" si="22"/>
        <v/>
      </c>
      <c r="Y83" s="371" t="str">
        <f t="shared" si="22"/>
        <v/>
      </c>
      <c r="Z83" s="371" t="str">
        <f t="shared" si="22"/>
        <v/>
      </c>
      <c r="AA83" s="371" t="str">
        <f t="shared" si="22"/>
        <v/>
      </c>
      <c r="AB83" s="371" t="str">
        <f t="shared" si="22"/>
        <v/>
      </c>
      <c r="AC83" s="371" t="str">
        <f t="shared" si="22"/>
        <v/>
      </c>
      <c r="AD83" s="371" t="str">
        <f t="shared" si="22"/>
        <v/>
      </c>
      <c r="AE83" s="371" t="str">
        <f t="shared" si="22"/>
        <v/>
      </c>
      <c r="AF83" s="371" t="str">
        <f t="shared" si="22"/>
        <v/>
      </c>
      <c r="AG83" s="371" t="str">
        <f t="shared" si="22"/>
        <v/>
      </c>
      <c r="AH83" s="371" t="str">
        <f t="shared" si="22"/>
        <v/>
      </c>
      <c r="AI83" s="371" t="str">
        <f t="shared" si="22"/>
        <v/>
      </c>
      <c r="AJ83" s="371" t="str">
        <f t="shared" si="22"/>
        <v/>
      </c>
      <c r="AK83" s="371" t="str">
        <f t="shared" si="22"/>
        <v/>
      </c>
      <c r="AL83" s="342"/>
      <c r="AM83" s="340"/>
      <c r="AN83" s="340"/>
    </row>
    <row r="84" spans="1:40" s="319" customFormat="1" ht="13" x14ac:dyDescent="0.25">
      <c r="A84" s="626" t="s">
        <v>255</v>
      </c>
      <c r="B84" s="394" t="s">
        <v>4165</v>
      </c>
      <c r="C84" s="627">
        <f>'[1]Parte B'!$G$120*35%</f>
        <v>130713.3355494024</v>
      </c>
      <c r="D84" s="374">
        <v>7</v>
      </c>
      <c r="E84" s="374">
        <v>3</v>
      </c>
      <c r="F84" s="326">
        <f t="shared" ref="F84:F86" si="30">(E84+D84)-1</f>
        <v>9</v>
      </c>
      <c r="G84" s="375">
        <v>3</v>
      </c>
      <c r="H84" s="370" t="str">
        <f t="shared" si="28"/>
        <v/>
      </c>
      <c r="I84" s="371" t="str">
        <f t="shared" si="28"/>
        <v/>
      </c>
      <c r="J84" s="371" t="str">
        <f t="shared" si="28"/>
        <v/>
      </c>
      <c r="K84" s="371" t="str">
        <f t="shared" si="28"/>
        <v/>
      </c>
      <c r="L84" s="371" t="str">
        <f t="shared" si="28"/>
        <v/>
      </c>
      <c r="M84" s="371" t="str">
        <f t="shared" si="28"/>
        <v/>
      </c>
      <c r="N84" s="371">
        <f t="shared" si="28"/>
        <v>0</v>
      </c>
      <c r="O84" s="371">
        <f t="shared" si="28"/>
        <v>0</v>
      </c>
      <c r="P84" s="371">
        <f t="shared" si="28"/>
        <v>0.6</v>
      </c>
      <c r="Q84" s="371">
        <f t="shared" si="28"/>
        <v>0</v>
      </c>
      <c r="R84" s="371">
        <f t="shared" si="28"/>
        <v>0</v>
      </c>
      <c r="S84" s="371">
        <f t="shared" si="28"/>
        <v>0.4</v>
      </c>
      <c r="T84" s="371" t="str">
        <f t="shared" si="28"/>
        <v/>
      </c>
      <c r="U84" s="371" t="str">
        <f t="shared" si="28"/>
        <v/>
      </c>
      <c r="V84" s="371" t="str">
        <f t="shared" si="28"/>
        <v/>
      </c>
      <c r="W84" s="371" t="str">
        <f t="shared" si="28"/>
        <v/>
      </c>
      <c r="X84" s="371" t="str">
        <f t="shared" si="22"/>
        <v/>
      </c>
      <c r="Y84" s="371" t="str">
        <f t="shared" si="22"/>
        <v/>
      </c>
      <c r="Z84" s="371" t="str">
        <f t="shared" si="22"/>
        <v/>
      </c>
      <c r="AA84" s="371" t="str">
        <f t="shared" si="22"/>
        <v/>
      </c>
      <c r="AB84" s="371" t="str">
        <f t="shared" si="22"/>
        <v/>
      </c>
      <c r="AC84" s="371" t="str">
        <f t="shared" si="22"/>
        <v/>
      </c>
      <c r="AD84" s="371" t="str">
        <f t="shared" si="22"/>
        <v/>
      </c>
      <c r="AE84" s="371" t="str">
        <f t="shared" si="22"/>
        <v/>
      </c>
      <c r="AF84" s="371" t="str">
        <f t="shared" si="22"/>
        <v/>
      </c>
      <c r="AG84" s="371" t="str">
        <f t="shared" si="22"/>
        <v/>
      </c>
      <c r="AH84" s="371" t="str">
        <f t="shared" si="22"/>
        <v/>
      </c>
      <c r="AI84" s="371" t="str">
        <f t="shared" si="22"/>
        <v/>
      </c>
      <c r="AJ84" s="371" t="str">
        <f t="shared" si="22"/>
        <v/>
      </c>
      <c r="AK84" s="371" t="str">
        <f t="shared" si="22"/>
        <v/>
      </c>
      <c r="AL84" s="342"/>
      <c r="AM84" s="340"/>
      <c r="AN84" s="340"/>
    </row>
    <row r="85" spans="1:40" s="319" customFormat="1" ht="13" x14ac:dyDescent="0.25">
      <c r="A85" s="626" t="s">
        <v>4166</v>
      </c>
      <c r="B85" s="394" t="s">
        <v>4167</v>
      </c>
      <c r="C85" s="627">
        <f>'[1]Parte B'!$G$120*25%</f>
        <v>93366.668249573151</v>
      </c>
      <c r="D85" s="374">
        <v>8</v>
      </c>
      <c r="E85" s="374">
        <v>2</v>
      </c>
      <c r="F85" s="326">
        <f t="shared" si="30"/>
        <v>9</v>
      </c>
      <c r="G85" s="375">
        <v>3</v>
      </c>
      <c r="H85" s="370"/>
      <c r="I85" s="371"/>
      <c r="J85" s="371"/>
      <c r="K85" s="371"/>
      <c r="L85" s="371"/>
      <c r="M85" s="371"/>
      <c r="N85" s="371" t="str">
        <f t="shared" si="28"/>
        <v/>
      </c>
      <c r="O85" s="371">
        <f t="shared" si="28"/>
        <v>0</v>
      </c>
      <c r="P85" s="371">
        <f t="shared" si="28"/>
        <v>0.6</v>
      </c>
      <c r="Q85" s="371">
        <f t="shared" si="28"/>
        <v>0</v>
      </c>
      <c r="R85" s="371">
        <f t="shared" si="28"/>
        <v>0</v>
      </c>
      <c r="S85" s="371">
        <f t="shared" si="28"/>
        <v>0.4</v>
      </c>
      <c r="T85" s="371" t="str">
        <f t="shared" si="28"/>
        <v/>
      </c>
      <c r="U85" s="371" t="str">
        <f t="shared" si="28"/>
        <v/>
      </c>
      <c r="V85" s="371" t="str">
        <f t="shared" si="28"/>
        <v/>
      </c>
      <c r="W85" s="371" t="str">
        <f t="shared" si="28"/>
        <v/>
      </c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H85" s="371"/>
      <c r="AI85" s="371"/>
      <c r="AJ85" s="371"/>
      <c r="AK85" s="371"/>
      <c r="AL85" s="342"/>
      <c r="AM85" s="340"/>
      <c r="AN85" s="340"/>
    </row>
    <row r="86" spans="1:40" s="319" customFormat="1" ht="13" x14ac:dyDescent="0.25">
      <c r="A86" s="626" t="s">
        <v>4168</v>
      </c>
      <c r="B86" s="394" t="s">
        <v>4169</v>
      </c>
      <c r="C86" s="627">
        <f>'[1]Parte B'!$G$120*40%</f>
        <v>149386.66919931705</v>
      </c>
      <c r="D86" s="374">
        <v>9</v>
      </c>
      <c r="E86" s="374">
        <v>3</v>
      </c>
      <c r="F86" s="326">
        <f t="shared" si="30"/>
        <v>11</v>
      </c>
      <c r="G86" s="375">
        <v>2</v>
      </c>
      <c r="H86" s="370" t="str">
        <f t="shared" ref="H86:W91" si="31">IF(H$7=$F86,0.6,IF($F86+$G86=H$7,0.4,IF(AND(H$7&lt;=$F86+$G86,H$7&gt;=$D86),0,"")))</f>
        <v/>
      </c>
      <c r="I86" s="371" t="str">
        <f t="shared" si="31"/>
        <v/>
      </c>
      <c r="J86" s="371" t="str">
        <f t="shared" si="31"/>
        <v/>
      </c>
      <c r="K86" s="371" t="str">
        <f t="shared" si="31"/>
        <v/>
      </c>
      <c r="L86" s="371" t="str">
        <f t="shared" si="31"/>
        <v/>
      </c>
      <c r="M86" s="371" t="str">
        <f t="shared" si="31"/>
        <v/>
      </c>
      <c r="N86" s="371" t="str">
        <f t="shared" si="28"/>
        <v/>
      </c>
      <c r="O86" s="371" t="str">
        <f t="shared" si="28"/>
        <v/>
      </c>
      <c r="P86" s="371">
        <f t="shared" si="28"/>
        <v>0</v>
      </c>
      <c r="Q86" s="371">
        <f t="shared" si="28"/>
        <v>0</v>
      </c>
      <c r="R86" s="371">
        <f t="shared" si="28"/>
        <v>0.6</v>
      </c>
      <c r="S86" s="371">
        <f t="shared" si="28"/>
        <v>0</v>
      </c>
      <c r="T86" s="371">
        <f t="shared" si="28"/>
        <v>0.4</v>
      </c>
      <c r="U86" s="371" t="str">
        <f t="shared" si="28"/>
        <v/>
      </c>
      <c r="V86" s="371" t="str">
        <f t="shared" si="28"/>
        <v/>
      </c>
      <c r="W86" s="371" t="str">
        <f t="shared" si="28"/>
        <v/>
      </c>
      <c r="X86" s="371" t="str">
        <f t="shared" ref="X86:AK91" si="32">IF(X$7=$F86,0.6,IF($F86+$G86=X$7,0.4,IF(AND(X$7&lt;=$F86+$G86,X$7&gt;=$D86),0,"")))</f>
        <v/>
      </c>
      <c r="Y86" s="371" t="str">
        <f t="shared" si="32"/>
        <v/>
      </c>
      <c r="Z86" s="371" t="str">
        <f t="shared" si="32"/>
        <v/>
      </c>
      <c r="AA86" s="371" t="str">
        <f t="shared" si="32"/>
        <v/>
      </c>
      <c r="AB86" s="371" t="str">
        <f t="shared" si="32"/>
        <v/>
      </c>
      <c r="AC86" s="371" t="str">
        <f t="shared" si="32"/>
        <v/>
      </c>
      <c r="AD86" s="371" t="str">
        <f t="shared" si="32"/>
        <v/>
      </c>
      <c r="AE86" s="371" t="str">
        <f t="shared" si="32"/>
        <v/>
      </c>
      <c r="AF86" s="371" t="str">
        <f t="shared" si="32"/>
        <v/>
      </c>
      <c r="AG86" s="371" t="str">
        <f t="shared" si="32"/>
        <v/>
      </c>
      <c r="AH86" s="371" t="str">
        <f t="shared" si="32"/>
        <v/>
      </c>
      <c r="AI86" s="371" t="str">
        <f t="shared" si="32"/>
        <v/>
      </c>
      <c r="AJ86" s="371" t="str">
        <f t="shared" si="32"/>
        <v/>
      </c>
      <c r="AK86" s="371" t="str">
        <f t="shared" si="32"/>
        <v/>
      </c>
      <c r="AL86" s="342"/>
      <c r="AM86" s="340"/>
      <c r="AN86" s="340"/>
    </row>
    <row r="87" spans="1:40" s="319" customFormat="1" ht="13" x14ac:dyDescent="0.25">
      <c r="A87" s="478" t="s">
        <v>48</v>
      </c>
      <c r="B87" s="360" t="s">
        <v>4137</v>
      </c>
      <c r="C87" s="388">
        <f>SUBTOTAL(9,C88:C90)</f>
        <v>173883.79782318033</v>
      </c>
      <c r="D87" s="578"/>
      <c r="E87" s="389"/>
      <c r="F87" s="389"/>
      <c r="G87" s="390"/>
      <c r="H87" s="370" t="str">
        <f t="shared" si="31"/>
        <v/>
      </c>
      <c r="I87" s="371" t="str">
        <f t="shared" si="31"/>
        <v/>
      </c>
      <c r="J87" s="371" t="str">
        <f t="shared" si="31"/>
        <v/>
      </c>
      <c r="K87" s="371" t="str">
        <f t="shared" si="31"/>
        <v/>
      </c>
      <c r="L87" s="371" t="str">
        <f t="shared" si="31"/>
        <v/>
      </c>
      <c r="M87" s="371" t="str">
        <f t="shared" si="31"/>
        <v/>
      </c>
      <c r="N87" s="371" t="str">
        <f t="shared" si="31"/>
        <v/>
      </c>
      <c r="O87" s="371" t="str">
        <f t="shared" si="31"/>
        <v/>
      </c>
      <c r="P87" s="371" t="str">
        <f t="shared" si="31"/>
        <v/>
      </c>
      <c r="Q87" s="371" t="str">
        <f t="shared" si="31"/>
        <v/>
      </c>
      <c r="R87" s="371" t="str">
        <f t="shared" si="31"/>
        <v/>
      </c>
      <c r="S87" s="371" t="str">
        <f t="shared" si="31"/>
        <v/>
      </c>
      <c r="T87" s="371" t="str">
        <f t="shared" si="31"/>
        <v/>
      </c>
      <c r="U87" s="371" t="str">
        <f t="shared" si="31"/>
        <v/>
      </c>
      <c r="V87" s="371" t="str">
        <f t="shared" si="31"/>
        <v/>
      </c>
      <c r="W87" s="371" t="str">
        <f t="shared" si="31"/>
        <v/>
      </c>
      <c r="X87" s="371" t="str">
        <f t="shared" si="32"/>
        <v/>
      </c>
      <c r="Y87" s="371" t="str">
        <f t="shared" si="32"/>
        <v/>
      </c>
      <c r="Z87" s="371" t="str">
        <f t="shared" si="32"/>
        <v/>
      </c>
      <c r="AA87" s="371" t="str">
        <f t="shared" si="32"/>
        <v/>
      </c>
      <c r="AB87" s="371" t="str">
        <f t="shared" si="32"/>
        <v/>
      </c>
      <c r="AC87" s="371" t="str">
        <f t="shared" si="32"/>
        <v/>
      </c>
      <c r="AD87" s="371" t="str">
        <f t="shared" si="32"/>
        <v/>
      </c>
      <c r="AE87" s="371" t="str">
        <f t="shared" si="32"/>
        <v/>
      </c>
      <c r="AF87" s="371" t="str">
        <f t="shared" si="32"/>
        <v/>
      </c>
      <c r="AG87" s="371" t="str">
        <f t="shared" si="32"/>
        <v/>
      </c>
      <c r="AH87" s="371" t="str">
        <f t="shared" si="32"/>
        <v/>
      </c>
      <c r="AI87" s="371" t="str">
        <f t="shared" si="32"/>
        <v/>
      </c>
      <c r="AJ87" s="371" t="str">
        <f t="shared" si="32"/>
        <v/>
      </c>
      <c r="AK87" s="371" t="str">
        <f t="shared" si="32"/>
        <v/>
      </c>
      <c r="AL87" s="342"/>
      <c r="AM87" s="340"/>
      <c r="AN87" s="340"/>
    </row>
    <row r="88" spans="1:40" s="319" customFormat="1" ht="13" x14ac:dyDescent="0.25">
      <c r="A88" s="327" t="s">
        <v>4170</v>
      </c>
      <c r="B88" s="393" t="s">
        <v>4171</v>
      </c>
      <c r="C88" s="332">
        <f>'[1]Parte B'!$G$133*25%</f>
        <v>43470.949455795075</v>
      </c>
      <c r="D88" s="374">
        <v>7</v>
      </c>
      <c r="E88" s="374">
        <v>3</v>
      </c>
      <c r="F88" s="326">
        <f t="shared" ref="F88:F90" si="33">(E88+D88)-1</f>
        <v>9</v>
      </c>
      <c r="G88" s="375">
        <v>3</v>
      </c>
      <c r="H88" s="370" t="str">
        <f t="shared" si="31"/>
        <v/>
      </c>
      <c r="I88" s="371" t="str">
        <f t="shared" si="31"/>
        <v/>
      </c>
      <c r="J88" s="371" t="str">
        <f t="shared" si="31"/>
        <v/>
      </c>
      <c r="K88" s="371" t="str">
        <f t="shared" si="31"/>
        <v/>
      </c>
      <c r="L88" s="371" t="str">
        <f t="shared" si="31"/>
        <v/>
      </c>
      <c r="M88" s="371" t="str">
        <f t="shared" si="31"/>
        <v/>
      </c>
      <c r="N88" s="371">
        <f t="shared" si="31"/>
        <v>0</v>
      </c>
      <c r="O88" s="371">
        <f t="shared" si="31"/>
        <v>0</v>
      </c>
      <c r="P88" s="371">
        <f t="shared" si="31"/>
        <v>0.6</v>
      </c>
      <c r="Q88" s="371">
        <f t="shared" si="31"/>
        <v>0</v>
      </c>
      <c r="R88" s="371">
        <f t="shared" si="31"/>
        <v>0</v>
      </c>
      <c r="S88" s="371">
        <f t="shared" si="31"/>
        <v>0.4</v>
      </c>
      <c r="T88" s="371" t="str">
        <f t="shared" si="31"/>
        <v/>
      </c>
      <c r="U88" s="371" t="str">
        <f t="shared" si="31"/>
        <v/>
      </c>
      <c r="V88" s="371" t="str">
        <f t="shared" si="31"/>
        <v/>
      </c>
      <c r="W88" s="371" t="str">
        <f t="shared" si="31"/>
        <v/>
      </c>
      <c r="X88" s="371" t="str">
        <f t="shared" si="32"/>
        <v/>
      </c>
      <c r="Y88" s="371" t="str">
        <f t="shared" si="32"/>
        <v/>
      </c>
      <c r="Z88" s="371" t="str">
        <f t="shared" si="32"/>
        <v/>
      </c>
      <c r="AA88" s="371" t="str">
        <f t="shared" si="32"/>
        <v/>
      </c>
      <c r="AB88" s="371" t="str">
        <f t="shared" si="32"/>
        <v/>
      </c>
      <c r="AC88" s="371" t="str">
        <f t="shared" si="32"/>
        <v/>
      </c>
      <c r="AD88" s="371" t="str">
        <f t="shared" si="32"/>
        <v/>
      </c>
      <c r="AE88" s="371" t="str">
        <f t="shared" si="32"/>
        <v/>
      </c>
      <c r="AF88" s="371" t="str">
        <f t="shared" si="32"/>
        <v/>
      </c>
      <c r="AG88" s="371" t="str">
        <f t="shared" si="32"/>
        <v/>
      </c>
      <c r="AH88" s="371" t="str">
        <f t="shared" si="32"/>
        <v/>
      </c>
      <c r="AI88" s="371" t="str">
        <f t="shared" si="32"/>
        <v/>
      </c>
      <c r="AJ88" s="371" t="str">
        <f t="shared" si="32"/>
        <v/>
      </c>
      <c r="AK88" s="371" t="str">
        <f t="shared" si="32"/>
        <v/>
      </c>
      <c r="AL88" s="342"/>
      <c r="AM88" s="340"/>
      <c r="AN88" s="340"/>
    </row>
    <row r="89" spans="1:40" s="319" customFormat="1" ht="13" x14ac:dyDescent="0.25">
      <c r="A89" s="327" t="s">
        <v>4172</v>
      </c>
      <c r="B89" s="393" t="s">
        <v>4173</v>
      </c>
      <c r="C89" s="332">
        <f>'[1]Parte B'!$G$133*35%</f>
        <v>60859.329238113103</v>
      </c>
      <c r="D89" s="374">
        <v>8</v>
      </c>
      <c r="E89" s="374">
        <v>2</v>
      </c>
      <c r="F89" s="326">
        <f t="shared" si="33"/>
        <v>9</v>
      </c>
      <c r="G89" s="375">
        <v>3</v>
      </c>
      <c r="H89" s="370"/>
      <c r="I89" s="371"/>
      <c r="J89" s="371"/>
      <c r="K89" s="371"/>
      <c r="L89" s="371"/>
      <c r="M89" s="371"/>
      <c r="N89" s="371" t="str">
        <f t="shared" si="31"/>
        <v/>
      </c>
      <c r="O89" s="371">
        <f t="shared" si="31"/>
        <v>0</v>
      </c>
      <c r="P89" s="371">
        <f t="shared" si="31"/>
        <v>0.6</v>
      </c>
      <c r="Q89" s="371">
        <f t="shared" si="31"/>
        <v>0</v>
      </c>
      <c r="R89" s="371">
        <f t="shared" si="31"/>
        <v>0</v>
      </c>
      <c r="S89" s="371">
        <f t="shared" si="31"/>
        <v>0.4</v>
      </c>
      <c r="T89" s="371" t="str">
        <f t="shared" si="31"/>
        <v/>
      </c>
      <c r="U89" s="371" t="str">
        <f t="shared" si="31"/>
        <v/>
      </c>
      <c r="V89" s="371" t="str">
        <f t="shared" si="31"/>
        <v/>
      </c>
      <c r="W89" s="371" t="str">
        <f t="shared" si="31"/>
        <v/>
      </c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42"/>
      <c r="AM89" s="340"/>
      <c r="AN89" s="340"/>
    </row>
    <row r="90" spans="1:40" s="319" customFormat="1" ht="13" x14ac:dyDescent="0.25">
      <c r="A90" s="327" t="s">
        <v>4174</v>
      </c>
      <c r="B90" s="393" t="s">
        <v>4175</v>
      </c>
      <c r="C90" s="332">
        <f>'[1]Parte B'!$G$133*40%</f>
        <v>69553.519129272128</v>
      </c>
      <c r="D90" s="374">
        <v>9</v>
      </c>
      <c r="E90" s="374">
        <v>3</v>
      </c>
      <c r="F90" s="326">
        <f t="shared" si="33"/>
        <v>11</v>
      </c>
      <c r="G90" s="375">
        <v>2</v>
      </c>
      <c r="H90" s="370" t="str">
        <f t="shared" si="31"/>
        <v/>
      </c>
      <c r="I90" s="371" t="str">
        <f t="shared" si="31"/>
        <v/>
      </c>
      <c r="J90" s="371" t="str">
        <f t="shared" si="31"/>
        <v/>
      </c>
      <c r="K90" s="371" t="str">
        <f t="shared" si="31"/>
        <v/>
      </c>
      <c r="L90" s="371" t="str">
        <f t="shared" si="31"/>
        <v/>
      </c>
      <c r="M90" s="371" t="str">
        <f t="shared" si="31"/>
        <v/>
      </c>
      <c r="N90" s="371" t="str">
        <f t="shared" si="31"/>
        <v/>
      </c>
      <c r="O90" s="371" t="str">
        <f t="shared" si="31"/>
        <v/>
      </c>
      <c r="P90" s="371">
        <f t="shared" si="31"/>
        <v>0</v>
      </c>
      <c r="Q90" s="371">
        <f t="shared" si="31"/>
        <v>0</v>
      </c>
      <c r="R90" s="371">
        <f t="shared" si="31"/>
        <v>0.6</v>
      </c>
      <c r="S90" s="371">
        <f t="shared" si="31"/>
        <v>0</v>
      </c>
      <c r="T90" s="371">
        <f t="shared" si="31"/>
        <v>0.4</v>
      </c>
      <c r="U90" s="371" t="str">
        <f t="shared" si="31"/>
        <v/>
      </c>
      <c r="V90" s="371" t="str">
        <f t="shared" si="31"/>
        <v/>
      </c>
      <c r="W90" s="371" t="str">
        <f t="shared" si="31"/>
        <v/>
      </c>
      <c r="X90" s="371" t="str">
        <f t="shared" si="32"/>
        <v/>
      </c>
      <c r="Y90" s="371" t="str">
        <f t="shared" si="32"/>
        <v/>
      </c>
      <c r="Z90" s="371" t="str">
        <f t="shared" si="32"/>
        <v/>
      </c>
      <c r="AA90" s="371" t="str">
        <f t="shared" si="32"/>
        <v/>
      </c>
      <c r="AB90" s="371" t="str">
        <f t="shared" si="32"/>
        <v/>
      </c>
      <c r="AC90" s="371" t="str">
        <f t="shared" si="32"/>
        <v/>
      </c>
      <c r="AD90" s="371" t="str">
        <f t="shared" si="32"/>
        <v/>
      </c>
      <c r="AE90" s="371" t="str">
        <f t="shared" si="32"/>
        <v/>
      </c>
      <c r="AF90" s="371" t="str">
        <f t="shared" si="32"/>
        <v/>
      </c>
      <c r="AG90" s="371" t="str">
        <f t="shared" si="32"/>
        <v/>
      </c>
      <c r="AH90" s="371" t="str">
        <f t="shared" si="32"/>
        <v/>
      </c>
      <c r="AI90" s="371" t="str">
        <f t="shared" si="32"/>
        <v/>
      </c>
      <c r="AJ90" s="371" t="str">
        <f t="shared" si="32"/>
        <v/>
      </c>
      <c r="AK90" s="371" t="str">
        <f t="shared" si="32"/>
        <v/>
      </c>
      <c r="AL90" s="342"/>
      <c r="AM90" s="340"/>
      <c r="AN90" s="340"/>
    </row>
    <row r="91" spans="1:40" s="319" customFormat="1" ht="13" x14ac:dyDescent="0.25">
      <c r="A91" s="478" t="s">
        <v>50</v>
      </c>
      <c r="B91" s="360" t="s">
        <v>49</v>
      </c>
      <c r="C91" s="388">
        <f>SUBTOTAL(9,C92:C95)</f>
        <v>137141.2866592083</v>
      </c>
      <c r="D91" s="578"/>
      <c r="E91" s="389"/>
      <c r="F91" s="389"/>
      <c r="G91" s="390"/>
      <c r="H91" s="370" t="str">
        <f t="shared" si="31"/>
        <v/>
      </c>
      <c r="I91" s="371" t="str">
        <f t="shared" si="31"/>
        <v/>
      </c>
      <c r="J91" s="371" t="str">
        <f t="shared" si="31"/>
        <v/>
      </c>
      <c r="K91" s="371" t="str">
        <f t="shared" si="31"/>
        <v/>
      </c>
      <c r="L91" s="371" t="str">
        <f t="shared" si="31"/>
        <v/>
      </c>
      <c r="M91" s="371" t="str">
        <f t="shared" si="31"/>
        <v/>
      </c>
      <c r="N91" s="371" t="str">
        <f t="shared" si="31"/>
        <v/>
      </c>
      <c r="O91" s="371" t="str">
        <f t="shared" si="31"/>
        <v/>
      </c>
      <c r="P91" s="371" t="str">
        <f t="shared" si="31"/>
        <v/>
      </c>
      <c r="Q91" s="371" t="str">
        <f t="shared" si="31"/>
        <v/>
      </c>
      <c r="R91" s="371" t="str">
        <f t="shared" si="31"/>
        <v/>
      </c>
      <c r="S91" s="371" t="str">
        <f t="shared" si="31"/>
        <v/>
      </c>
      <c r="T91" s="371" t="str">
        <f t="shared" si="31"/>
        <v/>
      </c>
      <c r="U91" s="371" t="str">
        <f t="shared" si="31"/>
        <v/>
      </c>
      <c r="V91" s="371" t="str">
        <f t="shared" si="31"/>
        <v/>
      </c>
      <c r="W91" s="371" t="str">
        <f t="shared" si="31"/>
        <v/>
      </c>
      <c r="X91" s="371" t="str">
        <f t="shared" si="32"/>
        <v/>
      </c>
      <c r="Y91" s="371" t="str">
        <f t="shared" si="32"/>
        <v/>
      </c>
      <c r="Z91" s="371" t="str">
        <f t="shared" si="32"/>
        <v/>
      </c>
      <c r="AA91" s="371" t="str">
        <f t="shared" si="32"/>
        <v/>
      </c>
      <c r="AB91" s="371" t="str">
        <f t="shared" si="32"/>
        <v/>
      </c>
      <c r="AC91" s="371" t="str">
        <f t="shared" si="32"/>
        <v/>
      </c>
      <c r="AD91" s="371" t="str">
        <f t="shared" si="32"/>
        <v/>
      </c>
      <c r="AE91" s="371" t="str">
        <f t="shared" si="32"/>
        <v/>
      </c>
      <c r="AF91" s="371" t="str">
        <f t="shared" si="32"/>
        <v/>
      </c>
      <c r="AG91" s="371" t="str">
        <f t="shared" si="32"/>
        <v/>
      </c>
      <c r="AH91" s="371" t="str">
        <f t="shared" si="32"/>
        <v/>
      </c>
      <c r="AI91" s="371" t="str">
        <f t="shared" si="32"/>
        <v/>
      </c>
      <c r="AJ91" s="371" t="str">
        <f t="shared" si="32"/>
        <v/>
      </c>
      <c r="AK91" s="371" t="str">
        <f t="shared" si="32"/>
        <v/>
      </c>
      <c r="AL91" s="342"/>
      <c r="AM91" s="340"/>
      <c r="AN91" s="340"/>
    </row>
    <row r="92" spans="1:40" ht="13" x14ac:dyDescent="0.25">
      <c r="A92" s="326" t="s">
        <v>259</v>
      </c>
      <c r="B92" s="372" t="s">
        <v>256</v>
      </c>
      <c r="C92" s="333">
        <f>'Parte B'!$G$149*15%</f>
        <v>20571.192998881244</v>
      </c>
      <c r="D92" s="573">
        <v>10</v>
      </c>
      <c r="E92" s="326">
        <v>3</v>
      </c>
      <c r="F92" s="326">
        <f t="shared" ref="F92" si="34">(E92+D92)-1</f>
        <v>12</v>
      </c>
      <c r="G92" s="375">
        <v>2</v>
      </c>
      <c r="H92" s="370" t="str">
        <f t="shared" si="28"/>
        <v/>
      </c>
      <c r="I92" s="371" t="str">
        <f t="shared" si="28"/>
        <v/>
      </c>
      <c r="J92" s="371" t="str">
        <f t="shared" si="28"/>
        <v/>
      </c>
      <c r="K92" s="371" t="str">
        <f t="shared" si="28"/>
        <v/>
      </c>
      <c r="L92" s="371" t="str">
        <f t="shared" si="28"/>
        <v/>
      </c>
      <c r="M92" s="371" t="str">
        <f t="shared" si="28"/>
        <v/>
      </c>
      <c r="N92" s="371" t="str">
        <f t="shared" si="28"/>
        <v/>
      </c>
      <c r="O92" s="371" t="str">
        <f t="shared" si="28"/>
        <v/>
      </c>
      <c r="P92" s="371" t="str">
        <f t="shared" si="28"/>
        <v/>
      </c>
      <c r="Q92" s="371">
        <f t="shared" si="28"/>
        <v>0</v>
      </c>
      <c r="R92" s="371">
        <f t="shared" si="28"/>
        <v>0</v>
      </c>
      <c r="S92" s="371">
        <f t="shared" si="28"/>
        <v>0.6</v>
      </c>
      <c r="T92" s="371">
        <f t="shared" si="28"/>
        <v>0</v>
      </c>
      <c r="U92" s="371">
        <f t="shared" si="28"/>
        <v>0.4</v>
      </c>
      <c r="V92" s="371" t="str">
        <f t="shared" si="28"/>
        <v/>
      </c>
      <c r="W92" s="371" t="str">
        <f t="shared" si="28"/>
        <v/>
      </c>
      <c r="X92" s="371" t="str">
        <f t="shared" ref="X92:AK108" si="35">IF(X$7=$F92,0.6,IF($F92+$G92=X$7,0.4,IF(AND(X$7&lt;=$F92+$G92,X$7&gt;=$D92),0,"")))</f>
        <v/>
      </c>
      <c r="Y92" s="371" t="str">
        <f t="shared" si="35"/>
        <v/>
      </c>
      <c r="Z92" s="371" t="str">
        <f t="shared" si="35"/>
        <v/>
      </c>
      <c r="AA92" s="371" t="str">
        <f t="shared" si="35"/>
        <v/>
      </c>
      <c r="AB92" s="371" t="str">
        <f t="shared" si="35"/>
        <v/>
      </c>
      <c r="AC92" s="371" t="str">
        <f t="shared" si="35"/>
        <v/>
      </c>
      <c r="AD92" s="371" t="str">
        <f t="shared" si="35"/>
        <v/>
      </c>
      <c r="AE92" s="371" t="str">
        <f t="shared" si="35"/>
        <v/>
      </c>
      <c r="AF92" s="371" t="str">
        <f t="shared" si="35"/>
        <v/>
      </c>
      <c r="AG92" s="371" t="str">
        <f t="shared" si="35"/>
        <v/>
      </c>
      <c r="AH92" s="371" t="str">
        <f t="shared" si="35"/>
        <v/>
      </c>
      <c r="AI92" s="371" t="str">
        <f t="shared" si="35"/>
        <v/>
      </c>
      <c r="AJ92" s="371" t="str">
        <f t="shared" si="35"/>
        <v/>
      </c>
      <c r="AK92" s="371" t="str">
        <f t="shared" si="35"/>
        <v/>
      </c>
      <c r="AL92" s="342"/>
      <c r="AM92" s="340"/>
      <c r="AN92" s="340"/>
    </row>
    <row r="93" spans="1:40" ht="13" x14ac:dyDescent="0.25">
      <c r="A93" s="326" t="s">
        <v>261</v>
      </c>
      <c r="B93" s="372" t="s">
        <v>257</v>
      </c>
      <c r="C93" s="333">
        <f>'Parte B'!$G$149*15%</f>
        <v>20571.192998881244</v>
      </c>
      <c r="D93" s="573">
        <v>10</v>
      </c>
      <c r="E93" s="326">
        <v>3</v>
      </c>
      <c r="F93" s="326">
        <f>(E93+D93)-1</f>
        <v>12</v>
      </c>
      <c r="G93" s="375">
        <v>2</v>
      </c>
      <c r="H93" s="370" t="str">
        <f t="shared" si="28"/>
        <v/>
      </c>
      <c r="I93" s="371" t="str">
        <f t="shared" si="28"/>
        <v/>
      </c>
      <c r="J93" s="371" t="str">
        <f t="shared" si="28"/>
        <v/>
      </c>
      <c r="K93" s="371" t="str">
        <f t="shared" si="28"/>
        <v/>
      </c>
      <c r="L93" s="371" t="str">
        <f t="shared" si="28"/>
        <v/>
      </c>
      <c r="M93" s="371" t="str">
        <f t="shared" si="28"/>
        <v/>
      </c>
      <c r="N93" s="371" t="str">
        <f t="shared" si="28"/>
        <v/>
      </c>
      <c r="O93" s="371" t="str">
        <f t="shared" si="28"/>
        <v/>
      </c>
      <c r="P93" s="371" t="str">
        <f t="shared" si="28"/>
        <v/>
      </c>
      <c r="Q93" s="371">
        <f t="shared" si="28"/>
        <v>0</v>
      </c>
      <c r="R93" s="371">
        <f t="shared" si="28"/>
        <v>0</v>
      </c>
      <c r="S93" s="371">
        <f t="shared" si="28"/>
        <v>0.6</v>
      </c>
      <c r="T93" s="371">
        <f t="shared" si="28"/>
        <v>0</v>
      </c>
      <c r="U93" s="371">
        <f t="shared" si="28"/>
        <v>0.4</v>
      </c>
      <c r="V93" s="371" t="str">
        <f t="shared" si="28"/>
        <v/>
      </c>
      <c r="W93" s="371" t="str">
        <f t="shared" si="28"/>
        <v/>
      </c>
      <c r="X93" s="371" t="str">
        <f t="shared" si="35"/>
        <v/>
      </c>
      <c r="Y93" s="371" t="str">
        <f t="shared" si="35"/>
        <v/>
      </c>
      <c r="Z93" s="371" t="str">
        <f t="shared" si="35"/>
        <v/>
      </c>
      <c r="AA93" s="371" t="str">
        <f t="shared" si="35"/>
        <v/>
      </c>
      <c r="AB93" s="371" t="str">
        <f t="shared" si="35"/>
        <v/>
      </c>
      <c r="AC93" s="371" t="str">
        <f t="shared" si="35"/>
        <v/>
      </c>
      <c r="AD93" s="371" t="str">
        <f t="shared" si="35"/>
        <v/>
      </c>
      <c r="AE93" s="371" t="str">
        <f t="shared" si="35"/>
        <v/>
      </c>
      <c r="AF93" s="371" t="str">
        <f t="shared" si="35"/>
        <v/>
      </c>
      <c r="AG93" s="371" t="str">
        <f t="shared" si="35"/>
        <v/>
      </c>
      <c r="AH93" s="371" t="str">
        <f t="shared" si="35"/>
        <v/>
      </c>
      <c r="AI93" s="371" t="str">
        <f t="shared" si="35"/>
        <v/>
      </c>
      <c r="AJ93" s="371" t="str">
        <f t="shared" si="35"/>
        <v/>
      </c>
      <c r="AK93" s="371" t="str">
        <f t="shared" si="35"/>
        <v/>
      </c>
      <c r="AL93" s="342"/>
      <c r="AM93" s="340"/>
      <c r="AN93" s="340"/>
    </row>
    <row r="94" spans="1:40" ht="13" x14ac:dyDescent="0.25">
      <c r="A94" s="326" t="s">
        <v>263</v>
      </c>
      <c r="B94" s="372" t="s">
        <v>258</v>
      </c>
      <c r="C94" s="333">
        <f>'Parte B'!$G$149*40%</f>
        <v>54856.514663683323</v>
      </c>
      <c r="D94" s="573">
        <v>10</v>
      </c>
      <c r="E94" s="326">
        <v>3</v>
      </c>
      <c r="F94" s="326">
        <f>(E94+D94)-1</f>
        <v>12</v>
      </c>
      <c r="G94" s="375">
        <v>2</v>
      </c>
      <c r="H94" s="370" t="str">
        <f t="shared" si="28"/>
        <v/>
      </c>
      <c r="I94" s="371" t="str">
        <f t="shared" si="28"/>
        <v/>
      </c>
      <c r="J94" s="371" t="str">
        <f t="shared" si="28"/>
        <v/>
      </c>
      <c r="K94" s="371" t="str">
        <f t="shared" si="28"/>
        <v/>
      </c>
      <c r="L94" s="371" t="str">
        <f t="shared" si="28"/>
        <v/>
      </c>
      <c r="M94" s="371" t="str">
        <f t="shared" si="28"/>
        <v/>
      </c>
      <c r="N94" s="371" t="str">
        <f t="shared" si="28"/>
        <v/>
      </c>
      <c r="O94" s="371" t="str">
        <f t="shared" si="28"/>
        <v/>
      </c>
      <c r="P94" s="371" t="str">
        <f t="shared" si="28"/>
        <v/>
      </c>
      <c r="Q94" s="371">
        <f t="shared" si="28"/>
        <v>0</v>
      </c>
      <c r="R94" s="371">
        <f t="shared" si="28"/>
        <v>0</v>
      </c>
      <c r="S94" s="371">
        <f t="shared" si="28"/>
        <v>0.6</v>
      </c>
      <c r="T94" s="371">
        <f t="shared" si="28"/>
        <v>0</v>
      </c>
      <c r="U94" s="371">
        <f t="shared" si="28"/>
        <v>0.4</v>
      </c>
      <c r="V94" s="371" t="str">
        <f t="shared" si="28"/>
        <v/>
      </c>
      <c r="W94" s="371" t="str">
        <f t="shared" si="28"/>
        <v/>
      </c>
      <c r="X94" s="371" t="str">
        <f t="shared" si="35"/>
        <v/>
      </c>
      <c r="Y94" s="371" t="str">
        <f t="shared" si="35"/>
        <v/>
      </c>
      <c r="Z94" s="371" t="str">
        <f t="shared" si="35"/>
        <v/>
      </c>
      <c r="AA94" s="371" t="str">
        <f t="shared" si="35"/>
        <v/>
      </c>
      <c r="AB94" s="371" t="str">
        <f t="shared" si="35"/>
        <v/>
      </c>
      <c r="AC94" s="371" t="str">
        <f t="shared" si="35"/>
        <v/>
      </c>
      <c r="AD94" s="371" t="str">
        <f t="shared" si="35"/>
        <v/>
      </c>
      <c r="AE94" s="371" t="str">
        <f t="shared" si="35"/>
        <v/>
      </c>
      <c r="AF94" s="371" t="str">
        <f t="shared" si="35"/>
        <v/>
      </c>
      <c r="AG94" s="371" t="str">
        <f t="shared" si="35"/>
        <v/>
      </c>
      <c r="AH94" s="371" t="str">
        <f t="shared" si="35"/>
        <v/>
      </c>
      <c r="AI94" s="371" t="str">
        <f t="shared" si="35"/>
        <v/>
      </c>
      <c r="AJ94" s="371" t="str">
        <f t="shared" si="35"/>
        <v/>
      </c>
      <c r="AK94" s="371" t="str">
        <f t="shared" si="35"/>
        <v/>
      </c>
      <c r="AL94" s="342"/>
      <c r="AM94" s="340"/>
      <c r="AN94" s="340"/>
    </row>
    <row r="95" spans="1:40" ht="13" x14ac:dyDescent="0.25">
      <c r="A95" s="326" t="s">
        <v>265</v>
      </c>
      <c r="B95" s="372" t="s">
        <v>208</v>
      </c>
      <c r="C95" s="333">
        <f>'Parte B'!$G$149*30%</f>
        <v>41142.385997762489</v>
      </c>
      <c r="D95" s="573">
        <v>11</v>
      </c>
      <c r="E95" s="326">
        <v>1</v>
      </c>
      <c r="F95" s="326">
        <f>(E95+D95)-1</f>
        <v>11</v>
      </c>
      <c r="G95" s="375">
        <v>2</v>
      </c>
      <c r="H95" s="370" t="str">
        <f t="shared" si="28"/>
        <v/>
      </c>
      <c r="I95" s="371" t="str">
        <f t="shared" si="28"/>
        <v/>
      </c>
      <c r="J95" s="371" t="str">
        <f t="shared" si="28"/>
        <v/>
      </c>
      <c r="K95" s="371" t="str">
        <f t="shared" si="28"/>
        <v/>
      </c>
      <c r="L95" s="371" t="str">
        <f t="shared" si="28"/>
        <v/>
      </c>
      <c r="M95" s="371" t="str">
        <f t="shared" si="28"/>
        <v/>
      </c>
      <c r="N95" s="371" t="str">
        <f t="shared" si="28"/>
        <v/>
      </c>
      <c r="O95" s="371" t="str">
        <f t="shared" si="28"/>
        <v/>
      </c>
      <c r="P95" s="371" t="str">
        <f t="shared" si="28"/>
        <v/>
      </c>
      <c r="Q95" s="371" t="str">
        <f t="shared" si="28"/>
        <v/>
      </c>
      <c r="R95" s="371">
        <f t="shared" si="28"/>
        <v>0.6</v>
      </c>
      <c r="S95" s="371">
        <f t="shared" si="28"/>
        <v>0</v>
      </c>
      <c r="T95" s="371">
        <f t="shared" si="28"/>
        <v>0.4</v>
      </c>
      <c r="U95" s="371" t="str">
        <f t="shared" si="28"/>
        <v/>
      </c>
      <c r="V95" s="371" t="str">
        <f t="shared" si="28"/>
        <v/>
      </c>
      <c r="W95" s="371" t="str">
        <f t="shared" si="28"/>
        <v/>
      </c>
      <c r="X95" s="371" t="str">
        <f t="shared" si="35"/>
        <v/>
      </c>
      <c r="Y95" s="371" t="str">
        <f t="shared" si="35"/>
        <v/>
      </c>
      <c r="Z95" s="371" t="str">
        <f t="shared" si="35"/>
        <v/>
      </c>
      <c r="AA95" s="371" t="str">
        <f t="shared" si="35"/>
        <v/>
      </c>
      <c r="AB95" s="371" t="str">
        <f t="shared" si="35"/>
        <v/>
      </c>
      <c r="AC95" s="371" t="str">
        <f t="shared" si="35"/>
        <v/>
      </c>
      <c r="AD95" s="371" t="str">
        <f t="shared" si="35"/>
        <v/>
      </c>
      <c r="AE95" s="371" t="str">
        <f t="shared" si="35"/>
        <v/>
      </c>
      <c r="AF95" s="371" t="str">
        <f t="shared" si="35"/>
        <v/>
      </c>
      <c r="AG95" s="371" t="str">
        <f t="shared" si="35"/>
        <v/>
      </c>
      <c r="AH95" s="371" t="str">
        <f t="shared" si="35"/>
        <v/>
      </c>
      <c r="AI95" s="371" t="str">
        <f t="shared" si="35"/>
        <v/>
      </c>
      <c r="AJ95" s="371" t="str">
        <f t="shared" si="35"/>
        <v/>
      </c>
      <c r="AK95" s="371" t="str">
        <f t="shared" si="35"/>
        <v/>
      </c>
      <c r="AL95" s="342"/>
      <c r="AM95" s="340"/>
      <c r="AN95" s="340"/>
    </row>
    <row r="96" spans="1:40" s="319" customFormat="1" ht="13" x14ac:dyDescent="0.25">
      <c r="A96" s="478" t="s">
        <v>4140</v>
      </c>
      <c r="B96" s="360" t="s">
        <v>51</v>
      </c>
      <c r="C96" s="388">
        <f>SUBTOTAL(9,C97:C101)</f>
        <v>151667.00687803439</v>
      </c>
      <c r="D96" s="578"/>
      <c r="E96" s="389"/>
      <c r="F96" s="389"/>
      <c r="G96" s="390"/>
      <c r="H96" s="370" t="str">
        <f t="shared" si="28"/>
        <v/>
      </c>
      <c r="I96" s="371" t="str">
        <f t="shared" si="28"/>
        <v/>
      </c>
      <c r="J96" s="371" t="str">
        <f t="shared" si="28"/>
        <v/>
      </c>
      <c r="K96" s="371" t="str">
        <f t="shared" si="28"/>
        <v/>
      </c>
      <c r="L96" s="371" t="str">
        <f t="shared" si="28"/>
        <v/>
      </c>
      <c r="M96" s="371" t="str">
        <f t="shared" si="28"/>
        <v/>
      </c>
      <c r="N96" s="371" t="str">
        <f t="shared" si="28"/>
        <v/>
      </c>
      <c r="O96" s="371" t="str">
        <f t="shared" si="28"/>
        <v/>
      </c>
      <c r="P96" s="371" t="str">
        <f t="shared" si="28"/>
        <v/>
      </c>
      <c r="Q96" s="371" t="str">
        <f t="shared" si="28"/>
        <v/>
      </c>
      <c r="R96" s="371" t="str">
        <f t="shared" si="28"/>
        <v/>
      </c>
      <c r="S96" s="371" t="str">
        <f t="shared" si="28"/>
        <v/>
      </c>
      <c r="T96" s="371" t="str">
        <f t="shared" si="28"/>
        <v/>
      </c>
      <c r="U96" s="371" t="str">
        <f t="shared" si="28"/>
        <v/>
      </c>
      <c r="V96" s="371" t="str">
        <f t="shared" si="28"/>
        <v/>
      </c>
      <c r="W96" s="371" t="str">
        <f t="shared" si="28"/>
        <v/>
      </c>
      <c r="X96" s="371" t="str">
        <f t="shared" si="35"/>
        <v/>
      </c>
      <c r="Y96" s="371" t="str">
        <f t="shared" si="35"/>
        <v/>
      </c>
      <c r="Z96" s="371" t="str">
        <f t="shared" si="35"/>
        <v/>
      </c>
      <c r="AA96" s="371" t="str">
        <f t="shared" si="35"/>
        <v/>
      </c>
      <c r="AB96" s="371" t="str">
        <f t="shared" si="35"/>
        <v/>
      </c>
      <c r="AC96" s="371" t="str">
        <f t="shared" si="35"/>
        <v/>
      </c>
      <c r="AD96" s="371" t="str">
        <f t="shared" si="35"/>
        <v/>
      </c>
      <c r="AE96" s="371" t="str">
        <f t="shared" si="35"/>
        <v/>
      </c>
      <c r="AF96" s="371" t="str">
        <f t="shared" si="35"/>
        <v/>
      </c>
      <c r="AG96" s="371" t="str">
        <f t="shared" si="35"/>
        <v/>
      </c>
      <c r="AH96" s="371" t="str">
        <f t="shared" si="35"/>
        <v/>
      </c>
      <c r="AI96" s="371" t="str">
        <f t="shared" si="35"/>
        <v/>
      </c>
      <c r="AJ96" s="371" t="str">
        <f t="shared" si="35"/>
        <v/>
      </c>
      <c r="AK96" s="371" t="str">
        <f t="shared" si="35"/>
        <v/>
      </c>
      <c r="AL96" s="342"/>
      <c r="AM96" s="340"/>
      <c r="AN96" s="340"/>
    </row>
    <row r="97" spans="1:40" ht="13" x14ac:dyDescent="0.25">
      <c r="A97" s="326" t="s">
        <v>4141</v>
      </c>
      <c r="B97" s="372" t="s">
        <v>260</v>
      </c>
      <c r="C97" s="333">
        <f>'Parte B'!$G$158*5%</f>
        <v>7583.3503439017186</v>
      </c>
      <c r="D97" s="573">
        <v>11</v>
      </c>
      <c r="E97" s="326">
        <v>1</v>
      </c>
      <c r="F97" s="326">
        <f t="shared" ref="F97" si="36">(E97+D97)-1</f>
        <v>11</v>
      </c>
      <c r="G97" s="375">
        <v>2</v>
      </c>
      <c r="H97" s="370" t="str">
        <f t="shared" si="28"/>
        <v/>
      </c>
      <c r="I97" s="371" t="str">
        <f t="shared" si="28"/>
        <v/>
      </c>
      <c r="J97" s="371" t="str">
        <f t="shared" si="28"/>
        <v/>
      </c>
      <c r="K97" s="371" t="str">
        <f t="shared" si="28"/>
        <v/>
      </c>
      <c r="L97" s="371" t="str">
        <f t="shared" si="28"/>
        <v/>
      </c>
      <c r="M97" s="371" t="str">
        <f t="shared" si="28"/>
        <v/>
      </c>
      <c r="N97" s="371" t="str">
        <f t="shared" si="28"/>
        <v/>
      </c>
      <c r="O97" s="371" t="str">
        <f t="shared" si="28"/>
        <v/>
      </c>
      <c r="P97" s="371" t="str">
        <f t="shared" si="28"/>
        <v/>
      </c>
      <c r="Q97" s="371" t="str">
        <f t="shared" si="28"/>
        <v/>
      </c>
      <c r="R97" s="371">
        <f t="shared" si="28"/>
        <v>0.6</v>
      </c>
      <c r="S97" s="371">
        <f t="shared" si="28"/>
        <v>0</v>
      </c>
      <c r="T97" s="371">
        <f t="shared" si="28"/>
        <v>0.4</v>
      </c>
      <c r="U97" s="371" t="str">
        <f t="shared" si="28"/>
        <v/>
      </c>
      <c r="V97" s="371" t="str">
        <f t="shared" si="28"/>
        <v/>
      </c>
      <c r="W97" s="371" t="str">
        <f t="shared" si="28"/>
        <v/>
      </c>
      <c r="X97" s="371" t="str">
        <f t="shared" si="35"/>
        <v/>
      </c>
      <c r="Y97" s="371" t="str">
        <f t="shared" si="35"/>
        <v/>
      </c>
      <c r="Z97" s="371" t="str">
        <f t="shared" si="35"/>
        <v/>
      </c>
      <c r="AA97" s="371" t="str">
        <f t="shared" si="35"/>
        <v/>
      </c>
      <c r="AB97" s="371" t="str">
        <f t="shared" si="35"/>
        <v/>
      </c>
      <c r="AC97" s="371" t="str">
        <f t="shared" si="35"/>
        <v/>
      </c>
      <c r="AD97" s="371" t="str">
        <f t="shared" si="35"/>
        <v/>
      </c>
      <c r="AE97" s="371" t="str">
        <f t="shared" si="35"/>
        <v/>
      </c>
      <c r="AF97" s="371" t="str">
        <f t="shared" si="35"/>
        <v/>
      </c>
      <c r="AG97" s="371" t="str">
        <f t="shared" si="35"/>
        <v/>
      </c>
      <c r="AH97" s="371" t="str">
        <f t="shared" si="35"/>
        <v/>
      </c>
      <c r="AI97" s="371" t="str">
        <f t="shared" si="35"/>
        <v/>
      </c>
      <c r="AJ97" s="371" t="str">
        <f t="shared" si="35"/>
        <v/>
      </c>
      <c r="AK97" s="371" t="str">
        <f t="shared" si="35"/>
        <v/>
      </c>
      <c r="AL97" s="342"/>
      <c r="AM97" s="340"/>
      <c r="AN97" s="340"/>
    </row>
    <row r="98" spans="1:40" ht="13" x14ac:dyDescent="0.25">
      <c r="A98" s="326" t="s">
        <v>4142</v>
      </c>
      <c r="B98" s="372" t="s">
        <v>262</v>
      </c>
      <c r="C98" s="333">
        <f>'Parte B'!$G$158*45%</f>
        <v>68250.153095115456</v>
      </c>
      <c r="D98" s="573">
        <v>11</v>
      </c>
      <c r="E98" s="326">
        <v>2</v>
      </c>
      <c r="F98" s="326">
        <f>(E98+D98)-1</f>
        <v>12</v>
      </c>
      <c r="G98" s="375">
        <v>2</v>
      </c>
      <c r="H98" s="370" t="str">
        <f t="shared" si="28"/>
        <v/>
      </c>
      <c r="I98" s="371" t="str">
        <f t="shared" si="28"/>
        <v/>
      </c>
      <c r="J98" s="371" t="str">
        <f t="shared" si="28"/>
        <v/>
      </c>
      <c r="K98" s="371" t="str">
        <f t="shared" si="28"/>
        <v/>
      </c>
      <c r="L98" s="371" t="str">
        <f t="shared" si="28"/>
        <v/>
      </c>
      <c r="M98" s="371" t="str">
        <f t="shared" si="28"/>
        <v/>
      </c>
      <c r="N98" s="371" t="str">
        <f t="shared" si="28"/>
        <v/>
      </c>
      <c r="O98" s="371" t="str">
        <f t="shared" si="28"/>
        <v/>
      </c>
      <c r="P98" s="371" t="str">
        <f t="shared" si="28"/>
        <v/>
      </c>
      <c r="Q98" s="371" t="str">
        <f t="shared" si="28"/>
        <v/>
      </c>
      <c r="R98" s="371">
        <f t="shared" si="28"/>
        <v>0</v>
      </c>
      <c r="S98" s="371">
        <f t="shared" si="28"/>
        <v>0.6</v>
      </c>
      <c r="T98" s="371">
        <f t="shared" si="28"/>
        <v>0</v>
      </c>
      <c r="U98" s="371">
        <f t="shared" si="28"/>
        <v>0.4</v>
      </c>
      <c r="V98" s="371" t="str">
        <f t="shared" si="28"/>
        <v/>
      </c>
      <c r="W98" s="371" t="str">
        <f t="shared" si="28"/>
        <v/>
      </c>
      <c r="X98" s="371" t="str">
        <f t="shared" si="35"/>
        <v/>
      </c>
      <c r="Y98" s="371" t="str">
        <f t="shared" si="35"/>
        <v/>
      </c>
      <c r="Z98" s="371" t="str">
        <f t="shared" si="35"/>
        <v/>
      </c>
      <c r="AA98" s="371" t="str">
        <f t="shared" si="35"/>
        <v/>
      </c>
      <c r="AB98" s="371" t="str">
        <f t="shared" si="35"/>
        <v/>
      </c>
      <c r="AC98" s="371" t="str">
        <f t="shared" si="35"/>
        <v/>
      </c>
      <c r="AD98" s="371" t="str">
        <f t="shared" si="35"/>
        <v/>
      </c>
      <c r="AE98" s="371" t="str">
        <f t="shared" si="35"/>
        <v/>
      </c>
      <c r="AF98" s="371" t="str">
        <f t="shared" si="35"/>
        <v/>
      </c>
      <c r="AG98" s="371" t="str">
        <f t="shared" si="35"/>
        <v/>
      </c>
      <c r="AH98" s="371" t="str">
        <f t="shared" si="35"/>
        <v/>
      </c>
      <c r="AI98" s="371" t="str">
        <f t="shared" si="35"/>
        <v/>
      </c>
      <c r="AJ98" s="371" t="str">
        <f t="shared" si="35"/>
        <v/>
      </c>
      <c r="AK98" s="371" t="str">
        <f t="shared" si="35"/>
        <v/>
      </c>
      <c r="AL98" s="342"/>
      <c r="AM98" s="340"/>
      <c r="AN98" s="340"/>
    </row>
    <row r="99" spans="1:40" ht="13" x14ac:dyDescent="0.25">
      <c r="A99" s="326" t="s">
        <v>4143</v>
      </c>
      <c r="B99" s="372" t="s">
        <v>264</v>
      </c>
      <c r="C99" s="333">
        <f>'Parte B'!$G$158*20%</f>
        <v>30333.401375606874</v>
      </c>
      <c r="D99" s="573">
        <v>11</v>
      </c>
      <c r="E99" s="326">
        <v>1</v>
      </c>
      <c r="F99" s="326">
        <f>(E99+D99)-1</f>
        <v>11</v>
      </c>
      <c r="G99" s="375">
        <v>2</v>
      </c>
      <c r="H99" s="370" t="str">
        <f t="shared" si="28"/>
        <v/>
      </c>
      <c r="I99" s="371" t="str">
        <f t="shared" si="28"/>
        <v/>
      </c>
      <c r="J99" s="371" t="str">
        <f t="shared" si="28"/>
        <v/>
      </c>
      <c r="K99" s="371" t="str">
        <f t="shared" si="28"/>
        <v/>
      </c>
      <c r="L99" s="371" t="str">
        <f t="shared" si="28"/>
        <v/>
      </c>
      <c r="M99" s="371" t="str">
        <f t="shared" si="28"/>
        <v/>
      </c>
      <c r="N99" s="371" t="str">
        <f t="shared" si="28"/>
        <v/>
      </c>
      <c r="O99" s="371" t="str">
        <f t="shared" si="28"/>
        <v/>
      </c>
      <c r="P99" s="371" t="str">
        <f t="shared" si="28"/>
        <v/>
      </c>
      <c r="Q99" s="371" t="str">
        <f t="shared" si="28"/>
        <v/>
      </c>
      <c r="R99" s="371">
        <f t="shared" si="28"/>
        <v>0.6</v>
      </c>
      <c r="S99" s="371">
        <f t="shared" si="28"/>
        <v>0</v>
      </c>
      <c r="T99" s="371">
        <f t="shared" si="28"/>
        <v>0.4</v>
      </c>
      <c r="U99" s="371" t="str">
        <f t="shared" si="28"/>
        <v/>
      </c>
      <c r="V99" s="371" t="str">
        <f t="shared" si="28"/>
        <v/>
      </c>
      <c r="W99" s="371" t="str">
        <f t="shared" si="28"/>
        <v/>
      </c>
      <c r="X99" s="371" t="str">
        <f t="shared" si="35"/>
        <v/>
      </c>
      <c r="Y99" s="371" t="str">
        <f t="shared" si="35"/>
        <v/>
      </c>
      <c r="Z99" s="371" t="str">
        <f t="shared" si="35"/>
        <v/>
      </c>
      <c r="AA99" s="371" t="str">
        <f t="shared" si="35"/>
        <v/>
      </c>
      <c r="AB99" s="371" t="str">
        <f t="shared" si="35"/>
        <v/>
      </c>
      <c r="AC99" s="371" t="str">
        <f t="shared" si="35"/>
        <v/>
      </c>
      <c r="AD99" s="371" t="str">
        <f t="shared" si="35"/>
        <v/>
      </c>
      <c r="AE99" s="371" t="str">
        <f t="shared" si="35"/>
        <v/>
      </c>
      <c r="AF99" s="371" t="str">
        <f t="shared" si="35"/>
        <v/>
      </c>
      <c r="AG99" s="371" t="str">
        <f t="shared" si="35"/>
        <v/>
      </c>
      <c r="AH99" s="371" t="str">
        <f t="shared" si="35"/>
        <v/>
      </c>
      <c r="AI99" s="371" t="str">
        <f t="shared" si="35"/>
        <v/>
      </c>
      <c r="AJ99" s="371" t="str">
        <f t="shared" si="35"/>
        <v/>
      </c>
      <c r="AK99" s="371" t="str">
        <f t="shared" si="35"/>
        <v/>
      </c>
      <c r="AL99" s="342"/>
      <c r="AM99" s="340"/>
      <c r="AN99" s="340"/>
    </row>
    <row r="100" spans="1:40" ht="13" x14ac:dyDescent="0.25">
      <c r="A100" s="326" t="s">
        <v>4144</v>
      </c>
      <c r="B100" s="372" t="s">
        <v>266</v>
      </c>
      <c r="C100" s="333">
        <f>'Parte B'!$G$158*10%</f>
        <v>15166.700687803437</v>
      </c>
      <c r="D100" s="573">
        <v>11</v>
      </c>
      <c r="E100" s="326">
        <v>1</v>
      </c>
      <c r="F100" s="326">
        <f>(E100+D100)-1</f>
        <v>11</v>
      </c>
      <c r="G100" s="375">
        <v>2</v>
      </c>
      <c r="H100" s="370" t="str">
        <f t="shared" si="28"/>
        <v/>
      </c>
      <c r="I100" s="371" t="str">
        <f t="shared" si="28"/>
        <v/>
      </c>
      <c r="J100" s="371" t="str">
        <f t="shared" si="28"/>
        <v/>
      </c>
      <c r="K100" s="371" t="str">
        <f t="shared" si="28"/>
        <v/>
      </c>
      <c r="L100" s="371" t="str">
        <f t="shared" si="28"/>
        <v/>
      </c>
      <c r="M100" s="371" t="str">
        <f t="shared" si="28"/>
        <v/>
      </c>
      <c r="N100" s="371" t="str">
        <f t="shared" si="28"/>
        <v/>
      </c>
      <c r="O100" s="371" t="str">
        <f t="shared" si="28"/>
        <v/>
      </c>
      <c r="P100" s="371" t="str">
        <f t="shared" si="28"/>
        <v/>
      </c>
      <c r="Q100" s="371" t="str">
        <f t="shared" si="28"/>
        <v/>
      </c>
      <c r="R100" s="371">
        <f t="shared" si="28"/>
        <v>0.6</v>
      </c>
      <c r="S100" s="371">
        <f t="shared" si="28"/>
        <v>0</v>
      </c>
      <c r="T100" s="371">
        <f t="shared" si="28"/>
        <v>0.4</v>
      </c>
      <c r="U100" s="371" t="str">
        <f t="shared" ref="H100:W106" si="37">IF(U$7=$F100,0.6,IF($F100+$G100=U$7,0.4,IF(AND(U$7&lt;=$F100+$G100,U$7&gt;=$D100),0,"")))</f>
        <v/>
      </c>
      <c r="V100" s="371" t="str">
        <f t="shared" si="37"/>
        <v/>
      </c>
      <c r="W100" s="371" t="str">
        <f t="shared" si="37"/>
        <v/>
      </c>
      <c r="X100" s="371" t="str">
        <f t="shared" si="35"/>
        <v/>
      </c>
      <c r="Y100" s="371" t="str">
        <f t="shared" si="35"/>
        <v/>
      </c>
      <c r="Z100" s="371" t="str">
        <f t="shared" si="35"/>
        <v/>
      </c>
      <c r="AA100" s="371" t="str">
        <f t="shared" si="35"/>
        <v/>
      </c>
      <c r="AB100" s="371" t="str">
        <f t="shared" si="35"/>
        <v/>
      </c>
      <c r="AC100" s="371" t="str">
        <f t="shared" si="35"/>
        <v/>
      </c>
      <c r="AD100" s="371" t="str">
        <f t="shared" si="35"/>
        <v/>
      </c>
      <c r="AE100" s="371" t="str">
        <f t="shared" si="35"/>
        <v/>
      </c>
      <c r="AF100" s="371" t="str">
        <f t="shared" si="35"/>
        <v/>
      </c>
      <c r="AG100" s="371" t="str">
        <f t="shared" si="35"/>
        <v/>
      </c>
      <c r="AH100" s="371" t="str">
        <f t="shared" si="35"/>
        <v/>
      </c>
      <c r="AI100" s="371" t="str">
        <f t="shared" si="35"/>
        <v/>
      </c>
      <c r="AJ100" s="371" t="str">
        <f t="shared" si="35"/>
        <v/>
      </c>
      <c r="AK100" s="371" t="str">
        <f t="shared" si="35"/>
        <v/>
      </c>
      <c r="AL100" s="342"/>
      <c r="AM100" s="340"/>
      <c r="AN100" s="340"/>
    </row>
    <row r="101" spans="1:40" ht="13" x14ac:dyDescent="0.25">
      <c r="A101" s="326" t="s">
        <v>4145</v>
      </c>
      <c r="B101" s="372" t="s">
        <v>267</v>
      </c>
      <c r="C101" s="333">
        <f>'Parte B'!$G$158*20%</f>
        <v>30333.401375606874</v>
      </c>
      <c r="D101" s="573">
        <v>11</v>
      </c>
      <c r="E101" s="326">
        <v>1</v>
      </c>
      <c r="F101" s="326">
        <f>(E101+D101)-1</f>
        <v>11</v>
      </c>
      <c r="G101" s="375">
        <v>2</v>
      </c>
      <c r="H101" s="370" t="str">
        <f t="shared" ref="H101:W110" si="38">IF(H$7=$F101,0.6,IF($F101+$G101=H$7,0.4,IF(AND(H$7&lt;=$F101+$G101,H$7&gt;=$D101),0,"")))</f>
        <v/>
      </c>
      <c r="I101" s="371" t="str">
        <f t="shared" si="38"/>
        <v/>
      </c>
      <c r="J101" s="371" t="str">
        <f t="shared" si="38"/>
        <v/>
      </c>
      <c r="K101" s="371" t="str">
        <f t="shared" si="38"/>
        <v/>
      </c>
      <c r="L101" s="371" t="str">
        <f t="shared" si="38"/>
        <v/>
      </c>
      <c r="M101" s="371" t="str">
        <f t="shared" si="38"/>
        <v/>
      </c>
      <c r="N101" s="371" t="str">
        <f t="shared" si="38"/>
        <v/>
      </c>
      <c r="O101" s="371" t="str">
        <f t="shared" si="38"/>
        <v/>
      </c>
      <c r="P101" s="371" t="str">
        <f t="shared" si="38"/>
        <v/>
      </c>
      <c r="Q101" s="371" t="str">
        <f t="shared" si="38"/>
        <v/>
      </c>
      <c r="R101" s="371">
        <f t="shared" si="38"/>
        <v>0.6</v>
      </c>
      <c r="S101" s="371">
        <f t="shared" si="38"/>
        <v>0</v>
      </c>
      <c r="T101" s="371">
        <f t="shared" si="38"/>
        <v>0.4</v>
      </c>
      <c r="U101" s="371" t="str">
        <f t="shared" si="38"/>
        <v/>
      </c>
      <c r="V101" s="371" t="str">
        <f t="shared" si="38"/>
        <v/>
      </c>
      <c r="W101" s="371" t="str">
        <f t="shared" si="38"/>
        <v/>
      </c>
      <c r="X101" s="371" t="str">
        <f t="shared" si="35"/>
        <v/>
      </c>
      <c r="Y101" s="371" t="str">
        <f t="shared" si="35"/>
        <v/>
      </c>
      <c r="Z101" s="371" t="str">
        <f t="shared" si="35"/>
        <v/>
      </c>
      <c r="AA101" s="371" t="str">
        <f t="shared" si="35"/>
        <v/>
      </c>
      <c r="AB101" s="371" t="str">
        <f t="shared" si="35"/>
        <v/>
      </c>
      <c r="AC101" s="371" t="str">
        <f t="shared" si="35"/>
        <v/>
      </c>
      <c r="AD101" s="371" t="str">
        <f t="shared" si="35"/>
        <v/>
      </c>
      <c r="AE101" s="371" t="str">
        <f t="shared" si="35"/>
        <v/>
      </c>
      <c r="AF101" s="371" t="str">
        <f t="shared" si="35"/>
        <v/>
      </c>
      <c r="AG101" s="371" t="str">
        <f t="shared" si="35"/>
        <v/>
      </c>
      <c r="AH101" s="371" t="str">
        <f t="shared" si="35"/>
        <v/>
      </c>
      <c r="AI101" s="371" t="str">
        <f t="shared" si="35"/>
        <v/>
      </c>
      <c r="AJ101" s="371" t="str">
        <f t="shared" si="35"/>
        <v/>
      </c>
      <c r="AK101" s="371" t="str">
        <f t="shared" si="35"/>
        <v/>
      </c>
      <c r="AL101" s="342"/>
      <c r="AM101" s="340"/>
      <c r="AN101" s="340"/>
    </row>
    <row r="102" spans="1:40" s="319" customFormat="1" ht="13" x14ac:dyDescent="0.25">
      <c r="A102" s="479">
        <v>4</v>
      </c>
      <c r="B102" s="376" t="s">
        <v>52</v>
      </c>
      <c r="C102" s="395">
        <f>SUBTOTAL(9,C103:C104)</f>
        <v>276923.52706046426</v>
      </c>
      <c r="D102" s="571"/>
      <c r="E102" s="378"/>
      <c r="F102" s="378"/>
      <c r="G102" s="379"/>
      <c r="H102" s="370" t="str">
        <f t="shared" si="38"/>
        <v/>
      </c>
      <c r="I102" s="371" t="str">
        <f t="shared" si="38"/>
        <v/>
      </c>
      <c r="J102" s="371" t="str">
        <f t="shared" si="38"/>
        <v/>
      </c>
      <c r="K102" s="371" t="str">
        <f t="shared" si="38"/>
        <v/>
      </c>
      <c r="L102" s="371" t="str">
        <f t="shared" si="38"/>
        <v/>
      </c>
      <c r="M102" s="371" t="str">
        <f t="shared" si="38"/>
        <v/>
      </c>
      <c r="N102" s="371" t="str">
        <f t="shared" si="38"/>
        <v/>
      </c>
      <c r="O102" s="371" t="str">
        <f t="shared" si="38"/>
        <v/>
      </c>
      <c r="P102" s="371" t="str">
        <f t="shared" si="38"/>
        <v/>
      </c>
      <c r="Q102" s="371" t="str">
        <f t="shared" si="38"/>
        <v/>
      </c>
      <c r="R102" s="371" t="str">
        <f t="shared" si="38"/>
        <v/>
      </c>
      <c r="S102" s="371" t="str">
        <f t="shared" si="38"/>
        <v/>
      </c>
      <c r="T102" s="371" t="str">
        <f t="shared" si="38"/>
        <v/>
      </c>
      <c r="U102" s="371" t="str">
        <f t="shared" si="38"/>
        <v/>
      </c>
      <c r="V102" s="371" t="str">
        <f t="shared" si="38"/>
        <v/>
      </c>
      <c r="W102" s="371" t="str">
        <f t="shared" si="38"/>
        <v/>
      </c>
      <c r="X102" s="371" t="str">
        <f t="shared" si="35"/>
        <v/>
      </c>
      <c r="Y102" s="371" t="str">
        <f t="shared" si="35"/>
        <v/>
      </c>
      <c r="Z102" s="371" t="str">
        <f t="shared" si="35"/>
        <v/>
      </c>
      <c r="AA102" s="371" t="str">
        <f t="shared" si="35"/>
        <v/>
      </c>
      <c r="AB102" s="371" t="str">
        <f t="shared" si="35"/>
        <v/>
      </c>
      <c r="AC102" s="371" t="str">
        <f t="shared" si="35"/>
        <v/>
      </c>
      <c r="AD102" s="371" t="str">
        <f t="shared" si="35"/>
        <v/>
      </c>
      <c r="AE102" s="371" t="str">
        <f t="shared" si="35"/>
        <v/>
      </c>
      <c r="AF102" s="371" t="str">
        <f t="shared" si="35"/>
        <v/>
      </c>
      <c r="AG102" s="371" t="str">
        <f t="shared" si="35"/>
        <v/>
      </c>
      <c r="AH102" s="371" t="str">
        <f t="shared" si="35"/>
        <v/>
      </c>
      <c r="AI102" s="371" t="str">
        <f t="shared" si="35"/>
        <v/>
      </c>
      <c r="AJ102" s="371" t="str">
        <f t="shared" si="35"/>
        <v/>
      </c>
      <c r="AK102" s="371" t="str">
        <f t="shared" si="35"/>
        <v/>
      </c>
      <c r="AL102" s="342"/>
      <c r="AM102" s="340"/>
      <c r="AN102" s="340"/>
    </row>
    <row r="103" spans="1:40" s="337" customFormat="1" ht="25" x14ac:dyDescent="0.25">
      <c r="A103" s="482" t="s">
        <v>4121</v>
      </c>
      <c r="B103" s="372" t="s">
        <v>4131</v>
      </c>
      <c r="C103" s="485">
        <f>'Parte B'!$G$168*30%</f>
        <v>83077.058118139277</v>
      </c>
      <c r="D103" s="579">
        <v>16</v>
      </c>
      <c r="E103" s="396">
        <v>4</v>
      </c>
      <c r="F103" s="396">
        <v>20</v>
      </c>
      <c r="G103" s="397">
        <v>2</v>
      </c>
      <c r="H103" s="370" t="str">
        <f t="shared" si="38"/>
        <v/>
      </c>
      <c r="I103" s="371" t="str">
        <f t="shared" si="38"/>
        <v/>
      </c>
      <c r="J103" s="371" t="str">
        <f t="shared" si="38"/>
        <v/>
      </c>
      <c r="K103" s="371" t="str">
        <f t="shared" si="38"/>
        <v/>
      </c>
      <c r="L103" s="371" t="str">
        <f t="shared" si="38"/>
        <v/>
      </c>
      <c r="M103" s="371" t="str">
        <f t="shared" si="38"/>
        <v/>
      </c>
      <c r="N103" s="371" t="str">
        <f t="shared" si="38"/>
        <v/>
      </c>
      <c r="O103" s="371" t="str">
        <f t="shared" si="38"/>
        <v/>
      </c>
      <c r="P103" s="371" t="str">
        <f t="shared" si="38"/>
        <v/>
      </c>
      <c r="Q103" s="371" t="str">
        <f t="shared" si="38"/>
        <v/>
      </c>
      <c r="R103" s="371" t="str">
        <f t="shared" si="38"/>
        <v/>
      </c>
      <c r="S103" s="371" t="str">
        <f t="shared" si="38"/>
        <v/>
      </c>
      <c r="T103" s="371" t="str">
        <f t="shared" si="38"/>
        <v/>
      </c>
      <c r="U103" s="371" t="str">
        <f t="shared" si="38"/>
        <v/>
      </c>
      <c r="V103" s="371" t="str">
        <f t="shared" si="38"/>
        <v/>
      </c>
      <c r="W103" s="371">
        <f t="shared" si="38"/>
        <v>0</v>
      </c>
      <c r="X103" s="371">
        <f t="shared" si="35"/>
        <v>0</v>
      </c>
      <c r="Y103" s="371">
        <f t="shared" si="35"/>
        <v>0</v>
      </c>
      <c r="Z103" s="371">
        <f t="shared" si="35"/>
        <v>0</v>
      </c>
      <c r="AA103" s="371">
        <f t="shared" si="35"/>
        <v>0.6</v>
      </c>
      <c r="AB103" s="371">
        <f t="shared" si="35"/>
        <v>0</v>
      </c>
      <c r="AC103" s="371">
        <f t="shared" si="35"/>
        <v>0.4</v>
      </c>
      <c r="AD103" s="371" t="str">
        <f t="shared" si="35"/>
        <v/>
      </c>
      <c r="AE103" s="371" t="str">
        <f t="shared" si="35"/>
        <v/>
      </c>
      <c r="AF103" s="371" t="str">
        <f t="shared" si="35"/>
        <v/>
      </c>
      <c r="AG103" s="371" t="str">
        <f t="shared" si="35"/>
        <v/>
      </c>
      <c r="AH103" s="371" t="str">
        <f t="shared" si="35"/>
        <v/>
      </c>
      <c r="AI103" s="371" t="str">
        <f t="shared" si="35"/>
        <v/>
      </c>
      <c r="AJ103" s="371" t="str">
        <f t="shared" si="35"/>
        <v/>
      </c>
      <c r="AK103" s="371" t="str">
        <f t="shared" si="35"/>
        <v/>
      </c>
      <c r="AL103" s="342"/>
      <c r="AM103" s="340"/>
      <c r="AN103" s="340"/>
    </row>
    <row r="104" spans="1:40" s="337" customFormat="1" ht="13" x14ac:dyDescent="0.25">
      <c r="A104" s="482" t="s">
        <v>4122</v>
      </c>
      <c r="B104" s="372" t="s">
        <v>4132</v>
      </c>
      <c r="C104" s="485">
        <f>'Parte B'!$G$168*70%</f>
        <v>193846.46894232498</v>
      </c>
      <c r="D104" s="579">
        <v>16</v>
      </c>
      <c r="E104" s="396">
        <v>4</v>
      </c>
      <c r="F104" s="396">
        <v>20</v>
      </c>
      <c r="G104" s="397">
        <v>2</v>
      </c>
      <c r="H104" s="370" t="str">
        <f t="shared" si="38"/>
        <v/>
      </c>
      <c r="I104" s="371" t="str">
        <f t="shared" si="38"/>
        <v/>
      </c>
      <c r="J104" s="371" t="str">
        <f t="shared" si="38"/>
        <v/>
      </c>
      <c r="K104" s="371" t="str">
        <f t="shared" si="38"/>
        <v/>
      </c>
      <c r="L104" s="371" t="str">
        <f t="shared" si="38"/>
        <v/>
      </c>
      <c r="M104" s="371" t="str">
        <f t="shared" si="38"/>
        <v/>
      </c>
      <c r="N104" s="371" t="str">
        <f t="shared" si="38"/>
        <v/>
      </c>
      <c r="O104" s="371" t="str">
        <f t="shared" si="38"/>
        <v/>
      </c>
      <c r="P104" s="371" t="str">
        <f t="shared" si="38"/>
        <v/>
      </c>
      <c r="Q104" s="371" t="str">
        <f t="shared" si="38"/>
        <v/>
      </c>
      <c r="R104" s="371" t="str">
        <f t="shared" si="38"/>
        <v/>
      </c>
      <c r="S104" s="371" t="str">
        <f t="shared" si="38"/>
        <v/>
      </c>
      <c r="T104" s="371" t="str">
        <f t="shared" si="38"/>
        <v/>
      </c>
      <c r="U104" s="371" t="str">
        <f t="shared" si="38"/>
        <v/>
      </c>
      <c r="V104" s="371" t="str">
        <f t="shared" si="38"/>
        <v/>
      </c>
      <c r="W104" s="371">
        <f t="shared" si="38"/>
        <v>0</v>
      </c>
      <c r="X104" s="371">
        <f t="shared" si="35"/>
        <v>0</v>
      </c>
      <c r="Y104" s="371">
        <f t="shared" si="35"/>
        <v>0</v>
      </c>
      <c r="Z104" s="371">
        <f t="shared" si="35"/>
        <v>0</v>
      </c>
      <c r="AA104" s="371">
        <f t="shared" si="35"/>
        <v>0.6</v>
      </c>
      <c r="AB104" s="371">
        <f t="shared" si="35"/>
        <v>0</v>
      </c>
      <c r="AC104" s="371">
        <f t="shared" si="35"/>
        <v>0.4</v>
      </c>
      <c r="AD104" s="371" t="str">
        <f t="shared" si="35"/>
        <v/>
      </c>
      <c r="AE104" s="371" t="str">
        <f t="shared" si="35"/>
        <v/>
      </c>
      <c r="AF104" s="371" t="str">
        <f t="shared" si="35"/>
        <v/>
      </c>
      <c r="AG104" s="371" t="str">
        <f t="shared" si="35"/>
        <v/>
      </c>
      <c r="AH104" s="371" t="str">
        <f t="shared" si="35"/>
        <v/>
      </c>
      <c r="AI104" s="371" t="str">
        <f t="shared" si="35"/>
        <v/>
      </c>
      <c r="AJ104" s="371" t="str">
        <f t="shared" si="35"/>
        <v/>
      </c>
      <c r="AK104" s="371" t="str">
        <f t="shared" si="35"/>
        <v/>
      </c>
      <c r="AL104" s="342"/>
      <c r="AM104" s="340"/>
      <c r="AN104" s="340"/>
    </row>
    <row r="105" spans="1:40" s="319" customFormat="1" ht="13" x14ac:dyDescent="0.25">
      <c r="A105" s="479">
        <v>5</v>
      </c>
      <c r="B105" s="376" t="s">
        <v>53</v>
      </c>
      <c r="C105" s="377">
        <f>SUBTOTAL(9,C106:C107)</f>
        <v>131520.21963173215</v>
      </c>
      <c r="D105" s="571"/>
      <c r="E105" s="378"/>
      <c r="F105" s="378"/>
      <c r="G105" s="379"/>
      <c r="H105" s="370" t="str">
        <f t="shared" si="38"/>
        <v/>
      </c>
      <c r="I105" s="371" t="str">
        <f t="shared" si="38"/>
        <v/>
      </c>
      <c r="J105" s="371" t="str">
        <f t="shared" si="38"/>
        <v/>
      </c>
      <c r="K105" s="371" t="str">
        <f t="shared" si="38"/>
        <v/>
      </c>
      <c r="L105" s="371" t="str">
        <f t="shared" si="38"/>
        <v/>
      </c>
      <c r="M105" s="371" t="str">
        <f t="shared" si="38"/>
        <v/>
      </c>
      <c r="N105" s="371" t="str">
        <f t="shared" si="38"/>
        <v/>
      </c>
      <c r="O105" s="371" t="str">
        <f t="shared" si="38"/>
        <v/>
      </c>
      <c r="P105" s="371" t="str">
        <f t="shared" si="38"/>
        <v/>
      </c>
      <c r="Q105" s="371" t="str">
        <f t="shared" si="38"/>
        <v/>
      </c>
      <c r="R105" s="371" t="str">
        <f t="shared" si="38"/>
        <v/>
      </c>
      <c r="S105" s="371" t="str">
        <f t="shared" si="38"/>
        <v/>
      </c>
      <c r="T105" s="371" t="str">
        <f t="shared" si="38"/>
        <v/>
      </c>
      <c r="U105" s="371" t="str">
        <f t="shared" si="38"/>
        <v/>
      </c>
      <c r="V105" s="371" t="str">
        <f t="shared" si="38"/>
        <v/>
      </c>
      <c r="W105" s="371" t="str">
        <f t="shared" si="38"/>
        <v/>
      </c>
      <c r="X105" s="371" t="str">
        <f t="shared" si="35"/>
        <v/>
      </c>
      <c r="Y105" s="371" t="str">
        <f t="shared" si="35"/>
        <v/>
      </c>
      <c r="Z105" s="371" t="str">
        <f t="shared" si="35"/>
        <v/>
      </c>
      <c r="AA105" s="371" t="str">
        <f t="shared" si="35"/>
        <v/>
      </c>
      <c r="AB105" s="371" t="str">
        <f t="shared" si="35"/>
        <v/>
      </c>
      <c r="AC105" s="371" t="str">
        <f t="shared" si="35"/>
        <v/>
      </c>
      <c r="AD105" s="371" t="str">
        <f t="shared" si="35"/>
        <v/>
      </c>
      <c r="AE105" s="371" t="str">
        <f t="shared" si="35"/>
        <v/>
      </c>
      <c r="AF105" s="371" t="str">
        <f t="shared" si="35"/>
        <v/>
      </c>
      <c r="AG105" s="371" t="str">
        <f t="shared" si="35"/>
        <v/>
      </c>
      <c r="AH105" s="371" t="str">
        <f t="shared" si="35"/>
        <v/>
      </c>
      <c r="AI105" s="371" t="str">
        <f t="shared" si="35"/>
        <v/>
      </c>
      <c r="AJ105" s="371" t="str">
        <f t="shared" si="35"/>
        <v/>
      </c>
      <c r="AK105" s="371" t="str">
        <f t="shared" si="35"/>
        <v/>
      </c>
      <c r="AL105" s="342"/>
      <c r="AM105" s="340"/>
      <c r="AN105" s="340"/>
    </row>
    <row r="106" spans="1:40" ht="15" customHeight="1" x14ac:dyDescent="0.25">
      <c r="A106" s="326" t="s">
        <v>4123</v>
      </c>
      <c r="B106" s="372" t="s">
        <v>4129</v>
      </c>
      <c r="C106" s="486">
        <f>'Parte B'!$G$183*40%</f>
        <v>52608.087852692865</v>
      </c>
      <c r="D106" s="573">
        <v>24</v>
      </c>
      <c r="E106" s="326">
        <v>3</v>
      </c>
      <c r="F106" s="326">
        <f>(E106+D106)-1</f>
        <v>26</v>
      </c>
      <c r="G106" s="339">
        <v>2</v>
      </c>
      <c r="H106" s="370" t="str">
        <f t="shared" si="37"/>
        <v/>
      </c>
      <c r="I106" s="371" t="str">
        <f t="shared" si="37"/>
        <v/>
      </c>
      <c r="J106" s="371" t="str">
        <f t="shared" si="37"/>
        <v/>
      </c>
      <c r="K106" s="371" t="str">
        <f t="shared" si="37"/>
        <v/>
      </c>
      <c r="L106" s="371" t="str">
        <f t="shared" si="37"/>
        <v/>
      </c>
      <c r="M106" s="371" t="str">
        <f t="shared" si="37"/>
        <v/>
      </c>
      <c r="N106" s="371" t="str">
        <f t="shared" si="37"/>
        <v/>
      </c>
      <c r="O106" s="371" t="str">
        <f t="shared" si="37"/>
        <v/>
      </c>
      <c r="P106" s="371" t="str">
        <f t="shared" si="37"/>
        <v/>
      </c>
      <c r="Q106" s="371" t="str">
        <f t="shared" si="37"/>
        <v/>
      </c>
      <c r="R106" s="371" t="str">
        <f t="shared" si="37"/>
        <v/>
      </c>
      <c r="S106" s="371" t="str">
        <f t="shared" si="37"/>
        <v/>
      </c>
      <c r="T106" s="371" t="str">
        <f t="shared" si="37"/>
        <v/>
      </c>
      <c r="U106" s="371" t="str">
        <f t="shared" si="37"/>
        <v/>
      </c>
      <c r="V106" s="371" t="str">
        <f t="shared" si="37"/>
        <v/>
      </c>
      <c r="W106" s="371" t="str">
        <f t="shared" si="37"/>
        <v/>
      </c>
      <c r="X106" s="371" t="str">
        <f t="shared" si="35"/>
        <v/>
      </c>
      <c r="Y106" s="371" t="str">
        <f t="shared" si="35"/>
        <v/>
      </c>
      <c r="Z106" s="371" t="str">
        <f t="shared" si="35"/>
        <v/>
      </c>
      <c r="AA106" s="371" t="str">
        <f t="shared" si="35"/>
        <v/>
      </c>
      <c r="AB106" s="371" t="str">
        <f t="shared" si="35"/>
        <v/>
      </c>
      <c r="AC106" s="371" t="str">
        <f t="shared" si="35"/>
        <v/>
      </c>
      <c r="AD106" s="371" t="str">
        <f t="shared" si="35"/>
        <v/>
      </c>
      <c r="AE106" s="371">
        <f t="shared" si="35"/>
        <v>0</v>
      </c>
      <c r="AF106" s="371">
        <f t="shared" si="35"/>
        <v>0</v>
      </c>
      <c r="AG106" s="371">
        <f t="shared" si="35"/>
        <v>0.6</v>
      </c>
      <c r="AH106" s="371">
        <f t="shared" si="35"/>
        <v>0</v>
      </c>
      <c r="AI106" s="371">
        <f t="shared" si="35"/>
        <v>0.4</v>
      </c>
      <c r="AJ106" s="371" t="str">
        <f t="shared" si="35"/>
        <v/>
      </c>
      <c r="AK106" s="371" t="str">
        <f t="shared" si="35"/>
        <v/>
      </c>
      <c r="AL106" s="342"/>
      <c r="AM106" s="340"/>
      <c r="AN106" s="340"/>
    </row>
    <row r="107" spans="1:40" ht="26.25" customHeight="1" x14ac:dyDescent="0.25">
      <c r="A107" s="326" t="s">
        <v>4124</v>
      </c>
      <c r="B107" s="372" t="s">
        <v>4130</v>
      </c>
      <c r="C107" s="486">
        <f>'Parte B'!$G$183*60%</f>
        <v>78912.131779039293</v>
      </c>
      <c r="D107" s="573">
        <v>24</v>
      </c>
      <c r="E107" s="326">
        <v>3</v>
      </c>
      <c r="F107" s="326">
        <f>(E107+D107)-1</f>
        <v>26</v>
      </c>
      <c r="G107" s="339">
        <v>2</v>
      </c>
      <c r="H107" s="370" t="str">
        <f t="shared" si="38"/>
        <v/>
      </c>
      <c r="I107" s="371" t="str">
        <f t="shared" si="38"/>
        <v/>
      </c>
      <c r="J107" s="371" t="str">
        <f t="shared" si="38"/>
        <v/>
      </c>
      <c r="K107" s="371" t="str">
        <f t="shared" si="38"/>
        <v/>
      </c>
      <c r="L107" s="371" t="str">
        <f t="shared" si="38"/>
        <v/>
      </c>
      <c r="M107" s="371" t="str">
        <f t="shared" si="38"/>
        <v/>
      </c>
      <c r="N107" s="371" t="str">
        <f t="shared" si="38"/>
        <v/>
      </c>
      <c r="O107" s="371" t="str">
        <f t="shared" si="38"/>
        <v/>
      </c>
      <c r="P107" s="371" t="str">
        <f t="shared" si="38"/>
        <v/>
      </c>
      <c r="Q107" s="371" t="str">
        <f t="shared" si="38"/>
        <v/>
      </c>
      <c r="R107" s="371" t="str">
        <f t="shared" si="38"/>
        <v/>
      </c>
      <c r="S107" s="371" t="str">
        <f t="shared" si="38"/>
        <v/>
      </c>
      <c r="T107" s="371" t="str">
        <f t="shared" si="38"/>
        <v/>
      </c>
      <c r="U107" s="371" t="str">
        <f t="shared" si="38"/>
        <v/>
      </c>
      <c r="V107" s="371" t="str">
        <f t="shared" si="38"/>
        <v/>
      </c>
      <c r="W107" s="371" t="str">
        <f t="shared" si="38"/>
        <v/>
      </c>
      <c r="X107" s="371" t="str">
        <f t="shared" si="35"/>
        <v/>
      </c>
      <c r="Y107" s="371" t="str">
        <f t="shared" si="35"/>
        <v/>
      </c>
      <c r="Z107" s="371" t="str">
        <f t="shared" si="35"/>
        <v/>
      </c>
      <c r="AA107" s="371" t="str">
        <f t="shared" si="35"/>
        <v/>
      </c>
      <c r="AB107" s="371" t="str">
        <f t="shared" si="35"/>
        <v/>
      </c>
      <c r="AC107" s="371" t="str">
        <f t="shared" si="35"/>
        <v/>
      </c>
      <c r="AD107" s="371" t="str">
        <f t="shared" si="35"/>
        <v/>
      </c>
      <c r="AE107" s="371">
        <f t="shared" si="35"/>
        <v>0</v>
      </c>
      <c r="AF107" s="371">
        <f t="shared" si="35"/>
        <v>0</v>
      </c>
      <c r="AG107" s="371">
        <f t="shared" si="35"/>
        <v>0.6</v>
      </c>
      <c r="AH107" s="371">
        <f t="shared" si="35"/>
        <v>0</v>
      </c>
      <c r="AI107" s="371">
        <f t="shared" si="35"/>
        <v>0.4</v>
      </c>
      <c r="AJ107" s="371" t="str">
        <f t="shared" si="35"/>
        <v/>
      </c>
      <c r="AK107" s="371" t="str">
        <f t="shared" si="35"/>
        <v/>
      </c>
      <c r="AL107" s="342"/>
      <c r="AM107" s="340"/>
      <c r="AN107" s="340"/>
    </row>
    <row r="108" spans="1:40" s="319" customFormat="1" ht="13" x14ac:dyDescent="0.25">
      <c r="A108" s="479">
        <v>6</v>
      </c>
      <c r="B108" s="376" t="s">
        <v>54</v>
      </c>
      <c r="C108" s="377">
        <f>SUBTOTAL(9,C109:C110)</f>
        <v>80119.937420866059</v>
      </c>
      <c r="D108" s="571"/>
      <c r="E108" s="378"/>
      <c r="F108" s="378"/>
      <c r="G108" s="379"/>
      <c r="H108" s="370" t="str">
        <f t="shared" si="38"/>
        <v/>
      </c>
      <c r="I108" s="371" t="str">
        <f t="shared" si="38"/>
        <v/>
      </c>
      <c r="J108" s="371" t="str">
        <f t="shared" si="38"/>
        <v/>
      </c>
      <c r="K108" s="371" t="str">
        <f t="shared" si="38"/>
        <v/>
      </c>
      <c r="L108" s="371" t="str">
        <f t="shared" si="38"/>
        <v/>
      </c>
      <c r="M108" s="371" t="str">
        <f t="shared" si="38"/>
        <v/>
      </c>
      <c r="N108" s="371" t="str">
        <f t="shared" si="38"/>
        <v/>
      </c>
      <c r="O108" s="371" t="str">
        <f t="shared" si="38"/>
        <v/>
      </c>
      <c r="P108" s="371" t="str">
        <f t="shared" si="38"/>
        <v/>
      </c>
      <c r="Q108" s="371" t="str">
        <f t="shared" si="38"/>
        <v/>
      </c>
      <c r="R108" s="371" t="str">
        <f t="shared" si="38"/>
        <v/>
      </c>
      <c r="S108" s="371" t="str">
        <f t="shared" si="38"/>
        <v/>
      </c>
      <c r="T108" s="371" t="str">
        <f t="shared" si="38"/>
        <v/>
      </c>
      <c r="U108" s="371" t="str">
        <f t="shared" si="38"/>
        <v/>
      </c>
      <c r="V108" s="371" t="str">
        <f t="shared" si="38"/>
        <v/>
      </c>
      <c r="W108" s="371" t="str">
        <f t="shared" si="38"/>
        <v/>
      </c>
      <c r="X108" s="371" t="str">
        <f t="shared" si="35"/>
        <v/>
      </c>
      <c r="Y108" s="371" t="str">
        <f t="shared" si="35"/>
        <v/>
      </c>
      <c r="Z108" s="371" t="str">
        <f t="shared" si="35"/>
        <v/>
      </c>
      <c r="AA108" s="371" t="str">
        <f t="shared" si="35"/>
        <v/>
      </c>
      <c r="AB108" s="371" t="str">
        <f t="shared" si="35"/>
        <v/>
      </c>
      <c r="AC108" s="371" t="str">
        <f t="shared" si="35"/>
        <v/>
      </c>
      <c r="AD108" s="371" t="str">
        <f t="shared" ref="X108:AK110" si="39">IF(AD$7=$F108,0.6,IF($F108+$G108=AD$7,0.4,IF(AND(AD$7&lt;=$F108+$G108,AD$7&gt;=$D108),0,"")))</f>
        <v/>
      </c>
      <c r="AE108" s="371" t="str">
        <f t="shared" si="39"/>
        <v/>
      </c>
      <c r="AF108" s="371" t="str">
        <f t="shared" si="39"/>
        <v/>
      </c>
      <c r="AG108" s="371" t="str">
        <f t="shared" si="39"/>
        <v/>
      </c>
      <c r="AH108" s="371" t="str">
        <f t="shared" si="39"/>
        <v/>
      </c>
      <c r="AI108" s="371" t="str">
        <f t="shared" si="39"/>
        <v/>
      </c>
      <c r="AJ108" s="371" t="str">
        <f t="shared" si="39"/>
        <v/>
      </c>
      <c r="AK108" s="371" t="str">
        <f t="shared" si="39"/>
        <v/>
      </c>
      <c r="AL108" s="342"/>
      <c r="AM108" s="340"/>
      <c r="AN108" s="340"/>
    </row>
    <row r="109" spans="1:40" s="319" customFormat="1" ht="13" x14ac:dyDescent="0.25">
      <c r="A109" s="483" t="s">
        <v>4125</v>
      </c>
      <c r="B109" s="372" t="s">
        <v>4127</v>
      </c>
      <c r="C109" s="398">
        <f>'Parte B'!$G$196*30%</f>
        <v>24035.981226259817</v>
      </c>
      <c r="D109" s="570">
        <v>27</v>
      </c>
      <c r="E109" s="374">
        <v>1</v>
      </c>
      <c r="F109" s="374">
        <f t="shared" ref="F109:F110" si="40">(E109+D109)-1</f>
        <v>27</v>
      </c>
      <c r="G109" s="375">
        <v>2</v>
      </c>
      <c r="H109" s="370" t="str">
        <f t="shared" si="38"/>
        <v/>
      </c>
      <c r="I109" s="371" t="str">
        <f t="shared" si="38"/>
        <v/>
      </c>
      <c r="J109" s="371" t="str">
        <f t="shared" si="38"/>
        <v/>
      </c>
      <c r="K109" s="371" t="str">
        <f t="shared" si="38"/>
        <v/>
      </c>
      <c r="L109" s="371" t="str">
        <f t="shared" si="38"/>
        <v/>
      </c>
      <c r="M109" s="371" t="str">
        <f t="shared" si="38"/>
        <v/>
      </c>
      <c r="N109" s="371" t="str">
        <f t="shared" si="38"/>
        <v/>
      </c>
      <c r="O109" s="371" t="str">
        <f t="shared" si="38"/>
        <v/>
      </c>
      <c r="P109" s="371" t="str">
        <f t="shared" si="38"/>
        <v/>
      </c>
      <c r="Q109" s="371" t="str">
        <f t="shared" si="38"/>
        <v/>
      </c>
      <c r="R109" s="371" t="str">
        <f t="shared" si="38"/>
        <v/>
      </c>
      <c r="S109" s="371" t="str">
        <f t="shared" si="38"/>
        <v/>
      </c>
      <c r="T109" s="371" t="str">
        <f t="shared" si="38"/>
        <v/>
      </c>
      <c r="U109" s="371" t="str">
        <f t="shared" si="38"/>
        <v/>
      </c>
      <c r="V109" s="371" t="str">
        <f t="shared" si="38"/>
        <v/>
      </c>
      <c r="W109" s="371" t="str">
        <f t="shared" si="38"/>
        <v/>
      </c>
      <c r="X109" s="371" t="str">
        <f t="shared" si="39"/>
        <v/>
      </c>
      <c r="Y109" s="371" t="str">
        <f t="shared" si="39"/>
        <v/>
      </c>
      <c r="Z109" s="371" t="str">
        <f t="shared" si="39"/>
        <v/>
      </c>
      <c r="AA109" s="371" t="str">
        <f t="shared" si="39"/>
        <v/>
      </c>
      <c r="AB109" s="371" t="str">
        <f t="shared" si="39"/>
        <v/>
      </c>
      <c r="AC109" s="371" t="str">
        <f t="shared" si="39"/>
        <v/>
      </c>
      <c r="AD109" s="371" t="str">
        <f t="shared" si="39"/>
        <v/>
      </c>
      <c r="AE109" s="371" t="str">
        <f t="shared" si="39"/>
        <v/>
      </c>
      <c r="AF109" s="371" t="str">
        <f t="shared" si="39"/>
        <v/>
      </c>
      <c r="AG109" s="371" t="str">
        <f t="shared" si="39"/>
        <v/>
      </c>
      <c r="AH109" s="371">
        <f t="shared" si="39"/>
        <v>0.6</v>
      </c>
      <c r="AI109" s="371">
        <f t="shared" si="39"/>
        <v>0</v>
      </c>
      <c r="AJ109" s="371">
        <f t="shared" si="39"/>
        <v>0.4</v>
      </c>
      <c r="AK109" s="371" t="str">
        <f t="shared" si="39"/>
        <v/>
      </c>
      <c r="AL109" s="342"/>
      <c r="AM109" s="340"/>
      <c r="AN109" s="340"/>
    </row>
    <row r="110" spans="1:40" s="319" customFormat="1" ht="13" x14ac:dyDescent="0.25">
      <c r="A110" s="484" t="s">
        <v>4126</v>
      </c>
      <c r="B110" s="399" t="s">
        <v>4128</v>
      </c>
      <c r="C110" s="400">
        <f>'Parte B'!$G$196*70%</f>
        <v>56083.956194606239</v>
      </c>
      <c r="D110" s="580">
        <v>27</v>
      </c>
      <c r="E110" s="401">
        <v>1</v>
      </c>
      <c r="F110" s="401">
        <f t="shared" si="40"/>
        <v>27</v>
      </c>
      <c r="G110" s="402">
        <v>2</v>
      </c>
      <c r="H110" s="370" t="str">
        <f t="shared" si="38"/>
        <v/>
      </c>
      <c r="I110" s="371" t="str">
        <f t="shared" si="38"/>
        <v/>
      </c>
      <c r="J110" s="371" t="str">
        <f t="shared" si="38"/>
        <v/>
      </c>
      <c r="K110" s="371" t="str">
        <f t="shared" si="38"/>
        <v/>
      </c>
      <c r="L110" s="371" t="str">
        <f t="shared" si="38"/>
        <v/>
      </c>
      <c r="M110" s="371" t="str">
        <f t="shared" si="38"/>
        <v/>
      </c>
      <c r="N110" s="371" t="str">
        <f t="shared" si="38"/>
        <v/>
      </c>
      <c r="O110" s="371" t="str">
        <f t="shared" si="38"/>
        <v/>
      </c>
      <c r="P110" s="371" t="str">
        <f t="shared" si="38"/>
        <v/>
      </c>
      <c r="Q110" s="371" t="str">
        <f t="shared" si="38"/>
        <v/>
      </c>
      <c r="R110" s="371" t="str">
        <f t="shared" si="38"/>
        <v/>
      </c>
      <c r="S110" s="371" t="str">
        <f t="shared" si="38"/>
        <v/>
      </c>
      <c r="T110" s="371" t="str">
        <f t="shared" si="38"/>
        <v/>
      </c>
      <c r="U110" s="371" t="str">
        <f t="shared" si="38"/>
        <v/>
      </c>
      <c r="V110" s="371" t="str">
        <f t="shared" si="38"/>
        <v/>
      </c>
      <c r="W110" s="371" t="str">
        <f t="shared" si="38"/>
        <v/>
      </c>
      <c r="X110" s="371" t="str">
        <f t="shared" si="39"/>
        <v/>
      </c>
      <c r="Y110" s="371" t="str">
        <f t="shared" si="39"/>
        <v/>
      </c>
      <c r="Z110" s="371" t="str">
        <f t="shared" si="39"/>
        <v/>
      </c>
      <c r="AA110" s="371" t="str">
        <f t="shared" si="39"/>
        <v/>
      </c>
      <c r="AB110" s="371" t="str">
        <f t="shared" si="39"/>
        <v/>
      </c>
      <c r="AC110" s="371" t="str">
        <f t="shared" si="39"/>
        <v/>
      </c>
      <c r="AD110" s="371" t="str">
        <f t="shared" si="39"/>
        <v/>
      </c>
      <c r="AE110" s="371" t="str">
        <f t="shared" si="39"/>
        <v/>
      </c>
      <c r="AF110" s="371" t="str">
        <f t="shared" si="39"/>
        <v/>
      </c>
      <c r="AG110" s="371" t="str">
        <f t="shared" si="39"/>
        <v/>
      </c>
      <c r="AH110" s="371">
        <f t="shared" si="39"/>
        <v>0.6</v>
      </c>
      <c r="AI110" s="371">
        <f t="shared" si="39"/>
        <v>0</v>
      </c>
      <c r="AJ110" s="371">
        <f t="shared" si="39"/>
        <v>0.4</v>
      </c>
      <c r="AK110" s="371" t="str">
        <f t="shared" si="39"/>
        <v/>
      </c>
      <c r="AL110" s="342"/>
      <c r="AM110" s="340"/>
      <c r="AN110" s="340"/>
    </row>
    <row r="111" spans="1:40" ht="78.75" customHeight="1" x14ac:dyDescent="0.25">
      <c r="A111" s="403"/>
      <c r="B111" s="404" t="s">
        <v>268</v>
      </c>
      <c r="C111" s="405">
        <f>SUM(H111:AK111)</f>
        <v>12300367.430079855</v>
      </c>
      <c r="D111" s="653" t="s">
        <v>269</v>
      </c>
      <c r="E111" s="653"/>
      <c r="F111" s="654"/>
      <c r="G111" s="324"/>
      <c r="H111" s="341">
        <f t="shared" ref="H111:AK111" si="41">SUMPRODUCT($C$8:$C$110,H$8:H$110)</f>
        <v>66047.720331709104</v>
      </c>
      <c r="I111" s="341">
        <f t="shared" si="41"/>
        <v>57159.01949923762</v>
      </c>
      <c r="J111" s="341">
        <f t="shared" si="41"/>
        <v>4025444.0420360258</v>
      </c>
      <c r="K111" s="341">
        <f t="shared" si="41"/>
        <v>608289.63327434985</v>
      </c>
      <c r="L111" s="341">
        <f t="shared" si="41"/>
        <v>3342276.0267556477</v>
      </c>
      <c r="M111" s="341">
        <f t="shared" si="41"/>
        <v>1043013.1524513746</v>
      </c>
      <c r="N111" s="341">
        <f t="shared" si="41"/>
        <v>706268.24407700251</v>
      </c>
      <c r="O111" s="341">
        <f t="shared" si="41"/>
        <v>391119.14195721271</v>
      </c>
      <c r="P111" s="341">
        <f t="shared" si="41"/>
        <v>285901.32498455024</v>
      </c>
      <c r="Q111" s="341">
        <f t="shared" si="41"/>
        <v>0</v>
      </c>
      <c r="R111" s="341">
        <f t="shared" si="41"/>
        <v>574988.17893548019</v>
      </c>
      <c r="S111" s="341">
        <f t="shared" si="41"/>
        <v>249328.73062319122</v>
      </c>
      <c r="T111" s="341">
        <f t="shared" si="41"/>
        <v>357516.04446732748</v>
      </c>
      <c r="U111" s="341">
        <f t="shared" si="41"/>
        <v>104452.48657368448</v>
      </c>
      <c r="V111" s="341">
        <f t="shared" si="41"/>
        <v>0</v>
      </c>
      <c r="W111" s="341">
        <f t="shared" si="41"/>
        <v>0</v>
      </c>
      <c r="X111" s="341">
        <f t="shared" si="41"/>
        <v>0</v>
      </c>
      <c r="Y111" s="341">
        <f t="shared" si="41"/>
        <v>0</v>
      </c>
      <c r="Z111" s="341">
        <f t="shared" si="41"/>
        <v>0</v>
      </c>
      <c r="AA111" s="341">
        <f t="shared" si="41"/>
        <v>166154.11623627855</v>
      </c>
      <c r="AB111" s="341">
        <f t="shared" si="41"/>
        <v>0</v>
      </c>
      <c r="AC111" s="341">
        <f t="shared" si="41"/>
        <v>110769.4108241857</v>
      </c>
      <c r="AD111" s="341">
        <f t="shared" si="41"/>
        <v>0</v>
      </c>
      <c r="AE111" s="341">
        <f t="shared" si="41"/>
        <v>0</v>
      </c>
      <c r="AF111" s="341">
        <f t="shared" si="41"/>
        <v>0</v>
      </c>
      <c r="AG111" s="341">
        <f t="shared" si="41"/>
        <v>78912.131779039293</v>
      </c>
      <c r="AH111" s="341">
        <f t="shared" si="41"/>
        <v>48071.962452519634</v>
      </c>
      <c r="AI111" s="341">
        <f t="shared" si="41"/>
        <v>52608.087852692872</v>
      </c>
      <c r="AJ111" s="341">
        <f t="shared" si="41"/>
        <v>32047.974968346425</v>
      </c>
      <c r="AK111" s="341">
        <f t="shared" si="41"/>
        <v>0</v>
      </c>
      <c r="AL111" s="342"/>
      <c r="AM111" s="340"/>
      <c r="AN111" s="340"/>
    </row>
    <row r="112" spans="1:40" ht="43.5" customHeight="1" x14ac:dyDescent="0.25">
      <c r="A112" s="432"/>
      <c r="B112" s="347" t="s">
        <v>268</v>
      </c>
      <c r="C112" s="406"/>
      <c r="D112" s="649" t="s">
        <v>270</v>
      </c>
      <c r="E112" s="650"/>
      <c r="F112" s="650"/>
      <c r="G112" s="338"/>
      <c r="H112" s="322">
        <f>H111/$C$111</f>
        <v>5.3695729584624548E-3</v>
      </c>
      <c r="I112" s="322">
        <f t="shared" ref="I112:AK112" si="42">I111/$C$111</f>
        <v>4.6469359410726595E-3</v>
      </c>
      <c r="J112" s="322">
        <f t="shared" si="42"/>
        <v>0.32726209724369937</v>
      </c>
      <c r="K112" s="322">
        <f t="shared" si="42"/>
        <v>4.9452964452656255E-2</v>
      </c>
      <c r="L112" s="322">
        <f t="shared" si="42"/>
        <v>0.2717216413049825</v>
      </c>
      <c r="M112" s="322">
        <f t="shared" si="42"/>
        <v>8.4795284236854965E-2</v>
      </c>
      <c r="N112" s="322">
        <f t="shared" si="42"/>
        <v>5.741846721991925E-2</v>
      </c>
      <c r="O112" s="322">
        <f t="shared" si="42"/>
        <v>3.1797354362013031E-2</v>
      </c>
      <c r="P112" s="322">
        <f t="shared" si="42"/>
        <v>2.3243315828549535E-2</v>
      </c>
      <c r="Q112" s="322">
        <f t="shared" si="42"/>
        <v>0</v>
      </c>
      <c r="R112" s="322">
        <f t="shared" si="42"/>
        <v>4.6745610015630837E-2</v>
      </c>
      <c r="S112" s="322">
        <f t="shared" si="42"/>
        <v>2.0270022992441013E-2</v>
      </c>
      <c r="T112" s="322">
        <f t="shared" si="42"/>
        <v>2.9065476824134712E-2</v>
      </c>
      <c r="U112" s="322">
        <f t="shared" si="42"/>
        <v>8.4918184084689877E-3</v>
      </c>
      <c r="V112" s="322">
        <f t="shared" si="42"/>
        <v>0</v>
      </c>
      <c r="W112" s="322">
        <f t="shared" si="42"/>
        <v>0</v>
      </c>
      <c r="X112" s="322">
        <f t="shared" si="42"/>
        <v>0</v>
      </c>
      <c r="Y112" s="322">
        <f t="shared" si="42"/>
        <v>0</v>
      </c>
      <c r="Z112" s="322">
        <f t="shared" si="42"/>
        <v>0</v>
      </c>
      <c r="AA112" s="322">
        <f t="shared" si="42"/>
        <v>1.3508061216932271E-2</v>
      </c>
      <c r="AB112" s="322">
        <f t="shared" si="42"/>
        <v>0</v>
      </c>
      <c r="AC112" s="322">
        <f t="shared" si="42"/>
        <v>9.0053741446215144E-3</v>
      </c>
      <c r="AD112" s="322">
        <f t="shared" si="42"/>
        <v>0</v>
      </c>
      <c r="AE112" s="322">
        <f t="shared" si="42"/>
        <v>0</v>
      </c>
      <c r="AF112" s="322">
        <f t="shared" si="42"/>
        <v>0</v>
      </c>
      <c r="AG112" s="322">
        <f t="shared" si="42"/>
        <v>6.4154288258141071E-3</v>
      </c>
      <c r="AH112" s="322">
        <f t="shared" si="42"/>
        <v>3.9081728839223421E-3</v>
      </c>
      <c r="AI112" s="322">
        <f t="shared" si="42"/>
        <v>4.2769525505427387E-3</v>
      </c>
      <c r="AJ112" s="322">
        <f t="shared" si="42"/>
        <v>2.6054485892815617E-3</v>
      </c>
      <c r="AK112" s="322">
        <f t="shared" si="42"/>
        <v>0</v>
      </c>
      <c r="AL112" s="342"/>
      <c r="AM112" s="340"/>
      <c r="AN112" s="340"/>
    </row>
    <row r="113" spans="1:40" ht="73.5" customHeight="1" x14ac:dyDescent="0.25">
      <c r="A113" s="432"/>
      <c r="B113" s="591" t="s">
        <v>4152</v>
      </c>
      <c r="C113" s="487"/>
      <c r="D113" s="651" t="s">
        <v>271</v>
      </c>
      <c r="E113" s="651"/>
      <c r="F113" s="652"/>
      <c r="G113" s="325"/>
      <c r="H113" s="323">
        <f>H111</f>
        <v>66047.720331709104</v>
      </c>
      <c r="I113" s="323">
        <f t="shared" ref="I113:AK113" si="43">I111+H113</f>
        <v>123206.73983094672</v>
      </c>
      <c r="J113" s="323">
        <f t="shared" si="43"/>
        <v>4148650.7818669723</v>
      </c>
      <c r="K113" s="323">
        <f t="shared" si="43"/>
        <v>4756940.4151413217</v>
      </c>
      <c r="L113" s="323">
        <f t="shared" si="43"/>
        <v>8099216.4418969695</v>
      </c>
      <c r="M113" s="323">
        <f t="shared" si="43"/>
        <v>9142229.594348345</v>
      </c>
      <c r="N113" s="323">
        <f t="shared" si="43"/>
        <v>9848497.8384253476</v>
      </c>
      <c r="O113" s="323">
        <f t="shared" si="43"/>
        <v>10239616.98038256</v>
      </c>
      <c r="P113" s="323">
        <f t="shared" si="43"/>
        <v>10525518.30536711</v>
      </c>
      <c r="Q113" s="323">
        <f t="shared" si="43"/>
        <v>10525518.30536711</v>
      </c>
      <c r="R113" s="323">
        <f t="shared" si="43"/>
        <v>11100506.48430259</v>
      </c>
      <c r="S113" s="323">
        <f t="shared" si="43"/>
        <v>11349835.214925781</v>
      </c>
      <c r="T113" s="323">
        <f t="shared" si="43"/>
        <v>11707351.259393109</v>
      </c>
      <c r="U113" s="323">
        <f t="shared" si="43"/>
        <v>11811803.745966794</v>
      </c>
      <c r="V113" s="323">
        <f t="shared" si="43"/>
        <v>11811803.745966794</v>
      </c>
      <c r="W113" s="323">
        <f t="shared" si="43"/>
        <v>11811803.745966794</v>
      </c>
      <c r="X113" s="323">
        <f t="shared" si="43"/>
        <v>11811803.745966794</v>
      </c>
      <c r="Y113" s="323">
        <f t="shared" si="43"/>
        <v>11811803.745966794</v>
      </c>
      <c r="Z113" s="323">
        <f t="shared" si="43"/>
        <v>11811803.745966794</v>
      </c>
      <c r="AA113" s="323">
        <f t="shared" si="43"/>
        <v>11977957.862203073</v>
      </c>
      <c r="AB113" s="323">
        <f t="shared" si="43"/>
        <v>11977957.862203073</v>
      </c>
      <c r="AC113" s="323">
        <f t="shared" si="43"/>
        <v>12088727.273027258</v>
      </c>
      <c r="AD113" s="323">
        <f t="shared" si="43"/>
        <v>12088727.273027258</v>
      </c>
      <c r="AE113" s="323">
        <f t="shared" si="43"/>
        <v>12088727.273027258</v>
      </c>
      <c r="AF113" s="323">
        <f t="shared" si="43"/>
        <v>12088727.273027258</v>
      </c>
      <c r="AG113" s="323">
        <f t="shared" si="43"/>
        <v>12167639.404806297</v>
      </c>
      <c r="AH113" s="323">
        <f t="shared" si="43"/>
        <v>12215711.367258817</v>
      </c>
      <c r="AI113" s="323">
        <f t="shared" si="43"/>
        <v>12268319.455111509</v>
      </c>
      <c r="AJ113" s="323">
        <f t="shared" si="43"/>
        <v>12300367.430079855</v>
      </c>
      <c r="AK113" s="323">
        <f t="shared" si="43"/>
        <v>12300367.430079855</v>
      </c>
      <c r="AL113" s="342"/>
      <c r="AM113" s="340"/>
      <c r="AN113" s="340"/>
    </row>
    <row r="114" spans="1:40" ht="42.75" customHeight="1" x14ac:dyDescent="0.25">
      <c r="A114" s="433"/>
      <c r="B114" s="434" t="s">
        <v>268</v>
      </c>
      <c r="C114" s="435"/>
      <c r="D114" s="649" t="s">
        <v>272</v>
      </c>
      <c r="E114" s="650"/>
      <c r="F114" s="650"/>
      <c r="G114" s="338"/>
      <c r="H114" s="322">
        <f>H113/$C$111</f>
        <v>5.3695729584624548E-3</v>
      </c>
      <c r="I114" s="322">
        <f t="shared" ref="I114:AK114" si="44">I113/$C$111</f>
        <v>1.0016508899535113E-2</v>
      </c>
      <c r="J114" s="322">
        <f t="shared" si="44"/>
        <v>0.33727860614323446</v>
      </c>
      <c r="K114" s="322">
        <f t="shared" si="44"/>
        <v>0.38673157059589069</v>
      </c>
      <c r="L114" s="322">
        <f t="shared" si="44"/>
        <v>0.65845321190087314</v>
      </c>
      <c r="M114" s="322">
        <f t="shared" si="44"/>
        <v>0.74324849613772825</v>
      </c>
      <c r="N114" s="322">
        <f t="shared" si="44"/>
        <v>0.80066696335764742</v>
      </c>
      <c r="O114" s="322">
        <f t="shared" si="44"/>
        <v>0.83246431771966045</v>
      </c>
      <c r="P114" s="322">
        <f t="shared" si="44"/>
        <v>0.85570763354821</v>
      </c>
      <c r="Q114" s="322">
        <f t="shared" si="44"/>
        <v>0.85570763354821</v>
      </c>
      <c r="R114" s="322">
        <f t="shared" si="44"/>
        <v>0.90245324356384082</v>
      </c>
      <c r="S114" s="322">
        <f t="shared" si="44"/>
        <v>0.92272326655628178</v>
      </c>
      <c r="T114" s="322">
        <f t="shared" si="44"/>
        <v>0.95178874338041652</v>
      </c>
      <c r="U114" s="322">
        <f t="shared" si="44"/>
        <v>0.96028056178888554</v>
      </c>
      <c r="V114" s="322">
        <f t="shared" si="44"/>
        <v>0.96028056178888554</v>
      </c>
      <c r="W114" s="322">
        <f t="shared" si="44"/>
        <v>0.96028056178888554</v>
      </c>
      <c r="X114" s="322">
        <f t="shared" si="44"/>
        <v>0.96028056178888554</v>
      </c>
      <c r="Y114" s="322">
        <f t="shared" si="44"/>
        <v>0.96028056178888554</v>
      </c>
      <c r="Z114" s="322">
        <f t="shared" si="44"/>
        <v>0.96028056178888554</v>
      </c>
      <c r="AA114" s="322">
        <f t="shared" si="44"/>
        <v>0.97378862300581792</v>
      </c>
      <c r="AB114" s="322">
        <f t="shared" si="44"/>
        <v>0.97378862300581792</v>
      </c>
      <c r="AC114" s="322">
        <f t="shared" si="44"/>
        <v>0.98279399715043936</v>
      </c>
      <c r="AD114" s="322">
        <f t="shared" si="44"/>
        <v>0.98279399715043936</v>
      </c>
      <c r="AE114" s="322">
        <f t="shared" si="44"/>
        <v>0.98279399715043936</v>
      </c>
      <c r="AF114" s="322">
        <f t="shared" si="44"/>
        <v>0.98279399715043936</v>
      </c>
      <c r="AG114" s="322">
        <f t="shared" si="44"/>
        <v>0.9892094259762535</v>
      </c>
      <c r="AH114" s="322">
        <f t="shared" si="44"/>
        <v>0.99311759886017581</v>
      </c>
      <c r="AI114" s="322">
        <f t="shared" si="44"/>
        <v>0.99739455141071853</v>
      </c>
      <c r="AJ114" s="322">
        <f t="shared" si="44"/>
        <v>1</v>
      </c>
      <c r="AK114" s="322">
        <f t="shared" si="44"/>
        <v>1</v>
      </c>
      <c r="AL114" s="342"/>
      <c r="AM114" s="340"/>
      <c r="AN114" s="340"/>
    </row>
    <row r="115" spans="1:40" x14ac:dyDescent="0.25">
      <c r="A115" s="432"/>
      <c r="C115" s="584"/>
      <c r="AK115" s="431"/>
    </row>
    <row r="116" spans="1:40" ht="13" x14ac:dyDescent="0.25">
      <c r="A116" s="432"/>
      <c r="B116" s="587"/>
      <c r="C116" s="588"/>
      <c r="D116" s="348"/>
      <c r="E116" s="348"/>
      <c r="F116" s="348"/>
      <c r="AK116" s="431"/>
    </row>
    <row r="117" spans="1:40" ht="13" x14ac:dyDescent="0.25">
      <c r="A117" s="432"/>
      <c r="B117" s="587"/>
      <c r="C117" s="588"/>
      <c r="D117" s="348"/>
      <c r="E117" s="348"/>
      <c r="F117" s="348"/>
      <c r="AK117" s="431"/>
    </row>
    <row r="118" spans="1:40" ht="13" x14ac:dyDescent="0.25">
      <c r="A118" s="433"/>
      <c r="B118" s="589"/>
      <c r="C118" s="590"/>
      <c r="D118" s="596"/>
      <c r="E118" s="596"/>
      <c r="F118" s="596"/>
      <c r="G118" s="597"/>
      <c r="H118" s="598"/>
      <c r="I118" s="598"/>
      <c r="J118" s="598"/>
      <c r="K118" s="598"/>
      <c r="L118" s="598"/>
      <c r="M118" s="598"/>
      <c r="N118" s="598"/>
      <c r="O118" s="599"/>
      <c r="P118" s="599"/>
      <c r="Q118" s="598"/>
      <c r="R118" s="598"/>
      <c r="S118" s="598"/>
      <c r="T118" s="598"/>
      <c r="U118" s="598"/>
      <c r="V118" s="598"/>
      <c r="W118" s="598"/>
      <c r="X118" s="598"/>
      <c r="Y118" s="598"/>
      <c r="Z118" s="598"/>
      <c r="AA118" s="598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600"/>
    </row>
    <row r="119" spans="1:40" x14ac:dyDescent="0.25">
      <c r="B119" s="408"/>
      <c r="C119" s="407"/>
      <c r="D119" s="348"/>
      <c r="E119" s="348"/>
      <c r="F119" s="348"/>
    </row>
    <row r="120" spans="1:40" x14ac:dyDescent="0.25">
      <c r="B120" s="408"/>
      <c r="C120" s="407"/>
      <c r="D120" s="348"/>
      <c r="E120" s="348"/>
      <c r="F120" s="348"/>
    </row>
    <row r="121" spans="1:40" x14ac:dyDescent="0.25">
      <c r="B121" s="409"/>
      <c r="C121" s="407"/>
      <c r="D121" s="348"/>
      <c r="E121" s="348"/>
      <c r="F121" s="348"/>
    </row>
    <row r="122" spans="1:40" x14ac:dyDescent="0.25">
      <c r="B122" s="409"/>
      <c r="C122" s="407"/>
      <c r="D122" s="348"/>
      <c r="E122" s="348"/>
      <c r="F122" s="348"/>
    </row>
    <row r="123" spans="1:40" x14ac:dyDescent="0.25">
      <c r="B123" s="409"/>
      <c r="C123" s="407"/>
      <c r="D123" s="348"/>
      <c r="E123" s="348"/>
      <c r="F123" s="348"/>
    </row>
    <row r="124" spans="1:40" x14ac:dyDescent="0.25">
      <c r="B124" s="409"/>
      <c r="C124" s="407"/>
      <c r="D124" s="348"/>
      <c r="E124" s="348"/>
      <c r="F124" s="348"/>
    </row>
    <row r="125" spans="1:40" x14ac:dyDescent="0.25">
      <c r="B125" s="409"/>
      <c r="C125" s="407"/>
      <c r="D125" s="348"/>
      <c r="E125" s="348"/>
      <c r="F125" s="348"/>
    </row>
    <row r="126" spans="1:40" x14ac:dyDescent="0.25">
      <c r="B126" s="409"/>
      <c r="C126" s="407"/>
      <c r="D126" s="348"/>
      <c r="E126" s="348"/>
      <c r="F126" s="348"/>
    </row>
    <row r="127" spans="1:40" x14ac:dyDescent="0.25">
      <c r="B127" s="409"/>
      <c r="C127" s="407"/>
      <c r="D127" s="348"/>
      <c r="E127" s="348"/>
      <c r="F127" s="348"/>
    </row>
    <row r="128" spans="1:40" x14ac:dyDescent="0.25">
      <c r="B128" s="409"/>
      <c r="C128" s="407"/>
      <c r="D128" s="348"/>
      <c r="E128" s="348"/>
      <c r="F128" s="348"/>
    </row>
    <row r="129" spans="4:4" x14ac:dyDescent="0.25">
      <c r="D129" s="348"/>
    </row>
  </sheetData>
  <autoFilter ref="A8:AK114" xr:uid="{7AB23AFA-DDFA-4FAD-B853-5ED64F64E181}"/>
  <mergeCells count="16">
    <mergeCell ref="B2:B3"/>
    <mergeCell ref="J2:AH4"/>
    <mergeCell ref="D112:F112"/>
    <mergeCell ref="D113:F113"/>
    <mergeCell ref="D114:F114"/>
    <mergeCell ref="D111:F111"/>
    <mergeCell ref="A6:A7"/>
    <mergeCell ref="B6:B7"/>
    <mergeCell ref="AI6:AJ6"/>
    <mergeCell ref="C6:C7"/>
    <mergeCell ref="D6:F6"/>
    <mergeCell ref="H6:S6"/>
    <mergeCell ref="T6:V6"/>
    <mergeCell ref="W6:AA6"/>
    <mergeCell ref="AB6:AD6"/>
    <mergeCell ref="AE6:AG6"/>
  </mergeCells>
  <phoneticPr fontId="58" type="noConversion"/>
  <conditionalFormatting sqref="H8:AK110">
    <cfRule type="notContainsBlanks" dxfId="0" priority="1">
      <formula>LEN(TRIM(H8))&gt;0</formula>
    </cfRule>
  </conditionalFormatting>
  <pageMargins left="0.78740157480314965" right="0.78740157480314965" top="0.98425196850393704" bottom="0.78740157480314965" header="0.19685039370078741" footer="0.31496062992125984"/>
  <pageSetup paperSize="8" scale="67" orientation="landscape" r:id="rId1"/>
  <headerFooter>
    <oddHeader>&amp;L&amp;"Calibri"&amp;10&amp;K000000 Confidencial - Somente Visualização&amp;1#_x000D_</oddHeader>
    <oddFooter>&amp;R&amp;"Arial,Normal"&amp;9ANEXO XI - Página &amp;P de &amp;N</oddFooter>
  </headerFooter>
  <rowBreaks count="1" manualBreakCount="1">
    <brk id="114" max="3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8">
    <tabColor theme="8" tint="0.39997558519241921"/>
    <outlinePr summaryBelow="0" summaryRight="0"/>
  </sheetPr>
  <dimension ref="A1:T48"/>
  <sheetViews>
    <sheetView workbookViewId="0">
      <selection activeCell="A4" sqref="A4:F42"/>
    </sheetView>
  </sheetViews>
  <sheetFormatPr defaultColWidth="14.453125" defaultRowHeight="30.75" customHeight="1" x14ac:dyDescent="0.25"/>
  <cols>
    <col min="1" max="1" width="15.453125" style="27" customWidth="1"/>
    <col min="2" max="2" width="85.54296875" style="25" customWidth="1"/>
    <col min="3" max="3" width="21.453125" style="26" customWidth="1"/>
    <col min="4" max="4" width="18.54296875" style="4" customWidth="1"/>
    <col min="5" max="5" width="14.453125" style="4" customWidth="1"/>
    <col min="6" max="6" width="18.54296875" style="4" customWidth="1"/>
    <col min="7" max="7" width="20.81640625" style="26" customWidth="1"/>
    <col min="8" max="8" width="17.453125" style="28" customWidth="1"/>
    <col min="9" max="9" width="11.54296875" style="26" customWidth="1"/>
    <col min="10" max="10" width="12.81640625" style="2" customWidth="1"/>
    <col min="11" max="11" width="26.81640625" style="2" customWidth="1"/>
    <col min="12" max="16384" width="14.453125" style="2"/>
  </cols>
  <sheetData>
    <row r="1" spans="1:11" s="29" customFormat="1" ht="15.5" x14ac:dyDescent="0.35">
      <c r="A1" s="86" t="s">
        <v>0</v>
      </c>
      <c r="B1" s="86"/>
      <c r="C1" s="31"/>
      <c r="D1" s="30"/>
      <c r="E1" s="30"/>
      <c r="F1" s="30"/>
      <c r="G1" s="31"/>
      <c r="H1" s="32"/>
      <c r="I1" s="31"/>
    </row>
    <row r="2" spans="1:11" s="29" customFormat="1" ht="15.5" x14ac:dyDescent="0.35">
      <c r="A2" s="130" t="s">
        <v>273</v>
      </c>
      <c r="B2" s="130"/>
      <c r="C2" s="477" t="str">
        <f>Resumo!$A$5</f>
        <v>Database:</v>
      </c>
      <c r="D2" s="423">
        <f>Resumo!$B$5</f>
        <v>45566</v>
      </c>
      <c r="E2" s="82" t="s">
        <v>274</v>
      </c>
      <c r="F2" s="82">
        <f>F5+F9+F15+F37</f>
        <v>8796343.3539813608</v>
      </c>
      <c r="G2" s="31"/>
      <c r="H2" s="32"/>
      <c r="I2" s="31"/>
    </row>
    <row r="3" spans="1:11" s="29" customFormat="1" ht="14" x14ac:dyDescent="0.25">
      <c r="A3" s="33"/>
      <c r="B3" s="34"/>
      <c r="C3" s="31"/>
      <c r="D3" s="30"/>
      <c r="G3" s="31"/>
      <c r="H3" s="32"/>
      <c r="I3" s="31"/>
    </row>
    <row r="4" spans="1:11" s="31" customFormat="1" ht="50.25" customHeight="1" x14ac:dyDescent="0.25">
      <c r="A4" s="57" t="s">
        <v>3</v>
      </c>
      <c r="B4" s="51" t="s">
        <v>4</v>
      </c>
      <c r="C4" s="52" t="s">
        <v>275</v>
      </c>
      <c r="D4" s="53" t="s">
        <v>276</v>
      </c>
      <c r="E4" s="55" t="s">
        <v>277</v>
      </c>
      <c r="F4" s="53" t="s">
        <v>278</v>
      </c>
      <c r="G4" s="52" t="s">
        <v>279</v>
      </c>
      <c r="H4" s="56" t="s">
        <v>280</v>
      </c>
      <c r="I4" s="54" t="s">
        <v>281</v>
      </c>
      <c r="J4" s="55" t="s">
        <v>282</v>
      </c>
      <c r="K4" s="55" t="s">
        <v>283</v>
      </c>
    </row>
    <row r="5" spans="1:11" s="29" customFormat="1" ht="40" hidden="1" customHeight="1" x14ac:dyDescent="0.25">
      <c r="A5" s="655" t="s">
        <v>284</v>
      </c>
      <c r="B5" s="656"/>
      <c r="C5" s="656"/>
      <c r="D5" s="656"/>
      <c r="E5" s="657"/>
      <c r="F5" s="45">
        <f>SUM(F6:F8)</f>
        <v>538901.31291045004</v>
      </c>
      <c r="G5" s="49"/>
      <c r="H5" s="50"/>
      <c r="I5" s="61"/>
      <c r="J5" s="49"/>
      <c r="K5" s="49"/>
    </row>
    <row r="6" spans="1:11" s="29" customFormat="1" ht="20.149999999999999" hidden="1" customHeight="1" x14ac:dyDescent="0.25">
      <c r="A6" s="48" t="s">
        <v>285</v>
      </c>
      <c r="B6" s="36" t="s">
        <v>4118</v>
      </c>
      <c r="C6" s="35" t="s">
        <v>286</v>
      </c>
      <c r="D6" s="37">
        <f>H6*J6</f>
        <v>7799.8878472062306</v>
      </c>
      <c r="E6" s="37">
        <v>38</v>
      </c>
      <c r="F6" s="37">
        <f>D6*E6</f>
        <v>296395.73819383676</v>
      </c>
      <c r="G6" s="35" t="s">
        <v>4105</v>
      </c>
      <c r="H6" s="83">
        <f>ENGTRAF!$V$21</f>
        <v>7614.5550542242399</v>
      </c>
      <c r="I6" s="59">
        <v>45352</v>
      </c>
      <c r="J6" s="126">
        <f>INDEX(IPCA!$C$3:$C$64,MATCH($D$2,IPCA!$A$3:$A$64,0))/INDEX(IPCA!$C$3:$C$54,MATCH($I6,IPCA!$A$3:$A$64,0))</f>
        <v>1.0243392807146592</v>
      </c>
      <c r="K6" s="35"/>
    </row>
    <row r="7" spans="1:11" s="29" customFormat="1" ht="20.149999999999999" hidden="1" customHeight="1" x14ac:dyDescent="0.25">
      <c r="A7" s="48" t="s">
        <v>285</v>
      </c>
      <c r="B7" s="47" t="s">
        <v>4119</v>
      </c>
      <c r="C7" s="35" t="s">
        <v>288</v>
      </c>
      <c r="D7" s="37">
        <f>H7*J7</f>
        <v>11547.887863041842</v>
      </c>
      <c r="E7" s="37">
        <v>14</v>
      </c>
      <c r="F7" s="37">
        <f>D7*E7</f>
        <v>161670.43008258578</v>
      </c>
      <c r="G7" s="35" t="s">
        <v>4105</v>
      </c>
      <c r="H7" s="83">
        <f>ENGTRAF!$V$22</f>
        <v>11273.499006096039</v>
      </c>
      <c r="I7" s="59">
        <v>45352</v>
      </c>
      <c r="J7" s="126">
        <f>INDEX(IPCA!$C$3:$C$64,MATCH($D$2,IPCA!$A$3:$A$64,0))/INDEX(IPCA!$C$3:$C$54,MATCH($I7,IPCA!$A$3:$A$64,0))</f>
        <v>1.0243392807146592</v>
      </c>
      <c r="K7" s="35"/>
    </row>
    <row r="8" spans="1:11" s="29" customFormat="1" ht="23" hidden="1" customHeight="1" x14ac:dyDescent="0.25">
      <c r="A8" s="48" t="s">
        <v>285</v>
      </c>
      <c r="B8" s="36" t="s">
        <v>4120</v>
      </c>
      <c r="C8" s="35" t="s">
        <v>288</v>
      </c>
      <c r="D8" s="37">
        <f>H8*J8</f>
        <v>5773.9389024305365</v>
      </c>
      <c r="E8" s="37">
        <v>14</v>
      </c>
      <c r="F8" s="37">
        <f>D8*E8</f>
        <v>80835.144634027514</v>
      </c>
      <c r="G8" s="35" t="s">
        <v>4105</v>
      </c>
      <c r="H8" s="83">
        <f>ENGTRAF!$V$23</f>
        <v>5636.7445934536308</v>
      </c>
      <c r="I8" s="59">
        <v>45352</v>
      </c>
      <c r="J8" s="126">
        <f>INDEX(IPCA!$C$3:$C$64,MATCH($D$2,IPCA!$A$3:$A$64,0))/INDEX(IPCA!$C$3:$C$54,MATCH($I8,IPCA!$A$3:$A$64,0))</f>
        <v>1.0243392807146592</v>
      </c>
      <c r="K8" s="35"/>
    </row>
    <row r="9" spans="1:11" s="29" customFormat="1" ht="40" hidden="1" customHeight="1" x14ac:dyDescent="0.25">
      <c r="A9" s="655" t="s">
        <v>290</v>
      </c>
      <c r="B9" s="656"/>
      <c r="C9" s="656"/>
      <c r="D9" s="656"/>
      <c r="E9" s="657"/>
      <c r="F9" s="45">
        <f>F10</f>
        <v>5438486.8978146845</v>
      </c>
      <c r="G9" s="49"/>
      <c r="H9" s="50"/>
      <c r="I9" s="49"/>
      <c r="J9" s="49"/>
      <c r="K9" s="49"/>
    </row>
    <row r="10" spans="1:11" s="29" customFormat="1" ht="20.149999999999999" hidden="1" customHeight="1" x14ac:dyDescent="0.25">
      <c r="A10" s="661" t="s">
        <v>291</v>
      </c>
      <c r="B10" s="661"/>
      <c r="C10" s="661"/>
      <c r="D10" s="661"/>
      <c r="E10" s="661"/>
      <c r="F10" s="71">
        <f>SUM(F11:F14)</f>
        <v>5438486.8978146845</v>
      </c>
      <c r="G10" s="72"/>
      <c r="H10" s="75"/>
      <c r="I10" s="73"/>
      <c r="J10" s="74"/>
      <c r="K10" s="74"/>
    </row>
    <row r="11" spans="1:11" s="29" customFormat="1" ht="20.149999999999999" hidden="1" customHeight="1" x14ac:dyDescent="0.25">
      <c r="A11" s="48" t="s">
        <v>285</v>
      </c>
      <c r="B11" s="36" t="s">
        <v>4114</v>
      </c>
      <c r="C11" s="35" t="s">
        <v>293</v>
      </c>
      <c r="D11" s="37">
        <f>H11*J11</f>
        <v>440.99163232716654</v>
      </c>
      <c r="E11" s="37" cm="1">
        <f t="array" ref="E11">SUM(MALHA!$F$7:$H$7*2,MALHA!$P$7,MALHA!$N$7,MALHA!$O$7)</f>
        <v>2776.8</v>
      </c>
      <c r="F11" s="38">
        <f>D11*E11</f>
        <v>1224545.5646460762</v>
      </c>
      <c r="G11" s="38" t="s">
        <v>294</v>
      </c>
      <c r="H11" s="83">
        <f>Dynatest!D26</f>
        <v>337.92</v>
      </c>
      <c r="I11" s="59">
        <v>44075</v>
      </c>
      <c r="J11" s="126">
        <f>INDEX(IPCA!$C$3:$C$64,MATCH($D$2,IPCA!$A$3:$A$64,0))/INDEX(IPCA!$C$3:$C$54,MATCH($I11,IPCA!$A$3:$A$64,0))</f>
        <v>1.3050178513469652</v>
      </c>
      <c r="K11" s="39" t="s">
        <v>295</v>
      </c>
    </row>
    <row r="12" spans="1:11" s="29" customFormat="1" ht="20.149999999999999" hidden="1" customHeight="1" x14ac:dyDescent="0.25">
      <c r="A12" s="475" t="s">
        <v>285</v>
      </c>
      <c r="B12" s="476" t="s">
        <v>4115</v>
      </c>
      <c r="C12" s="35" t="s">
        <v>293</v>
      </c>
      <c r="D12" s="37">
        <f t="shared" ref="D12:D13" si="0">H12*J12</f>
        <v>180.97987562479716</v>
      </c>
      <c r="E12" s="37" cm="1">
        <f t="array" ref="E12">SUM(MALHA!$F$7:$H$7*2,MALHA!$P$7,MALHA!$N$7,MALHA!$O$7)</f>
        <v>2776.8</v>
      </c>
      <c r="F12" s="38">
        <f t="shared" ref="F12:F14" si="1">D12*E12</f>
        <v>502544.9186349368</v>
      </c>
      <c r="G12" s="38" t="s">
        <v>294</v>
      </c>
      <c r="H12" s="83">
        <f>Dynatest!D27</f>
        <v>138.68</v>
      </c>
      <c r="I12" s="59">
        <v>44075</v>
      </c>
      <c r="J12" s="126">
        <f>INDEX(IPCA!$C$3:$C$64,MATCH($D$2,IPCA!$A$3:$A$64,0))/INDEX(IPCA!$C$3:$C$54,MATCH($I12,IPCA!$A$3:$A$64,0))</f>
        <v>1.3050178513469652</v>
      </c>
      <c r="K12" s="39" t="s">
        <v>295</v>
      </c>
    </row>
    <row r="13" spans="1:11" s="29" customFormat="1" ht="20" hidden="1" customHeight="1" x14ac:dyDescent="0.25">
      <c r="A13" s="475" t="s">
        <v>285</v>
      </c>
      <c r="B13" s="476" t="s">
        <v>4116</v>
      </c>
      <c r="C13" s="35" t="s">
        <v>293</v>
      </c>
      <c r="D13" s="37">
        <f t="shared" si="0"/>
        <v>565.20323141837071</v>
      </c>
      <c r="E13" s="37" cm="1">
        <f t="array" ref="E13">SUM(MALHA!$F$7:$H$7*2,MALHA!$P$7,MALHA!$N$7,MALHA!$O$7)</f>
        <v>2776.8</v>
      </c>
      <c r="F13" s="38">
        <f t="shared" si="1"/>
        <v>1569456.3330025319</v>
      </c>
      <c r="G13" s="38" t="s">
        <v>294</v>
      </c>
      <c r="H13" s="83">
        <f>Dynatest!D28</f>
        <v>433.1</v>
      </c>
      <c r="I13" s="59">
        <v>44075</v>
      </c>
      <c r="J13" s="126">
        <f>INDEX(IPCA!$C$3:$C$64,MATCH($D$2,IPCA!$A$3:$A$64,0))/INDEX(IPCA!$C$3:$C$54,MATCH($I13,IPCA!$A$3:$A$64,0))</f>
        <v>1.3050178513469652</v>
      </c>
      <c r="K13" s="39" t="s">
        <v>295</v>
      </c>
    </row>
    <row r="14" spans="1:11" s="29" customFormat="1" ht="20.149999999999999" hidden="1" customHeight="1" x14ac:dyDescent="0.25">
      <c r="A14" s="475" t="s">
        <v>285</v>
      </c>
      <c r="B14" s="476" t="s">
        <v>4117</v>
      </c>
      <c r="C14" s="35" t="s">
        <v>293</v>
      </c>
      <c r="D14" s="37">
        <f>H14*J14</f>
        <v>771.36995157416425</v>
      </c>
      <c r="E14" s="37" cm="1">
        <f t="array" ref="E14">SUM(MALHA!$F$7:$H$7*2,MALHA!$P$7,MALHA!$N$7,MALHA!$O$7)</f>
        <v>2776.8</v>
      </c>
      <c r="F14" s="38">
        <f t="shared" si="1"/>
        <v>2141940.0815311396</v>
      </c>
      <c r="G14" s="38" t="s">
        <v>294</v>
      </c>
      <c r="H14" s="83">
        <f>Dynatest!D29</f>
        <v>591.08000000000004</v>
      </c>
      <c r="I14" s="59">
        <v>44075</v>
      </c>
      <c r="J14" s="126">
        <f>INDEX(IPCA!$C$3:$C$64,MATCH($D$2,IPCA!$A$3:$A$64,0))/INDEX(IPCA!$C$3:$C$54,MATCH($I14,IPCA!$A$3:$A$64,0))</f>
        <v>1.3050178513469652</v>
      </c>
      <c r="K14" s="39" t="s">
        <v>295</v>
      </c>
    </row>
    <row r="15" spans="1:11" s="29" customFormat="1" ht="20.149999999999999" hidden="1" customHeight="1" x14ac:dyDescent="0.25">
      <c r="A15" s="655" t="s">
        <v>299</v>
      </c>
      <c r="B15" s="656"/>
      <c r="C15" s="656"/>
      <c r="D15" s="656"/>
      <c r="E15" s="657"/>
      <c r="F15" s="45">
        <f>F16+F19+F23+F31</f>
        <v>1478603.9811507971</v>
      </c>
      <c r="G15" s="49"/>
      <c r="H15" s="50"/>
      <c r="I15" s="49"/>
      <c r="J15" s="49"/>
      <c r="K15" s="49"/>
    </row>
    <row r="16" spans="1:11" s="29" customFormat="1" ht="20.149999999999999" hidden="1" customHeight="1" x14ac:dyDescent="0.25">
      <c r="A16" s="661" t="s">
        <v>300</v>
      </c>
      <c r="B16" s="661"/>
      <c r="C16" s="661"/>
      <c r="D16" s="661"/>
      <c r="E16" s="661"/>
      <c r="F16" s="71">
        <f>SUM(F17:F18)</f>
        <v>140271.77978666668</v>
      </c>
      <c r="G16" s="76"/>
      <c r="H16" s="77"/>
      <c r="I16" s="76"/>
      <c r="J16" s="76"/>
      <c r="K16" s="76"/>
    </row>
    <row r="17" spans="1:20" s="29" customFormat="1" ht="20.149999999999999" hidden="1" customHeight="1" x14ac:dyDescent="0.25">
      <c r="A17" s="69" t="s">
        <v>301</v>
      </c>
      <c r="B17" s="36" t="str">
        <f>VLOOKUP($A17,TPU!$A$6:$D$2114,2,FALSE)</f>
        <v xml:space="preserve">TRANSPORTE DE EQUIPAMENTO DE SONDAGEM                                          </v>
      </c>
      <c r="C17" s="35" t="str">
        <f>VLOOKUP($A17,TPU!$A$6:$D$2114,3,FALSE)</f>
        <v>km*equip</v>
      </c>
      <c r="D17" s="37">
        <f>VLOOKUP($A17,TPU!$A$6:$D$2114,4,FALSE)</f>
        <v>19.648539259259259</v>
      </c>
      <c r="E17" s="42">
        <f>$E$21*MALHA!$I$7</f>
        <v>4165.2000000000007</v>
      </c>
      <c r="F17" s="42">
        <f t="shared" ref="F17" si="2">D17*E17</f>
        <v>81840.09572266668</v>
      </c>
      <c r="G17" s="35" t="s">
        <v>302</v>
      </c>
      <c r="H17" s="41"/>
      <c r="I17" s="40">
        <f>TPU!$I$3</f>
        <v>45566</v>
      </c>
      <c r="J17" s="126">
        <f>INDEX(IPCA!$C$3:$C$64,MATCH($D$2,IPCA!$A$3:$A$64,0))/INDEX(IPCA!$C$3:$C$64,MATCH($I17,IPCA!$A$3:$A$64,0))</f>
        <v>1</v>
      </c>
      <c r="K17" s="40"/>
    </row>
    <row r="18" spans="1:20" s="29" customFormat="1" ht="20.149999999999999" hidden="1" customHeight="1" x14ac:dyDescent="0.25">
      <c r="A18" s="69" t="s">
        <v>303</v>
      </c>
      <c r="B18" s="36" t="str">
        <f>VLOOKUP($A18,TPU!$A$6:$D$2114,2,FALSE)</f>
        <v xml:space="preserve">DESLOCAMENTO DE EQUIPAMENTO DE SONDAGEM                                        </v>
      </c>
      <c r="C18" s="35" t="str">
        <f>VLOOKUP($A18,TPU!$A$6:$D$2114,3,FALSE)</f>
        <v>m</v>
      </c>
      <c r="D18" s="37">
        <f>VLOOKUP($A18,TPU!$A$6:$D$2114,4,FALSE)</f>
        <v>14.028542222222221</v>
      </c>
      <c r="E18" s="42">
        <f>$E$21*MALHA!$I$7</f>
        <v>4165.2000000000007</v>
      </c>
      <c r="F18" s="42">
        <f t="shared" ref="F18" si="3">D18*E18</f>
        <v>58431.684064000008</v>
      </c>
      <c r="G18" s="35" t="s">
        <v>302</v>
      </c>
      <c r="H18" s="41"/>
      <c r="I18" s="40">
        <f>TPU!$I$3</f>
        <v>45566</v>
      </c>
      <c r="J18" s="126">
        <f>INDEX(IPCA!$C$3:$C$64,MATCH($D$2,IPCA!$A$3:$A$64,0))/INDEX(IPCA!$C$3:$C$64,MATCH($I18,IPCA!$A$3:$A$64,0))</f>
        <v>1</v>
      </c>
      <c r="K18" s="40"/>
    </row>
    <row r="19" spans="1:20" s="29" customFormat="1" ht="20.149999999999999" hidden="1" customHeight="1" x14ac:dyDescent="0.25">
      <c r="A19" s="662" t="s">
        <v>304</v>
      </c>
      <c r="B19" s="662"/>
      <c r="C19" s="662"/>
      <c r="D19" s="662"/>
      <c r="E19" s="662"/>
      <c r="F19" s="78">
        <f>SUM(F20:F22)</f>
        <v>836847.56788296299</v>
      </c>
      <c r="G19" s="79"/>
      <c r="H19" s="77"/>
      <c r="I19" s="76"/>
      <c r="J19" s="76"/>
      <c r="K19" s="76"/>
    </row>
    <row r="20" spans="1:20" s="29" customFormat="1" ht="20.149999999999999" hidden="1" customHeight="1" x14ac:dyDescent="0.25">
      <c r="A20" s="69" t="s">
        <v>305</v>
      </c>
      <c r="B20" s="36" t="str">
        <f>VLOOKUP($A20,TPU!$A$6:$D$2114,2,FALSE)</f>
        <v xml:space="preserve">TAXA FIXA INSTALACAO SONDAGEM PERCUSSAO                                        </v>
      </c>
      <c r="C20" s="35" t="str">
        <f>VLOOKUP($A20,TPU!$A$6:$D$2114,3,FALSE)</f>
        <v>un</v>
      </c>
      <c r="D20" s="37">
        <f>VLOOKUP($A20,TPU!$A$6:$D$2114,4,FALSE)</f>
        <v>1932.6247444444446</v>
      </c>
      <c r="E20" s="42">
        <f>Sondagens!Q48+Sondagens!S48</f>
        <v>194</v>
      </c>
      <c r="F20" s="42">
        <f t="shared" ref="F20:F22" si="4">D20*E20</f>
        <v>374929.20042222226</v>
      </c>
      <c r="G20" s="35" t="s">
        <v>302</v>
      </c>
      <c r="H20" s="41"/>
      <c r="I20" s="40">
        <f>TPU!$I$3</f>
        <v>45566</v>
      </c>
      <c r="J20" s="126">
        <f>INDEX(IPCA!$C$3:$C$64,MATCH($D$2,IPCA!$A$3:$A$64,0))/INDEX(IPCA!$C$3:$C$64,MATCH($I20,IPCA!$A$3:$A$64,0))</f>
        <v>1</v>
      </c>
      <c r="K20" s="40"/>
      <c r="L20" s="43"/>
      <c r="N20" s="43"/>
      <c r="O20" s="43"/>
      <c r="P20" s="43"/>
      <c r="Q20" s="43"/>
      <c r="R20" s="43"/>
      <c r="S20" s="43"/>
      <c r="T20" s="43"/>
    </row>
    <row r="21" spans="1:20" s="29" customFormat="1" ht="20.149999999999999" hidden="1" customHeight="1" x14ac:dyDescent="0.25">
      <c r="A21" s="69" t="s">
        <v>306</v>
      </c>
      <c r="B21" s="36" t="str">
        <f>VLOOKUP($A21,TPU!$A$6:$D$2114,2,FALSE)</f>
        <v xml:space="preserve">PLATAFORMA OU BANQUETA SOND.PERCUSSAO                                          </v>
      </c>
      <c r="C21" s="35" t="str">
        <f>VLOOKUP($A21,TPU!$A$6:$D$2114,3,FALSE)</f>
        <v>equip</v>
      </c>
      <c r="D21" s="37">
        <f>VLOOKUP($A21,TPU!$A$6:$D$2114,4,FALSE)</f>
        <v>3046.767706666667</v>
      </c>
      <c r="E21" s="46">
        <v>3</v>
      </c>
      <c r="F21" s="42">
        <f t="shared" si="4"/>
        <v>9140.3031200000005</v>
      </c>
      <c r="G21" s="35" t="s">
        <v>302</v>
      </c>
      <c r="H21" s="41"/>
      <c r="I21" s="40">
        <f>TPU!$I$3</f>
        <v>45566</v>
      </c>
      <c r="J21" s="126">
        <f>INDEX(IPCA!$C$3:$C$64,MATCH($D$2,IPCA!$A$3:$A$64,0))/INDEX(IPCA!$C$3:$C$64,MATCH($I21,IPCA!$A$3:$A$64,0))</f>
        <v>1</v>
      </c>
      <c r="K21" s="40"/>
    </row>
    <row r="22" spans="1:20" s="29" customFormat="1" ht="20.149999999999999" hidden="1" customHeight="1" x14ac:dyDescent="0.25">
      <c r="A22" s="69" t="s">
        <v>307</v>
      </c>
      <c r="B22" s="36" t="str">
        <f>VLOOKUP($A22,TPU!$A$6:$D$2114,2,FALSE)</f>
        <v xml:space="preserve">SONDAGEM A PERCUSSAO ATE 15M                                                   </v>
      </c>
      <c r="C22" s="35" t="str">
        <f>VLOOKUP($A22,TPU!$A$6:$D$2114,3,FALSE)</f>
        <v>m</v>
      </c>
      <c r="D22" s="37">
        <f>VLOOKUP($A22,TPU!$A$6:$D$2114,4,FALSE)</f>
        <v>233.39075481481481</v>
      </c>
      <c r="E22" s="42">
        <f>Sondagens!Q50+Sondagens!S50</f>
        <v>1940</v>
      </c>
      <c r="F22" s="42">
        <f t="shared" si="4"/>
        <v>452778.06434074073</v>
      </c>
      <c r="G22" s="35" t="s">
        <v>302</v>
      </c>
      <c r="H22" s="41"/>
      <c r="I22" s="40">
        <f>TPU!$I$3</f>
        <v>45566</v>
      </c>
      <c r="J22" s="126">
        <f>INDEX(IPCA!$C$3:$C$64,MATCH($D$2,IPCA!$A$3:$A$64,0))/INDEX(IPCA!$C$3:$C$64,MATCH($I22,IPCA!$A$3:$A$64,0))</f>
        <v>1</v>
      </c>
      <c r="K22" s="40"/>
      <c r="L22" s="43"/>
      <c r="N22" s="43"/>
      <c r="O22" s="43"/>
      <c r="P22" s="43"/>
      <c r="Q22" s="43"/>
      <c r="R22" s="43"/>
      <c r="S22" s="43"/>
      <c r="T22" s="43"/>
    </row>
    <row r="23" spans="1:20" s="29" customFormat="1" ht="20.149999999999999" hidden="1" customHeight="1" x14ac:dyDescent="0.25">
      <c r="A23" s="663" t="s">
        <v>308</v>
      </c>
      <c r="B23" s="663"/>
      <c r="C23" s="663"/>
      <c r="D23" s="663"/>
      <c r="E23" s="663"/>
      <c r="F23" s="78">
        <f>SUM(F24:F30)</f>
        <v>137445.59728902215</v>
      </c>
      <c r="G23" s="79"/>
      <c r="H23" s="77"/>
      <c r="I23" s="76"/>
      <c r="J23" s="76"/>
      <c r="K23" s="76"/>
    </row>
    <row r="24" spans="1:20" s="29" customFormat="1" ht="20.149999999999999" hidden="1" customHeight="1" x14ac:dyDescent="0.25">
      <c r="A24" s="69" t="s">
        <v>309</v>
      </c>
      <c r="B24" s="36" t="str">
        <f>VLOOKUP($A24,TPU!$A$6:$D$2114,2,FALSE)</f>
        <v xml:space="preserve">SONDAGEM A TRADO PROFUNDIDADE ATE 5M                                           </v>
      </c>
      <c r="C24" s="35" t="str">
        <f>VLOOKUP($A24,TPU!$A$6:$D$2114,3,FALSE)</f>
        <v>m</v>
      </c>
      <c r="D24" s="37">
        <f>VLOOKUP($A24,TPU!$A$6:$D$2114,4,FALSE)</f>
        <v>167.43086592592593</v>
      </c>
      <c r="E24" s="42">
        <f>Sondagens!R50</f>
        <v>325</v>
      </c>
      <c r="F24" s="42">
        <f>D24*E24</f>
        <v>54415.031425925925</v>
      </c>
      <c r="G24" s="35" t="s">
        <v>302</v>
      </c>
      <c r="H24" s="41"/>
      <c r="I24" s="40">
        <f>TPU!$I$3</f>
        <v>45566</v>
      </c>
      <c r="J24" s="126">
        <f>INDEX(IPCA!$C$3:$C$64,MATCH($D$2,IPCA!$A$3:$A$64,0))/INDEX(IPCA!$C$3:$C$64,MATCH($I24,IPCA!$A$3:$A$64,0))</f>
        <v>1</v>
      </c>
      <c r="K24" s="40"/>
      <c r="L24" s="43"/>
      <c r="N24" s="43"/>
      <c r="O24" s="43"/>
      <c r="P24" s="43"/>
      <c r="Q24" s="43"/>
      <c r="R24" s="43"/>
      <c r="S24" s="43"/>
      <c r="T24" s="43"/>
    </row>
    <row r="25" spans="1:20" s="29" customFormat="1" ht="20.149999999999999" hidden="1" customHeight="1" x14ac:dyDescent="0.25">
      <c r="A25" s="69" t="s">
        <v>310</v>
      </c>
      <c r="B25" s="36" t="str">
        <f>VLOOKUP($A25,TPU!$A$6:$D$2114,2,FALSE)</f>
        <v xml:space="preserve">ENSAIO DE UMIDADE NATURAL                                                      </v>
      </c>
      <c r="C25" s="35" t="str">
        <f>VLOOKUP($A25,TPU!$A$6:$D$2114,3,FALSE)</f>
        <v>un</v>
      </c>
      <c r="D25" s="37">
        <f>VLOOKUP($A25,TPU!$A$6:$D$2114,4,FALSE)</f>
        <v>55.406478650302518</v>
      </c>
      <c r="E25" s="46">
        <f>Sondagens!R48</f>
        <v>65</v>
      </c>
      <c r="F25" s="42">
        <f t="shared" ref="F25:F27" si="5">D25*E25</f>
        <v>3601.4211122696638</v>
      </c>
      <c r="G25" s="35" t="s">
        <v>302</v>
      </c>
      <c r="H25" s="41"/>
      <c r="I25" s="40">
        <f>TPU!$I$3</f>
        <v>45566</v>
      </c>
      <c r="J25" s="126">
        <f>INDEX(IPCA!$C$3:$C$64,MATCH($D$2,IPCA!$A$3:$A$64,0))/INDEX(IPCA!$C$3:$C$64,MATCH($I25,IPCA!$A$3:$A$64,0))</f>
        <v>1</v>
      </c>
      <c r="K25" s="40"/>
    </row>
    <row r="26" spans="1:20" s="29" customFormat="1" ht="20.149999999999999" hidden="1" customHeight="1" x14ac:dyDescent="0.25">
      <c r="A26" s="69" t="s">
        <v>311</v>
      </c>
      <c r="B26" s="36" t="str">
        <f>VLOOKUP($A26,TPU!$A$6:$D$2114,2,FALSE)</f>
        <v xml:space="preserve">ENSAIO DE DENSIDADE NATURAL                                                    </v>
      </c>
      <c r="C26" s="35" t="str">
        <f>VLOOKUP($A26,TPU!$A$6:$D$2114,3,FALSE)</f>
        <v>un</v>
      </c>
      <c r="D26" s="37">
        <f>VLOOKUP($A26,TPU!$A$6:$D$2114,4,FALSE)</f>
        <v>118.75030898737167</v>
      </c>
      <c r="E26" s="46">
        <f>E25</f>
        <v>65</v>
      </c>
      <c r="F26" s="42">
        <f t="shared" si="5"/>
        <v>7718.7700841791584</v>
      </c>
      <c r="G26" s="35" t="s">
        <v>302</v>
      </c>
      <c r="H26" s="41"/>
      <c r="I26" s="40">
        <f>TPU!$I$3</f>
        <v>45566</v>
      </c>
      <c r="J26" s="126">
        <f>INDEX(IPCA!$C$3:$C$64,MATCH($D$2,IPCA!$A$3:$A$64,0))/INDEX(IPCA!$C$3:$C$64,MATCH($I26,IPCA!$A$3:$A$64,0))</f>
        <v>1</v>
      </c>
      <c r="K26" s="40"/>
    </row>
    <row r="27" spans="1:20" s="29" customFormat="1" ht="20.149999999999999" hidden="1" customHeight="1" x14ac:dyDescent="0.25">
      <c r="A27" s="69" t="s">
        <v>312</v>
      </c>
      <c r="B27" s="36" t="str">
        <f>VLOOKUP($A27,TPU!$A$6:$D$2114,2,FALSE)</f>
        <v xml:space="preserve">ANALISE GRANULOMETRICA POR PENEIRAMENTO E SEDIMENTACAO.                        </v>
      </c>
      <c r="C27" s="35" t="str">
        <f>VLOOKUP($A27,TPU!$A$6:$D$2114,3,FALSE)</f>
        <v>un</v>
      </c>
      <c r="D27" s="37">
        <f>VLOOKUP($A27,TPU!$A$6:$D$2114,4,FALSE)</f>
        <v>308.82608090059733</v>
      </c>
      <c r="E27" s="46">
        <f>E25</f>
        <v>65</v>
      </c>
      <c r="F27" s="42">
        <f t="shared" si="5"/>
        <v>20073.695258538828</v>
      </c>
      <c r="G27" s="35" t="s">
        <v>302</v>
      </c>
      <c r="H27" s="41"/>
      <c r="I27" s="40">
        <f>TPU!$I$3</f>
        <v>45566</v>
      </c>
      <c r="J27" s="126">
        <f>INDEX(IPCA!$C$3:$C$64,MATCH($D$2,IPCA!$A$3:$A$64,0))/INDEX(IPCA!$C$3:$C$64,MATCH($I27,IPCA!$A$3:$A$64,0))</f>
        <v>1</v>
      </c>
      <c r="K27" s="40"/>
    </row>
    <row r="28" spans="1:20" s="29" customFormat="1" ht="20.149999999999999" hidden="1" customHeight="1" x14ac:dyDescent="0.25">
      <c r="A28" s="69" t="s">
        <v>313</v>
      </c>
      <c r="B28" s="36" t="str">
        <f>VLOOKUP($A28,TPU!$A$6:$D$2114,2,FALSE)</f>
        <v xml:space="preserve">ENSAIO DE CBR 5 PONTOS E.N.                                                    </v>
      </c>
      <c r="C28" s="35" t="str">
        <f>VLOOKUP($A28,TPU!$A$6:$D$2114,3,FALSE)</f>
        <v>un</v>
      </c>
      <c r="D28" s="37">
        <f>VLOOKUP($A28,TPU!$A$6:$D$2114,4,FALSE)</f>
        <v>427.5653196624645</v>
      </c>
      <c r="E28" s="46">
        <f>E25</f>
        <v>65</v>
      </c>
      <c r="F28" s="42">
        <f t="shared" ref="F28:F30" si="6">D28*E28</f>
        <v>27791.745778060194</v>
      </c>
      <c r="G28" s="35" t="s">
        <v>302</v>
      </c>
      <c r="H28" s="41"/>
      <c r="I28" s="40">
        <f>TPU!$I$3</f>
        <v>45566</v>
      </c>
      <c r="J28" s="126">
        <f>INDEX(IPCA!$C$3:$C$64,MATCH($D$2,IPCA!$A$3:$A$64,0))/INDEX(IPCA!$C$3:$C$64,MATCH($I28,IPCA!$A$3:$A$64,0))</f>
        <v>1</v>
      </c>
      <c r="K28" s="40"/>
    </row>
    <row r="29" spans="1:20" s="29" customFormat="1" ht="20.149999999999999" hidden="1" customHeight="1" x14ac:dyDescent="0.25">
      <c r="A29" s="261" t="s">
        <v>314</v>
      </c>
      <c r="B29" s="36" t="str">
        <f>VLOOKUP($A29,TPU!$A$6:$D$2114,2,FALSE)</f>
        <v xml:space="preserve">ENSAIO DE COMPACTACAO - PROCTOR.                                               </v>
      </c>
      <c r="C29" s="35" t="str">
        <f>VLOOKUP($A29,TPU!$A$6:$D$2114,3,FALSE)</f>
        <v>un</v>
      </c>
      <c r="D29" s="37">
        <f>VLOOKUP($A29,TPU!$A$6:$D$2114,4,FALSE)</f>
        <v>205.85084325721789</v>
      </c>
      <c r="E29" s="46">
        <f>E25</f>
        <v>65</v>
      </c>
      <c r="F29" s="42">
        <f t="shared" si="6"/>
        <v>13380.304811719163</v>
      </c>
      <c r="G29" s="35" t="s">
        <v>302</v>
      </c>
      <c r="H29" s="41"/>
      <c r="I29" s="40">
        <f>TPU!$I$3</f>
        <v>45566</v>
      </c>
      <c r="J29" s="126">
        <f>INDEX(IPCA!$C$3:$C$64,MATCH($D$2,IPCA!$A$3:$A$64,0))/INDEX(IPCA!$C$3:$C$64,MATCH($I29,IPCA!$A$3:$A$64,0))</f>
        <v>1</v>
      </c>
      <c r="K29" s="40"/>
    </row>
    <row r="30" spans="1:20" s="29" customFormat="1" ht="20.149999999999999" hidden="1" customHeight="1" x14ac:dyDescent="0.25">
      <c r="A30" s="261"/>
      <c r="B30" s="36" t="s">
        <v>315</v>
      </c>
      <c r="C30" s="35" t="s">
        <v>316</v>
      </c>
      <c r="D30" s="37">
        <f>AVERAGE(D25,D26,D27)</f>
        <v>160.99428951275718</v>
      </c>
      <c r="E30" s="46">
        <f>E25</f>
        <v>65</v>
      </c>
      <c r="F30" s="42">
        <f t="shared" si="6"/>
        <v>10464.628818329216</v>
      </c>
      <c r="G30" s="35" t="s">
        <v>302</v>
      </c>
      <c r="H30" s="41"/>
      <c r="I30" s="40">
        <f>TPU!$I$3</f>
        <v>45566</v>
      </c>
      <c r="J30" s="126">
        <f>INDEX(IPCA!$C$3:$C$64,MATCH($D$2,IPCA!$A$3:$A$64,0))/INDEX(IPCA!$C$3:$C$64,MATCH($I30,IPCA!$A$3:$A$64,0))</f>
        <v>1</v>
      </c>
      <c r="K30" s="40" t="s">
        <v>317</v>
      </c>
    </row>
    <row r="31" spans="1:20" s="29" customFormat="1" ht="20.149999999999999" customHeight="1" x14ac:dyDescent="0.25">
      <c r="A31" s="658" t="s">
        <v>318</v>
      </c>
      <c r="B31" s="659"/>
      <c r="C31" s="659"/>
      <c r="D31" s="659"/>
      <c r="E31" s="660"/>
      <c r="F31" s="78">
        <f>SUM(F32:F36)</f>
        <v>364039.03619214531</v>
      </c>
      <c r="G31" s="80"/>
      <c r="H31" s="77"/>
      <c r="I31" s="81"/>
      <c r="J31" s="76"/>
      <c r="K31" s="76"/>
    </row>
    <row r="32" spans="1:20" s="29" customFormat="1" ht="33.75" customHeight="1" x14ac:dyDescent="0.25">
      <c r="A32" s="48" t="s">
        <v>285</v>
      </c>
      <c r="B32" s="36" t="s">
        <v>4109</v>
      </c>
      <c r="C32" s="35" t="s">
        <v>319</v>
      </c>
      <c r="D32" s="37">
        <f>H32*J32</f>
        <v>13050.178513469653</v>
      </c>
      <c r="E32" s="42">
        <v>2</v>
      </c>
      <c r="F32" s="42">
        <f>D32*E32</f>
        <v>26100.357026939306</v>
      </c>
      <c r="G32" s="38" t="s">
        <v>320</v>
      </c>
      <c r="H32" s="84">
        <f>Sonddenge!D3</f>
        <v>10000</v>
      </c>
      <c r="I32" s="40">
        <v>44075</v>
      </c>
      <c r="J32" s="126">
        <f>INDEX(IPCA!$C$3:$C$64,MATCH($D$2,IPCA!$A$3:$A$64,0))/INDEX(IPCA!$C$3:$C$64,MATCH($I32,IPCA!$A$3:$A$64,0))</f>
        <v>1.3050178513469652</v>
      </c>
      <c r="K32" s="39" t="s">
        <v>295</v>
      </c>
    </row>
    <row r="33" spans="1:13" s="29" customFormat="1" ht="33" customHeight="1" x14ac:dyDescent="0.25">
      <c r="A33" s="48" t="s">
        <v>285</v>
      </c>
      <c r="B33" s="36" t="s">
        <v>4110</v>
      </c>
      <c r="C33" s="35" t="s">
        <v>319</v>
      </c>
      <c r="D33" s="37">
        <f>H33*J33</f>
        <v>371.93008763388508</v>
      </c>
      <c r="E33" s="262">
        <f>Sondagens!T48</f>
        <v>832.61999999999989</v>
      </c>
      <c r="F33" s="42">
        <f>D33*E33</f>
        <v>309676.42956572538</v>
      </c>
      <c r="G33" s="38" t="s">
        <v>320</v>
      </c>
      <c r="H33" s="84">
        <f>Sonddenge!D4</f>
        <v>285</v>
      </c>
      <c r="I33" s="40">
        <v>44075</v>
      </c>
      <c r="J33" s="126">
        <f>INDEX(IPCA!$C$3:$C$64,MATCH($D$2,IPCA!$A$3:$A$64,0))/INDEX(IPCA!$C$3:$C$64,MATCH($I33,IPCA!$A$3:$A$64,0))</f>
        <v>1.3050178513469652</v>
      </c>
      <c r="K33" s="39" t="s">
        <v>295</v>
      </c>
    </row>
    <row r="34" spans="1:13" s="29" customFormat="1" ht="20.149999999999999" customHeight="1" x14ac:dyDescent="0.25">
      <c r="A34" s="48" t="s">
        <v>285</v>
      </c>
      <c r="B34" s="36" t="s">
        <v>4111</v>
      </c>
      <c r="C34" s="35" t="s">
        <v>319</v>
      </c>
      <c r="D34" s="37">
        <f t="shared" ref="D34:D36" si="7">H34*J34</f>
        <v>39.15053554040896</v>
      </c>
      <c r="E34" s="262">
        <f>MALHA!$J$7/5</f>
        <v>277.68</v>
      </c>
      <c r="F34" s="42">
        <f>D34*E34</f>
        <v>10871.32070886076</v>
      </c>
      <c r="G34" s="38" t="s">
        <v>320</v>
      </c>
      <c r="H34" s="84">
        <f>Sonddenge!D5</f>
        <v>30</v>
      </c>
      <c r="I34" s="40">
        <v>44075</v>
      </c>
      <c r="J34" s="126">
        <f>INDEX(IPCA!$C$3:$C$64,MATCH($D$2,IPCA!$A$3:$A$64,0))/INDEX(IPCA!$C$3:$C$64,MATCH($I34,IPCA!$A$3:$A$64,0))</f>
        <v>1.3050178513469652</v>
      </c>
      <c r="K34" s="39" t="s">
        <v>295</v>
      </c>
    </row>
    <row r="35" spans="1:13" s="29" customFormat="1" ht="20.149999999999999" customHeight="1" x14ac:dyDescent="0.25">
      <c r="A35" s="48" t="s">
        <v>285</v>
      </c>
      <c r="B35" s="36" t="s">
        <v>4112</v>
      </c>
      <c r="C35" s="35" t="s">
        <v>319</v>
      </c>
      <c r="D35" s="37">
        <f t="shared" si="7"/>
        <v>13.050178513469653</v>
      </c>
      <c r="E35" s="262">
        <f>E33</f>
        <v>832.61999999999989</v>
      </c>
      <c r="F35" s="42">
        <f>D35*E35</f>
        <v>10865.839633885102</v>
      </c>
      <c r="G35" s="38" t="s">
        <v>320</v>
      </c>
      <c r="H35" s="84">
        <f>Sonddenge!D7</f>
        <v>10</v>
      </c>
      <c r="I35" s="40">
        <v>44075</v>
      </c>
      <c r="J35" s="126">
        <f>INDEX(IPCA!$C$3:$C$64,MATCH($D$2,IPCA!$A$3:$A$64,0))/INDEX(IPCA!$C$3:$C$64,MATCH($I35,IPCA!$A$3:$A$64,0))</f>
        <v>1.3050178513469652</v>
      </c>
      <c r="K35" s="39" t="s">
        <v>295</v>
      </c>
    </row>
    <row r="36" spans="1:13" s="29" customFormat="1" ht="20.149999999999999" customHeight="1" x14ac:dyDescent="0.25">
      <c r="A36" s="48" t="s">
        <v>285</v>
      </c>
      <c r="B36" s="36" t="s">
        <v>4113</v>
      </c>
      <c r="C36" s="35" t="s">
        <v>323</v>
      </c>
      <c r="D36" s="37">
        <f t="shared" si="7"/>
        <v>6525.0892567348264</v>
      </c>
      <c r="E36" s="42">
        <v>1</v>
      </c>
      <c r="F36" s="42">
        <f t="shared" ref="F36" si="8">D36*E36</f>
        <v>6525.0892567348264</v>
      </c>
      <c r="G36" s="38" t="s">
        <v>320</v>
      </c>
      <c r="H36" s="84">
        <f>Sonddenge!D8</f>
        <v>5000</v>
      </c>
      <c r="I36" s="40">
        <v>44075</v>
      </c>
      <c r="J36" s="126">
        <f>INDEX(IPCA!$C$3:$C$64,MATCH($D$2,IPCA!$A$3:$A$64,0))/INDEX(IPCA!$C$3:$C$64,MATCH($I36,IPCA!$A$3:$A$64,0))</f>
        <v>1.3050178513469652</v>
      </c>
      <c r="K36" s="39" t="s">
        <v>295</v>
      </c>
    </row>
    <row r="37" spans="1:13" s="29" customFormat="1" ht="20.149999999999999" customHeight="1" x14ac:dyDescent="0.25">
      <c r="A37" s="655" t="s">
        <v>324</v>
      </c>
      <c r="B37" s="656"/>
      <c r="C37" s="656"/>
      <c r="D37" s="656"/>
      <c r="E37" s="657"/>
      <c r="F37" s="45">
        <f>F38+F41</f>
        <v>1340351.1621054302</v>
      </c>
      <c r="G37" s="49"/>
      <c r="H37" s="85"/>
      <c r="I37" s="60"/>
      <c r="J37" s="49"/>
      <c r="K37" s="49"/>
    </row>
    <row r="38" spans="1:13" s="29" customFormat="1" ht="20.149999999999999" customHeight="1" x14ac:dyDescent="0.25">
      <c r="A38" s="658" t="s">
        <v>325</v>
      </c>
      <c r="B38" s="659"/>
      <c r="C38" s="659"/>
      <c r="D38" s="659"/>
      <c r="E38" s="660"/>
      <c r="F38" s="78">
        <f>SUM(F39:F40)</f>
        <v>259010.72187920799</v>
      </c>
      <c r="G38" s="80"/>
      <c r="H38" s="77"/>
      <c r="I38" s="81"/>
      <c r="J38" s="76"/>
      <c r="K38" s="76"/>
    </row>
    <row r="39" spans="1:13" s="29" customFormat="1" ht="20.149999999999999" customHeight="1" x14ac:dyDescent="0.25">
      <c r="A39" s="48" t="s">
        <v>285</v>
      </c>
      <c r="B39" s="44" t="s">
        <v>4107</v>
      </c>
      <c r="C39" s="35" t="s">
        <v>319</v>
      </c>
      <c r="D39" s="37">
        <f t="shared" ref="D39:D40" si="9">H39*J39</f>
        <v>10133.829020707562</v>
      </c>
      <c r="E39" s="42">
        <v>1</v>
      </c>
      <c r="F39" s="42">
        <f>D39*E39</f>
        <v>10133.829020707562</v>
      </c>
      <c r="G39" s="38" t="s">
        <v>294</v>
      </c>
      <c r="H39" s="41">
        <f>Dynatest!D22</f>
        <v>7765.28</v>
      </c>
      <c r="I39" s="40">
        <v>44075</v>
      </c>
      <c r="J39" s="126">
        <f>INDEX(IPCA!$C$3:$C$64,MATCH($D$2,IPCA!$A$3:$A$64,0))/INDEX(IPCA!$C$3:$C$64,MATCH($I39,IPCA!$A$3:$A$64,0))</f>
        <v>1.3050178513469652</v>
      </c>
      <c r="K39" s="39" t="s">
        <v>295</v>
      </c>
    </row>
    <row r="40" spans="1:13" s="29" customFormat="1" ht="20.149999999999999" customHeight="1" x14ac:dyDescent="0.25">
      <c r="A40" s="48" t="s">
        <v>285</v>
      </c>
      <c r="B40" s="44" t="s">
        <v>4108</v>
      </c>
      <c r="C40" s="35" t="s">
        <v>293</v>
      </c>
      <c r="D40" s="37">
        <f t="shared" si="9"/>
        <v>85.648321583901321</v>
      </c>
      <c r="E40" s="42">
        <f>MALHA!T7</f>
        <v>2905.7999999999997</v>
      </c>
      <c r="F40" s="42">
        <f>D40*E40</f>
        <v>248876.89285850045</v>
      </c>
      <c r="G40" s="38" t="s">
        <v>294</v>
      </c>
      <c r="H40" s="41">
        <f>Dynatest!D23</f>
        <v>65.63</v>
      </c>
      <c r="I40" s="40">
        <v>44075</v>
      </c>
      <c r="J40" s="126">
        <f>INDEX(IPCA!$C$3:$C$64,MATCH($D$2,IPCA!$A$3:$A$64,0))/INDEX(IPCA!$C$3:$C$64,MATCH($I40,IPCA!$A$3:$A$64,0))</f>
        <v>1.3050178513469652</v>
      </c>
      <c r="K40" s="39" t="s">
        <v>295</v>
      </c>
    </row>
    <row r="41" spans="1:13" s="29" customFormat="1" ht="20.149999999999999" customHeight="1" x14ac:dyDescent="0.25">
      <c r="A41" s="658" t="s">
        <v>328</v>
      </c>
      <c r="B41" s="659"/>
      <c r="C41" s="659"/>
      <c r="D41" s="659"/>
      <c r="E41" s="660"/>
      <c r="F41" s="78">
        <f>SUM(F42:F42)</f>
        <v>1081340.4402262222</v>
      </c>
      <c r="G41" s="80"/>
      <c r="H41" s="77"/>
      <c r="I41" s="81"/>
      <c r="J41" s="76"/>
      <c r="K41" s="76"/>
    </row>
    <row r="42" spans="1:13" s="29" customFormat="1" ht="33.75" customHeight="1" x14ac:dyDescent="0.25">
      <c r="A42" s="48" t="s">
        <v>329</v>
      </c>
      <c r="B42" s="36" t="str">
        <f>VLOOKUP($A42,TPU!$A$6:$D$2114,2,FALSE)</f>
        <v>INVENTARIO DO PAVIMENTO, INCLUSIVE MEDIDAS DOS AFUNDAMENTOS DAS TRILHAS DE RODA</v>
      </c>
      <c r="C42" s="35" t="str">
        <f>VLOOKUP($A42,TPU!$A$6:$D$2114,3,FALSE)</f>
        <v>kmxfaixa</v>
      </c>
      <c r="D42" s="37">
        <f>VLOOKUP($A42,TPU!$A$6:$D$2114,4,FALSE)</f>
        <v>372.13175037037036</v>
      </c>
      <c r="E42" s="42">
        <f>MALHA!$U$7</f>
        <v>2905.7999999999997</v>
      </c>
      <c r="F42" s="42">
        <f>D42*E42</f>
        <v>1081340.4402262222</v>
      </c>
      <c r="G42" s="35" t="s">
        <v>302</v>
      </c>
      <c r="H42" s="41"/>
      <c r="I42" s="40">
        <f>TPU!$I$3</f>
        <v>45566</v>
      </c>
      <c r="J42" s="126">
        <f>INDEX(IPCA!$C$3:$C$64,MATCH($D$2,IPCA!$A$3:$A$64,0))/INDEX(IPCA!$C$3:$C$64,MATCH($I42,IPCA!$A$3:$A$64,0))</f>
        <v>1</v>
      </c>
      <c r="K42" s="39"/>
    </row>
    <row r="43" spans="1:13" ht="30.75" customHeight="1" x14ac:dyDescent="0.25">
      <c r="M43" s="29"/>
    </row>
    <row r="44" spans="1:13" ht="30.75" customHeight="1" x14ac:dyDescent="0.25">
      <c r="B44" s="460"/>
      <c r="M44" s="29"/>
    </row>
    <row r="45" spans="1:13" s="29" customFormat="1" ht="17.25" customHeight="1" x14ac:dyDescent="0.25">
      <c r="A45"/>
      <c r="B45"/>
      <c r="C45"/>
      <c r="D45"/>
      <c r="E45"/>
      <c r="F45"/>
      <c r="G45"/>
      <c r="H45"/>
      <c r="I45"/>
      <c r="J45"/>
      <c r="K45"/>
    </row>
    <row r="46" spans="1:13" s="29" customFormat="1" ht="17.25" customHeight="1" x14ac:dyDescent="0.25">
      <c r="A46"/>
      <c r="B46"/>
      <c r="C46"/>
      <c r="D46"/>
      <c r="E46"/>
      <c r="F46"/>
      <c r="G46"/>
      <c r="H46"/>
      <c r="I46"/>
      <c r="J46"/>
      <c r="K46"/>
    </row>
    <row r="47" spans="1:13" s="29" customFormat="1" ht="17.25" customHeight="1" x14ac:dyDescent="0.25">
      <c r="A47"/>
      <c r="B47"/>
      <c r="C47"/>
      <c r="D47"/>
      <c r="E47"/>
      <c r="F47"/>
      <c r="G47"/>
      <c r="H47"/>
      <c r="I47"/>
      <c r="J47"/>
      <c r="K47"/>
    </row>
    <row r="48" spans="1:13" ht="30.75" customHeight="1" x14ac:dyDescent="0.25">
      <c r="A48"/>
      <c r="B48"/>
      <c r="C48"/>
      <c r="D48"/>
      <c r="E48"/>
      <c r="F48"/>
      <c r="G48"/>
      <c r="H48"/>
      <c r="I48"/>
      <c r="J48"/>
      <c r="K48"/>
    </row>
  </sheetData>
  <mergeCells count="11">
    <mergeCell ref="A5:E5"/>
    <mergeCell ref="A41:E41"/>
    <mergeCell ref="A37:E37"/>
    <mergeCell ref="A16:E16"/>
    <mergeCell ref="A19:E19"/>
    <mergeCell ref="A38:E38"/>
    <mergeCell ref="A15:E15"/>
    <mergeCell ref="A9:E9"/>
    <mergeCell ref="A31:E31"/>
    <mergeCell ref="A10:E10"/>
    <mergeCell ref="A23:E23"/>
  </mergeCells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9">
    <tabColor theme="8" tint="0.39997558519241921"/>
    <outlinePr summaryBelow="0" summaryRight="0"/>
  </sheetPr>
  <dimension ref="A1:O255"/>
  <sheetViews>
    <sheetView workbookViewId="0">
      <selection activeCell="A196" sqref="A196:G208"/>
    </sheetView>
  </sheetViews>
  <sheetFormatPr defaultColWidth="14.453125" defaultRowHeight="15.75" customHeight="1" x14ac:dyDescent="0.25"/>
  <cols>
    <col min="1" max="1" width="14.453125" style="523"/>
    <col min="2" max="2" width="18.453125" style="523" customWidth="1"/>
    <col min="3" max="3" width="38.1796875" style="523" customWidth="1"/>
    <col min="4" max="4" width="18.54296875" style="528" customWidth="1"/>
    <col min="5" max="5" width="15.54296875" style="563" customWidth="1"/>
    <col min="6" max="6" width="14" style="563" bestFit="1" customWidth="1"/>
    <col min="7" max="7" width="15.54296875" style="563" customWidth="1"/>
    <col min="8" max="8" width="23.1796875" style="528" customWidth="1"/>
    <col min="9" max="9" width="56.453125" style="523" customWidth="1"/>
    <col min="10" max="10" width="14.453125" style="523"/>
    <col min="11" max="11" width="16.1796875" style="523" bestFit="1" customWidth="1"/>
    <col min="12" max="16384" width="14.453125" style="523"/>
  </cols>
  <sheetData>
    <row r="1" spans="1:15" ht="15.5" x14ac:dyDescent="0.25">
      <c r="A1" s="210" t="s">
        <v>330</v>
      </c>
      <c r="B1" s="210"/>
      <c r="C1" s="211"/>
      <c r="D1" s="519"/>
      <c r="E1" s="520"/>
      <c r="F1" s="521"/>
      <c r="G1" s="521"/>
      <c r="H1" s="521"/>
      <c r="I1" s="522"/>
    </row>
    <row r="2" spans="1:15" ht="15.5" x14ac:dyDescent="0.25">
      <c r="A2" s="212" t="s">
        <v>331</v>
      </c>
      <c r="B2" s="212"/>
      <c r="C2" s="211"/>
      <c r="D2" s="524" t="str">
        <f>Resumo!$A$5</f>
        <v>Database:</v>
      </c>
      <c r="E2" s="495">
        <f>Resumo!$B$5</f>
        <v>45566</v>
      </c>
      <c r="F2" s="525" t="s">
        <v>274</v>
      </c>
      <c r="G2" s="525">
        <f>SUBTOTAL(9,$G$5:$G$207)</f>
        <v>3856027.0584465773</v>
      </c>
      <c r="H2" s="526"/>
      <c r="I2" s="527"/>
    </row>
    <row r="3" spans="1:15" s="528" customFormat="1" ht="5.15" customHeight="1" x14ac:dyDescent="0.25">
      <c r="A3" s="519"/>
      <c r="B3" s="519"/>
      <c r="C3" s="519"/>
      <c r="D3" s="519"/>
      <c r="E3" s="526"/>
      <c r="H3" s="526"/>
      <c r="I3" s="527"/>
    </row>
    <row r="4" spans="1:15" ht="46.5" x14ac:dyDescent="0.25">
      <c r="A4" s="529" t="s">
        <v>3</v>
      </c>
      <c r="B4" s="529" t="s">
        <v>56</v>
      </c>
      <c r="C4" s="529" t="s">
        <v>4</v>
      </c>
      <c r="D4" s="529" t="s">
        <v>275</v>
      </c>
      <c r="E4" s="529" t="s">
        <v>276</v>
      </c>
      <c r="F4" s="529" t="s">
        <v>332</v>
      </c>
      <c r="G4" s="529" t="s">
        <v>278</v>
      </c>
      <c r="H4" s="529" t="s">
        <v>279</v>
      </c>
      <c r="I4" s="529" t="s">
        <v>333</v>
      </c>
      <c r="J4" s="530"/>
      <c r="K4" s="530"/>
      <c r="L4" s="530"/>
      <c r="M4" s="530"/>
      <c r="N4" s="530"/>
      <c r="O4" s="530"/>
    </row>
    <row r="5" spans="1:15" ht="15" hidden="1" customHeight="1" x14ac:dyDescent="0.25">
      <c r="A5" s="531" t="s">
        <v>334</v>
      </c>
      <c r="B5" s="531"/>
      <c r="C5" s="532"/>
      <c r="D5" s="533"/>
      <c r="E5" s="534"/>
      <c r="F5" s="535"/>
      <c r="G5" s="536">
        <f>SUBTOTAL(9,G6:G13)</f>
        <v>65288.987172260939</v>
      </c>
      <c r="H5" s="537"/>
      <c r="I5" s="536"/>
    </row>
    <row r="6" spans="1:15" ht="15" hidden="1" customHeight="1" x14ac:dyDescent="0.25">
      <c r="A6" s="538" t="s">
        <v>335</v>
      </c>
      <c r="B6" s="539"/>
      <c r="C6" s="538"/>
      <c r="D6" s="540"/>
      <c r="E6" s="541"/>
      <c r="F6" s="542"/>
      <c r="G6" s="543">
        <f>SUBTOTAL(9,G7:G13)</f>
        <v>65288.987172260939</v>
      </c>
      <c r="H6" s="544"/>
      <c r="I6" s="543"/>
    </row>
    <row r="7" spans="1:15" s="527" customFormat="1" ht="30" hidden="1" customHeight="1" x14ac:dyDescent="0.25">
      <c r="A7" s="513" t="s">
        <v>336</v>
      </c>
      <c r="B7" s="513" t="s">
        <v>337</v>
      </c>
      <c r="C7" s="514" t="str">
        <f>VLOOKUP($A7,TPU!$A$6:$D$3931,2,FALSE)</f>
        <v>Engenheiro de projetos pleno</v>
      </c>
      <c r="D7" s="513" t="str">
        <f>VLOOKUP($A7,TPU!$A$6:$D$3931,3,FALSE)</f>
        <v>mês</v>
      </c>
      <c r="E7" s="515">
        <f>VLOOKUP($A7,TPU!$A$6:$D$3931,4,FALSE)</f>
        <v>35078.591838</v>
      </c>
      <c r="F7" s="516">
        <f>(1/30)*15</f>
        <v>0.5</v>
      </c>
      <c r="G7" s="517">
        <f t="shared" ref="G7:G13" si="0">E7*F7</f>
        <v>17539.295919</v>
      </c>
      <c r="H7" s="513" t="s">
        <v>338</v>
      </c>
      <c r="I7" s="518" t="s">
        <v>339</v>
      </c>
    </row>
    <row r="8" spans="1:15" s="527" customFormat="1" ht="30" hidden="1" customHeight="1" x14ac:dyDescent="0.25">
      <c r="A8" s="513" t="s">
        <v>336</v>
      </c>
      <c r="B8" s="513" t="s">
        <v>337</v>
      </c>
      <c r="C8" s="514" t="str">
        <f>VLOOKUP($A8,TPU!$A$6:$D$3931,2,FALSE)</f>
        <v>Engenheiro de projetos pleno</v>
      </c>
      <c r="D8" s="513" t="str">
        <f>VLOOKUP($A8,TPU!$A$6:$D$3931,3,FALSE)</f>
        <v>mês</v>
      </c>
      <c r="E8" s="515">
        <f>VLOOKUP($A8,TPU!$A$6:$D$3931,4,FALSE)</f>
        <v>35078.591838</v>
      </c>
      <c r="F8" s="516">
        <f>(1/30)*15</f>
        <v>0.5</v>
      </c>
      <c r="G8" s="517">
        <f t="shared" ref="G8" si="1">E8*F8</f>
        <v>17539.295919</v>
      </c>
      <c r="H8" s="513" t="s">
        <v>338</v>
      </c>
      <c r="I8" s="518" t="s">
        <v>340</v>
      </c>
    </row>
    <row r="9" spans="1:15" s="527" customFormat="1" ht="30" hidden="1" customHeight="1" x14ac:dyDescent="0.25">
      <c r="A9" s="513" t="s">
        <v>341</v>
      </c>
      <c r="B9" s="513" t="s">
        <v>337</v>
      </c>
      <c r="C9" s="514" t="str">
        <f>VLOOKUP($A9,TPU!$A$6:$D$3931,2,FALSE)</f>
        <v>Engenheiro de projetos júnior</v>
      </c>
      <c r="D9" s="513" t="str">
        <f>VLOOKUP($A9,TPU!$A$6:$D$3931,3,FALSE)</f>
        <v>mês</v>
      </c>
      <c r="E9" s="515">
        <f>VLOOKUP($A9,TPU!$A$6:$D$3931,4,FALSE)</f>
        <v>32791.083586000001</v>
      </c>
      <c r="F9" s="516">
        <f>(1/30)*15</f>
        <v>0.5</v>
      </c>
      <c r="G9" s="517">
        <f t="shared" ref="G9" si="2">E9*F9</f>
        <v>16395.541793</v>
      </c>
      <c r="H9" s="513" t="s">
        <v>338</v>
      </c>
      <c r="I9" s="518" t="s">
        <v>342</v>
      </c>
    </row>
    <row r="10" spans="1:15" ht="30" hidden="1" customHeight="1" x14ac:dyDescent="0.25">
      <c r="A10" s="513" t="s">
        <v>343</v>
      </c>
      <c r="B10" s="513" t="s">
        <v>337</v>
      </c>
      <c r="C10" s="514" t="str">
        <f>VLOOKUP($A10,TPU!$A$6:$D$3931,2,FALSE)</f>
        <v>Engenheiro de projetos sênior</v>
      </c>
      <c r="D10" s="513" t="str">
        <f>VLOOKUP($A10,TPU!$A$6:$D$3931,3,FALSE)</f>
        <v>mês</v>
      </c>
      <c r="E10" s="515">
        <f>VLOOKUP($A10,TPU!$A$6:$D$3931,4,FALSE)</f>
        <v>43489.037526</v>
      </c>
      <c r="F10" s="516">
        <f>(1/30/2)*15</f>
        <v>0.25</v>
      </c>
      <c r="G10" s="517">
        <f t="shared" si="0"/>
        <v>10872.2593815</v>
      </c>
      <c r="H10" s="513" t="s">
        <v>338</v>
      </c>
      <c r="I10" s="518" t="s">
        <v>344</v>
      </c>
    </row>
    <row r="11" spans="1:15" ht="30" hidden="1" customHeight="1" x14ac:dyDescent="0.25">
      <c r="A11" s="513" t="s">
        <v>345</v>
      </c>
      <c r="B11" s="513" t="s">
        <v>335</v>
      </c>
      <c r="C11" s="514" t="str">
        <f>VLOOKUP($A11,TPU!$A$6:$D$3931,2,FALSE)</f>
        <v>Comercial (2,55% do CMCC - SINAPI)</v>
      </c>
      <c r="D11" s="513" t="str">
        <f>VLOOKUP($A11,TPU!$A$6:$D$3931,3,FALSE)</f>
        <v>m² x mês</v>
      </c>
      <c r="E11" s="515">
        <f>VLOOKUP($A11,TPU!$A$6:$D$3931,4,FALSE)</f>
        <v>70.092838999999998</v>
      </c>
      <c r="F11" s="516">
        <f>((57.95/2)+4.5*(COUNTIF(A7:A10,"P8"&amp;"*")))*AVERAGEIF(A7:A10,"P8"&amp;"*",F7:F10)</f>
        <v>20.551562499999999</v>
      </c>
      <c r="G11" s="517">
        <f t="shared" si="0"/>
        <v>1440.5173615109375</v>
      </c>
      <c r="H11" s="513" t="s">
        <v>338</v>
      </c>
      <c r="I11" s="518" t="s">
        <v>346</v>
      </c>
    </row>
    <row r="12" spans="1:15" ht="30" hidden="1" customHeight="1" x14ac:dyDescent="0.25">
      <c r="A12" s="513" t="s">
        <v>347</v>
      </c>
      <c r="B12" s="513" t="s">
        <v>348</v>
      </c>
      <c r="C12" s="514" t="str">
        <f>VLOOKUP($A12,TPU!$A$6:$D$3931,2,FALSE)</f>
        <v>Escritório</v>
      </c>
      <c r="D12" s="513" t="str">
        <f>VLOOKUP($A12,TPU!$A$6:$D$3931,3,FALSE)</f>
        <v>ocupante x mês</v>
      </c>
      <c r="E12" s="515">
        <f>VLOOKUP($A12,TPU!$A$6:$D$3931,4,FALSE)</f>
        <v>661.14009799999997</v>
      </c>
      <c r="F12" s="516">
        <f>COUNTIF(A7:A10,"P8"&amp;"*")*AVERAGEIF(A7:A10,"P8"&amp;"*",F7:F10)</f>
        <v>1.75</v>
      </c>
      <c r="G12" s="517">
        <f t="shared" si="0"/>
        <v>1156.9951715</v>
      </c>
      <c r="H12" s="513" t="s">
        <v>338</v>
      </c>
      <c r="I12" s="518" t="s">
        <v>349</v>
      </c>
    </row>
    <row r="13" spans="1:15" ht="30" hidden="1" customHeight="1" x14ac:dyDescent="0.25">
      <c r="A13" s="513" t="s">
        <v>350</v>
      </c>
      <c r="B13" s="513" t="s">
        <v>335</v>
      </c>
      <c r="C13" s="514" t="str">
        <f>VLOOKUP($A13,TPU!$A$6:$D$3931,2,FALSE)</f>
        <v>Escritório</v>
      </c>
      <c r="D13" s="513" t="str">
        <f>VLOOKUP($A13,TPU!$A$6:$D$3931,3,FALSE)</f>
        <v>ocupante x mês</v>
      </c>
      <c r="E13" s="515">
        <f>VLOOKUP($A13,TPU!$A$6:$D$3931,4,FALSE)</f>
        <v>197.18950099999998</v>
      </c>
      <c r="F13" s="516">
        <f>COUNTIF(A7:A10,"P8"&amp;"*")*AVERAGEIF(A7:A10,"P8"&amp;"*",F7:F10)</f>
        <v>1.75</v>
      </c>
      <c r="G13" s="517">
        <f t="shared" si="0"/>
        <v>345.08162674999994</v>
      </c>
      <c r="H13" s="513" t="s">
        <v>338</v>
      </c>
      <c r="I13" s="518" t="s">
        <v>349</v>
      </c>
    </row>
    <row r="14" spans="1:15" ht="15" hidden="1" customHeight="1" x14ac:dyDescent="0.25">
      <c r="A14" s="513"/>
      <c r="B14" s="545"/>
      <c r="C14" s="514"/>
      <c r="D14" s="513"/>
      <c r="E14" s="515"/>
      <c r="F14" s="516"/>
      <c r="G14" s="517"/>
      <c r="H14" s="513"/>
      <c r="I14" s="514"/>
    </row>
    <row r="15" spans="1:15" ht="15" hidden="1" customHeight="1" x14ac:dyDescent="0.25">
      <c r="A15" s="531" t="s">
        <v>351</v>
      </c>
      <c r="B15" s="531"/>
      <c r="C15" s="532"/>
      <c r="D15" s="533"/>
      <c r="E15" s="534"/>
      <c r="F15" s="535"/>
      <c r="G15" s="536">
        <f>SUBTOTAL(9,G16:G38)</f>
        <v>644323.79452181153</v>
      </c>
      <c r="H15" s="537"/>
      <c r="I15" s="536"/>
      <c r="K15" s="563"/>
    </row>
    <row r="16" spans="1:15" ht="15" hidden="1" customHeight="1" x14ac:dyDescent="0.25">
      <c r="A16" s="531" t="s">
        <v>352</v>
      </c>
      <c r="B16" s="531"/>
      <c r="C16" s="532"/>
      <c r="D16" s="533"/>
      <c r="E16" s="534"/>
      <c r="F16" s="535"/>
      <c r="G16" s="536"/>
      <c r="H16" s="537"/>
      <c r="I16" s="536"/>
    </row>
    <row r="17" spans="1:9" ht="15" hidden="1" customHeight="1" x14ac:dyDescent="0.25">
      <c r="A17" s="538" t="s">
        <v>353</v>
      </c>
      <c r="B17" s="539"/>
      <c r="C17" s="538"/>
      <c r="D17" s="540"/>
      <c r="E17" s="541"/>
      <c r="F17" s="542"/>
      <c r="G17" s="543">
        <f>SUBTOTAL(9,G18:G27)</f>
        <v>385274.29188684101</v>
      </c>
      <c r="H17" s="544"/>
      <c r="I17" s="543"/>
    </row>
    <row r="18" spans="1:9" ht="30" hidden="1" customHeight="1" x14ac:dyDescent="0.25">
      <c r="A18" s="513" t="s">
        <v>336</v>
      </c>
      <c r="B18" s="545" t="s">
        <v>337</v>
      </c>
      <c r="C18" s="514" t="str">
        <f>VLOOKUP($A18,TPU!$A$6:$D$3931,2,FALSE)</f>
        <v>Engenheiro de projetos pleno</v>
      </c>
      <c r="D18" s="513" t="str">
        <f>VLOOKUP($A18,TPU!$A$6:$D$3931,3,FALSE)</f>
        <v>mês</v>
      </c>
      <c r="E18" s="515">
        <f>VLOOKUP($A18,TPU!$A$6:$D$3931,4,FALSE)</f>
        <v>35078.591838</v>
      </c>
      <c r="F18" s="546">
        <v>2</v>
      </c>
      <c r="G18" s="517">
        <f>E18*F18</f>
        <v>70157.183676000001</v>
      </c>
      <c r="H18" s="513" t="s">
        <v>338</v>
      </c>
      <c r="I18" s="514" t="s">
        <v>354</v>
      </c>
    </row>
    <row r="19" spans="1:9" ht="30" hidden="1" customHeight="1" x14ac:dyDescent="0.25">
      <c r="A19" s="513" t="s">
        <v>341</v>
      </c>
      <c r="B19" s="545" t="s">
        <v>337</v>
      </c>
      <c r="C19" s="514" t="str">
        <f>VLOOKUP($A19,TPU!$A$6:$D$3931,2,FALSE)</f>
        <v>Engenheiro de projetos júnior</v>
      </c>
      <c r="D19" s="513" t="str">
        <f>VLOOKUP($A19,TPU!$A$6:$D$3931,3,FALSE)</f>
        <v>mês</v>
      </c>
      <c r="E19" s="515">
        <f>VLOOKUP($A19,TPU!$A$6:$D$3931,4,FALSE)</f>
        <v>32791.083586000001</v>
      </c>
      <c r="F19" s="546">
        <v>2</v>
      </c>
      <c r="G19" s="517">
        <f>E19*F19</f>
        <v>65582.167172000001</v>
      </c>
      <c r="H19" s="513" t="s">
        <v>338</v>
      </c>
      <c r="I19" s="514" t="s">
        <v>354</v>
      </c>
    </row>
    <row r="20" spans="1:9" ht="30" hidden="1" customHeight="1" x14ac:dyDescent="0.25">
      <c r="A20" s="513" t="s">
        <v>341</v>
      </c>
      <c r="B20" s="545" t="s">
        <v>337</v>
      </c>
      <c r="C20" s="514" t="str">
        <f>VLOOKUP($A20,TPU!$A$6:$D$3931,2,FALSE)</f>
        <v>Engenheiro de projetos júnior</v>
      </c>
      <c r="D20" s="513" t="str">
        <f>VLOOKUP($A20,TPU!$A$6:$D$3931,3,FALSE)</f>
        <v>mês</v>
      </c>
      <c r="E20" s="515">
        <f>VLOOKUP($A20,TPU!$A$6:$D$3931,4,FALSE)</f>
        <v>32791.083586000001</v>
      </c>
      <c r="F20" s="546">
        <v>2</v>
      </c>
      <c r="G20" s="517">
        <f>E20*F20</f>
        <v>65582.167172000001</v>
      </c>
      <c r="H20" s="513" t="s">
        <v>338</v>
      </c>
      <c r="I20" s="514" t="s">
        <v>354</v>
      </c>
    </row>
    <row r="21" spans="1:9" ht="30" hidden="1" customHeight="1" x14ac:dyDescent="0.25">
      <c r="A21" s="513" t="s">
        <v>336</v>
      </c>
      <c r="B21" s="545" t="s">
        <v>337</v>
      </c>
      <c r="C21" s="514" t="str">
        <f>VLOOKUP($A21,TPU!$A$6:$D$3931,2,FALSE)</f>
        <v>Engenheiro de projetos pleno</v>
      </c>
      <c r="D21" s="513" t="str">
        <f>VLOOKUP($A21,TPU!$A$6:$D$3931,3,FALSE)</f>
        <v>mês</v>
      </c>
      <c r="E21" s="515">
        <f>VLOOKUP($A21,TPU!$A$6:$D$3931,4,FALSE)</f>
        <v>35078.591838</v>
      </c>
      <c r="F21" s="546">
        <v>2</v>
      </c>
      <c r="G21" s="517">
        <f>E21*F21</f>
        <v>70157.183676000001</v>
      </c>
      <c r="H21" s="513" t="s">
        <v>338</v>
      </c>
      <c r="I21" s="514" t="s">
        <v>354</v>
      </c>
    </row>
    <row r="22" spans="1:9" ht="30" hidden="1" customHeight="1" x14ac:dyDescent="0.25">
      <c r="A22" s="513" t="s">
        <v>355</v>
      </c>
      <c r="B22" s="545" t="s">
        <v>356</v>
      </c>
      <c r="C22" s="514" t="str">
        <f>VLOOKUP($A22,TPU!$A$6:$D$3931,2,FALSE)</f>
        <v>Veículo leve - 53 kW (sem motorista)</v>
      </c>
      <c r="D22" s="513" t="str">
        <f>VLOOKUP($A22,TPU!$A$6:$D$3931,3,FALSE)</f>
        <v xml:space="preserve">dia </v>
      </c>
      <c r="E22" s="515">
        <f>VLOOKUP($A22,TPU!$A$6:$D$3931,4,FALSE)</f>
        <v>196.1029476166365</v>
      </c>
      <c r="F22" s="546">
        <f>28*COUNTIF(A18:A22,"P8"&amp;"*")</f>
        <v>112</v>
      </c>
      <c r="G22" s="517">
        <f t="shared" ref="G22" si="3">E22*F22</f>
        <v>21963.530133063286</v>
      </c>
      <c r="H22" s="513" t="s">
        <v>338</v>
      </c>
      <c r="I22" s="514" t="s">
        <v>357</v>
      </c>
    </row>
    <row r="23" spans="1:9" ht="30" hidden="1" customHeight="1" x14ac:dyDescent="0.25">
      <c r="A23" s="513" t="s">
        <v>358</v>
      </c>
      <c r="B23" s="545" t="s">
        <v>359</v>
      </c>
      <c r="C23" s="514" t="str">
        <f>VLOOKUP($A23,TPU!$A$6:$D$3931,2,FALSE)</f>
        <v xml:space="preserve">Estadia - BA </v>
      </c>
      <c r="D23" s="513" t="str">
        <f>VLOOKUP($A23,TPU!$A$6:$D$3931,3,FALSE)</f>
        <v xml:space="preserve">dia </v>
      </c>
      <c r="E23" s="515">
        <f>VLOOKUP($A23,TPU!$A$6:$D$3931,4,FALSE)</f>
        <v>517.62424999999996</v>
      </c>
      <c r="F23" s="546">
        <f>19*SUM(F18:F20)</f>
        <v>114</v>
      </c>
      <c r="G23" s="517">
        <f>E23*F23</f>
        <v>59009.164499999999</v>
      </c>
      <c r="H23" s="517" t="s">
        <v>360</v>
      </c>
      <c r="I23" s="514" t="s">
        <v>361</v>
      </c>
    </row>
    <row r="24" spans="1:9" ht="30" hidden="1" customHeight="1" x14ac:dyDescent="0.25">
      <c r="A24" s="513" t="s">
        <v>366</v>
      </c>
      <c r="B24" s="545" t="s">
        <v>363</v>
      </c>
      <c r="C24" s="514" t="str">
        <f>VLOOKUP($A24,TPU!$A$6:$D$3931,2,FALSE)</f>
        <v>Passagem aérea - destino Salvador (ida e volta)</v>
      </c>
      <c r="D24" s="513" t="str">
        <f>VLOOKUP($A24,TPU!$A$6:$D$3931,3,FALSE)</f>
        <v>und</v>
      </c>
      <c r="E24" s="515">
        <f>VLOOKUP($A24,TPU!$A$6:$D$3931,4,FALSE)</f>
        <v>1886.9756749999999</v>
      </c>
      <c r="F24" s="546">
        <f>1*COUNTIF(A18:A23,"P8"&amp;"*")</f>
        <v>4</v>
      </c>
      <c r="G24" s="517">
        <f>E24*F24</f>
        <v>7547.9026999999996</v>
      </c>
      <c r="H24" s="517" t="s">
        <v>364</v>
      </c>
      <c r="I24" s="514" t="s">
        <v>365</v>
      </c>
    </row>
    <row r="25" spans="1:9" ht="30" hidden="1" customHeight="1" x14ac:dyDescent="0.25">
      <c r="A25" s="513" t="s">
        <v>367</v>
      </c>
      <c r="B25" s="545" t="s">
        <v>368</v>
      </c>
      <c r="C25" s="514" t="str">
        <f>VLOOKUP($A25,TPU!$A$6:$D$3931,2,FALSE)</f>
        <v xml:space="preserve">DETER. COORDENADAS COM GPS3 (CONTROLE BASICO) PRECISAO MINIMA DE 2 ORDEM.      </v>
      </c>
      <c r="D25" s="513" t="str">
        <f>VLOOKUP($A25,TPU!$A$6:$D$3931,3,FALSE)</f>
        <v>un</v>
      </c>
      <c r="E25" s="515">
        <f>VLOOKUP($A25,TPU!$A$6:$D$3931,4,FALSE)</f>
        <v>3423.093004444444</v>
      </c>
      <c r="F25" s="546">
        <f>1*COUNTIF(A18:A23,"P8"&amp;"*")</f>
        <v>4</v>
      </c>
      <c r="G25" s="517">
        <f t="shared" ref="G25:G26" si="4">E25*F25</f>
        <v>13692.372017777776</v>
      </c>
      <c r="H25" s="513" t="s">
        <v>369</v>
      </c>
      <c r="I25" s="514" t="s">
        <v>370</v>
      </c>
    </row>
    <row r="26" spans="1:9" ht="30" hidden="1" customHeight="1" x14ac:dyDescent="0.25">
      <c r="A26" s="513" t="s">
        <v>371</v>
      </c>
      <c r="B26" s="545" t="s">
        <v>368</v>
      </c>
      <c r="C26" s="514" t="str">
        <f>VLOOKUP($A26,TPU!$A$6:$D$3931,2,FALSE)</f>
        <v>Notebook</v>
      </c>
      <c r="D26" s="513" t="str">
        <f>VLOOKUP($A26,TPU!$A$6:$D$3931,3,FALSE)</f>
        <v>un</v>
      </c>
      <c r="E26" s="515">
        <f>VLOOKUP($A26,TPU!$A$6:$D$3931,4,FALSE)</f>
        <v>2895.6552099999999</v>
      </c>
      <c r="F26" s="546">
        <f>1*COUNTIF(A18:A23,"P8"&amp;"*")</f>
        <v>4</v>
      </c>
      <c r="G26" s="517">
        <f t="shared" si="4"/>
        <v>11582.62084</v>
      </c>
      <c r="H26" s="517" t="s">
        <v>364</v>
      </c>
      <c r="I26" s="514" t="s">
        <v>370</v>
      </c>
    </row>
    <row r="27" spans="1:9" ht="15" hidden="1" customHeight="1" x14ac:dyDescent="0.25">
      <c r="A27" s="513"/>
      <c r="B27" s="545"/>
      <c r="C27" s="514"/>
      <c r="D27" s="513"/>
      <c r="E27" s="515"/>
      <c r="F27" s="546"/>
      <c r="G27" s="517"/>
      <c r="H27" s="517"/>
      <c r="I27" s="518"/>
    </row>
    <row r="28" spans="1:9" ht="15" hidden="1" customHeight="1" x14ac:dyDescent="0.25">
      <c r="A28" s="538" t="s">
        <v>335</v>
      </c>
      <c r="B28" s="539"/>
      <c r="C28" s="538"/>
      <c r="D28" s="540"/>
      <c r="E28" s="541"/>
      <c r="F28" s="542"/>
      <c r="G28" s="543">
        <f>SUBTOTAL(9,G29:G38)</f>
        <v>259049.50263497062</v>
      </c>
      <c r="H28" s="544"/>
      <c r="I28" s="544"/>
    </row>
    <row r="29" spans="1:9" s="527" customFormat="1" ht="30" hidden="1" customHeight="1" x14ac:dyDescent="0.25">
      <c r="A29" s="513" t="s">
        <v>336</v>
      </c>
      <c r="B29" s="545" t="s">
        <v>337</v>
      </c>
      <c r="C29" s="514" t="str">
        <f>VLOOKUP($A29,TPU!$A$6:$D$3931,2,FALSE)</f>
        <v>Engenheiro de projetos pleno</v>
      </c>
      <c r="D29" s="513" t="str">
        <f>VLOOKUP($A29,TPU!$A$6:$D$3931,3,FALSE)</f>
        <v>mês</v>
      </c>
      <c r="E29" s="515">
        <f>VLOOKUP($A29,TPU!$A$6:$D$3931,4,FALSE)</f>
        <v>35078.591838</v>
      </c>
      <c r="F29" s="546">
        <v>1.5</v>
      </c>
      <c r="G29" s="517">
        <f t="shared" ref="G29:G31" si="5">E29*F29</f>
        <v>52617.887757000004</v>
      </c>
      <c r="H29" s="513" t="s">
        <v>338</v>
      </c>
      <c r="I29" s="518" t="s">
        <v>372</v>
      </c>
    </row>
    <row r="30" spans="1:9" s="527" customFormat="1" ht="30" hidden="1" customHeight="1" x14ac:dyDescent="0.25">
      <c r="A30" s="513" t="s">
        <v>343</v>
      </c>
      <c r="B30" s="545" t="s">
        <v>337</v>
      </c>
      <c r="C30" s="514" t="str">
        <f>VLOOKUP($A30,TPU!$A$6:$D$3931,2,FALSE)</f>
        <v>Engenheiro de projetos sênior</v>
      </c>
      <c r="D30" s="513" t="str">
        <f>VLOOKUP($A30,TPU!$A$6:$D$3931,3,FALSE)</f>
        <v>mês</v>
      </c>
      <c r="E30" s="515">
        <f>VLOOKUP($A30,TPU!$A$6:$D$3931,4,FALSE)</f>
        <v>43489.037526</v>
      </c>
      <c r="F30" s="546">
        <v>1.5</v>
      </c>
      <c r="G30" s="517">
        <f t="shared" ref="G30" si="6">E30*F30</f>
        <v>65233.556289</v>
      </c>
      <c r="H30" s="513" t="s">
        <v>338</v>
      </c>
      <c r="I30" s="518" t="s">
        <v>372</v>
      </c>
    </row>
    <row r="31" spans="1:9" ht="30" hidden="1" customHeight="1" x14ac:dyDescent="0.25">
      <c r="A31" s="513" t="s">
        <v>336</v>
      </c>
      <c r="B31" s="545" t="s">
        <v>337</v>
      </c>
      <c r="C31" s="514" t="str">
        <f>VLOOKUP($A31,TPU!$A$6:$D$3931,2,FALSE)</f>
        <v>Engenheiro de projetos pleno</v>
      </c>
      <c r="D31" s="513" t="str">
        <f>VLOOKUP($A31,TPU!$A$6:$D$3931,3,FALSE)</f>
        <v>mês</v>
      </c>
      <c r="E31" s="515">
        <f>VLOOKUP($A31,TPU!$A$6:$D$3931,4,FALSE)</f>
        <v>35078.591838</v>
      </c>
      <c r="F31" s="546">
        <v>1.5</v>
      </c>
      <c r="G31" s="517">
        <f t="shared" si="5"/>
        <v>52617.887757000004</v>
      </c>
      <c r="H31" s="513" t="s">
        <v>338</v>
      </c>
      <c r="I31" s="518" t="s">
        <v>372</v>
      </c>
    </row>
    <row r="32" spans="1:9" ht="30" hidden="1" customHeight="1" x14ac:dyDescent="0.25">
      <c r="A32" s="513" t="s">
        <v>343</v>
      </c>
      <c r="B32" s="545" t="s">
        <v>337</v>
      </c>
      <c r="C32" s="514" t="str">
        <f>VLOOKUP($A32,TPU!$A$6:$D$3931,2,FALSE)</f>
        <v>Engenheiro de projetos sênior</v>
      </c>
      <c r="D32" s="513" t="str">
        <f>VLOOKUP($A32,TPU!$A$6:$D$3931,3,FALSE)</f>
        <v>mês</v>
      </c>
      <c r="E32" s="515">
        <f>VLOOKUP($A32,TPU!$A$6:$D$3931,4,FALSE)</f>
        <v>43489.037526</v>
      </c>
      <c r="F32" s="546">
        <v>1.5</v>
      </c>
      <c r="G32" s="517">
        <f t="shared" ref="G32:G33" si="7">E32*F32</f>
        <v>65233.556289</v>
      </c>
      <c r="H32" s="513" t="s">
        <v>338</v>
      </c>
      <c r="I32" s="518" t="s">
        <v>372</v>
      </c>
    </row>
    <row r="33" spans="1:9" ht="30" hidden="1" customHeight="1" x14ac:dyDescent="0.25">
      <c r="A33" s="513" t="s">
        <v>355</v>
      </c>
      <c r="B33" s="545" t="s">
        <v>356</v>
      </c>
      <c r="C33" s="514" t="str">
        <f>VLOOKUP($A33,TPU!$A$6:$D$3931,2,FALSE)</f>
        <v>Veículo leve - 53 kW (sem motorista)</v>
      </c>
      <c r="D33" s="513" t="str">
        <f>VLOOKUP($A33,TPU!$A$6:$D$3931,3,FALSE)</f>
        <v xml:space="preserve">dia </v>
      </c>
      <c r="E33" s="515">
        <f>VLOOKUP($A33,TPU!$A$6:$D$3931,4,FALSE)</f>
        <v>196.1029476166365</v>
      </c>
      <c r="F33" s="546">
        <v>8</v>
      </c>
      <c r="G33" s="517">
        <f t="shared" si="7"/>
        <v>1568.823580933092</v>
      </c>
      <c r="H33" s="513" t="s">
        <v>338</v>
      </c>
      <c r="I33" s="518" t="s">
        <v>373</v>
      </c>
    </row>
    <row r="34" spans="1:9" ht="30" hidden="1" customHeight="1" x14ac:dyDescent="0.25">
      <c r="A34" s="513" t="s">
        <v>358</v>
      </c>
      <c r="B34" s="545" t="s">
        <v>359</v>
      </c>
      <c r="C34" s="514" t="str">
        <f>VLOOKUP($A34,TPU!$A$6:$D$3931,2,FALSE)</f>
        <v xml:space="preserve">Estadia - BA </v>
      </c>
      <c r="D34" s="513" t="str">
        <f>VLOOKUP($A34,TPU!$A$6:$D$3931,3,FALSE)</f>
        <v xml:space="preserve">dia </v>
      </c>
      <c r="E34" s="515">
        <f>VLOOKUP($A34,TPU!$A$6:$D$3931,4,FALSE)</f>
        <v>517.62424999999996</v>
      </c>
      <c r="F34" s="546">
        <f>2*2*2</f>
        <v>8</v>
      </c>
      <c r="G34" s="517">
        <f t="shared" ref="G34" si="8">E34*F34</f>
        <v>4140.9939999999997</v>
      </c>
      <c r="H34" s="517" t="s">
        <v>360</v>
      </c>
      <c r="I34" s="518" t="s">
        <v>374</v>
      </c>
    </row>
    <row r="35" spans="1:9" ht="30" hidden="1" customHeight="1" x14ac:dyDescent="0.25">
      <c r="A35" s="513" t="s">
        <v>366</v>
      </c>
      <c r="B35" s="545" t="s">
        <v>363</v>
      </c>
      <c r="C35" s="514" t="str">
        <f>VLOOKUP($A35,TPU!$A$6:$D$3931,2,FALSE)</f>
        <v>Passagem aérea - destino Salvador (ida e volta)</v>
      </c>
      <c r="D35" s="513" t="str">
        <f>VLOOKUP($A35,TPU!$A$6:$D$3931,3,FALSE)</f>
        <v>und</v>
      </c>
      <c r="E35" s="515">
        <f>VLOOKUP($A35,TPU!$A$6:$D$3931,4,FALSE)</f>
        <v>1886.9756749999999</v>
      </c>
      <c r="F35" s="546">
        <f>2*2</f>
        <v>4</v>
      </c>
      <c r="G35" s="517">
        <f t="shared" ref="G35:G38" si="9">E35*F35</f>
        <v>7547.9026999999996</v>
      </c>
      <c r="H35" s="517" t="s">
        <v>364</v>
      </c>
      <c r="I35" s="518" t="s">
        <v>375</v>
      </c>
    </row>
    <row r="36" spans="1:9" ht="30" hidden="1" customHeight="1" x14ac:dyDescent="0.25">
      <c r="A36" s="513" t="s">
        <v>345</v>
      </c>
      <c r="B36" s="545" t="s">
        <v>335</v>
      </c>
      <c r="C36" s="514" t="str">
        <f>VLOOKUP($A36,TPU!$A$6:$D$3931,2,FALSE)</f>
        <v>Comercial (2,55% do CMCC - SINAPI)</v>
      </c>
      <c r="D36" s="513" t="str">
        <f>VLOOKUP($A36,TPU!$A$6:$D$3931,3,FALSE)</f>
        <v>m² x mês</v>
      </c>
      <c r="E36" s="515">
        <f>VLOOKUP($A36,TPU!$A$6:$D$3931,4,FALSE)</f>
        <v>70.092838999999998</v>
      </c>
      <c r="F36" s="516">
        <f>((57.95/2)+4.5*(COUNTIF(A29:A35,"P8"&amp;"*")))*AVERAGEIF(A29:A35,"P8"&amp;"*",F29:F35)</f>
        <v>70.462500000000006</v>
      </c>
      <c r="G36" s="517">
        <f t="shared" si="9"/>
        <v>4938.9166680375001</v>
      </c>
      <c r="H36" s="513" t="s">
        <v>338</v>
      </c>
      <c r="I36" s="518" t="s">
        <v>346</v>
      </c>
    </row>
    <row r="37" spans="1:9" ht="30" hidden="1" customHeight="1" x14ac:dyDescent="0.25">
      <c r="A37" s="513" t="s">
        <v>347</v>
      </c>
      <c r="B37" s="545" t="s">
        <v>348</v>
      </c>
      <c r="C37" s="514" t="str">
        <f>VLOOKUP($A37,TPU!$A$6:$D$3931,2,FALSE)</f>
        <v>Escritório</v>
      </c>
      <c r="D37" s="513" t="str">
        <f>VLOOKUP($A37,TPU!$A$6:$D$3931,3,FALSE)</f>
        <v>ocupante x mês</v>
      </c>
      <c r="E37" s="515">
        <f>VLOOKUP($A37,TPU!$A$6:$D$3931,4,FALSE)</f>
        <v>661.14009799999997</v>
      </c>
      <c r="F37" s="516">
        <f>COUNTIF(A29:A35,"P8"&amp;"*")*AVERAGEIF(A29:A35,"P8"&amp;"*",F29:F35)</f>
        <v>6</v>
      </c>
      <c r="G37" s="517">
        <f t="shared" si="9"/>
        <v>3966.840588</v>
      </c>
      <c r="H37" s="513" t="s">
        <v>338</v>
      </c>
      <c r="I37" s="518" t="s">
        <v>349</v>
      </c>
    </row>
    <row r="38" spans="1:9" ht="30" hidden="1" customHeight="1" x14ac:dyDescent="0.25">
      <c r="A38" s="513" t="s">
        <v>350</v>
      </c>
      <c r="B38" s="545" t="s">
        <v>335</v>
      </c>
      <c r="C38" s="514" t="str">
        <f>VLOOKUP($A38,TPU!$A$6:$D$3931,2,FALSE)</f>
        <v>Escritório</v>
      </c>
      <c r="D38" s="513" t="str">
        <f>VLOOKUP($A38,TPU!$A$6:$D$3931,3,FALSE)</f>
        <v>ocupante x mês</v>
      </c>
      <c r="E38" s="515">
        <f>VLOOKUP($A38,TPU!$A$6:$D$3931,4,FALSE)</f>
        <v>197.18950099999998</v>
      </c>
      <c r="F38" s="516">
        <f>COUNTIF(A29:A35,"P8"&amp;"*")*AVERAGEIF(A29:A35,"P8"&amp;"*",F29:F35)</f>
        <v>6</v>
      </c>
      <c r="G38" s="517">
        <f t="shared" si="9"/>
        <v>1183.1370059999999</v>
      </c>
      <c r="H38" s="513" t="s">
        <v>338</v>
      </c>
      <c r="I38" s="518" t="s">
        <v>349</v>
      </c>
    </row>
    <row r="39" spans="1:9" ht="15" hidden="1" customHeight="1" x14ac:dyDescent="0.25">
      <c r="A39" s="513"/>
      <c r="B39" s="545"/>
      <c r="C39" s="514"/>
      <c r="D39" s="513"/>
      <c r="E39" s="515"/>
      <c r="F39" s="516"/>
      <c r="G39" s="517"/>
      <c r="H39" s="513"/>
      <c r="I39" s="514"/>
    </row>
    <row r="40" spans="1:9" ht="15" hidden="1" customHeight="1" x14ac:dyDescent="0.25">
      <c r="A40" s="531" t="s">
        <v>376</v>
      </c>
      <c r="B40" s="531"/>
      <c r="C40" s="532"/>
      <c r="D40" s="533"/>
      <c r="E40" s="534"/>
      <c r="F40" s="535"/>
      <c r="G40" s="536"/>
      <c r="H40" s="537"/>
      <c r="I40" s="536"/>
    </row>
    <row r="41" spans="1:9" ht="15" hidden="1" customHeight="1" x14ac:dyDescent="0.25">
      <c r="A41" s="531" t="s">
        <v>377</v>
      </c>
      <c r="B41" s="531"/>
      <c r="C41" s="532"/>
      <c r="D41" s="533"/>
      <c r="E41" s="534"/>
      <c r="F41" s="535"/>
      <c r="G41" s="536">
        <f>SUBTOTAL(9,G42:G47)</f>
        <v>36124.055091512506</v>
      </c>
      <c r="H41" s="537"/>
      <c r="I41" s="536"/>
    </row>
    <row r="42" spans="1:9" ht="15" hidden="1" customHeight="1" x14ac:dyDescent="0.25">
      <c r="A42" s="538" t="s">
        <v>335</v>
      </c>
      <c r="B42" s="539"/>
      <c r="C42" s="538"/>
      <c r="D42" s="540"/>
      <c r="E42" s="541"/>
      <c r="F42" s="542"/>
      <c r="G42" s="543">
        <f>SUBTOTAL(9,G43:G47)</f>
        <v>36124.055091512506</v>
      </c>
      <c r="H42" s="544"/>
      <c r="I42" s="543"/>
    </row>
    <row r="43" spans="1:9" ht="30" hidden="1" customHeight="1" x14ac:dyDescent="0.25">
      <c r="A43" s="513" t="s">
        <v>336</v>
      </c>
      <c r="B43" s="545" t="s">
        <v>337</v>
      </c>
      <c r="C43" s="514" t="str">
        <f>VLOOKUP($A43,TPU!$A$6:$D$3931,2,FALSE)</f>
        <v>Engenheiro de projetos pleno</v>
      </c>
      <c r="D43" s="513" t="str">
        <f>VLOOKUP($A43,TPU!$A$6:$D$3931,3,FALSE)</f>
        <v>mês</v>
      </c>
      <c r="E43" s="515">
        <f>VLOOKUP($A43,TPU!$A$6:$D$3931,4,FALSE)</f>
        <v>35078.591838</v>
      </c>
      <c r="F43" s="546">
        <v>0.5</v>
      </c>
      <c r="G43" s="517">
        <f t="shared" ref="G43:G47" si="10">E43*F43</f>
        <v>17539.295919</v>
      </c>
      <c r="H43" s="513" t="s">
        <v>338</v>
      </c>
      <c r="I43" s="518" t="s">
        <v>372</v>
      </c>
    </row>
    <row r="44" spans="1:9" ht="30" hidden="1" customHeight="1" x14ac:dyDescent="0.25">
      <c r="A44" s="513" t="s">
        <v>341</v>
      </c>
      <c r="B44" s="545" t="s">
        <v>337</v>
      </c>
      <c r="C44" s="514" t="str">
        <f>VLOOKUP($A44,TPU!$A$6:$D$3931,2,FALSE)</f>
        <v>Engenheiro de projetos júnior</v>
      </c>
      <c r="D44" s="513" t="str">
        <f>VLOOKUP($A44,TPU!$A$6:$D$3931,3,FALSE)</f>
        <v>mês</v>
      </c>
      <c r="E44" s="515">
        <f>VLOOKUP($A44,TPU!$A$6:$D$3931,4,FALSE)</f>
        <v>32791.083586000001</v>
      </c>
      <c r="F44" s="546">
        <v>0.5</v>
      </c>
      <c r="G44" s="517">
        <f t="shared" si="10"/>
        <v>16395.541793</v>
      </c>
      <c r="H44" s="513" t="s">
        <v>338</v>
      </c>
      <c r="I44" s="518" t="s">
        <v>372</v>
      </c>
    </row>
    <row r="45" spans="1:9" ht="30" hidden="1" customHeight="1" x14ac:dyDescent="0.25">
      <c r="A45" s="513" t="s">
        <v>345</v>
      </c>
      <c r="B45" s="545" t="s">
        <v>335</v>
      </c>
      <c r="C45" s="514" t="str">
        <f>VLOOKUP($A45,TPU!$A$6:$D$3931,2,FALSE)</f>
        <v>Comercial (2,55% do CMCC - SINAPI)</v>
      </c>
      <c r="D45" s="513" t="str">
        <f>VLOOKUP($A45,TPU!$A$6:$D$3931,3,FALSE)</f>
        <v>m² x mês</v>
      </c>
      <c r="E45" s="515">
        <f>VLOOKUP($A45,TPU!$A$6:$D$3931,4,FALSE)</f>
        <v>70.092838999999998</v>
      </c>
      <c r="F45" s="516">
        <f>((57.95/2)+4.5*(COUNTIF(A43:A44,"P8"&amp;"*")))*AVERAGEIF(A43:A44,"P8"&amp;"*",F43:F44)</f>
        <v>18.987500000000001</v>
      </c>
      <c r="G45" s="517">
        <f t="shared" si="10"/>
        <v>1330.8877805125001</v>
      </c>
      <c r="H45" s="513" t="s">
        <v>338</v>
      </c>
      <c r="I45" s="518" t="s">
        <v>346</v>
      </c>
    </row>
    <row r="46" spans="1:9" ht="30" hidden="1" customHeight="1" x14ac:dyDescent="0.25">
      <c r="A46" s="513" t="s">
        <v>347</v>
      </c>
      <c r="B46" s="545" t="s">
        <v>348</v>
      </c>
      <c r="C46" s="514" t="str">
        <f>VLOOKUP($A46,TPU!$A$6:$D$3931,2,FALSE)</f>
        <v>Escritório</v>
      </c>
      <c r="D46" s="513" t="str">
        <f>VLOOKUP($A46,TPU!$A$6:$D$3931,3,FALSE)</f>
        <v>ocupante x mês</v>
      </c>
      <c r="E46" s="515">
        <f>VLOOKUP($A46,TPU!$A$6:$D$3931,4,FALSE)</f>
        <v>661.14009799999997</v>
      </c>
      <c r="F46" s="516">
        <f>COUNTIF(A43:A44,"P8"&amp;"*")*AVERAGEIF(A43:A44,"P8"&amp;"*",F43:F44)</f>
        <v>1</v>
      </c>
      <c r="G46" s="517">
        <f t="shared" si="10"/>
        <v>661.14009799999997</v>
      </c>
      <c r="H46" s="513" t="s">
        <v>338</v>
      </c>
      <c r="I46" s="518" t="s">
        <v>349</v>
      </c>
    </row>
    <row r="47" spans="1:9" ht="30" hidden="1" customHeight="1" x14ac:dyDescent="0.25">
      <c r="A47" s="513" t="s">
        <v>350</v>
      </c>
      <c r="B47" s="545" t="s">
        <v>335</v>
      </c>
      <c r="C47" s="514" t="str">
        <f>VLOOKUP($A47,TPU!$A$6:$D$3931,2,FALSE)</f>
        <v>Escritório</v>
      </c>
      <c r="D47" s="513" t="str">
        <f>VLOOKUP($A47,TPU!$A$6:$D$3931,3,FALSE)</f>
        <v>ocupante x mês</v>
      </c>
      <c r="E47" s="515">
        <f>VLOOKUP($A47,TPU!$A$6:$D$3931,4,FALSE)</f>
        <v>197.18950099999998</v>
      </c>
      <c r="F47" s="516">
        <f>COUNTIF(A43:A44,"P8"&amp;"*")*AVERAGEIF(A43:A44,"P8"&amp;"*",F43:F44)</f>
        <v>1</v>
      </c>
      <c r="G47" s="517">
        <f t="shared" si="10"/>
        <v>197.18950099999998</v>
      </c>
      <c r="H47" s="513" t="s">
        <v>338</v>
      </c>
      <c r="I47" s="518" t="s">
        <v>349</v>
      </c>
    </row>
    <row r="48" spans="1:9" ht="15" hidden="1" customHeight="1" x14ac:dyDescent="0.25">
      <c r="A48" s="513"/>
      <c r="B48" s="545"/>
      <c r="C48" s="514"/>
      <c r="D48" s="513"/>
      <c r="E48" s="515"/>
      <c r="F48" s="516"/>
      <c r="G48" s="517"/>
      <c r="H48" s="513"/>
      <c r="I48" s="514"/>
    </row>
    <row r="49" spans="1:9" ht="15" customHeight="1" x14ac:dyDescent="0.25">
      <c r="A49" s="531" t="s">
        <v>4156</v>
      </c>
      <c r="B49" s="531"/>
      <c r="C49" s="532"/>
      <c r="D49" s="533"/>
      <c r="E49" s="534"/>
      <c r="F49" s="535"/>
      <c r="G49" s="536">
        <f>SUBTOTAL(9,G51:G69)</f>
        <v>467329.46760235081</v>
      </c>
      <c r="H49" s="537"/>
      <c r="I49" s="536"/>
    </row>
    <row r="50" spans="1:9" ht="15" customHeight="1" x14ac:dyDescent="0.25">
      <c r="A50" s="538" t="s">
        <v>353</v>
      </c>
      <c r="B50" s="539"/>
      <c r="C50" s="538"/>
      <c r="D50" s="540"/>
      <c r="E50" s="541"/>
      <c r="F50" s="542"/>
      <c r="G50" s="543">
        <f>SUBTOTAL(9,G51:G59)</f>
        <v>193255.81088688885</v>
      </c>
      <c r="H50" s="544"/>
      <c r="I50" s="543"/>
    </row>
    <row r="51" spans="1:9" ht="30" customHeight="1" x14ac:dyDescent="0.25">
      <c r="A51" s="513" t="s">
        <v>378</v>
      </c>
      <c r="B51" s="545" t="s">
        <v>337</v>
      </c>
      <c r="C51" s="514" t="str">
        <f>VLOOKUP($A51,TPU!$A$6:$D$3931,2,FALSE)</f>
        <v>Engenheiro ambiental pleno</v>
      </c>
      <c r="D51" s="513" t="str">
        <f>VLOOKUP($A51,TPU!$A$6:$D$3931,3,FALSE)</f>
        <v>mês</v>
      </c>
      <c r="E51" s="515">
        <f>VLOOKUP($A51,TPU!$A$6:$D$3931,4,FALSE)</f>
        <v>33963.954980999995</v>
      </c>
      <c r="F51" s="602">
        <v>2</v>
      </c>
      <c r="G51" s="517">
        <f>E51*F51</f>
        <v>67927.909961999991</v>
      </c>
      <c r="H51" s="513" t="s">
        <v>338</v>
      </c>
      <c r="I51" s="514" t="s">
        <v>372</v>
      </c>
    </row>
    <row r="52" spans="1:9" ht="30" customHeight="1" x14ac:dyDescent="0.25">
      <c r="A52" s="513" t="s">
        <v>3570</v>
      </c>
      <c r="B52" s="545" t="s">
        <v>337</v>
      </c>
      <c r="C52" s="514" t="str">
        <f>VLOOKUP($A52,TPU!$A$6:$D$3931,2,FALSE)</f>
        <v>Engenheiro florestal júnior</v>
      </c>
      <c r="D52" s="513" t="str">
        <f>VLOOKUP($A52,TPU!$A$6:$D$3931,3,FALSE)</f>
        <v>mês</v>
      </c>
      <c r="E52" s="515">
        <f>VLOOKUP($A52,TPU!$A$6:$D$3931,4,FALSE)</f>
        <v>32848.681047999999</v>
      </c>
      <c r="F52" s="602">
        <v>1</v>
      </c>
      <c r="G52" s="517">
        <f>E52*F52</f>
        <v>32848.681047999999</v>
      </c>
      <c r="H52" s="513" t="s">
        <v>338</v>
      </c>
      <c r="I52" s="514" t="s">
        <v>372</v>
      </c>
    </row>
    <row r="53" spans="1:9" ht="30" customHeight="1" x14ac:dyDescent="0.25">
      <c r="A53" s="513" t="s">
        <v>3529</v>
      </c>
      <c r="B53" s="545" t="s">
        <v>337</v>
      </c>
      <c r="C53" s="514" t="str">
        <f>VLOOKUP($A53,TPU!$A$6:$D$3931,2,FALSE)</f>
        <v>Biólogo júnior</v>
      </c>
      <c r="D53" s="513" t="str">
        <f>VLOOKUP($A53,TPU!$A$6:$D$3931,3,FALSE)</f>
        <v>mês</v>
      </c>
      <c r="E53" s="515">
        <f>VLOOKUP($A53,TPU!$A$6:$D$3931,4,FALSE)</f>
        <v>10037.190295999999</v>
      </c>
      <c r="F53" s="602">
        <v>1</v>
      </c>
      <c r="G53" s="517">
        <f>E53*F53</f>
        <v>10037.190295999999</v>
      </c>
      <c r="H53" s="513" t="s">
        <v>338</v>
      </c>
      <c r="I53" s="514" t="s">
        <v>372</v>
      </c>
    </row>
    <row r="54" spans="1:9" ht="30" customHeight="1" x14ac:dyDescent="0.25">
      <c r="A54" s="513" t="s">
        <v>380</v>
      </c>
      <c r="B54" s="545" t="s">
        <v>356</v>
      </c>
      <c r="C54" s="514" t="str">
        <f>VLOOKUP($A54,TPU!$A$6:$D$3931,2,FALSE)</f>
        <v>Veículo leve picape 4 x 4 com capacidade de 1,10 t - 147 kW (sem motorista)</v>
      </c>
      <c r="D54" s="513" t="str">
        <f>VLOOKUP($A54,TPU!$A$6:$D$3931,3,FALSE)</f>
        <v xml:space="preserve">dia </v>
      </c>
      <c r="E54" s="515">
        <f>VLOOKUP($A54,TPU!$A$6:$D$3931,4,FALSE)</f>
        <v>496.10845599999988</v>
      </c>
      <c r="F54" s="602">
        <v>22</v>
      </c>
      <c r="G54" s="517">
        <f t="shared" ref="G54" si="11">E54*F54</f>
        <v>10914.386031999997</v>
      </c>
      <c r="H54" s="513" t="s">
        <v>338</v>
      </c>
      <c r="I54" s="514" t="s">
        <v>357</v>
      </c>
    </row>
    <row r="55" spans="1:9" ht="30" customHeight="1" x14ac:dyDescent="0.25">
      <c r="A55" s="513" t="s">
        <v>358</v>
      </c>
      <c r="B55" s="545" t="s">
        <v>359</v>
      </c>
      <c r="C55" s="514" t="str">
        <f>VLOOKUP($A55,TPU!$A$6:$D$3931,2,FALSE)</f>
        <v xml:space="preserve">Estadia - BA </v>
      </c>
      <c r="D55" s="513" t="str">
        <f>VLOOKUP($A55,TPU!$A$6:$D$3931,3,FALSE)</f>
        <v xml:space="preserve">dia </v>
      </c>
      <c r="E55" s="515">
        <f>VLOOKUP($A55,TPU!$A$6:$D$3931,4,FALSE)</f>
        <v>517.62424999999996</v>
      </c>
      <c r="F55" s="602">
        <f>F54*SUM(F51:F53)</f>
        <v>88</v>
      </c>
      <c r="G55" s="517">
        <f>E55*F55</f>
        <v>45550.933999999994</v>
      </c>
      <c r="H55" s="517" t="s">
        <v>360</v>
      </c>
      <c r="I55" s="514" t="s">
        <v>361</v>
      </c>
    </row>
    <row r="56" spans="1:9" ht="30" customHeight="1" x14ac:dyDescent="0.25">
      <c r="A56" s="513" t="s">
        <v>366</v>
      </c>
      <c r="B56" s="545" t="s">
        <v>363</v>
      </c>
      <c r="C56" s="514" t="str">
        <f>VLOOKUP($A56,TPU!$A$6:$D$3931,2,FALSE)</f>
        <v>Passagem aérea - destino Salvador (ida e volta)</v>
      </c>
      <c r="D56" s="513" t="str">
        <f>VLOOKUP($A56,TPU!$A$6:$D$3931,3,FALSE)</f>
        <v>und</v>
      </c>
      <c r="E56" s="515">
        <f>VLOOKUP($A56,TPU!$A$6:$D$3931,4,FALSE)</f>
        <v>1886.9756749999999</v>
      </c>
      <c r="F56" s="602">
        <v>4</v>
      </c>
      <c r="G56" s="517">
        <f>E56*F56</f>
        <v>7547.9026999999996</v>
      </c>
      <c r="H56" s="517" t="s">
        <v>364</v>
      </c>
      <c r="I56" s="514" t="s">
        <v>365</v>
      </c>
    </row>
    <row r="57" spans="1:9" ht="30" customHeight="1" x14ac:dyDescent="0.25">
      <c r="A57" s="513" t="s">
        <v>367</v>
      </c>
      <c r="B57" s="545" t="s">
        <v>368</v>
      </c>
      <c r="C57" s="514" t="str">
        <f>VLOOKUP($A57,TPU!$A$6:$D$3931,2,FALSE)</f>
        <v xml:space="preserve">DETER. COORDENADAS COM GPS3 (CONTROLE BASICO) PRECISAO MINIMA DE 2 ORDEM.      </v>
      </c>
      <c r="D57" s="513" t="str">
        <f>VLOOKUP($A57,TPU!$A$6:$D$3931,3,FALSE)</f>
        <v>un</v>
      </c>
      <c r="E57" s="515">
        <f>VLOOKUP($A57,TPU!$A$6:$D$3931,4,FALSE)</f>
        <v>3423.093004444444</v>
      </c>
      <c r="F57" s="602">
        <v>2</v>
      </c>
      <c r="G57" s="517">
        <f t="shared" ref="G57:G58" si="12">E57*F57</f>
        <v>6846.186008888888</v>
      </c>
      <c r="H57" s="513" t="s">
        <v>369</v>
      </c>
      <c r="I57" s="518" t="s">
        <v>370</v>
      </c>
    </row>
    <row r="58" spans="1:9" ht="30" customHeight="1" x14ac:dyDescent="0.25">
      <c r="A58" s="513" t="s">
        <v>371</v>
      </c>
      <c r="B58" s="545" t="s">
        <v>368</v>
      </c>
      <c r="C58" s="514" t="str">
        <f>VLOOKUP($A58,TPU!$A$6:$D$3931,2,FALSE)</f>
        <v>Notebook</v>
      </c>
      <c r="D58" s="513" t="str">
        <f>VLOOKUP($A58,TPU!$A$6:$D$3931,3,FALSE)</f>
        <v>un</v>
      </c>
      <c r="E58" s="515">
        <f>VLOOKUP($A58,TPU!$A$6:$D$3931,4,FALSE)</f>
        <v>2895.6552099999999</v>
      </c>
      <c r="F58" s="602">
        <v>4</v>
      </c>
      <c r="G58" s="517">
        <f t="shared" si="12"/>
        <v>11582.62084</v>
      </c>
      <c r="H58" s="517" t="s">
        <v>364</v>
      </c>
      <c r="I58" s="518" t="s">
        <v>370</v>
      </c>
    </row>
    <row r="59" spans="1:9" ht="15" customHeight="1" x14ac:dyDescent="0.25">
      <c r="A59" s="513"/>
      <c r="B59" s="545"/>
      <c r="C59" s="514"/>
      <c r="D59" s="513"/>
      <c r="E59" s="515"/>
      <c r="F59" s="516"/>
      <c r="G59" s="517"/>
      <c r="H59" s="513"/>
      <c r="I59" s="514"/>
    </row>
    <row r="60" spans="1:9" ht="15" customHeight="1" x14ac:dyDescent="0.25">
      <c r="A60" s="539" t="s">
        <v>335</v>
      </c>
      <c r="B60" s="539"/>
      <c r="C60" s="538"/>
      <c r="D60" s="540"/>
      <c r="E60" s="541"/>
      <c r="F60" s="542"/>
      <c r="G60" s="543">
        <f>SUBTOTAL(9,G61:G68)</f>
        <v>274073.65671546198</v>
      </c>
      <c r="H60" s="544"/>
      <c r="I60" s="547"/>
    </row>
    <row r="61" spans="1:9" ht="30" customHeight="1" x14ac:dyDescent="0.25">
      <c r="A61" s="513" t="s">
        <v>378</v>
      </c>
      <c r="B61" s="514" t="s">
        <v>337</v>
      </c>
      <c r="C61" s="514" t="str">
        <f>VLOOKUP($A61,TPU!$A$6:$D$3931,2,FALSE)</f>
        <v>Engenheiro ambiental pleno</v>
      </c>
      <c r="D61" s="513" t="str">
        <f>VLOOKUP($A61,TPU!$A$6:$D$3931,3,FALSE)</f>
        <v>mês</v>
      </c>
      <c r="E61" s="515">
        <f>VLOOKUP($A61,TPU!$A$6:$D$3931,4,FALSE)</f>
        <v>33963.954980999995</v>
      </c>
      <c r="F61" s="603">
        <v>3.6</v>
      </c>
      <c r="G61" s="517">
        <f>E61*F61</f>
        <v>122270.23793159999</v>
      </c>
      <c r="H61" s="513" t="s">
        <v>338</v>
      </c>
      <c r="I61" s="518" t="s">
        <v>372</v>
      </c>
    </row>
    <row r="62" spans="1:9" ht="30" customHeight="1" x14ac:dyDescent="0.25">
      <c r="A62" s="513" t="s">
        <v>3570</v>
      </c>
      <c r="B62" s="514" t="s">
        <v>337</v>
      </c>
      <c r="C62" s="514" t="str">
        <f>VLOOKUP($A62,TPU!$A$6:$D$3931,2,FALSE)</f>
        <v>Engenheiro florestal júnior</v>
      </c>
      <c r="D62" s="513" t="str">
        <f>VLOOKUP($A62,TPU!$A$6:$D$3931,3,FALSE)</f>
        <v>mês</v>
      </c>
      <c r="E62" s="515">
        <f>VLOOKUP($A62,TPU!$A$6:$D$3931,4,FALSE)</f>
        <v>32848.681047999999</v>
      </c>
      <c r="F62" s="603">
        <v>2</v>
      </c>
      <c r="G62" s="517">
        <f t="shared" ref="G62:G65" si="13">E62*F62</f>
        <v>65697.362095999997</v>
      </c>
      <c r="H62" s="513" t="s">
        <v>338</v>
      </c>
      <c r="I62" s="518" t="s">
        <v>372</v>
      </c>
    </row>
    <row r="63" spans="1:9" ht="30" customHeight="1" x14ac:dyDescent="0.25">
      <c r="A63" s="513" t="s">
        <v>3529</v>
      </c>
      <c r="B63" s="514" t="s">
        <v>337</v>
      </c>
      <c r="C63" s="514" t="str">
        <f>VLOOKUP($A63,TPU!$A$6:$D$3931,2,FALSE)</f>
        <v>Biólogo júnior</v>
      </c>
      <c r="D63" s="513" t="str">
        <f>VLOOKUP($A63,TPU!$A$6:$D$3931,3,FALSE)</f>
        <v>mês</v>
      </c>
      <c r="E63" s="515">
        <f>VLOOKUP($A63,TPU!$A$6:$D$3931,4,FALSE)</f>
        <v>10037.190295999999</v>
      </c>
      <c r="F63" s="603">
        <v>2</v>
      </c>
      <c r="G63" s="517">
        <f t="shared" si="13"/>
        <v>20074.380591999998</v>
      </c>
      <c r="H63" s="513" t="s">
        <v>338</v>
      </c>
      <c r="I63" s="518" t="s">
        <v>372</v>
      </c>
    </row>
    <row r="64" spans="1:9" ht="30" customHeight="1" x14ac:dyDescent="0.25">
      <c r="A64" s="513" t="s">
        <v>3652</v>
      </c>
      <c r="B64" s="514" t="s">
        <v>337</v>
      </c>
      <c r="C64" s="514" t="str">
        <f>VLOOKUP($A64,TPU!$A$6:$D$3931,2,FALSE)</f>
        <v>Antropólogo júnior</v>
      </c>
      <c r="D64" s="513" t="str">
        <f>VLOOKUP($A64,TPU!$A$6:$D$3931,3,FALSE)</f>
        <v>mês</v>
      </c>
      <c r="E64" s="515">
        <f>VLOOKUP($A64,TPU!$A$6:$D$3931,4,FALSE)</f>
        <v>10157.814845000001</v>
      </c>
      <c r="F64" s="603">
        <v>2.4</v>
      </c>
      <c r="G64" s="517">
        <f t="shared" si="13"/>
        <v>24378.755628000003</v>
      </c>
      <c r="H64" s="513" t="s">
        <v>338</v>
      </c>
      <c r="I64" s="518" t="s">
        <v>372</v>
      </c>
    </row>
    <row r="65" spans="1:9" ht="30" customHeight="1" x14ac:dyDescent="0.25">
      <c r="A65" s="513" t="s">
        <v>385</v>
      </c>
      <c r="B65" s="514" t="s">
        <v>337</v>
      </c>
      <c r="C65" s="514" t="str">
        <f>VLOOKUP($A65,TPU!$A$6:$D$3931,2,FALSE)</f>
        <v>Técnico em geoprocessamento</v>
      </c>
      <c r="D65" s="513" t="str">
        <f>VLOOKUP($A65,TPU!$A$6:$D$3931,3,FALSE)</f>
        <v>mês</v>
      </c>
      <c r="E65" s="515">
        <f>VLOOKUP($A65,TPU!$A$6:$D$3931,4,FALSE)</f>
        <v>9192.3840830000008</v>
      </c>
      <c r="F65" s="603">
        <v>2.4</v>
      </c>
      <c r="G65" s="517">
        <f t="shared" si="13"/>
        <v>22061.721799200001</v>
      </c>
      <c r="H65" s="513" t="s">
        <v>338</v>
      </c>
      <c r="I65" s="518" t="s">
        <v>372</v>
      </c>
    </row>
    <row r="66" spans="1:9" ht="30" customHeight="1" x14ac:dyDescent="0.25">
      <c r="A66" s="513" t="s">
        <v>345</v>
      </c>
      <c r="B66" s="514" t="s">
        <v>335</v>
      </c>
      <c r="C66" s="514" t="str">
        <f>VLOOKUP($A66,TPU!$A$6:$D$3931,2,FALSE)</f>
        <v>Comercial (2,55% do CMCC - SINAPI)</v>
      </c>
      <c r="D66" s="513" t="str">
        <f>VLOOKUP($A66,TPU!$A$6:$D$3931,3,FALSE)</f>
        <v>m² x mês</v>
      </c>
      <c r="E66" s="515">
        <f>VLOOKUP($A66,TPU!$A$6:$D$3931,4,FALSE)</f>
        <v>70.092838999999998</v>
      </c>
      <c r="F66" s="516">
        <f>((57.95/2)+4.5*(COUNTIF(A61:A65,"P8"&amp;"*")))*AVERAGEIF(A61:A65,"P8"&amp;"*",F61:F65)</f>
        <v>127.658</v>
      </c>
      <c r="G66" s="517">
        <f t="shared" ref="G66:G68" si="14">E66*F66</f>
        <v>8947.911641061999</v>
      </c>
      <c r="H66" s="513" t="s">
        <v>338</v>
      </c>
      <c r="I66" s="518" t="s">
        <v>346</v>
      </c>
    </row>
    <row r="67" spans="1:9" ht="30" customHeight="1" x14ac:dyDescent="0.25">
      <c r="A67" s="513" t="s">
        <v>347</v>
      </c>
      <c r="B67" s="514" t="s">
        <v>348</v>
      </c>
      <c r="C67" s="514" t="str">
        <f>VLOOKUP($A67,TPU!$A$6:$D$3931,2,FALSE)</f>
        <v>Escritório</v>
      </c>
      <c r="D67" s="513" t="str">
        <f>VLOOKUP($A67,TPU!$A$6:$D$3931,3,FALSE)</f>
        <v>ocupante x mês</v>
      </c>
      <c r="E67" s="515">
        <f>VLOOKUP($A67,TPU!$A$6:$D$3931,4,FALSE)</f>
        <v>661.14009799999997</v>
      </c>
      <c r="F67" s="516">
        <f>COUNTIF(A61:A65,"P8"&amp;"*")*AVERAGEIF(A61:A65,"P8"&amp;"*",F61:F65)</f>
        <v>12.4</v>
      </c>
      <c r="G67" s="517">
        <f t="shared" si="14"/>
        <v>8198.1372152000004</v>
      </c>
      <c r="H67" s="513" t="s">
        <v>338</v>
      </c>
      <c r="I67" s="518" t="s">
        <v>349</v>
      </c>
    </row>
    <row r="68" spans="1:9" ht="30" customHeight="1" x14ac:dyDescent="0.25">
      <c r="A68" s="513" t="s">
        <v>350</v>
      </c>
      <c r="B68" s="514" t="s">
        <v>335</v>
      </c>
      <c r="C68" s="514" t="str">
        <f>VLOOKUP($A68,TPU!$A$6:$D$3931,2,FALSE)</f>
        <v>Escritório</v>
      </c>
      <c r="D68" s="513" t="str">
        <f>VLOOKUP($A68,TPU!$A$6:$D$3931,3,FALSE)</f>
        <v>ocupante x mês</v>
      </c>
      <c r="E68" s="515">
        <f>VLOOKUP($A68,TPU!$A$6:$D$3931,4,FALSE)</f>
        <v>197.18950099999998</v>
      </c>
      <c r="F68" s="604">
        <f>COUNTIF(A61:A65,"P8"&amp;"*")*AVERAGEIF(A61:A65,"P8"&amp;"*",F61:F65)</f>
        <v>12.4</v>
      </c>
      <c r="G68" s="517">
        <f t="shared" si="14"/>
        <v>2445.1498124</v>
      </c>
      <c r="H68" s="513" t="s">
        <v>338</v>
      </c>
      <c r="I68" s="518" t="s">
        <v>349</v>
      </c>
    </row>
    <row r="69" spans="1:9" ht="15" customHeight="1" x14ac:dyDescent="0.25">
      <c r="A69" s="513"/>
      <c r="B69" s="545"/>
      <c r="C69" s="514"/>
      <c r="D69" s="513"/>
      <c r="E69" s="515"/>
      <c r="F69" s="516"/>
      <c r="G69" s="517"/>
      <c r="H69" s="513"/>
      <c r="I69" s="514"/>
    </row>
    <row r="70" spans="1:9" ht="15" customHeight="1" x14ac:dyDescent="0.25">
      <c r="A70" s="531" t="s">
        <v>4157</v>
      </c>
      <c r="B70" s="531"/>
      <c r="C70" s="532"/>
      <c r="D70" s="533"/>
      <c r="E70" s="534"/>
      <c r="F70" s="535"/>
      <c r="G70" s="536">
        <f>SUBTOTAL(9,G71:G84)</f>
        <v>87928.893888736115</v>
      </c>
      <c r="H70" s="537"/>
      <c r="I70" s="536"/>
    </row>
    <row r="71" spans="1:9" ht="15" customHeight="1" x14ac:dyDescent="0.25">
      <c r="A71" s="538" t="s">
        <v>353</v>
      </c>
      <c r="B71" s="539"/>
      <c r="C71" s="538"/>
      <c r="D71" s="540"/>
      <c r="E71" s="541"/>
      <c r="F71" s="542"/>
      <c r="G71" s="543">
        <f>SUBTOTAL(9,G72:G76)</f>
        <v>39279.483208711106</v>
      </c>
      <c r="H71" s="544"/>
      <c r="I71" s="543"/>
    </row>
    <row r="72" spans="1:9" ht="30" customHeight="1" x14ac:dyDescent="0.25">
      <c r="A72" s="513" t="s">
        <v>336</v>
      </c>
      <c r="B72" s="545" t="s">
        <v>337</v>
      </c>
      <c r="C72" s="514" t="str">
        <f>VLOOKUP($A72,TPU!$A$6:$D$3931,2,FALSE)</f>
        <v>Engenheiro de projetos pleno</v>
      </c>
      <c r="D72" s="513" t="str">
        <f>VLOOKUP($A72,TPU!$A$6:$D$3931,3,FALSE)</f>
        <v>mês</v>
      </c>
      <c r="E72" s="515">
        <f>VLOOKUP($A72,TPU!$A$6:$D$3931,4,FALSE)</f>
        <v>35078.591838</v>
      </c>
      <c r="F72" s="604">
        <v>0.7</v>
      </c>
      <c r="G72" s="517">
        <f>E72*F72</f>
        <v>24555.014286599999</v>
      </c>
      <c r="H72" s="513" t="s">
        <v>338</v>
      </c>
      <c r="I72" s="514" t="s">
        <v>354</v>
      </c>
    </row>
    <row r="73" spans="1:9" ht="30" customHeight="1" x14ac:dyDescent="0.25">
      <c r="A73" s="513" t="s">
        <v>380</v>
      </c>
      <c r="B73" s="545" t="s">
        <v>356</v>
      </c>
      <c r="C73" s="514" t="str">
        <f>VLOOKUP($A73,TPU!$A$6:$D$3931,2,FALSE)</f>
        <v>Veículo leve picape 4 x 4 com capacidade de 1,10 t - 147 kW (sem motorista)</v>
      </c>
      <c r="D73" s="513" t="str">
        <f>VLOOKUP($A73,TPU!$A$6:$D$3931,3,FALSE)</f>
        <v xml:space="preserve">dia </v>
      </c>
      <c r="E73" s="515">
        <f>VLOOKUP($A73,TPU!$A$6:$D$3931,4,FALSE)</f>
        <v>496.10845599999988</v>
      </c>
      <c r="F73" s="604">
        <v>12</v>
      </c>
      <c r="G73" s="517">
        <f t="shared" ref="G73" si="15">E73*F73</f>
        <v>5953.3014719999983</v>
      </c>
      <c r="H73" s="513" t="s">
        <v>338</v>
      </c>
      <c r="I73" s="514" t="s">
        <v>357</v>
      </c>
    </row>
    <row r="74" spans="1:9" ht="30" customHeight="1" x14ac:dyDescent="0.25">
      <c r="A74" s="513" t="s">
        <v>358</v>
      </c>
      <c r="B74" s="545" t="s">
        <v>359</v>
      </c>
      <c r="C74" s="514" t="str">
        <f>VLOOKUP($A74,TPU!$A$6:$D$3931,2,FALSE)</f>
        <v xml:space="preserve">Estadia - BA </v>
      </c>
      <c r="D74" s="513" t="str">
        <f>VLOOKUP($A74,TPU!$A$6:$D$3931,3,FALSE)</f>
        <v xml:space="preserve">dia </v>
      </c>
      <c r="E74" s="515">
        <f>VLOOKUP($A74,TPU!$A$6:$D$3931,4,FALSE)</f>
        <v>517.62424999999996</v>
      </c>
      <c r="F74" s="604">
        <f>F73*SUM(F72:F72)</f>
        <v>8.3999999999999986</v>
      </c>
      <c r="G74" s="517">
        <f>E74*F74</f>
        <v>4348.0436999999993</v>
      </c>
      <c r="H74" s="517" t="s">
        <v>360</v>
      </c>
      <c r="I74" s="514" t="s">
        <v>361</v>
      </c>
    </row>
    <row r="75" spans="1:9" ht="30" customHeight="1" x14ac:dyDescent="0.25">
      <c r="A75" s="513" t="s">
        <v>367</v>
      </c>
      <c r="B75" s="545" t="s">
        <v>368</v>
      </c>
      <c r="C75" s="514" t="str">
        <f>VLOOKUP($A75,TPU!$A$6:$D$3931,2,FALSE)</f>
        <v xml:space="preserve">DETER. COORDENADAS COM GPS3 (CONTROLE BASICO) PRECISAO MINIMA DE 2 ORDEM.      </v>
      </c>
      <c r="D75" s="513" t="str">
        <f>VLOOKUP($A75,TPU!$A$6:$D$3931,3,FALSE)</f>
        <v>un</v>
      </c>
      <c r="E75" s="515">
        <f>VLOOKUP($A75,TPU!$A$6:$D$3931,4,FALSE)</f>
        <v>3423.093004444444</v>
      </c>
      <c r="F75" s="604">
        <v>0.7</v>
      </c>
      <c r="G75" s="517">
        <f t="shared" ref="G75:G76" si="16">E75*F75</f>
        <v>2396.1651031111105</v>
      </c>
      <c r="H75" s="513" t="s">
        <v>369</v>
      </c>
      <c r="I75" s="518" t="s">
        <v>370</v>
      </c>
    </row>
    <row r="76" spans="1:9" ht="30" customHeight="1" x14ac:dyDescent="0.25">
      <c r="A76" s="513" t="s">
        <v>371</v>
      </c>
      <c r="B76" s="545" t="s">
        <v>368</v>
      </c>
      <c r="C76" s="514" t="str">
        <f>VLOOKUP($A76,TPU!$A$6:$D$3931,2,FALSE)</f>
        <v>Notebook</v>
      </c>
      <c r="D76" s="513" t="str">
        <f>VLOOKUP($A76,TPU!$A$6:$D$3931,3,FALSE)</f>
        <v>un</v>
      </c>
      <c r="E76" s="515">
        <f>VLOOKUP($A76,TPU!$A$6:$D$3931,4,FALSE)</f>
        <v>2895.6552099999999</v>
      </c>
      <c r="F76" s="604">
        <v>0.7</v>
      </c>
      <c r="G76" s="517">
        <f t="shared" si="16"/>
        <v>2026.9586469999997</v>
      </c>
      <c r="H76" s="517" t="s">
        <v>364</v>
      </c>
      <c r="I76" s="518" t="s">
        <v>370</v>
      </c>
    </row>
    <row r="77" spans="1:9" ht="15" customHeight="1" x14ac:dyDescent="0.25">
      <c r="A77" s="513"/>
      <c r="B77" s="545"/>
      <c r="C77" s="514"/>
      <c r="D77" s="513"/>
      <c r="E77" s="515"/>
      <c r="F77" s="604"/>
      <c r="G77" s="517"/>
      <c r="H77" s="513"/>
      <c r="I77" s="514"/>
    </row>
    <row r="78" spans="1:9" ht="15" customHeight="1" x14ac:dyDescent="0.25">
      <c r="A78" s="539" t="s">
        <v>335</v>
      </c>
      <c r="B78" s="539"/>
      <c r="C78" s="538"/>
      <c r="D78" s="540"/>
      <c r="E78" s="541"/>
      <c r="F78" s="607"/>
      <c r="G78" s="543">
        <f>SUBTOTAL(9,G79:G84)</f>
        <v>48649.410680025008</v>
      </c>
      <c r="H78" s="544"/>
      <c r="I78" s="547"/>
    </row>
    <row r="79" spans="1:9" ht="30" customHeight="1" x14ac:dyDescent="0.25">
      <c r="A79" s="513" t="s">
        <v>336</v>
      </c>
      <c r="B79" s="514" t="s">
        <v>337</v>
      </c>
      <c r="C79" s="514" t="str">
        <f>VLOOKUP($A79,TPU!$A$6:$D$3931,2,FALSE)</f>
        <v>Engenheiro de projetos pleno</v>
      </c>
      <c r="D79" s="513" t="str">
        <f>VLOOKUP($A79,TPU!$A$6:$D$3931,3,FALSE)</f>
        <v>mês</v>
      </c>
      <c r="E79" s="515">
        <f>VLOOKUP($A79,TPU!$A$6:$D$3931,4,FALSE)</f>
        <v>35078.591838</v>
      </c>
      <c r="F79" s="608">
        <v>1</v>
      </c>
      <c r="G79" s="517">
        <f>E79*F79</f>
        <v>35078.591838</v>
      </c>
      <c r="H79" s="513" t="s">
        <v>338</v>
      </c>
      <c r="I79" s="518" t="s">
        <v>372</v>
      </c>
    </row>
    <row r="80" spans="1:9" ht="30" customHeight="1" x14ac:dyDescent="0.25">
      <c r="A80" s="513" t="s">
        <v>385</v>
      </c>
      <c r="B80" s="514" t="s">
        <v>337</v>
      </c>
      <c r="C80" s="514" t="str">
        <f>VLOOKUP($A80,TPU!$A$6:$D$3931,2,FALSE)</f>
        <v>Técnico em geoprocessamento</v>
      </c>
      <c r="D80" s="513" t="str">
        <f>VLOOKUP($A80,TPU!$A$6:$D$3931,3,FALSE)</f>
        <v>mês</v>
      </c>
      <c r="E80" s="515">
        <f>VLOOKUP($A80,TPU!$A$6:$D$3931,4,FALSE)</f>
        <v>9192.3840830000008</v>
      </c>
      <c r="F80" s="608">
        <v>1</v>
      </c>
      <c r="G80" s="517">
        <f t="shared" ref="G80" si="17">E80*F80</f>
        <v>9192.3840830000008</v>
      </c>
      <c r="H80" s="513" t="s">
        <v>338</v>
      </c>
      <c r="I80" s="518" t="s">
        <v>372</v>
      </c>
    </row>
    <row r="81" spans="1:9" ht="30" customHeight="1" x14ac:dyDescent="0.25">
      <c r="A81" s="513" t="s">
        <v>345</v>
      </c>
      <c r="B81" s="514" t="s">
        <v>335</v>
      </c>
      <c r="C81" s="514" t="str">
        <f>VLOOKUP($A81,TPU!$A$6:$D$3931,2,FALSE)</f>
        <v>Comercial (2,55% do CMCC - SINAPI)</v>
      </c>
      <c r="D81" s="513" t="str">
        <f>VLOOKUP($A81,TPU!$A$6:$D$3931,3,FALSE)</f>
        <v>m² x mês</v>
      </c>
      <c r="E81" s="515">
        <f>VLOOKUP($A81,TPU!$A$6:$D$3931,4,FALSE)</f>
        <v>70.092838999999998</v>
      </c>
      <c r="F81" s="608">
        <f>((57.95/2)+4.5*(COUNTIF(A79:A80,"P8"&amp;"*")))*AVERAGEIF(A79:A80,"P8"&amp;"*",F79:F80)</f>
        <v>37.975000000000001</v>
      </c>
      <c r="G81" s="517">
        <f t="shared" ref="G81:G83" si="18">E81*F81</f>
        <v>2661.7755610250001</v>
      </c>
      <c r="H81" s="513" t="s">
        <v>338</v>
      </c>
      <c r="I81" s="518" t="s">
        <v>346</v>
      </c>
    </row>
    <row r="82" spans="1:9" ht="30" customHeight="1" x14ac:dyDescent="0.25">
      <c r="A82" s="513" t="s">
        <v>347</v>
      </c>
      <c r="B82" s="514" t="s">
        <v>348</v>
      </c>
      <c r="C82" s="514" t="str">
        <f>VLOOKUP($A82,TPU!$A$6:$D$3931,2,FALSE)</f>
        <v>Escritório</v>
      </c>
      <c r="D82" s="513" t="str">
        <f>VLOOKUP($A82,TPU!$A$6:$D$3931,3,FALSE)</f>
        <v>ocupante x mês</v>
      </c>
      <c r="E82" s="515">
        <f>VLOOKUP($A82,TPU!$A$6:$D$3931,4,FALSE)</f>
        <v>661.14009799999997</v>
      </c>
      <c r="F82" s="604">
        <f>COUNTIF(A79:A80,"P8"&amp;"*")*AVERAGEIF(A79:A80,"P8"&amp;"*",F79:F80)</f>
        <v>2</v>
      </c>
      <c r="G82" s="517">
        <f t="shared" si="18"/>
        <v>1322.2801959999999</v>
      </c>
      <c r="H82" s="513" t="s">
        <v>338</v>
      </c>
      <c r="I82" s="518" t="s">
        <v>349</v>
      </c>
    </row>
    <row r="83" spans="1:9" ht="30" customHeight="1" x14ac:dyDescent="0.25">
      <c r="A83" s="513" t="s">
        <v>350</v>
      </c>
      <c r="B83" s="514" t="s">
        <v>335</v>
      </c>
      <c r="C83" s="514" t="str">
        <f>VLOOKUP($A83,TPU!$A$6:$D$3931,2,FALSE)</f>
        <v>Escritório</v>
      </c>
      <c r="D83" s="513" t="str">
        <f>VLOOKUP($A83,TPU!$A$6:$D$3931,3,FALSE)</f>
        <v>ocupante x mês</v>
      </c>
      <c r="E83" s="515">
        <f>VLOOKUP($A83,TPU!$A$6:$D$3931,4,FALSE)</f>
        <v>197.18950099999998</v>
      </c>
      <c r="F83" s="604">
        <f>COUNTIF(A79:A80,"P8"&amp;"*")*AVERAGEIF(A80:A80,"P8"&amp;"*",F79:F80)</f>
        <v>2</v>
      </c>
      <c r="G83" s="517">
        <f t="shared" si="18"/>
        <v>394.37900199999996</v>
      </c>
      <c r="H83" s="513" t="s">
        <v>338</v>
      </c>
      <c r="I83" s="518" t="s">
        <v>349</v>
      </c>
    </row>
    <row r="84" spans="1:9" ht="15" customHeight="1" x14ac:dyDescent="0.25">
      <c r="A84" s="513"/>
      <c r="B84" s="545"/>
      <c r="C84" s="514"/>
      <c r="D84" s="513"/>
      <c r="E84" s="515"/>
      <c r="F84" s="516"/>
      <c r="G84" s="517"/>
      <c r="H84" s="513"/>
      <c r="I84" s="514"/>
    </row>
    <row r="85" spans="1:9" ht="15" customHeight="1" x14ac:dyDescent="0.35">
      <c r="A85" s="548"/>
      <c r="B85" s="545"/>
      <c r="C85" s="514"/>
      <c r="D85" s="513"/>
      <c r="E85" s="515"/>
      <c r="F85" s="516"/>
      <c r="G85" s="517"/>
      <c r="H85" s="513"/>
      <c r="I85" s="514"/>
    </row>
    <row r="86" spans="1:9" ht="15" customHeight="1" x14ac:dyDescent="0.25">
      <c r="A86" s="531" t="s">
        <v>381</v>
      </c>
      <c r="B86" s="531"/>
      <c r="C86" s="532"/>
      <c r="D86" s="533"/>
      <c r="E86" s="534"/>
      <c r="F86" s="535"/>
      <c r="G86" s="536">
        <f>SUBTOTAL(9,G88:G95)</f>
        <v>222137.88872204997</v>
      </c>
      <c r="H86" s="537"/>
      <c r="I86" s="536"/>
    </row>
    <row r="87" spans="1:9" ht="15" customHeight="1" x14ac:dyDescent="0.25">
      <c r="A87" s="531" t="s">
        <v>382</v>
      </c>
      <c r="B87" s="531"/>
      <c r="C87" s="532"/>
      <c r="D87" s="533"/>
      <c r="E87" s="534"/>
      <c r="F87" s="535"/>
      <c r="G87" s="536"/>
      <c r="H87" s="537"/>
      <c r="I87" s="536"/>
    </row>
    <row r="88" spans="1:9" ht="15" customHeight="1" x14ac:dyDescent="0.25">
      <c r="A88" s="539" t="s">
        <v>335</v>
      </c>
      <c r="B88" s="539"/>
      <c r="C88" s="538"/>
      <c r="D88" s="540"/>
      <c r="E88" s="541"/>
      <c r="F88" s="542"/>
      <c r="G88" s="543">
        <f>SUBTOTAL(9,G89:G94)</f>
        <v>222137.88872204997</v>
      </c>
      <c r="H88" s="544"/>
      <c r="I88" s="547"/>
    </row>
    <row r="89" spans="1:9" ht="30" customHeight="1" x14ac:dyDescent="0.25">
      <c r="A89" s="513" t="s">
        <v>343</v>
      </c>
      <c r="B89" s="514" t="s">
        <v>337</v>
      </c>
      <c r="C89" s="514" t="str">
        <f>VLOOKUP($A89,TPU!$A$6:$D$3931,2,FALSE)</f>
        <v>Engenheiro de projetos sênior</v>
      </c>
      <c r="D89" s="513" t="str">
        <f>VLOOKUP($A89,TPU!$A$6:$D$3931,3,FALSE)</f>
        <v>mês</v>
      </c>
      <c r="E89" s="515">
        <f>VLOOKUP($A89,TPU!$A$6:$D$3931,4,FALSE)</f>
        <v>43489.037526</v>
      </c>
      <c r="F89" s="546">
        <v>1</v>
      </c>
      <c r="G89" s="517">
        <f>E89*F89</f>
        <v>43489.037526</v>
      </c>
      <c r="H89" s="513" t="s">
        <v>338</v>
      </c>
      <c r="I89" s="518" t="s">
        <v>372</v>
      </c>
    </row>
    <row r="90" spans="1:9" ht="30" customHeight="1" x14ac:dyDescent="0.25">
      <c r="A90" s="513" t="s">
        <v>336</v>
      </c>
      <c r="B90" s="514" t="s">
        <v>337</v>
      </c>
      <c r="C90" s="514" t="str">
        <f>VLOOKUP($A90,TPU!$A$6:$D$3931,2,FALSE)</f>
        <v>Engenheiro de projetos pleno</v>
      </c>
      <c r="D90" s="513" t="str">
        <f>VLOOKUP($A90,TPU!$A$6:$D$3931,3,FALSE)</f>
        <v>mês</v>
      </c>
      <c r="E90" s="515">
        <f>VLOOKUP($A90,TPU!$A$6:$D$3931,4,FALSE)</f>
        <v>35078.591838</v>
      </c>
      <c r="F90" s="546">
        <v>2</v>
      </c>
      <c r="G90" s="517">
        <f t="shared" ref="G90:G91" si="19">E90*F90</f>
        <v>70157.183676000001</v>
      </c>
      <c r="H90" s="513" t="s">
        <v>338</v>
      </c>
      <c r="I90" s="518" t="s">
        <v>372</v>
      </c>
    </row>
    <row r="91" spans="1:9" ht="30" customHeight="1" x14ac:dyDescent="0.25">
      <c r="A91" s="513" t="s">
        <v>341</v>
      </c>
      <c r="B91" s="514" t="s">
        <v>337</v>
      </c>
      <c r="C91" s="514" t="str">
        <f>VLOOKUP($A91,TPU!$A$6:$D$3931,2,FALSE)</f>
        <v>Engenheiro de projetos júnior</v>
      </c>
      <c r="D91" s="513" t="str">
        <f>VLOOKUP($A91,TPU!$A$6:$D$3931,3,FALSE)</f>
        <v>mês</v>
      </c>
      <c r="E91" s="515">
        <f>VLOOKUP($A91,TPU!$A$6:$D$3931,4,FALSE)</f>
        <v>32791.083586000001</v>
      </c>
      <c r="F91" s="546">
        <v>3</v>
      </c>
      <c r="G91" s="517">
        <f t="shared" si="19"/>
        <v>98373.250758000009</v>
      </c>
      <c r="H91" s="513" t="s">
        <v>338</v>
      </c>
      <c r="I91" s="518" t="s">
        <v>372</v>
      </c>
    </row>
    <row r="92" spans="1:9" ht="30" customHeight="1" x14ac:dyDescent="0.25">
      <c r="A92" s="513" t="s">
        <v>345</v>
      </c>
      <c r="B92" s="514" t="s">
        <v>335</v>
      </c>
      <c r="C92" s="514" t="str">
        <f>VLOOKUP($A92,TPU!$A$6:$D$3931,2,FALSE)</f>
        <v>Comercial (2,55% do CMCC - SINAPI)</v>
      </c>
      <c r="D92" s="513" t="str">
        <f>VLOOKUP($A92,TPU!$A$6:$D$3931,3,FALSE)</f>
        <v>m² x mês</v>
      </c>
      <c r="E92" s="515">
        <f>VLOOKUP($A92,TPU!$A$6:$D$3931,4,FALSE)</f>
        <v>70.092838999999998</v>
      </c>
      <c r="F92" s="516">
        <f>((57.95/2)+4.5*(COUNTIF(A89:A91,"P8"&amp;"*")))*AVERAGEIF(A89:A91,"P8"&amp;"*",F89:F91)</f>
        <v>84.95</v>
      </c>
      <c r="G92" s="517">
        <f t="shared" ref="G92:G94" si="20">E92*F92</f>
        <v>5954.3866730500004</v>
      </c>
      <c r="H92" s="513" t="s">
        <v>338</v>
      </c>
      <c r="I92" s="518" t="s">
        <v>346</v>
      </c>
    </row>
    <row r="93" spans="1:9" ht="30" customHeight="1" x14ac:dyDescent="0.25">
      <c r="A93" s="513" t="s">
        <v>347</v>
      </c>
      <c r="B93" s="514" t="s">
        <v>348</v>
      </c>
      <c r="C93" s="514" t="str">
        <f>VLOOKUP($A93,TPU!$A$6:$D$3931,2,FALSE)</f>
        <v>Escritório</v>
      </c>
      <c r="D93" s="513" t="str">
        <f>VLOOKUP($A93,TPU!$A$6:$D$3931,3,FALSE)</f>
        <v>ocupante x mês</v>
      </c>
      <c r="E93" s="515">
        <f>VLOOKUP($A93,TPU!$A$6:$D$3931,4,FALSE)</f>
        <v>661.14009799999997</v>
      </c>
      <c r="F93" s="516">
        <f>COUNTIF(A89:A91,"P8"&amp;"*")*AVERAGEIF(A89:A91,"P8"&amp;"*",F89:F91)</f>
        <v>6</v>
      </c>
      <c r="G93" s="517">
        <f t="shared" si="20"/>
        <v>3966.840588</v>
      </c>
      <c r="H93" s="513" t="s">
        <v>338</v>
      </c>
      <c r="I93" s="518" t="s">
        <v>349</v>
      </c>
    </row>
    <row r="94" spans="1:9" ht="30" customHeight="1" x14ac:dyDescent="0.25">
      <c r="A94" s="513" t="s">
        <v>350</v>
      </c>
      <c r="B94" s="514" t="s">
        <v>335</v>
      </c>
      <c r="C94" s="514" t="str">
        <f>VLOOKUP($A94,TPU!$A$6:$D$3931,2,FALSE)</f>
        <v>Escritório</v>
      </c>
      <c r="D94" s="513" t="str">
        <f>VLOOKUP($A94,TPU!$A$6:$D$3931,3,FALSE)</f>
        <v>ocupante x mês</v>
      </c>
      <c r="E94" s="515">
        <f>VLOOKUP($A94,TPU!$A$6:$D$3931,4,FALSE)</f>
        <v>197.18950099999998</v>
      </c>
      <c r="F94" s="516">
        <f>COUNTIF(A89:A89,"P8"&amp;"*")*AVERAGEIF(A89:A89,"P8"&amp;"*",F89:F89)</f>
        <v>1</v>
      </c>
      <c r="G94" s="517">
        <f t="shared" si="20"/>
        <v>197.18950099999998</v>
      </c>
      <c r="H94" s="513" t="s">
        <v>338</v>
      </c>
      <c r="I94" s="518" t="s">
        <v>349</v>
      </c>
    </row>
    <row r="95" spans="1:9" ht="15" customHeight="1" x14ac:dyDescent="0.25">
      <c r="A95" s="513"/>
      <c r="B95" s="545"/>
      <c r="C95" s="514"/>
      <c r="D95" s="513"/>
      <c r="E95" s="515"/>
      <c r="F95" s="516"/>
      <c r="G95" s="517"/>
      <c r="H95" s="513"/>
      <c r="I95" s="514"/>
    </row>
    <row r="96" spans="1:9" ht="15" customHeight="1" x14ac:dyDescent="0.25">
      <c r="A96" s="531" t="s">
        <v>383</v>
      </c>
      <c r="B96" s="531"/>
      <c r="C96" s="532"/>
      <c r="D96" s="533"/>
      <c r="E96" s="534"/>
      <c r="F96" s="535"/>
      <c r="G96" s="536">
        <f>SUBTOTAL(9,G98:G118)</f>
        <v>647172.84573669778</v>
      </c>
      <c r="H96" s="537"/>
      <c r="I96" s="536"/>
    </row>
    <row r="97" spans="1:9" ht="15" customHeight="1" x14ac:dyDescent="0.25">
      <c r="A97" s="531" t="s">
        <v>384</v>
      </c>
      <c r="B97" s="531"/>
      <c r="C97" s="532"/>
      <c r="D97" s="533"/>
      <c r="E97" s="534"/>
      <c r="F97" s="535"/>
      <c r="G97" s="536">
        <f>SUBTOTAL(9,G99:G107)</f>
        <v>324555.24378262291</v>
      </c>
      <c r="H97" s="537"/>
      <c r="I97" s="536"/>
    </row>
    <row r="98" spans="1:9" ht="15" customHeight="1" x14ac:dyDescent="0.25">
      <c r="A98" s="539" t="s">
        <v>335</v>
      </c>
      <c r="B98" s="539"/>
      <c r="C98" s="538"/>
      <c r="D98" s="540"/>
      <c r="E98" s="541"/>
      <c r="F98" s="542"/>
      <c r="G98" s="543"/>
      <c r="H98" s="544"/>
      <c r="I98" s="547"/>
    </row>
    <row r="99" spans="1:9" ht="30" customHeight="1" x14ac:dyDescent="0.25">
      <c r="A99" s="513" t="s">
        <v>385</v>
      </c>
      <c r="B99" s="514" t="s">
        <v>337</v>
      </c>
      <c r="C99" s="514" t="str">
        <f>VLOOKUP($A99,TPU!$A$6:$D$3931,2,FALSE)</f>
        <v>Técnico em geoprocessamento</v>
      </c>
      <c r="D99" s="513" t="str">
        <f>VLOOKUP($A99,TPU!$A$6:$D$3931,3,FALSE)</f>
        <v>mês</v>
      </c>
      <c r="E99" s="515">
        <f>VLOOKUP($A99,TPU!$A$6:$D$3931,4,FALSE)</f>
        <v>9192.3840830000008</v>
      </c>
      <c r="F99" s="546">
        <v>1</v>
      </c>
      <c r="G99" s="517">
        <f t="shared" ref="G99:G104" si="21">E99*F99</f>
        <v>9192.3840830000008</v>
      </c>
      <c r="H99" s="513" t="s">
        <v>338</v>
      </c>
      <c r="I99" s="518" t="s">
        <v>386</v>
      </c>
    </row>
    <row r="100" spans="1:9" ht="30" customHeight="1" x14ac:dyDescent="0.25">
      <c r="A100" s="513" t="s">
        <v>387</v>
      </c>
      <c r="B100" s="514" t="s">
        <v>337</v>
      </c>
      <c r="C100" s="514" t="str">
        <f>VLOOKUP($A100,TPU!$A$6:$D$3931,2,FALSE)</f>
        <v>Geólogo sênior</v>
      </c>
      <c r="D100" s="513" t="str">
        <f>VLOOKUP($A100,TPU!$A$6:$D$3931,3,FALSE)</f>
        <v>mês</v>
      </c>
      <c r="E100" s="515">
        <f>VLOOKUP($A100,TPU!$A$6:$D$3931,4,FALSE)</f>
        <v>37639.897980000002</v>
      </c>
      <c r="F100" s="546">
        <v>0.5</v>
      </c>
      <c r="G100" s="517">
        <f t="shared" si="21"/>
        <v>18819.948990000001</v>
      </c>
      <c r="H100" s="513" t="s">
        <v>338</v>
      </c>
      <c r="I100" s="518" t="s">
        <v>372</v>
      </c>
    </row>
    <row r="101" spans="1:9" ht="30" customHeight="1" x14ac:dyDescent="0.25">
      <c r="A101" s="513" t="s">
        <v>341</v>
      </c>
      <c r="B101" s="514" t="s">
        <v>337</v>
      </c>
      <c r="C101" s="514" t="str">
        <f>VLOOKUP($A101,TPU!$A$6:$D$3931,2,FALSE)</f>
        <v>Engenheiro de projetos júnior</v>
      </c>
      <c r="D101" s="513" t="str">
        <f>VLOOKUP($A101,TPU!$A$6:$D$3931,3,FALSE)</f>
        <v>mês</v>
      </c>
      <c r="E101" s="515">
        <f>VLOOKUP($A101,TPU!$A$6:$D$3931,4,FALSE)</f>
        <v>32791.083586000001</v>
      </c>
      <c r="F101" s="546">
        <v>3</v>
      </c>
      <c r="G101" s="517">
        <f t="shared" si="21"/>
        <v>98373.250758000009</v>
      </c>
      <c r="H101" s="513" t="s">
        <v>338</v>
      </c>
      <c r="I101" s="518" t="s">
        <v>372</v>
      </c>
    </row>
    <row r="102" spans="1:9" ht="30" customHeight="1" x14ac:dyDescent="0.25">
      <c r="A102" s="513" t="s">
        <v>336</v>
      </c>
      <c r="B102" s="514" t="s">
        <v>337</v>
      </c>
      <c r="C102" s="514" t="str">
        <f>VLOOKUP($A102,TPU!$A$6:$D$3931,2,FALSE)</f>
        <v>Engenheiro de projetos pleno</v>
      </c>
      <c r="D102" s="513" t="str">
        <f>VLOOKUP($A102,TPU!$A$6:$D$3931,3,FALSE)</f>
        <v>mês</v>
      </c>
      <c r="E102" s="515">
        <f>VLOOKUP($A102,TPU!$A$6:$D$3931,4,FALSE)</f>
        <v>35078.591838</v>
      </c>
      <c r="F102" s="546">
        <v>2</v>
      </c>
      <c r="G102" s="517">
        <f t="shared" si="21"/>
        <v>70157.183676000001</v>
      </c>
      <c r="H102" s="513" t="s">
        <v>338</v>
      </c>
      <c r="I102" s="518" t="s">
        <v>372</v>
      </c>
    </row>
    <row r="103" spans="1:9" ht="30" customHeight="1" x14ac:dyDescent="0.25">
      <c r="A103" s="513" t="s">
        <v>336</v>
      </c>
      <c r="B103" s="514" t="s">
        <v>337</v>
      </c>
      <c r="C103" s="514" t="str">
        <f>VLOOKUP($A103,TPU!$A$6:$D$3931,2,FALSE)</f>
        <v>Engenheiro de projetos pleno</v>
      </c>
      <c r="D103" s="513" t="str">
        <f>VLOOKUP($A103,TPU!$A$6:$D$3931,3,FALSE)</f>
        <v>mês</v>
      </c>
      <c r="E103" s="515">
        <f>VLOOKUP($A103,TPU!$A$6:$D$3931,4,FALSE)</f>
        <v>35078.591838</v>
      </c>
      <c r="F103" s="546">
        <v>2</v>
      </c>
      <c r="G103" s="517">
        <f t="shared" si="21"/>
        <v>70157.183676000001</v>
      </c>
      <c r="H103" s="513" t="s">
        <v>338</v>
      </c>
      <c r="I103" s="518" t="s">
        <v>372</v>
      </c>
    </row>
    <row r="104" spans="1:9" ht="30" customHeight="1" x14ac:dyDescent="0.25">
      <c r="A104" s="513" t="s">
        <v>343</v>
      </c>
      <c r="B104" s="514" t="s">
        <v>337</v>
      </c>
      <c r="C104" s="514" t="str">
        <f>VLOOKUP($A104,TPU!$A$6:$D$3931,2,FALSE)</f>
        <v>Engenheiro de projetos sênior</v>
      </c>
      <c r="D104" s="513" t="str">
        <f>VLOOKUP($A104,TPU!$A$6:$D$3931,3,FALSE)</f>
        <v>mês</v>
      </c>
      <c r="E104" s="515">
        <f>VLOOKUP($A104,TPU!$A$6:$D$3931,4,FALSE)</f>
        <v>43489.037526</v>
      </c>
      <c r="F104" s="546">
        <v>1</v>
      </c>
      <c r="G104" s="517">
        <f t="shared" si="21"/>
        <v>43489.037526</v>
      </c>
      <c r="H104" s="513" t="s">
        <v>338</v>
      </c>
      <c r="I104" s="518" t="s">
        <v>372</v>
      </c>
    </row>
    <row r="105" spans="1:9" ht="30" customHeight="1" x14ac:dyDescent="0.25">
      <c r="A105" s="513" t="s">
        <v>345</v>
      </c>
      <c r="B105" s="514" t="s">
        <v>335</v>
      </c>
      <c r="C105" s="514" t="str">
        <f>VLOOKUP($A105,TPU!$A$6:$D$3931,2,FALSE)</f>
        <v>Comercial (2,55% do CMCC - SINAPI)</v>
      </c>
      <c r="D105" s="513" t="str">
        <f>VLOOKUP($A105,TPU!$A$6:$D$3931,3,FALSE)</f>
        <v>m² x mês</v>
      </c>
      <c r="E105" s="515">
        <f>VLOOKUP($A105,TPU!$A$6:$D$3931,4,FALSE)</f>
        <v>70.092838999999998</v>
      </c>
      <c r="F105" s="516">
        <f>((57.95/2)+4.5*(COUNTIF(A99:A104,"P8"&amp;"*")))*AVERAGEIF(A99:A104,"P8"&amp;"*",F99:F104)</f>
        <v>88.627083333333331</v>
      </c>
      <c r="G105" s="517">
        <f t="shared" ref="G105:G107" si="22">E105*F105</f>
        <v>6212.1238831229166</v>
      </c>
      <c r="H105" s="513" t="s">
        <v>338</v>
      </c>
      <c r="I105" s="518" t="s">
        <v>346</v>
      </c>
    </row>
    <row r="106" spans="1:9" ht="30" customHeight="1" x14ac:dyDescent="0.25">
      <c r="A106" s="513" t="s">
        <v>347</v>
      </c>
      <c r="B106" s="514" t="s">
        <v>348</v>
      </c>
      <c r="C106" s="514" t="str">
        <f>VLOOKUP($A106,TPU!$A$6:$D$3931,2,FALSE)</f>
        <v>Escritório</v>
      </c>
      <c r="D106" s="513" t="str">
        <f>VLOOKUP($A106,TPU!$A$6:$D$3931,3,FALSE)</f>
        <v>ocupante x mês</v>
      </c>
      <c r="E106" s="515">
        <f>VLOOKUP($A106,TPU!$A$6:$D$3931,4,FALSE)</f>
        <v>661.14009799999997</v>
      </c>
      <c r="F106" s="516">
        <f>COUNTIF(A99:A104,"P8"&amp;"*")*AVERAGEIF(A99:A104,"P8"&amp;"*",F99:F104)</f>
        <v>9.5</v>
      </c>
      <c r="G106" s="517">
        <f t="shared" si="22"/>
        <v>6280.8309309999995</v>
      </c>
      <c r="H106" s="513" t="s">
        <v>338</v>
      </c>
      <c r="I106" s="518" t="s">
        <v>349</v>
      </c>
    </row>
    <row r="107" spans="1:9" ht="30" customHeight="1" x14ac:dyDescent="0.25">
      <c r="A107" s="513" t="s">
        <v>350</v>
      </c>
      <c r="B107" s="514" t="s">
        <v>335</v>
      </c>
      <c r="C107" s="514" t="str">
        <f>VLOOKUP($A107,TPU!$A$6:$D$3931,2,FALSE)</f>
        <v>Escritório</v>
      </c>
      <c r="D107" s="513" t="str">
        <f>VLOOKUP($A107,TPU!$A$6:$D$3931,3,FALSE)</f>
        <v>ocupante x mês</v>
      </c>
      <c r="E107" s="515">
        <f>VLOOKUP($A107,TPU!$A$6:$D$3931,4,FALSE)</f>
        <v>197.18950099999998</v>
      </c>
      <c r="F107" s="516">
        <f>COUNTIF(A99:A104,"P8"&amp;"*")*AVERAGEIF(A99:A104,"P8"&amp;"*",F99:F104)</f>
        <v>9.5</v>
      </c>
      <c r="G107" s="517">
        <f t="shared" si="22"/>
        <v>1873.3002594999998</v>
      </c>
      <c r="H107" s="513" t="s">
        <v>338</v>
      </c>
      <c r="I107" s="518" t="s">
        <v>349</v>
      </c>
    </row>
    <row r="108" spans="1:9" ht="15" customHeight="1" x14ac:dyDescent="0.25">
      <c r="A108" s="513"/>
      <c r="B108" s="514"/>
      <c r="C108" s="545"/>
      <c r="D108" s="513"/>
      <c r="E108" s="549"/>
      <c r="F108" s="546"/>
      <c r="G108" s="517"/>
      <c r="H108" s="517"/>
      <c r="I108" s="517"/>
    </row>
    <row r="109" spans="1:9" ht="15" customHeight="1" x14ac:dyDescent="0.25">
      <c r="A109" s="531" t="s">
        <v>388</v>
      </c>
      <c r="B109" s="531"/>
      <c r="C109" s="532"/>
      <c r="D109" s="533"/>
      <c r="E109" s="534"/>
      <c r="F109" s="535"/>
      <c r="G109" s="536">
        <f>SUBTOTAL(9,G110:G118)</f>
        <v>322617.60195407498</v>
      </c>
      <c r="H109" s="537"/>
      <c r="I109" s="536"/>
    </row>
    <row r="110" spans="1:9" ht="15" customHeight="1" x14ac:dyDescent="0.25">
      <c r="A110" s="539" t="s">
        <v>335</v>
      </c>
      <c r="B110" s="539"/>
      <c r="C110" s="538"/>
      <c r="D110" s="540"/>
      <c r="E110" s="541"/>
      <c r="F110" s="542"/>
      <c r="G110" s="543"/>
      <c r="H110" s="544"/>
      <c r="I110" s="547"/>
    </row>
    <row r="111" spans="1:9" ht="30" customHeight="1" x14ac:dyDescent="0.25">
      <c r="A111" s="513" t="s">
        <v>385</v>
      </c>
      <c r="B111" s="514" t="s">
        <v>337</v>
      </c>
      <c r="C111" s="514" t="str">
        <f>VLOOKUP($A111,TPU!$A$6:$D$3931,2,FALSE)</f>
        <v>Técnico em geoprocessamento</v>
      </c>
      <c r="D111" s="513" t="str">
        <f>VLOOKUP($A111,TPU!$A$6:$D$3931,3,FALSE)</f>
        <v>mês</v>
      </c>
      <c r="E111" s="515">
        <f>VLOOKUP($A111,TPU!$A$6:$D$3931,4,FALSE)</f>
        <v>9192.3840830000008</v>
      </c>
      <c r="F111" s="546">
        <v>3</v>
      </c>
      <c r="G111" s="517">
        <f t="shared" ref="G111:G118" si="23">E111*F111</f>
        <v>27577.152249000002</v>
      </c>
      <c r="H111" s="513" t="s">
        <v>338</v>
      </c>
      <c r="I111" s="518" t="s">
        <v>386</v>
      </c>
    </row>
    <row r="112" spans="1:9" ht="30" customHeight="1" x14ac:dyDescent="0.25">
      <c r="A112" s="513" t="s">
        <v>385</v>
      </c>
      <c r="B112" s="514" t="s">
        <v>337</v>
      </c>
      <c r="C112" s="514" t="str">
        <f>VLOOKUP($A112,TPU!$A$6:$D$3931,2,FALSE)</f>
        <v>Técnico em geoprocessamento</v>
      </c>
      <c r="D112" s="513" t="str">
        <f>VLOOKUP($A112,TPU!$A$6:$D$3931,3,FALSE)</f>
        <v>mês</v>
      </c>
      <c r="E112" s="515">
        <f>VLOOKUP($A112,TPU!$A$6:$D$3931,4,FALSE)</f>
        <v>9192.3840830000008</v>
      </c>
      <c r="F112" s="546">
        <v>3</v>
      </c>
      <c r="G112" s="517">
        <f t="shared" si="23"/>
        <v>27577.152249000002</v>
      </c>
      <c r="H112" s="513" t="s">
        <v>338</v>
      </c>
      <c r="I112" s="518" t="s">
        <v>386</v>
      </c>
    </row>
    <row r="113" spans="1:9" ht="30" customHeight="1" x14ac:dyDescent="0.25">
      <c r="A113" s="513" t="s">
        <v>336</v>
      </c>
      <c r="B113" s="514" t="s">
        <v>337</v>
      </c>
      <c r="C113" s="514" t="str">
        <f>VLOOKUP($A113,TPU!$A$6:$D$3931,2,FALSE)</f>
        <v>Engenheiro de projetos pleno</v>
      </c>
      <c r="D113" s="513" t="str">
        <f>VLOOKUP($A113,TPU!$A$6:$D$3931,3,FALSE)</f>
        <v>mês</v>
      </c>
      <c r="E113" s="515">
        <f>VLOOKUP($A113,TPU!$A$6:$D$3931,4,FALSE)</f>
        <v>35078.591838</v>
      </c>
      <c r="F113" s="546">
        <v>3</v>
      </c>
      <c r="G113" s="517">
        <f t="shared" si="23"/>
        <v>105235.77551400001</v>
      </c>
      <c r="H113" s="513" t="s">
        <v>338</v>
      </c>
      <c r="I113" s="518" t="s">
        <v>372</v>
      </c>
    </row>
    <row r="114" spans="1:9" ht="30" customHeight="1" x14ac:dyDescent="0.25">
      <c r="A114" s="513" t="s">
        <v>343</v>
      </c>
      <c r="B114" s="514" t="s">
        <v>337</v>
      </c>
      <c r="C114" s="514" t="str">
        <f>VLOOKUP($A114,TPU!$A$6:$D$3931,2,FALSE)</f>
        <v>Engenheiro de projetos sênior</v>
      </c>
      <c r="D114" s="513" t="str">
        <f>VLOOKUP($A114,TPU!$A$6:$D$3931,3,FALSE)</f>
        <v>mês</v>
      </c>
      <c r="E114" s="515">
        <f>VLOOKUP($A114,TPU!$A$6:$D$3931,4,FALSE)</f>
        <v>43489.037526</v>
      </c>
      <c r="F114" s="546">
        <v>3</v>
      </c>
      <c r="G114" s="517">
        <f t="shared" si="23"/>
        <v>130467.112578</v>
      </c>
      <c r="H114" s="513" t="s">
        <v>338</v>
      </c>
      <c r="I114" s="518" t="s">
        <v>372</v>
      </c>
    </row>
    <row r="115" spans="1:9" ht="30" customHeight="1" x14ac:dyDescent="0.25">
      <c r="A115" s="513" t="s">
        <v>371</v>
      </c>
      <c r="B115" s="545" t="s">
        <v>368</v>
      </c>
      <c r="C115" s="514" t="str">
        <f>VLOOKUP($A115,TPU!$A$6:$D$3931,2,FALSE)</f>
        <v>Notebook</v>
      </c>
      <c r="D115" s="513" t="str">
        <f>VLOOKUP($A115,TPU!$A$6:$D$3931,3,FALSE)</f>
        <v>un</v>
      </c>
      <c r="E115" s="515">
        <f>VLOOKUP($A115,TPU!$A$6:$D$3931,4,FALSE)</f>
        <v>2895.6552099999999</v>
      </c>
      <c r="F115" s="546">
        <f>1*COUNTIF(A111:A114,"P8"&amp;"*")</f>
        <v>4</v>
      </c>
      <c r="G115" s="517">
        <f t="shared" si="23"/>
        <v>11582.62084</v>
      </c>
      <c r="H115" s="517" t="s">
        <v>364</v>
      </c>
      <c r="I115" s="518" t="s">
        <v>370</v>
      </c>
    </row>
    <row r="116" spans="1:9" ht="30" customHeight="1" x14ac:dyDescent="0.25">
      <c r="A116" s="513" t="s">
        <v>345</v>
      </c>
      <c r="B116" s="545" t="s">
        <v>335</v>
      </c>
      <c r="C116" s="514" t="str">
        <f>VLOOKUP($A116,TPU!$A$6:$D$3931,2,FALSE)</f>
        <v>Comercial (2,55% do CMCC - SINAPI)</v>
      </c>
      <c r="D116" s="513" t="str">
        <f>VLOOKUP($A116,TPU!$A$6:$D$3931,3,FALSE)</f>
        <v>m² x mês</v>
      </c>
      <c r="E116" s="515">
        <f>VLOOKUP($A116,TPU!$A$6:$D$3931,4,FALSE)</f>
        <v>70.092838999999998</v>
      </c>
      <c r="F116" s="516">
        <f>((57.95/2)+4.5*(COUNTIF(A111:A114,"P8"&amp;"*")))*AVERAGEIF(A111:A114,"P8"&amp;"*",F111:F114)</f>
        <v>140.92500000000001</v>
      </c>
      <c r="G116" s="517">
        <f t="shared" si="23"/>
        <v>9877.8333360750003</v>
      </c>
      <c r="H116" s="513" t="s">
        <v>338</v>
      </c>
      <c r="I116" s="518" t="s">
        <v>346</v>
      </c>
    </row>
    <row r="117" spans="1:9" ht="30" customHeight="1" x14ac:dyDescent="0.25">
      <c r="A117" s="513" t="s">
        <v>347</v>
      </c>
      <c r="B117" s="545" t="s">
        <v>348</v>
      </c>
      <c r="C117" s="514" t="str">
        <f>VLOOKUP($A117,TPU!$A$6:$D$3931,2,FALSE)</f>
        <v>Escritório</v>
      </c>
      <c r="D117" s="513" t="str">
        <f>VLOOKUP($A117,TPU!$A$6:$D$3931,3,FALSE)</f>
        <v>ocupante x mês</v>
      </c>
      <c r="E117" s="515">
        <f>VLOOKUP($A117,TPU!$A$6:$D$3931,4,FALSE)</f>
        <v>661.14009799999997</v>
      </c>
      <c r="F117" s="516">
        <f>COUNTIF(A111:A114,"P8"&amp;"*")*AVERAGEIF(A111:A114,"P8"&amp;"*",F111:F114)</f>
        <v>12</v>
      </c>
      <c r="G117" s="517">
        <f t="shared" si="23"/>
        <v>7933.6811760000001</v>
      </c>
      <c r="H117" s="513" t="s">
        <v>338</v>
      </c>
      <c r="I117" s="518" t="s">
        <v>349</v>
      </c>
    </row>
    <row r="118" spans="1:9" ht="30" customHeight="1" x14ac:dyDescent="0.25">
      <c r="A118" s="513" t="s">
        <v>350</v>
      </c>
      <c r="B118" s="545" t="s">
        <v>335</v>
      </c>
      <c r="C118" s="514" t="str">
        <f>VLOOKUP($A118,TPU!$A$6:$D$3931,2,FALSE)</f>
        <v>Escritório</v>
      </c>
      <c r="D118" s="513" t="str">
        <f>VLOOKUP($A118,TPU!$A$6:$D$3931,3,FALSE)</f>
        <v>ocupante x mês</v>
      </c>
      <c r="E118" s="515">
        <f>VLOOKUP($A118,TPU!$A$6:$D$3931,4,FALSE)</f>
        <v>197.18950099999998</v>
      </c>
      <c r="F118" s="516">
        <f>COUNTIF(A111:A114,"P8"&amp;"*")*AVERAGEIF(A111:A114,"P8"&amp;"*",F111:F114)</f>
        <v>12</v>
      </c>
      <c r="G118" s="517">
        <f t="shared" si="23"/>
        <v>2366.2740119999999</v>
      </c>
      <c r="H118" s="513" t="s">
        <v>338</v>
      </c>
      <c r="I118" s="518" t="s">
        <v>349</v>
      </c>
    </row>
    <row r="119" spans="1:9" ht="15" customHeight="1" x14ac:dyDescent="0.25">
      <c r="A119" s="513"/>
      <c r="B119" s="545"/>
      <c r="C119" s="514"/>
      <c r="D119" s="513"/>
      <c r="E119" s="515"/>
      <c r="F119" s="516"/>
      <c r="G119" s="517"/>
      <c r="H119" s="513"/>
      <c r="I119" s="514"/>
    </row>
    <row r="120" spans="1:9" ht="15" customHeight="1" x14ac:dyDescent="0.25">
      <c r="A120" s="531" t="s">
        <v>4134</v>
      </c>
      <c r="B120" s="531"/>
      <c r="C120" s="532"/>
      <c r="D120" s="533"/>
      <c r="E120" s="534"/>
      <c r="F120" s="535"/>
      <c r="G120" s="536">
        <f>SUBTOTAL(9,G121:G131)</f>
        <v>367327.28562834277</v>
      </c>
      <c r="H120" s="537"/>
      <c r="I120" s="536"/>
    </row>
    <row r="121" spans="1:9" ht="15" customHeight="1" x14ac:dyDescent="0.25">
      <c r="A121" s="539" t="s">
        <v>335</v>
      </c>
      <c r="B121" s="539"/>
      <c r="C121" s="538"/>
      <c r="D121" s="540"/>
      <c r="E121" s="541"/>
      <c r="F121" s="542"/>
      <c r="G121" s="543"/>
      <c r="H121" s="544"/>
      <c r="I121" s="547"/>
    </row>
    <row r="122" spans="1:9" s="211" customFormat="1" ht="30" customHeight="1" x14ac:dyDescent="0.25">
      <c r="A122" s="555" t="s">
        <v>4135</v>
      </c>
      <c r="B122" s="556" t="s">
        <v>337</v>
      </c>
      <c r="C122" s="556" t="str">
        <f>VLOOKUP($A122,[2]TPU!$A$6:$D$3917,2,FALSE)</f>
        <v>Engenheiro ambiental pleno</v>
      </c>
      <c r="D122" s="555" t="str">
        <f>VLOOKUP($A122,[2]TPU!$A$6:$D$3917,3,FALSE)</f>
        <v>mês</v>
      </c>
      <c r="E122" s="564">
        <f>VLOOKUP($A122,TPU!$A$6:$D$3931,4,FALSE)</f>
        <v>33963.954980999995</v>
      </c>
      <c r="F122" s="602">
        <v>4</v>
      </c>
      <c r="G122" s="560">
        <f t="shared" ref="G122:G131" si="24">E122*F122</f>
        <v>135855.81992399998</v>
      </c>
      <c r="H122" s="555" t="s">
        <v>338</v>
      </c>
      <c r="I122" s="556" t="s">
        <v>372</v>
      </c>
    </row>
    <row r="123" spans="1:9" s="211" customFormat="1" ht="30" customHeight="1" x14ac:dyDescent="0.25">
      <c r="A123" s="555" t="s">
        <v>3570</v>
      </c>
      <c r="B123" s="557" t="s">
        <v>337</v>
      </c>
      <c r="C123" s="556" t="str">
        <f>VLOOKUP($A123,[2]TPU!$A$6:$D$3917,2,FALSE)</f>
        <v>Engenheiro florestal júnior</v>
      </c>
      <c r="D123" s="555" t="str">
        <f>VLOOKUP($A123,[2]TPU!$A$6:$D$3917,3,FALSE)</f>
        <v>mês</v>
      </c>
      <c r="E123" s="564">
        <f>VLOOKUP($A123,TPU!$A$6:$D$3931,4,FALSE)</f>
        <v>32848.681047999999</v>
      </c>
      <c r="F123" s="602">
        <v>2</v>
      </c>
      <c r="G123" s="560">
        <f t="shared" si="24"/>
        <v>65697.362095999997</v>
      </c>
      <c r="H123" s="555" t="s">
        <v>338</v>
      </c>
      <c r="I123" s="556" t="s">
        <v>372</v>
      </c>
    </row>
    <row r="124" spans="1:9" s="211" customFormat="1" ht="30" customHeight="1" x14ac:dyDescent="0.25">
      <c r="A124" s="555" t="s">
        <v>3548</v>
      </c>
      <c r="B124" s="557" t="s">
        <v>337</v>
      </c>
      <c r="C124" s="556" t="str">
        <f>VLOOKUP($A124,[2]TPU!$A$6:$D$3917,2,FALSE)</f>
        <v>Engenheiro agrônomo júnior</v>
      </c>
      <c r="D124" s="555" t="str">
        <f>VLOOKUP($A124,[2]TPU!$A$6:$D$3917,3,FALSE)</f>
        <v>mês</v>
      </c>
      <c r="E124" s="564">
        <f>VLOOKUP($A124,TPU!$A$6:$D$3931,4,FALSE)</f>
        <v>32692.611907000002</v>
      </c>
      <c r="F124" s="602">
        <v>2</v>
      </c>
      <c r="G124" s="560">
        <f t="shared" si="24"/>
        <v>65385.223814000004</v>
      </c>
      <c r="H124" s="555" t="s">
        <v>338</v>
      </c>
      <c r="I124" s="556" t="s">
        <v>372</v>
      </c>
    </row>
    <row r="125" spans="1:9" s="211" customFormat="1" ht="30" customHeight="1" x14ac:dyDescent="0.25">
      <c r="A125" s="555" t="s">
        <v>3529</v>
      </c>
      <c r="B125" s="557" t="s">
        <v>337</v>
      </c>
      <c r="C125" s="556" t="str">
        <f>VLOOKUP($A125,[2]TPU!$A$6:$D$3917,2,FALSE)</f>
        <v>Biólogo júnior</v>
      </c>
      <c r="D125" s="555" t="str">
        <f>VLOOKUP($A125,[2]TPU!$A$6:$D$3917,3,FALSE)</f>
        <v>mês</v>
      </c>
      <c r="E125" s="564">
        <f>VLOOKUP($A125,TPU!$A$6:$D$3931,4,FALSE)</f>
        <v>10037.190295999999</v>
      </c>
      <c r="F125" s="602">
        <v>2</v>
      </c>
      <c r="G125" s="560">
        <f t="shared" si="24"/>
        <v>20074.380591999998</v>
      </c>
      <c r="H125" s="555" t="s">
        <v>338</v>
      </c>
      <c r="I125" s="556" t="s">
        <v>372</v>
      </c>
    </row>
    <row r="126" spans="1:9" s="211" customFormat="1" ht="30" customHeight="1" x14ac:dyDescent="0.25">
      <c r="A126" s="555" t="s">
        <v>3652</v>
      </c>
      <c r="B126" s="557" t="s">
        <v>337</v>
      </c>
      <c r="C126" s="556" t="str">
        <f>VLOOKUP($A126,[2]TPU!$A$6:$D$3917,2,FALSE)</f>
        <v>Antropólogo júnior</v>
      </c>
      <c r="D126" s="555" t="str">
        <f>VLOOKUP($A126,[2]TPU!$A$6:$D$3917,3,FALSE)</f>
        <v>mês</v>
      </c>
      <c r="E126" s="564">
        <f>VLOOKUP($A126,TPU!$A$6:$D$3931,4,FALSE)</f>
        <v>10157.814845000001</v>
      </c>
      <c r="F126" s="602">
        <v>2</v>
      </c>
      <c r="G126" s="560">
        <f t="shared" si="24"/>
        <v>20315.629690000002</v>
      </c>
      <c r="H126" s="555" t="s">
        <v>338</v>
      </c>
      <c r="I126" s="556" t="s">
        <v>372</v>
      </c>
    </row>
    <row r="127" spans="1:9" s="211" customFormat="1" ht="30" customHeight="1" x14ac:dyDescent="0.25">
      <c r="A127" s="555" t="s">
        <v>3658</v>
      </c>
      <c r="B127" s="557" t="s">
        <v>337</v>
      </c>
      <c r="C127" s="556" t="str">
        <f>VLOOKUP($A127,[2]TPU!$A$6:$D$3917,2,FALSE)</f>
        <v>Arqueólogo júnior</v>
      </c>
      <c r="D127" s="555" t="str">
        <f>VLOOKUP($A127,[2]TPU!$A$6:$D$3917,3,FALSE)</f>
        <v>mês</v>
      </c>
      <c r="E127" s="564">
        <f>VLOOKUP($A127,TPU!$A$6:$D$3931,4,FALSE)</f>
        <v>9095.9973799999989</v>
      </c>
      <c r="F127" s="602">
        <v>2</v>
      </c>
      <c r="G127" s="560">
        <f t="shared" si="24"/>
        <v>18191.994759999998</v>
      </c>
      <c r="H127" s="555" t="s">
        <v>338</v>
      </c>
      <c r="I127" s="556" t="s">
        <v>372</v>
      </c>
    </row>
    <row r="128" spans="1:9" s="211" customFormat="1" ht="30" customHeight="1" x14ac:dyDescent="0.25">
      <c r="A128" s="555" t="s">
        <v>385</v>
      </c>
      <c r="B128" s="557" t="s">
        <v>337</v>
      </c>
      <c r="C128" s="556" t="str">
        <f>VLOOKUP($A128,[2]TPU!$A$6:$D$3917,2,FALSE)</f>
        <v>Técnico em geoprocessamento</v>
      </c>
      <c r="D128" s="555" t="str">
        <f>VLOOKUP($A128,[2]TPU!$A$6:$D$3917,3,FALSE)</f>
        <v>mês</v>
      </c>
      <c r="E128" s="564">
        <f>VLOOKUP($A128,TPU!$A$6:$D$3931,4,FALSE)</f>
        <v>9192.3840830000008</v>
      </c>
      <c r="F128" s="602">
        <v>2</v>
      </c>
      <c r="G128" s="560">
        <f t="shared" si="24"/>
        <v>18384.768166000002</v>
      </c>
      <c r="H128" s="555" t="s">
        <v>338</v>
      </c>
      <c r="I128" s="556" t="s">
        <v>372</v>
      </c>
    </row>
    <row r="129" spans="1:9" s="211" customFormat="1" ht="30" customHeight="1" x14ac:dyDescent="0.25">
      <c r="A129" s="555" t="s">
        <v>345</v>
      </c>
      <c r="B129" s="556" t="s">
        <v>335</v>
      </c>
      <c r="C129" s="556" t="str">
        <f>VLOOKUP($A129,[2]TPU!$A$6:$D$3917,2,FALSE)</f>
        <v>Comercial (2,60% do CMCC - SINAPI)</v>
      </c>
      <c r="D129" s="555" t="str">
        <f>VLOOKUP($A129,[2]TPU!$A$6:$D$3917,3,FALSE)</f>
        <v>m² x mês</v>
      </c>
      <c r="E129" s="564">
        <f>VLOOKUP($A129,TPU!$A$6:$D$3931,4,FALSE)</f>
        <v>70.092838999999998</v>
      </c>
      <c r="F129" s="604">
        <f>((57.95/2)+4.5*(COUNTIF(A122:A128,"P8"&amp;"*")))*AVERAGEIF(A122:A128,"P8"&amp;"*",F122:F128)</f>
        <v>138.22857142857143</v>
      </c>
      <c r="G129" s="560">
        <f t="shared" si="24"/>
        <v>9688.8330023428571</v>
      </c>
      <c r="H129" s="555" t="s">
        <v>338</v>
      </c>
      <c r="I129" s="565" t="s">
        <v>346</v>
      </c>
    </row>
    <row r="130" spans="1:9" s="211" customFormat="1" ht="30" customHeight="1" x14ac:dyDescent="0.25">
      <c r="A130" s="555" t="s">
        <v>347</v>
      </c>
      <c r="B130" s="556" t="s">
        <v>348</v>
      </c>
      <c r="C130" s="556" t="str">
        <f>VLOOKUP($A130,[2]TPU!$A$6:$D$3917,2,FALSE)</f>
        <v>Escritório</v>
      </c>
      <c r="D130" s="555" t="str">
        <f>VLOOKUP($A130,[2]TPU!$A$6:$D$3917,3,FALSE)</f>
        <v>ocupante x mês</v>
      </c>
      <c r="E130" s="564">
        <f>VLOOKUP($A130,TPU!$A$6:$D$3931,4,FALSE)</f>
        <v>661.14009799999997</v>
      </c>
      <c r="F130" s="602">
        <f>COUNTIF(A122:A128,"P8"&amp;"*")*AVERAGEIF(A122:A128,"P8"&amp;"*",F122:F128)</f>
        <v>16</v>
      </c>
      <c r="G130" s="560">
        <f t="shared" si="24"/>
        <v>10578.241567999999</v>
      </c>
      <c r="H130" s="555" t="s">
        <v>338</v>
      </c>
      <c r="I130" s="556" t="s">
        <v>349</v>
      </c>
    </row>
    <row r="131" spans="1:9" s="211" customFormat="1" ht="30" customHeight="1" x14ac:dyDescent="0.25">
      <c r="A131" s="555" t="s">
        <v>350</v>
      </c>
      <c r="B131" s="556" t="s">
        <v>335</v>
      </c>
      <c r="C131" s="556" t="str">
        <f>VLOOKUP($A131,[2]TPU!$A$6:$D$3917,2,FALSE)</f>
        <v>Escritório</v>
      </c>
      <c r="D131" s="555" t="str">
        <f>VLOOKUP($A131,[2]TPU!$A$6:$D$3917,3,FALSE)</f>
        <v>ocupante x mês</v>
      </c>
      <c r="E131" s="564">
        <f>VLOOKUP($A131,TPU!$A$6:$D$3931,4,FALSE)</f>
        <v>197.18950099999998</v>
      </c>
      <c r="F131" s="602">
        <f>COUNTIF(A122:A128,"P8"&amp;"*")*AVERAGEIF(A122:A128,"P8"&amp;"*",F122:F128)</f>
        <v>16</v>
      </c>
      <c r="G131" s="560">
        <f t="shared" si="24"/>
        <v>3155.0320159999997</v>
      </c>
      <c r="H131" s="555" t="s">
        <v>338</v>
      </c>
      <c r="I131" s="556" t="s">
        <v>349</v>
      </c>
    </row>
    <row r="132" spans="1:9" ht="15" customHeight="1" x14ac:dyDescent="0.25">
      <c r="A132" s="513"/>
      <c r="B132" s="545"/>
      <c r="C132" s="514"/>
      <c r="D132" s="513"/>
      <c r="E132" s="515"/>
      <c r="F132" s="516"/>
      <c r="G132" s="517"/>
      <c r="H132" s="513"/>
      <c r="I132" s="514"/>
    </row>
    <row r="133" spans="1:9" ht="15" customHeight="1" x14ac:dyDescent="0.25">
      <c r="A133" s="531" t="s">
        <v>4138</v>
      </c>
      <c r="B133" s="531"/>
      <c r="C133" s="532"/>
      <c r="D133" s="533"/>
      <c r="E133" s="534"/>
      <c r="F133" s="535"/>
      <c r="G133" s="536">
        <f>G141+G134</f>
        <v>181305.8392141698</v>
      </c>
      <c r="H133" s="537"/>
      <c r="I133" s="536"/>
    </row>
    <row r="134" spans="1:9" ht="15" customHeight="1" x14ac:dyDescent="0.25">
      <c r="A134" s="609" t="s">
        <v>353</v>
      </c>
      <c r="B134" s="609"/>
      <c r="C134" s="610"/>
      <c r="D134" s="611"/>
      <c r="E134" s="605"/>
      <c r="F134" s="612"/>
      <c r="G134" s="613">
        <f>SUM(G135:G139)</f>
        <v>53719.773259119786</v>
      </c>
      <c r="H134" s="614"/>
      <c r="I134" s="614"/>
    </row>
    <row r="135" spans="1:9" ht="15" customHeight="1" x14ac:dyDescent="0.25">
      <c r="A135" s="621" t="s">
        <v>336</v>
      </c>
      <c r="B135" s="622" t="s">
        <v>337</v>
      </c>
      <c r="C135" s="518" t="str">
        <f>VLOOKUP($A135,[1]TPU!$A$6:$D$3917,2,FALSE)</f>
        <v>Engenheiro de projetos pleno</v>
      </c>
      <c r="D135" s="621" t="str">
        <f>VLOOKUP($A135,[1]TPU!$A$6:$D$3917,3,FALSE)</f>
        <v>mês</v>
      </c>
      <c r="E135" s="623">
        <f>VLOOKUP($A135,[1]TPU!$A$6:$D$3917,4,FALSE)</f>
        <v>32995.540112878349</v>
      </c>
      <c r="F135" s="604">
        <v>1</v>
      </c>
      <c r="G135" s="624">
        <f>E135*F135</f>
        <v>32995.540112878349</v>
      </c>
      <c r="H135" s="621" t="s">
        <v>338</v>
      </c>
      <c r="I135" s="518" t="s">
        <v>354</v>
      </c>
    </row>
    <row r="136" spans="1:9" ht="15" customHeight="1" x14ac:dyDescent="0.25">
      <c r="A136" s="621" t="s">
        <v>380</v>
      </c>
      <c r="B136" s="622" t="s">
        <v>356</v>
      </c>
      <c r="C136" s="518" t="str">
        <f>VLOOKUP($A136,[1]TPU!$A$6:$D$3917,2,FALSE)</f>
        <v>Veículo leve Pick Up 4x4 - 147 kW (sem motorista)</v>
      </c>
      <c r="D136" s="621" t="str">
        <f>VLOOKUP($A136,[1]TPU!$A$6:$D$3917,3,FALSE)</f>
        <v xml:space="preserve">dia </v>
      </c>
      <c r="E136" s="623">
        <f>VLOOKUP($A136,[1]TPU!$A$6:$D$3917,4,FALSE)</f>
        <v>523.73393102782779</v>
      </c>
      <c r="F136" s="604">
        <v>14</v>
      </c>
      <c r="G136" s="624">
        <f t="shared" ref="G136" si="25">E136*F136</f>
        <v>7332.2750343895896</v>
      </c>
      <c r="H136" s="621" t="s">
        <v>338</v>
      </c>
      <c r="I136" s="518" t="s">
        <v>357</v>
      </c>
    </row>
    <row r="137" spans="1:9" ht="15" customHeight="1" x14ac:dyDescent="0.25">
      <c r="A137" s="621" t="s">
        <v>358</v>
      </c>
      <c r="B137" s="622" t="s">
        <v>359</v>
      </c>
      <c r="C137" s="518" t="str">
        <f>VLOOKUP($A137,[1]TPU!$A$6:$D$3917,2,FALSE)</f>
        <v xml:space="preserve">Estadia - BA </v>
      </c>
      <c r="D137" s="621" t="str">
        <f>VLOOKUP($A137,[1]TPU!$A$6:$D$3917,3,FALSE)</f>
        <v xml:space="preserve">dia </v>
      </c>
      <c r="E137" s="623">
        <f>VLOOKUP($A137,[1]TPU!$A$6:$D$3917,4,FALSE)</f>
        <v>516.87350000000004</v>
      </c>
      <c r="F137" s="604">
        <f>F136*SUM(F135:F135)</f>
        <v>14</v>
      </c>
      <c r="G137" s="624">
        <f>E137*F137</f>
        <v>7236.2290000000003</v>
      </c>
      <c r="H137" s="624" t="s">
        <v>360</v>
      </c>
      <c r="I137" s="518" t="s">
        <v>361</v>
      </c>
    </row>
    <row r="138" spans="1:9" ht="32.5" customHeight="1" x14ac:dyDescent="0.25">
      <c r="A138" s="621" t="s">
        <v>367</v>
      </c>
      <c r="B138" s="622" t="s">
        <v>368</v>
      </c>
      <c r="C138" s="514" t="str">
        <f>VLOOKUP($A138,[1]TPU!$A$6:$D$3917,2,FALSE)</f>
        <v xml:space="preserve">DETER. COORDENADAS COM GPS3 (CONTROLE BASICO) PRECISAO MINIMA DE 2 ORDEM.      </v>
      </c>
      <c r="D138" s="621" t="str">
        <f>VLOOKUP($A138,[1]TPU!$A$6:$D$3917,3,FALSE)</f>
        <v>un</v>
      </c>
      <c r="E138" s="623">
        <f>VLOOKUP($A138,[1]TPU!$A$6:$D$3917,4,FALSE)</f>
        <v>3264.2736918518517</v>
      </c>
      <c r="F138" s="604">
        <v>1</v>
      </c>
      <c r="G138" s="624">
        <f t="shared" ref="G138:G139" si="26">E138*F138</f>
        <v>3264.2736918518517</v>
      </c>
      <c r="H138" s="621" t="s">
        <v>369</v>
      </c>
      <c r="I138" s="518" t="s">
        <v>370</v>
      </c>
    </row>
    <row r="139" spans="1:9" ht="31" x14ac:dyDescent="0.25">
      <c r="A139" s="621" t="s">
        <v>371</v>
      </c>
      <c r="B139" s="622" t="s">
        <v>368</v>
      </c>
      <c r="C139" s="518" t="str">
        <f>VLOOKUP($A139,[1]TPU!$A$6:$D$3917,2,FALSE)</f>
        <v>Notebook</v>
      </c>
      <c r="D139" s="621" t="str">
        <f>VLOOKUP($A139,[1]TPU!$A$6:$D$3917,3,FALSE)</f>
        <v>un</v>
      </c>
      <c r="E139" s="623">
        <f>VLOOKUP($A139,[1]TPU!$A$6:$D$3917,4,FALSE)</f>
        <v>2891.4554200000002</v>
      </c>
      <c r="F139" s="604">
        <v>1</v>
      </c>
      <c r="G139" s="624">
        <f t="shared" si="26"/>
        <v>2891.4554200000002</v>
      </c>
      <c r="H139" s="624" t="s">
        <v>364</v>
      </c>
      <c r="I139" s="518" t="s">
        <v>370</v>
      </c>
    </row>
    <row r="140" spans="1:9" ht="15" customHeight="1" x14ac:dyDescent="0.25">
      <c r="A140" s="615"/>
      <c r="B140" s="615"/>
      <c r="C140" s="616"/>
      <c r="D140" s="617"/>
      <c r="E140" s="618"/>
      <c r="F140" s="619"/>
      <c r="G140" s="620"/>
      <c r="H140" s="525"/>
      <c r="I140" s="514"/>
    </row>
    <row r="141" spans="1:9" ht="15" customHeight="1" x14ac:dyDescent="0.25">
      <c r="A141" s="539" t="s">
        <v>335</v>
      </c>
      <c r="B141" s="539"/>
      <c r="C141" s="538"/>
      <c r="D141" s="540"/>
      <c r="E141" s="541"/>
      <c r="F141" s="542"/>
      <c r="G141" s="543">
        <f>SUM(G142:G147)</f>
        <v>127586.06595505001</v>
      </c>
      <c r="H141" s="544"/>
      <c r="I141" s="547"/>
    </row>
    <row r="142" spans="1:9" ht="30" customHeight="1" x14ac:dyDescent="0.25">
      <c r="A142" s="513" t="s">
        <v>336</v>
      </c>
      <c r="B142" s="514" t="s">
        <v>337</v>
      </c>
      <c r="C142" s="514" t="str">
        <f>VLOOKUP($A142,TPU!$A$6:$D$3931,2,FALSE)</f>
        <v>Engenheiro de projetos pleno</v>
      </c>
      <c r="D142" s="513" t="str">
        <f>VLOOKUP($A142,TPU!$A$6:$D$3931,3,FALSE)</f>
        <v>mês</v>
      </c>
      <c r="E142" s="515">
        <f>VLOOKUP($A142,TPU!$A$6:$D$3931,4,FALSE)</f>
        <v>35078.591838</v>
      </c>
      <c r="F142" s="606">
        <v>2</v>
      </c>
      <c r="G142" s="517">
        <f>E142*F142</f>
        <v>70157.183676000001</v>
      </c>
      <c r="H142" s="513" t="s">
        <v>338</v>
      </c>
      <c r="I142" s="518" t="s">
        <v>372</v>
      </c>
    </row>
    <row r="143" spans="1:9" ht="30" customHeight="1" x14ac:dyDescent="0.25">
      <c r="A143" s="513" t="s">
        <v>3497</v>
      </c>
      <c r="B143" s="514" t="s">
        <v>337</v>
      </c>
      <c r="C143" s="514" t="str">
        <f>VLOOKUP($A143,TPU!$A$6:$D$3931,2,FALSE)</f>
        <v>Advogado júnior</v>
      </c>
      <c r="D143" s="513" t="str">
        <f>VLOOKUP($A143,TPU!$A$6:$D$3931,3,FALSE)</f>
        <v>mês</v>
      </c>
      <c r="E143" s="515">
        <f>VLOOKUP($A143,TPU!$A$6:$D$3931,4,FALSE)</f>
        <v>13969.874923000001</v>
      </c>
      <c r="F143" s="606">
        <v>2</v>
      </c>
      <c r="G143" s="517">
        <f t="shared" ref="G143" si="27">E143*F143</f>
        <v>27939.749846000002</v>
      </c>
      <c r="H143" s="513" t="s">
        <v>338</v>
      </c>
      <c r="I143" s="518" t="s">
        <v>386</v>
      </c>
    </row>
    <row r="144" spans="1:9" ht="30" customHeight="1" x14ac:dyDescent="0.25">
      <c r="A144" s="513" t="s">
        <v>385</v>
      </c>
      <c r="B144" s="514" t="s">
        <v>337</v>
      </c>
      <c r="C144" s="514" t="str">
        <f>VLOOKUP($A144,TPU!$A$6:$D$3931,2,FALSE)</f>
        <v>Técnico em geoprocessamento</v>
      </c>
      <c r="D144" s="513" t="str">
        <f>VLOOKUP($A144,TPU!$A$6:$D$3931,3,FALSE)</f>
        <v>mês</v>
      </c>
      <c r="E144" s="515">
        <f>VLOOKUP($A144,TPU!$A$6:$D$3931,4,FALSE)</f>
        <v>9192.3840830000008</v>
      </c>
      <c r="F144" s="606">
        <v>2</v>
      </c>
      <c r="G144" s="517">
        <f t="shared" ref="G144" si="28">E144*F144</f>
        <v>18384.768166000002</v>
      </c>
      <c r="H144" s="513" t="s">
        <v>338</v>
      </c>
      <c r="I144" s="518" t="s">
        <v>386</v>
      </c>
    </row>
    <row r="145" spans="1:9" ht="30" customHeight="1" x14ac:dyDescent="0.25">
      <c r="A145" s="513" t="s">
        <v>345</v>
      </c>
      <c r="B145" s="514" t="s">
        <v>335</v>
      </c>
      <c r="C145" s="514" t="str">
        <f>VLOOKUP($A145,TPU!$A$6:$D$3931,2,FALSE)</f>
        <v>Comercial (2,55% do CMCC - SINAPI)</v>
      </c>
      <c r="D145" s="513" t="str">
        <f>VLOOKUP($A145,TPU!$A$6:$D$3931,3,FALSE)</f>
        <v>m² x mês</v>
      </c>
      <c r="E145" s="515">
        <f>VLOOKUP($A145,TPU!$A$6:$D$3931,4,FALSE)</f>
        <v>70.092838999999998</v>
      </c>
      <c r="F145" s="606">
        <f>((57.95/2)+4.5*(COUNTIF(A142:A144,"P8"&amp;"*")))*AVERAGEIF(A142:A144,"P8"&amp;"*",F142:F144)</f>
        <v>84.95</v>
      </c>
      <c r="G145" s="517">
        <f t="shared" ref="G145:G147" si="29">E145*F145</f>
        <v>5954.3866730500004</v>
      </c>
      <c r="H145" s="513" t="s">
        <v>338</v>
      </c>
      <c r="I145" s="518" t="s">
        <v>346</v>
      </c>
    </row>
    <row r="146" spans="1:9" ht="30" customHeight="1" x14ac:dyDescent="0.25">
      <c r="A146" s="513" t="s">
        <v>347</v>
      </c>
      <c r="B146" s="514" t="s">
        <v>348</v>
      </c>
      <c r="C146" s="514" t="str">
        <f>VLOOKUP($A146,TPU!$A$6:$D$3931,2,FALSE)</f>
        <v>Escritório</v>
      </c>
      <c r="D146" s="513" t="str">
        <f>VLOOKUP($A146,TPU!$A$6:$D$3931,3,FALSE)</f>
        <v>ocupante x mês</v>
      </c>
      <c r="E146" s="515">
        <f>VLOOKUP($A146,TPU!$A$6:$D$3931,4,FALSE)</f>
        <v>661.14009799999997</v>
      </c>
      <c r="F146" s="601">
        <f>COUNTIF(A142:A144,"P8"&amp;"*")*AVERAGEIF(A142:A144,"P8"&amp;"*",F142:F144)</f>
        <v>6</v>
      </c>
      <c r="G146" s="517">
        <f t="shared" si="29"/>
        <v>3966.840588</v>
      </c>
      <c r="H146" s="513" t="s">
        <v>338</v>
      </c>
      <c r="I146" s="518" t="s">
        <v>349</v>
      </c>
    </row>
    <row r="147" spans="1:9" ht="30" customHeight="1" x14ac:dyDescent="0.25">
      <c r="A147" s="513" t="s">
        <v>350</v>
      </c>
      <c r="B147" s="514" t="s">
        <v>335</v>
      </c>
      <c r="C147" s="514" t="str">
        <f>VLOOKUP($A147,TPU!$A$6:$D$3931,2,FALSE)</f>
        <v>Escritório</v>
      </c>
      <c r="D147" s="513" t="str">
        <f>VLOOKUP($A147,TPU!$A$6:$D$3931,3,FALSE)</f>
        <v>ocupante x mês</v>
      </c>
      <c r="E147" s="515">
        <f>VLOOKUP($A147,TPU!$A$6:$D$3931,4,FALSE)</f>
        <v>197.18950099999998</v>
      </c>
      <c r="F147" s="601">
        <f>COUNTIF(A142:A144,"P8"&amp;"*")*AVERAGEIF(A142:A144,"P8"&amp;"*",F142:F144)</f>
        <v>6</v>
      </c>
      <c r="G147" s="517">
        <f t="shared" si="29"/>
        <v>1183.1370059999999</v>
      </c>
      <c r="H147" s="513" t="s">
        <v>338</v>
      </c>
      <c r="I147" s="518" t="s">
        <v>349</v>
      </c>
    </row>
    <row r="148" spans="1:9" ht="15" customHeight="1" x14ac:dyDescent="0.25">
      <c r="A148" s="513"/>
      <c r="B148" s="514"/>
      <c r="C148" s="545"/>
      <c r="D148" s="513"/>
      <c r="E148" s="550"/>
      <c r="F148" s="546"/>
      <c r="G148" s="550"/>
      <c r="H148" s="517"/>
      <c r="I148" s="550"/>
    </row>
    <row r="149" spans="1:9" ht="15" customHeight="1" x14ac:dyDescent="0.25">
      <c r="A149" s="531" t="s">
        <v>389</v>
      </c>
      <c r="B149" s="531"/>
      <c r="C149" s="532"/>
      <c r="D149" s="533"/>
      <c r="E149" s="534"/>
      <c r="F149" s="535"/>
      <c r="G149" s="536">
        <f>SUBTOTAL(9,G150:G156)</f>
        <v>137141.2866592083</v>
      </c>
      <c r="H149" s="537"/>
      <c r="I149" s="536"/>
    </row>
    <row r="150" spans="1:9" ht="15" customHeight="1" x14ac:dyDescent="0.25">
      <c r="A150" s="539" t="s">
        <v>335</v>
      </c>
      <c r="B150" s="539"/>
      <c r="C150" s="538"/>
      <c r="D150" s="540"/>
      <c r="E150" s="541"/>
      <c r="F150" s="542"/>
      <c r="G150" s="543"/>
      <c r="H150" s="544"/>
      <c r="I150" s="547"/>
    </row>
    <row r="151" spans="1:9" ht="30" customHeight="1" x14ac:dyDescent="0.25">
      <c r="A151" s="513" t="s">
        <v>390</v>
      </c>
      <c r="B151" s="514" t="s">
        <v>337</v>
      </c>
      <c r="C151" s="514" t="str">
        <f>VLOOKUP($A151,TPU!$A$6:$D$3931,2,FALSE)</f>
        <v>Analista de desenvolvimento de sistemas pleno</v>
      </c>
      <c r="D151" s="513" t="str">
        <f>VLOOKUP($A151,TPU!$A$6:$D$3931,3,FALSE)</f>
        <v>mês</v>
      </c>
      <c r="E151" s="515">
        <f>VLOOKUP($A151,TPU!$A$6:$D$3931,4,FALSE)</f>
        <v>16440.006802</v>
      </c>
      <c r="F151" s="546">
        <v>3</v>
      </c>
      <c r="G151" s="517">
        <f>E151*F151</f>
        <v>49320.020405999996</v>
      </c>
      <c r="H151" s="513" t="s">
        <v>338</v>
      </c>
      <c r="I151" s="518" t="s">
        <v>372</v>
      </c>
    </row>
    <row r="152" spans="1:9" ht="30" customHeight="1" x14ac:dyDescent="0.25">
      <c r="A152" s="513" t="s">
        <v>336</v>
      </c>
      <c r="B152" s="514" t="s">
        <v>337</v>
      </c>
      <c r="C152" s="514" t="str">
        <f>VLOOKUP($A152,TPU!$A$6:$D$3931,2,FALSE)</f>
        <v>Engenheiro de projetos pleno</v>
      </c>
      <c r="D152" s="513" t="str">
        <f>VLOOKUP($A152,TPU!$A$6:$D$3931,3,FALSE)</f>
        <v>mês</v>
      </c>
      <c r="E152" s="515">
        <f>VLOOKUP($A152,TPU!$A$6:$D$3931,4,FALSE)</f>
        <v>35078.591838</v>
      </c>
      <c r="F152" s="546">
        <v>1</v>
      </c>
      <c r="G152" s="517">
        <f>E152*F152</f>
        <v>35078.591838</v>
      </c>
      <c r="H152" s="513" t="s">
        <v>338</v>
      </c>
      <c r="I152" s="518" t="s">
        <v>372</v>
      </c>
    </row>
    <row r="153" spans="1:9" ht="30" customHeight="1" x14ac:dyDescent="0.25">
      <c r="A153" s="513" t="s">
        <v>343</v>
      </c>
      <c r="B153" s="514" t="s">
        <v>337</v>
      </c>
      <c r="C153" s="514" t="str">
        <f>VLOOKUP($A153,TPU!$A$6:$D$3931,2,FALSE)</f>
        <v>Engenheiro de projetos sênior</v>
      </c>
      <c r="D153" s="513" t="str">
        <f>VLOOKUP($A153,TPU!$A$6:$D$3931,3,FALSE)</f>
        <v>mês</v>
      </c>
      <c r="E153" s="515">
        <f>VLOOKUP($A153,TPU!$A$6:$D$3931,4,FALSE)</f>
        <v>43489.037526</v>
      </c>
      <c r="F153" s="546">
        <v>1</v>
      </c>
      <c r="G153" s="517">
        <f>E153*F153</f>
        <v>43489.037526</v>
      </c>
      <c r="H153" s="513" t="s">
        <v>338</v>
      </c>
      <c r="I153" s="518" t="s">
        <v>372</v>
      </c>
    </row>
    <row r="154" spans="1:9" s="554" customFormat="1" ht="30" customHeight="1" x14ac:dyDescent="0.25">
      <c r="A154" s="551" t="s">
        <v>345</v>
      </c>
      <c r="B154" s="552" t="s">
        <v>335</v>
      </c>
      <c r="C154" s="514" t="str">
        <f>VLOOKUP($A154,TPU!$A$6:$D$3931,2,FALSE)</f>
        <v>Comercial (2,55% do CMCC - SINAPI)</v>
      </c>
      <c r="D154" s="513" t="str">
        <f>VLOOKUP($A154,TPU!$A$6:$D$3931,3,FALSE)</f>
        <v>m² x mês</v>
      </c>
      <c r="E154" s="515">
        <f>VLOOKUP($A154,TPU!$A$6:$D$3931,4,FALSE)</f>
        <v>70.092838999999998</v>
      </c>
      <c r="F154" s="516">
        <f>((57.95/2)+4.5*(COUNTIF(A151:A153,"P8"&amp;"*")))*AVERAGEIF(A151:A153,"P8"&amp;"*",F151:F153)</f>
        <v>70.791666666666671</v>
      </c>
      <c r="G154" s="553">
        <f t="shared" ref="G154:G156" si="30">E154*F154</f>
        <v>4961.9888942083335</v>
      </c>
      <c r="H154" s="513" t="s">
        <v>338</v>
      </c>
      <c r="I154" s="518" t="s">
        <v>346</v>
      </c>
    </row>
    <row r="155" spans="1:9" s="554" customFormat="1" ht="30" customHeight="1" x14ac:dyDescent="0.25">
      <c r="A155" s="513" t="s">
        <v>347</v>
      </c>
      <c r="B155" s="545" t="s">
        <v>348</v>
      </c>
      <c r="C155" s="514" t="str">
        <f>VLOOKUP($A155,TPU!$A$6:$D$3931,2,FALSE)</f>
        <v>Escritório</v>
      </c>
      <c r="D155" s="513" t="str">
        <f>VLOOKUP($A155,TPU!$A$6:$D$3931,3,FALSE)</f>
        <v>ocupante x mês</v>
      </c>
      <c r="E155" s="515">
        <f>VLOOKUP($A155,TPU!$A$6:$D$3931,4,FALSE)</f>
        <v>661.14009799999997</v>
      </c>
      <c r="F155" s="516">
        <f>COUNTIF(A151:A153,"P8"&amp;"*")*AVERAGEIF(A151:A153,"P8"&amp;"*",F151:F153)</f>
        <v>5</v>
      </c>
      <c r="G155" s="517">
        <f t="shared" si="30"/>
        <v>3305.7004899999997</v>
      </c>
      <c r="H155" s="513" t="s">
        <v>338</v>
      </c>
      <c r="I155" s="518" t="s">
        <v>349</v>
      </c>
    </row>
    <row r="156" spans="1:9" s="554" customFormat="1" ht="30" customHeight="1" x14ac:dyDescent="0.25">
      <c r="A156" s="513" t="s">
        <v>350</v>
      </c>
      <c r="B156" s="545" t="s">
        <v>335</v>
      </c>
      <c r="C156" s="514" t="str">
        <f>VLOOKUP($A156,TPU!$A$6:$D$3931,2,FALSE)</f>
        <v>Escritório</v>
      </c>
      <c r="D156" s="513" t="str">
        <f>VLOOKUP($A156,TPU!$A$6:$D$3931,3,FALSE)</f>
        <v>ocupante x mês</v>
      </c>
      <c r="E156" s="515">
        <f>VLOOKUP($A156,TPU!$A$6:$D$3931,4,FALSE)</f>
        <v>197.18950099999998</v>
      </c>
      <c r="F156" s="516">
        <f>COUNTIF(A151:A153,"P8"&amp;"*")*AVERAGEIF(A151:A153,"P8"&amp;"*",F151:F153)</f>
        <v>5</v>
      </c>
      <c r="G156" s="517">
        <f t="shared" si="30"/>
        <v>985.94750499999986</v>
      </c>
      <c r="H156" s="513" t="s">
        <v>338</v>
      </c>
      <c r="I156" s="518" t="s">
        <v>349</v>
      </c>
    </row>
    <row r="157" spans="1:9" ht="15" customHeight="1" x14ac:dyDescent="0.25">
      <c r="A157" s="513"/>
      <c r="B157" s="514"/>
      <c r="C157" s="545"/>
      <c r="D157" s="513"/>
      <c r="E157" s="550"/>
      <c r="F157" s="546"/>
      <c r="G157" s="550"/>
      <c r="H157" s="517"/>
      <c r="I157" s="550"/>
    </row>
    <row r="158" spans="1:9" ht="15" customHeight="1" x14ac:dyDescent="0.25">
      <c r="A158" s="531" t="s">
        <v>391</v>
      </c>
      <c r="B158" s="531"/>
      <c r="C158" s="532"/>
      <c r="D158" s="533"/>
      <c r="E158" s="534"/>
      <c r="F158" s="535"/>
      <c r="G158" s="536">
        <f>SUBTOTAL(9,G159:G166)</f>
        <v>151667.00687803436</v>
      </c>
      <c r="H158" s="537"/>
      <c r="I158" s="536"/>
    </row>
    <row r="159" spans="1:9" ht="15" customHeight="1" x14ac:dyDescent="0.25">
      <c r="A159" s="539" t="s">
        <v>335</v>
      </c>
      <c r="B159" s="539"/>
      <c r="C159" s="538"/>
      <c r="D159" s="540"/>
      <c r="E159" s="541"/>
      <c r="F159" s="542"/>
      <c r="G159" s="543"/>
      <c r="H159" s="544"/>
      <c r="I159" s="547"/>
    </row>
    <row r="160" spans="1:9" ht="30" customHeight="1" x14ac:dyDescent="0.25">
      <c r="A160" s="513" t="s">
        <v>392</v>
      </c>
      <c r="B160" s="514" t="s">
        <v>337</v>
      </c>
      <c r="C160" s="514" t="str">
        <f>VLOOKUP($A160,TPU!$A$6:$D$3931,2,FALSE)</f>
        <v>Economista sênior</v>
      </c>
      <c r="D160" s="513" t="str">
        <f>VLOOKUP($A160,TPU!$A$6:$D$3931,3,FALSE)</f>
        <v>mês</v>
      </c>
      <c r="E160" s="515">
        <f>VLOOKUP($A160,TPU!$A$6:$D$3931,4,FALSE)</f>
        <v>27978.683876999999</v>
      </c>
      <c r="F160" s="546">
        <v>1.5</v>
      </c>
      <c r="G160" s="517">
        <f>E160*F160</f>
        <v>41968.025815499997</v>
      </c>
      <c r="H160" s="513" t="s">
        <v>338</v>
      </c>
      <c r="I160" s="518" t="s">
        <v>372</v>
      </c>
    </row>
    <row r="161" spans="1:9" ht="30" customHeight="1" x14ac:dyDescent="0.25">
      <c r="A161" s="513" t="s">
        <v>393</v>
      </c>
      <c r="B161" s="514" t="s">
        <v>337</v>
      </c>
      <c r="C161" s="514" t="str">
        <f>VLOOKUP($A161,TPU!$A$6:$D$3931,2,FALSE)</f>
        <v>Economista júnior</v>
      </c>
      <c r="D161" s="513" t="str">
        <f>VLOOKUP($A161,TPU!$A$6:$D$3931,3,FALSE)</f>
        <v>mês</v>
      </c>
      <c r="E161" s="515">
        <f>VLOOKUP($A161,TPU!$A$6:$D$3931,4,FALSE)</f>
        <v>13853.637510999999</v>
      </c>
      <c r="F161" s="546">
        <v>1</v>
      </c>
      <c r="G161" s="517">
        <f>E161*F161</f>
        <v>13853.637510999999</v>
      </c>
      <c r="H161" s="513" t="s">
        <v>338</v>
      </c>
      <c r="I161" s="518" t="s">
        <v>372</v>
      </c>
    </row>
    <row r="162" spans="1:9" ht="30" customHeight="1" x14ac:dyDescent="0.25">
      <c r="A162" s="513" t="s">
        <v>336</v>
      </c>
      <c r="B162" s="514" t="s">
        <v>337</v>
      </c>
      <c r="C162" s="514" t="str">
        <f>VLOOKUP($A162,TPU!$A$6:$D$3931,2,FALSE)</f>
        <v>Engenheiro de projetos pleno</v>
      </c>
      <c r="D162" s="513" t="str">
        <f>VLOOKUP($A162,TPU!$A$6:$D$3931,3,FALSE)</f>
        <v>mês</v>
      </c>
      <c r="E162" s="515">
        <f>VLOOKUP($A162,TPU!$A$6:$D$3931,4,FALSE)</f>
        <v>35078.591838</v>
      </c>
      <c r="F162" s="546">
        <v>2</v>
      </c>
      <c r="G162" s="517">
        <f>E162*F162</f>
        <v>70157.183676000001</v>
      </c>
      <c r="H162" s="513" t="s">
        <v>338</v>
      </c>
      <c r="I162" s="518" t="s">
        <v>372</v>
      </c>
    </row>
    <row r="163" spans="1:9" ht="30" customHeight="1" x14ac:dyDescent="0.25">
      <c r="A163" s="513" t="s">
        <v>390</v>
      </c>
      <c r="B163" s="514" t="s">
        <v>337</v>
      </c>
      <c r="C163" s="514" t="str">
        <f>VLOOKUP($A163,TPU!$A$6:$D$3931,2,FALSE)</f>
        <v>Analista de desenvolvimento de sistemas pleno</v>
      </c>
      <c r="D163" s="513" t="str">
        <f>VLOOKUP($A163,TPU!$A$6:$D$3931,3,FALSE)</f>
        <v>mês</v>
      </c>
      <c r="E163" s="515">
        <f>VLOOKUP($A163,TPU!$A$6:$D$3931,4,FALSE)</f>
        <v>16440.006802</v>
      </c>
      <c r="F163" s="546">
        <v>1</v>
      </c>
      <c r="G163" s="517">
        <f>E163*F163</f>
        <v>16440.006802</v>
      </c>
      <c r="H163" s="513" t="s">
        <v>338</v>
      </c>
      <c r="I163" s="518" t="s">
        <v>372</v>
      </c>
    </row>
    <row r="164" spans="1:9" ht="30" customHeight="1" x14ac:dyDescent="0.25">
      <c r="A164" s="513" t="s">
        <v>345</v>
      </c>
      <c r="B164" s="514" t="s">
        <v>335</v>
      </c>
      <c r="C164" s="514" t="str">
        <f>VLOOKUP($A164,TPU!$A$6:$D$3931,2,FALSE)</f>
        <v>Comercial (2,55% do CMCC - SINAPI)</v>
      </c>
      <c r="D164" s="513" t="str">
        <f>VLOOKUP($A164,TPU!$A$6:$D$3931,3,FALSE)</f>
        <v>m² x mês</v>
      </c>
      <c r="E164" s="515">
        <f>VLOOKUP($A164,TPU!$A$6:$D$3931,4,FALSE)</f>
        <v>70.092838999999998</v>
      </c>
      <c r="F164" s="516">
        <f>((57.95/2)+4.5*(COUNTIF(A160:A163,"P8"&amp;"*")))*AVERAGEIF(A160:A163,"P8"&amp;"*",F160:F163)</f>
        <v>64.590625000000003</v>
      </c>
      <c r="G164" s="517">
        <f t="shared" ref="G164:G166" si="31">E164*F164</f>
        <v>4527.3402790343753</v>
      </c>
      <c r="H164" s="513" t="s">
        <v>338</v>
      </c>
      <c r="I164" s="518" t="s">
        <v>346</v>
      </c>
    </row>
    <row r="165" spans="1:9" ht="30" customHeight="1" x14ac:dyDescent="0.25">
      <c r="A165" s="513" t="s">
        <v>347</v>
      </c>
      <c r="B165" s="514" t="s">
        <v>348</v>
      </c>
      <c r="C165" s="514" t="str">
        <f>VLOOKUP($A165,TPU!$A$6:$D$3931,2,FALSE)</f>
        <v>Escritório</v>
      </c>
      <c r="D165" s="513" t="str">
        <f>VLOOKUP($A165,TPU!$A$6:$D$3931,3,FALSE)</f>
        <v>ocupante x mês</v>
      </c>
      <c r="E165" s="515">
        <f>VLOOKUP($A165,TPU!$A$6:$D$3931,4,FALSE)</f>
        <v>661.14009799999997</v>
      </c>
      <c r="F165" s="516">
        <f>COUNTIF(A160:A163,"P8"&amp;"*")*AVERAGEIF(A160:A163,"P8"&amp;"*",F160:F163)</f>
        <v>5.5</v>
      </c>
      <c r="G165" s="517">
        <f t="shared" si="31"/>
        <v>3636.2705389999996</v>
      </c>
      <c r="H165" s="513" t="s">
        <v>338</v>
      </c>
      <c r="I165" s="518" t="s">
        <v>349</v>
      </c>
    </row>
    <row r="166" spans="1:9" ht="30" customHeight="1" x14ac:dyDescent="0.25">
      <c r="A166" s="513" t="s">
        <v>350</v>
      </c>
      <c r="B166" s="514" t="s">
        <v>335</v>
      </c>
      <c r="C166" s="514" t="str">
        <f>VLOOKUP($A166,TPU!$A$6:$D$3931,2,FALSE)</f>
        <v>Escritório</v>
      </c>
      <c r="D166" s="513" t="str">
        <f>VLOOKUP($A166,TPU!$A$6:$D$3931,3,FALSE)</f>
        <v>ocupante x mês</v>
      </c>
      <c r="E166" s="515">
        <f>VLOOKUP($A166,TPU!$A$6:$D$3931,4,FALSE)</f>
        <v>197.18950099999998</v>
      </c>
      <c r="F166" s="516">
        <f>COUNTIF(A160:A163,"P8"&amp;"*")*AVERAGEIF(A160:A163,"P8"&amp;"*",F160:F163)</f>
        <v>5.5</v>
      </c>
      <c r="G166" s="517">
        <f t="shared" si="31"/>
        <v>1084.5422554999998</v>
      </c>
      <c r="H166" s="513" t="s">
        <v>338</v>
      </c>
      <c r="I166" s="518" t="s">
        <v>349</v>
      </c>
    </row>
    <row r="167" spans="1:9" ht="15" customHeight="1" x14ac:dyDescent="0.25">
      <c r="A167" s="513"/>
      <c r="B167" s="514"/>
      <c r="C167" s="514"/>
      <c r="D167" s="513"/>
      <c r="E167" s="515"/>
      <c r="F167" s="516"/>
      <c r="G167" s="517"/>
      <c r="H167" s="513"/>
      <c r="I167" s="514"/>
    </row>
    <row r="168" spans="1:9" ht="15" customHeight="1" x14ac:dyDescent="0.25">
      <c r="A168" s="531" t="s">
        <v>394</v>
      </c>
      <c r="B168" s="531"/>
      <c r="C168" s="532"/>
      <c r="D168" s="533"/>
      <c r="E168" s="534"/>
      <c r="F168" s="535"/>
      <c r="G168" s="536">
        <f>SUBTOTAL(9,G169:G182)</f>
        <v>276923.52706046426</v>
      </c>
      <c r="H168" s="537"/>
      <c r="I168" s="536"/>
    </row>
    <row r="169" spans="1:9" ht="30" customHeight="1" x14ac:dyDescent="0.25">
      <c r="A169" s="513" t="s">
        <v>390</v>
      </c>
      <c r="B169" s="514" t="s">
        <v>337</v>
      </c>
      <c r="C169" s="514" t="str">
        <f>VLOOKUP($A169,TPU!$A$6:$D$3931,2,FALSE)</f>
        <v>Analista de desenvolvimento de sistemas pleno</v>
      </c>
      <c r="D169" s="513" t="str">
        <f>VLOOKUP($A169,TPU!$A$6:$D$3931,3,FALSE)</f>
        <v>mês</v>
      </c>
      <c r="E169" s="515">
        <f>VLOOKUP($A169,TPU!$A$6:$D$3931,4,FALSE)</f>
        <v>16440.006802</v>
      </c>
      <c r="F169" s="546">
        <v>1</v>
      </c>
      <c r="G169" s="517">
        <f>E169*F169</f>
        <v>16440.006802</v>
      </c>
      <c r="H169" s="513" t="s">
        <v>338</v>
      </c>
      <c r="I169" s="518" t="s">
        <v>395</v>
      </c>
    </row>
    <row r="170" spans="1:9" ht="30" customHeight="1" x14ac:dyDescent="0.25">
      <c r="A170" s="513" t="s">
        <v>396</v>
      </c>
      <c r="B170" s="514" t="s">
        <v>337</v>
      </c>
      <c r="C170" s="514" t="str">
        <f>VLOOKUP($A170,TPU!$A$6:$D$3931,2,FALSE)</f>
        <v>Economista pleno</v>
      </c>
      <c r="D170" s="513" t="str">
        <f>VLOOKUP($A170,TPU!$A$6:$D$3931,3,FALSE)</f>
        <v>mês</v>
      </c>
      <c r="E170" s="515">
        <f>VLOOKUP($A170,TPU!$A$6:$D$3931,4,FALSE)</f>
        <v>17966.281629000001</v>
      </c>
      <c r="F170" s="546">
        <v>1</v>
      </c>
      <c r="G170" s="517">
        <f>E170*F170</f>
        <v>17966.281629000001</v>
      </c>
      <c r="H170" s="513" t="s">
        <v>338</v>
      </c>
      <c r="I170" s="518" t="s">
        <v>395</v>
      </c>
    </row>
    <row r="171" spans="1:9" ht="30" customHeight="1" x14ac:dyDescent="0.25">
      <c r="A171" s="513" t="s">
        <v>390</v>
      </c>
      <c r="B171" s="514" t="s">
        <v>337</v>
      </c>
      <c r="C171" s="514" t="str">
        <f>VLOOKUP($A171,TPU!$A$6:$D$3931,2,FALSE)</f>
        <v>Analista de desenvolvimento de sistemas pleno</v>
      </c>
      <c r="D171" s="513" t="str">
        <f>VLOOKUP($A171,TPU!$A$6:$D$3931,3,FALSE)</f>
        <v>mês</v>
      </c>
      <c r="E171" s="515">
        <f>VLOOKUP($A171,TPU!$A$6:$D$3931,4,FALSE)</f>
        <v>16440.006802</v>
      </c>
      <c r="F171" s="546">
        <v>0.5</v>
      </c>
      <c r="G171" s="517">
        <f>E171*F171</f>
        <v>8220.0034009999999</v>
      </c>
      <c r="H171" s="513" t="s">
        <v>338</v>
      </c>
      <c r="I171" s="518" t="s">
        <v>395</v>
      </c>
    </row>
    <row r="172" spans="1:9" ht="30" customHeight="1" x14ac:dyDescent="0.25">
      <c r="A172" s="513" t="s">
        <v>385</v>
      </c>
      <c r="B172" s="514" t="s">
        <v>337</v>
      </c>
      <c r="C172" s="514" t="str">
        <f>VLOOKUP($A172,TPU!$A$6:$D$3931,2,FALSE)</f>
        <v>Técnico em geoprocessamento</v>
      </c>
      <c r="D172" s="513" t="str">
        <f>VLOOKUP($A172,TPU!$A$6:$D$3931,3,FALSE)</f>
        <v>mês</v>
      </c>
      <c r="E172" s="515">
        <f>VLOOKUP($A172,TPU!$A$6:$D$3931,4,FALSE)</f>
        <v>9192.3840830000008</v>
      </c>
      <c r="F172" s="546">
        <v>2</v>
      </c>
      <c r="G172" s="517">
        <f t="shared" ref="G172:G173" si="32">E172*F172</f>
        <v>18384.768166000002</v>
      </c>
      <c r="H172" s="513" t="s">
        <v>338</v>
      </c>
      <c r="I172" s="518" t="s">
        <v>386</v>
      </c>
    </row>
    <row r="173" spans="1:9" ht="30" customHeight="1" x14ac:dyDescent="0.25">
      <c r="A173" s="513" t="s">
        <v>336</v>
      </c>
      <c r="B173" s="514" t="s">
        <v>337</v>
      </c>
      <c r="C173" s="514" t="str">
        <f>VLOOKUP($A173,TPU!$A$6:$D$3931,2,FALSE)</f>
        <v>Engenheiro de projetos pleno</v>
      </c>
      <c r="D173" s="513" t="str">
        <f>VLOOKUP($A173,TPU!$A$6:$D$3931,3,FALSE)</f>
        <v>mês</v>
      </c>
      <c r="E173" s="515">
        <f>VLOOKUP($A173,TPU!$A$6:$D$3931,4,FALSE)</f>
        <v>35078.591838</v>
      </c>
      <c r="F173" s="546">
        <v>3</v>
      </c>
      <c r="G173" s="517">
        <f t="shared" si="32"/>
        <v>105235.77551400001</v>
      </c>
      <c r="H173" s="513" t="s">
        <v>338</v>
      </c>
      <c r="I173" s="518" t="s">
        <v>397</v>
      </c>
    </row>
    <row r="174" spans="1:9" ht="30" customHeight="1" x14ac:dyDescent="0.25">
      <c r="A174" s="513" t="s">
        <v>387</v>
      </c>
      <c r="B174" s="514" t="s">
        <v>337</v>
      </c>
      <c r="C174" s="514" t="str">
        <f>VLOOKUP($A174,TPU!$A$6:$D$3931,2,FALSE)</f>
        <v>Geólogo sênior</v>
      </c>
      <c r="D174" s="513" t="str">
        <f>VLOOKUP($A174,TPU!$A$6:$D$3931,3,FALSE)</f>
        <v>mês</v>
      </c>
      <c r="E174" s="515">
        <f>VLOOKUP($A174,TPU!$A$6:$D$3931,4,FALSE)</f>
        <v>37639.897980000002</v>
      </c>
      <c r="F174" s="546">
        <v>0.5</v>
      </c>
      <c r="G174" s="517">
        <f>E174*F174</f>
        <v>18819.948990000001</v>
      </c>
      <c r="H174" s="513" t="s">
        <v>338</v>
      </c>
      <c r="I174" s="518" t="s">
        <v>395</v>
      </c>
    </row>
    <row r="175" spans="1:9" ht="30" customHeight="1" x14ac:dyDescent="0.25">
      <c r="A175" s="513" t="s">
        <v>371</v>
      </c>
      <c r="B175" s="545" t="s">
        <v>368</v>
      </c>
      <c r="C175" s="514" t="str">
        <f>VLOOKUP($A175,TPU!$A$6:$D$3931,2,FALSE)</f>
        <v>Notebook</v>
      </c>
      <c r="D175" s="513" t="str">
        <f>VLOOKUP($A175,TPU!$A$6:$D$3931,3,FALSE)</f>
        <v>un</v>
      </c>
      <c r="E175" s="515">
        <f>VLOOKUP($A175,TPU!$A$6:$D$3931,4,FALSE)</f>
        <v>2895.6552099999999</v>
      </c>
      <c r="F175" s="546">
        <f>1*COUNTIF(A171:A172,"P8"&amp;"*")</f>
        <v>2</v>
      </c>
      <c r="G175" s="517">
        <f t="shared" ref="G175" si="33">E175*F175</f>
        <v>5791.3104199999998</v>
      </c>
      <c r="H175" s="517" t="s">
        <v>364</v>
      </c>
      <c r="I175" s="518" t="s">
        <v>370</v>
      </c>
    </row>
    <row r="176" spans="1:9" ht="30" customHeight="1" x14ac:dyDescent="0.25">
      <c r="A176" s="513" t="s">
        <v>341</v>
      </c>
      <c r="B176" s="514" t="s">
        <v>337</v>
      </c>
      <c r="C176" s="514" t="str">
        <f>VLOOKUP($A176,TPU!$A$6:$D$3931,2,FALSE)</f>
        <v>Engenheiro de projetos júnior</v>
      </c>
      <c r="D176" s="513" t="str">
        <f>VLOOKUP($A176,TPU!$A$6:$D$3931,3,FALSE)</f>
        <v>mês</v>
      </c>
      <c r="E176" s="515">
        <f>VLOOKUP($A176,TPU!$A$6:$D$3931,4,FALSE)</f>
        <v>32791.083586000001</v>
      </c>
      <c r="F176" s="546">
        <v>2</v>
      </c>
      <c r="G176" s="517">
        <f t="shared" ref="G176:G181" si="34">E176*F176</f>
        <v>65582.167172000001</v>
      </c>
      <c r="H176" s="513" t="s">
        <v>338</v>
      </c>
      <c r="I176" s="518" t="s">
        <v>372</v>
      </c>
    </row>
    <row r="177" spans="1:9" ht="30" customHeight="1" x14ac:dyDescent="0.25">
      <c r="A177" s="513" t="s">
        <v>358</v>
      </c>
      <c r="B177" s="545" t="s">
        <v>359</v>
      </c>
      <c r="C177" s="514" t="str">
        <f>VLOOKUP($A177,TPU!$A$6:$D$3931,2,FALSE)</f>
        <v xml:space="preserve">Estadia - BA </v>
      </c>
      <c r="D177" s="513" t="str">
        <f>VLOOKUP($A177,TPU!$A$6:$D$3931,3,FALSE)</f>
        <v xml:space="preserve">dia </v>
      </c>
      <c r="E177" s="515">
        <f>VLOOKUP($A177,TPU!$A$6:$D$3931,4,FALSE)</f>
        <v>517.62424999999996</v>
      </c>
      <c r="F177" s="546">
        <f>F176*SUM(F175:F175)</f>
        <v>4</v>
      </c>
      <c r="G177" s="517">
        <f>E177*F177</f>
        <v>2070.4969999999998</v>
      </c>
      <c r="H177" s="517" t="s">
        <v>360</v>
      </c>
      <c r="I177" s="518" t="s">
        <v>4106</v>
      </c>
    </row>
    <row r="178" spans="1:9" ht="30" customHeight="1" x14ac:dyDescent="0.25">
      <c r="A178" s="513" t="s">
        <v>366</v>
      </c>
      <c r="B178" s="545" t="s">
        <v>363</v>
      </c>
      <c r="C178" s="514" t="str">
        <f>VLOOKUP($A178,TPU!$A$6:$D$3931,2,FALSE)</f>
        <v>Passagem aérea - destino Salvador (ida e volta)</v>
      </c>
      <c r="D178" s="513" t="str">
        <f>VLOOKUP($A178,TPU!$A$6:$D$3931,3,FALSE)</f>
        <v>und</v>
      </c>
      <c r="E178" s="515">
        <f>VLOOKUP($A178,TPU!$A$6:$D$3931,4,FALSE)</f>
        <v>1886.9756749999999</v>
      </c>
      <c r="F178" s="546">
        <v>2</v>
      </c>
      <c r="G178" s="517">
        <f>E178*F178</f>
        <v>3773.9513499999998</v>
      </c>
      <c r="H178" s="517" t="s">
        <v>364</v>
      </c>
      <c r="I178" s="518" t="s">
        <v>365</v>
      </c>
    </row>
    <row r="179" spans="1:9" ht="30" customHeight="1" x14ac:dyDescent="0.25">
      <c r="A179" s="513" t="s">
        <v>345</v>
      </c>
      <c r="B179" s="514" t="s">
        <v>335</v>
      </c>
      <c r="C179" s="514" t="str">
        <f>VLOOKUP($A179,TPU!$A$6:$D$3931,2,FALSE)</f>
        <v>Comercial (2,55% do CMCC - SINAPI)</v>
      </c>
      <c r="D179" s="513" t="str">
        <f>VLOOKUP($A179,TPU!$A$6:$D$3931,3,FALSE)</f>
        <v>m² x mês</v>
      </c>
      <c r="E179" s="515">
        <f>VLOOKUP($A179,TPU!$A$6:$D$3931,4,FALSE)</f>
        <v>70.092838999999998</v>
      </c>
      <c r="F179" s="516">
        <f>((57.95/2)+4.5*(COUNTIF(A169:A176,"P8"&amp;"*")))*AVERAGEIF(A169:A176,"P8"&amp;"*",F169:F176)</f>
        <v>86.392857142857153</v>
      </c>
      <c r="G179" s="517">
        <f t="shared" si="34"/>
        <v>6055.5206264642866</v>
      </c>
      <c r="H179" s="513" t="s">
        <v>338</v>
      </c>
      <c r="I179" s="518" t="s">
        <v>346</v>
      </c>
    </row>
    <row r="180" spans="1:9" ht="30" customHeight="1" x14ac:dyDescent="0.25">
      <c r="A180" s="513" t="s">
        <v>347</v>
      </c>
      <c r="B180" s="514" t="s">
        <v>348</v>
      </c>
      <c r="C180" s="514" t="str">
        <f>VLOOKUP($A180,TPU!$A$6:$D$3931,2,FALSE)</f>
        <v>Escritório</v>
      </c>
      <c r="D180" s="513" t="str">
        <f>VLOOKUP($A180,TPU!$A$6:$D$3931,3,FALSE)</f>
        <v>ocupante x mês</v>
      </c>
      <c r="E180" s="515">
        <f>VLOOKUP($A180,TPU!$A$6:$D$3931,4,FALSE)</f>
        <v>661.14009799999997</v>
      </c>
      <c r="F180" s="516">
        <f>COUNTIF(A169:A176,"P8"&amp;"*")*AVERAGEIF(A169:A176,"P8"&amp;"*",F169:F176)</f>
        <v>10</v>
      </c>
      <c r="G180" s="517">
        <f t="shared" si="34"/>
        <v>6611.4009799999994</v>
      </c>
      <c r="H180" s="513" t="s">
        <v>338</v>
      </c>
      <c r="I180" s="518" t="s">
        <v>349</v>
      </c>
    </row>
    <row r="181" spans="1:9" ht="30" customHeight="1" x14ac:dyDescent="0.25">
      <c r="A181" s="513" t="s">
        <v>350</v>
      </c>
      <c r="B181" s="514" t="s">
        <v>335</v>
      </c>
      <c r="C181" s="514" t="str">
        <f>VLOOKUP($A181,TPU!$A$6:$D$3931,2,FALSE)</f>
        <v>Escritório</v>
      </c>
      <c r="D181" s="513" t="str">
        <f>VLOOKUP($A181,TPU!$A$6:$D$3931,3,FALSE)</f>
        <v>ocupante x mês</v>
      </c>
      <c r="E181" s="515">
        <f>VLOOKUP($A181,TPU!$A$6:$D$3931,4,FALSE)</f>
        <v>197.18950099999998</v>
      </c>
      <c r="F181" s="516">
        <f>COUNTIF(A169:A176,"P8"&amp;"*")*AVERAGEIF(A169:A176,"P8"&amp;"*",F169:F176)</f>
        <v>10</v>
      </c>
      <c r="G181" s="517">
        <f t="shared" si="34"/>
        <v>1971.8950099999997</v>
      </c>
      <c r="H181" s="513" t="s">
        <v>338</v>
      </c>
      <c r="I181" s="518" t="s">
        <v>349</v>
      </c>
    </row>
    <row r="182" spans="1:9" ht="15" customHeight="1" x14ac:dyDescent="0.25">
      <c r="A182" s="513"/>
      <c r="B182" s="514"/>
      <c r="C182" s="514"/>
      <c r="D182" s="513"/>
      <c r="E182" s="515"/>
      <c r="F182" s="516"/>
      <c r="G182" s="517"/>
      <c r="H182" s="513"/>
      <c r="I182" s="514"/>
    </row>
    <row r="183" spans="1:9" ht="15" customHeight="1" x14ac:dyDescent="0.25">
      <c r="A183" s="531" t="s">
        <v>398</v>
      </c>
      <c r="B183" s="531"/>
      <c r="C183" s="532"/>
      <c r="D183" s="533"/>
      <c r="E183" s="534"/>
      <c r="F183" s="535"/>
      <c r="G183" s="536">
        <f>SUBTOTAL(9,G184:G194)</f>
        <v>131520.21963173215</v>
      </c>
      <c r="H183" s="537"/>
      <c r="I183" s="536"/>
    </row>
    <row r="184" spans="1:9" ht="30" customHeight="1" x14ac:dyDescent="0.25">
      <c r="A184" s="513" t="s">
        <v>390</v>
      </c>
      <c r="B184" s="514" t="s">
        <v>337</v>
      </c>
      <c r="C184" s="514" t="str">
        <f>VLOOKUP($A184,TPU!$A$6:$D$3931,2,FALSE)</f>
        <v>Analista de desenvolvimento de sistemas pleno</v>
      </c>
      <c r="D184" s="513" t="str">
        <f>VLOOKUP($A184,TPU!$A$6:$D$3931,3,FALSE)</f>
        <v>mês</v>
      </c>
      <c r="E184" s="515">
        <f>VLOOKUP($A184,TPU!$A$6:$D$3931,4,FALSE)</f>
        <v>16440.006802</v>
      </c>
      <c r="F184" s="546">
        <v>0.5</v>
      </c>
      <c r="G184" s="517">
        <f>E184*F184</f>
        <v>8220.0034009999999</v>
      </c>
      <c r="H184" s="513" t="s">
        <v>338</v>
      </c>
      <c r="I184" s="518" t="s">
        <v>4149</v>
      </c>
    </row>
    <row r="185" spans="1:9" ht="30" customHeight="1" x14ac:dyDescent="0.25">
      <c r="A185" s="513" t="s">
        <v>396</v>
      </c>
      <c r="B185" s="514" t="s">
        <v>337</v>
      </c>
      <c r="C185" s="514" t="str">
        <f>VLOOKUP($A185,TPU!$A$6:$D$3931,2,FALSE)</f>
        <v>Economista pleno</v>
      </c>
      <c r="D185" s="513" t="str">
        <f>VLOOKUP($A185,TPU!$A$6:$D$3931,3,FALSE)</f>
        <v>mês</v>
      </c>
      <c r="E185" s="515">
        <f>VLOOKUP($A185,TPU!$A$6:$D$3931,4,FALSE)</f>
        <v>17966.281629000001</v>
      </c>
      <c r="F185" s="546">
        <v>0.5</v>
      </c>
      <c r="G185" s="517">
        <f>E185*F185</f>
        <v>8983.1408145000005</v>
      </c>
      <c r="H185" s="513" t="s">
        <v>338</v>
      </c>
      <c r="I185" s="518" t="s">
        <v>4149</v>
      </c>
    </row>
    <row r="186" spans="1:9" ht="30" customHeight="1" x14ac:dyDescent="0.25">
      <c r="A186" s="513" t="s">
        <v>390</v>
      </c>
      <c r="B186" s="514" t="s">
        <v>337</v>
      </c>
      <c r="C186" s="514" t="str">
        <f>VLOOKUP($A186,TPU!$A$6:$D$3931,2,FALSE)</f>
        <v>Analista de desenvolvimento de sistemas pleno</v>
      </c>
      <c r="D186" s="513" t="str">
        <f>VLOOKUP($A186,TPU!$A$6:$D$3931,3,FALSE)</f>
        <v>mês</v>
      </c>
      <c r="E186" s="515">
        <f>VLOOKUP($A186,TPU!$A$6:$D$3931,4,FALSE)</f>
        <v>16440.006802</v>
      </c>
      <c r="F186" s="546">
        <v>0.5</v>
      </c>
      <c r="G186" s="517">
        <f>E186*F186</f>
        <v>8220.0034009999999</v>
      </c>
      <c r="H186" s="513" t="s">
        <v>338</v>
      </c>
      <c r="I186" s="518" t="s">
        <v>4149</v>
      </c>
    </row>
    <row r="187" spans="1:9" ht="30" customHeight="1" x14ac:dyDescent="0.25">
      <c r="A187" s="513" t="s">
        <v>385</v>
      </c>
      <c r="B187" s="514" t="s">
        <v>337</v>
      </c>
      <c r="C187" s="514" t="str">
        <f>VLOOKUP($A187,TPU!$A$6:$D$3931,2,FALSE)</f>
        <v>Técnico em geoprocessamento</v>
      </c>
      <c r="D187" s="513" t="str">
        <f>VLOOKUP($A187,TPU!$A$6:$D$3931,3,FALSE)</f>
        <v>mês</v>
      </c>
      <c r="E187" s="515">
        <f>VLOOKUP($A187,TPU!$A$6:$D$3931,4,FALSE)</f>
        <v>9192.3840830000008</v>
      </c>
      <c r="F187" s="546">
        <v>1</v>
      </c>
      <c r="G187" s="517">
        <f t="shared" ref="G187:G188" si="35">E187*F187</f>
        <v>9192.3840830000008</v>
      </c>
      <c r="H187" s="513" t="s">
        <v>338</v>
      </c>
      <c r="I187" s="518" t="s">
        <v>386</v>
      </c>
    </row>
    <row r="188" spans="1:9" ht="30" customHeight="1" x14ac:dyDescent="0.25">
      <c r="A188" s="513" t="s">
        <v>336</v>
      </c>
      <c r="B188" s="514" t="s">
        <v>337</v>
      </c>
      <c r="C188" s="514" t="str">
        <f>VLOOKUP($A188,TPU!$A$6:$D$3931,2,FALSE)</f>
        <v>Engenheiro de projetos pleno</v>
      </c>
      <c r="D188" s="513" t="str">
        <f>VLOOKUP($A188,TPU!$A$6:$D$3931,3,FALSE)</f>
        <v>mês</v>
      </c>
      <c r="E188" s="515">
        <f>VLOOKUP($A188,TPU!$A$6:$D$3931,4,FALSE)</f>
        <v>35078.591838</v>
      </c>
      <c r="F188" s="546">
        <v>1</v>
      </c>
      <c r="G188" s="517">
        <f t="shared" si="35"/>
        <v>35078.591838</v>
      </c>
      <c r="H188" s="513" t="s">
        <v>338</v>
      </c>
      <c r="I188" s="518" t="s">
        <v>397</v>
      </c>
    </row>
    <row r="189" spans="1:9" ht="30" customHeight="1" x14ac:dyDescent="0.25">
      <c r="A189" s="513" t="s">
        <v>387</v>
      </c>
      <c r="B189" s="514" t="s">
        <v>337</v>
      </c>
      <c r="C189" s="514" t="str">
        <f>VLOOKUP($A189,TPU!$A$6:$D$3931,2,FALSE)</f>
        <v>Geólogo sênior</v>
      </c>
      <c r="D189" s="513" t="str">
        <f>VLOOKUP($A189,TPU!$A$6:$D$3931,3,FALSE)</f>
        <v>mês</v>
      </c>
      <c r="E189" s="515">
        <f>VLOOKUP($A189,TPU!$A$6:$D$3931,4,FALSE)</f>
        <v>37639.897980000002</v>
      </c>
      <c r="F189" s="546">
        <v>0.5</v>
      </c>
      <c r="G189" s="517">
        <f>E189*F189</f>
        <v>18819.948990000001</v>
      </c>
      <c r="H189" s="513" t="s">
        <v>338</v>
      </c>
      <c r="I189" s="518" t="s">
        <v>4149</v>
      </c>
    </row>
    <row r="190" spans="1:9" ht="30" customHeight="1" x14ac:dyDescent="0.25">
      <c r="A190" s="513" t="s">
        <v>341</v>
      </c>
      <c r="B190" s="514" t="s">
        <v>337</v>
      </c>
      <c r="C190" s="514" t="str">
        <f>VLOOKUP($A190,TPU!$A$6:$D$3931,2,FALSE)</f>
        <v>Engenheiro de projetos júnior</v>
      </c>
      <c r="D190" s="513" t="str">
        <f>VLOOKUP($A190,TPU!$A$6:$D$3931,3,FALSE)</f>
        <v>mês</v>
      </c>
      <c r="E190" s="515">
        <f>VLOOKUP($A190,TPU!$A$6:$D$3931,4,FALSE)</f>
        <v>32791.083586000001</v>
      </c>
      <c r="F190" s="546">
        <v>1</v>
      </c>
      <c r="G190" s="517">
        <f t="shared" ref="G190:G194" si="36">E190*F190</f>
        <v>32791.083586000001</v>
      </c>
      <c r="H190" s="513" t="s">
        <v>338</v>
      </c>
      <c r="I190" s="518" t="s">
        <v>372</v>
      </c>
    </row>
    <row r="191" spans="1:9" ht="30" customHeight="1" x14ac:dyDescent="0.25">
      <c r="A191" s="513" t="s">
        <v>345</v>
      </c>
      <c r="B191" s="514" t="s">
        <v>335</v>
      </c>
      <c r="C191" s="514" t="str">
        <f>VLOOKUP($A191,TPU!$A$6:$D$3931,2,FALSE)</f>
        <v>Comercial (2,55% do CMCC - SINAPI)</v>
      </c>
      <c r="D191" s="513" t="str">
        <f>VLOOKUP($A191,TPU!$A$6:$D$3931,3,FALSE)</f>
        <v>m² x mês</v>
      </c>
      <c r="E191" s="515">
        <f>VLOOKUP($A191,TPU!$A$6:$D$3931,4,FALSE)</f>
        <v>70.092838999999998</v>
      </c>
      <c r="F191" s="516">
        <f>((57.95/2)+4.5*(COUNTIF(A184:A190,"P8"&amp;"*")))*AVERAGEIF(A184:A190,"P8"&amp;"*",F184:F190)</f>
        <v>43.196428571428577</v>
      </c>
      <c r="G191" s="517">
        <f t="shared" si="36"/>
        <v>3027.7603132321433</v>
      </c>
      <c r="H191" s="513" t="s">
        <v>338</v>
      </c>
      <c r="I191" s="518" t="s">
        <v>346</v>
      </c>
    </row>
    <row r="192" spans="1:9" ht="30" customHeight="1" x14ac:dyDescent="0.25">
      <c r="A192" s="513" t="s">
        <v>347</v>
      </c>
      <c r="B192" s="514" t="s">
        <v>348</v>
      </c>
      <c r="C192" s="514" t="str">
        <f>VLOOKUP($A192,TPU!$A$6:$D$3931,2,FALSE)</f>
        <v>Escritório</v>
      </c>
      <c r="D192" s="513" t="str">
        <f>VLOOKUP($A192,TPU!$A$6:$D$3931,3,FALSE)</f>
        <v>ocupante x mês</v>
      </c>
      <c r="E192" s="515">
        <f>VLOOKUP($A192,TPU!$A$6:$D$3931,4,FALSE)</f>
        <v>661.14009799999997</v>
      </c>
      <c r="F192" s="516">
        <f>COUNTIF(A184:A190,"P8"&amp;"*")*AVERAGEIF(A184:A190,"P8"&amp;"*",F184:F190)</f>
        <v>5</v>
      </c>
      <c r="G192" s="517">
        <f t="shared" si="36"/>
        <v>3305.7004899999997</v>
      </c>
      <c r="H192" s="513" t="s">
        <v>338</v>
      </c>
      <c r="I192" s="518" t="s">
        <v>349</v>
      </c>
    </row>
    <row r="193" spans="1:9" ht="30" customHeight="1" x14ac:dyDescent="0.25">
      <c r="A193" s="513" t="s">
        <v>350</v>
      </c>
      <c r="B193" s="514" t="s">
        <v>335</v>
      </c>
      <c r="C193" s="514" t="str">
        <f>VLOOKUP($A193,TPU!$A$6:$D$3931,2,FALSE)</f>
        <v>Escritório</v>
      </c>
      <c r="D193" s="513" t="str">
        <f>VLOOKUP($A193,TPU!$A$6:$D$3931,3,FALSE)</f>
        <v>ocupante x mês</v>
      </c>
      <c r="E193" s="515">
        <f>VLOOKUP($A193,TPU!$A$6:$D$3931,4,FALSE)</f>
        <v>197.18950099999998</v>
      </c>
      <c r="F193" s="516">
        <f>COUNTIF(A184:A190,"P8"&amp;"*")*AVERAGEIF(A184:A190,"P8"&amp;"*",F184:F190)</f>
        <v>5</v>
      </c>
      <c r="G193" s="517">
        <f t="shared" si="36"/>
        <v>985.94750499999986</v>
      </c>
      <c r="H193" s="513" t="s">
        <v>338</v>
      </c>
      <c r="I193" s="518" t="s">
        <v>349</v>
      </c>
    </row>
    <row r="194" spans="1:9" ht="30" customHeight="1" x14ac:dyDescent="0.25">
      <c r="A194" s="513" t="s">
        <v>371</v>
      </c>
      <c r="B194" s="545" t="s">
        <v>368</v>
      </c>
      <c r="C194" s="514" t="str">
        <f>VLOOKUP($A194,TPU!$A$6:$D$3931,2,FALSE)</f>
        <v>Notebook</v>
      </c>
      <c r="D194" s="513" t="str">
        <f>VLOOKUP($A194,TPU!$A$6:$D$3931,3,FALSE)</f>
        <v>un</v>
      </c>
      <c r="E194" s="515">
        <f>VLOOKUP($A194,TPU!$A$6:$D$3931,4,FALSE)</f>
        <v>2895.6552099999999</v>
      </c>
      <c r="F194" s="546">
        <f>1*COUNTIF(A190:A191,"P8"&amp;"*")</f>
        <v>1</v>
      </c>
      <c r="G194" s="517">
        <f t="shared" si="36"/>
        <v>2895.6552099999999</v>
      </c>
      <c r="H194" s="517" t="s">
        <v>364</v>
      </c>
      <c r="I194" s="518" t="s">
        <v>370</v>
      </c>
    </row>
    <row r="195" spans="1:9" ht="15" customHeight="1" x14ac:dyDescent="0.25">
      <c r="A195" s="513"/>
      <c r="B195" s="514"/>
      <c r="C195" s="514"/>
      <c r="D195" s="513"/>
      <c r="E195" s="515"/>
      <c r="F195" s="516"/>
      <c r="G195" s="517"/>
      <c r="H195" s="513"/>
      <c r="I195" s="514"/>
    </row>
    <row r="196" spans="1:9" ht="15" customHeight="1" x14ac:dyDescent="0.25">
      <c r="A196" s="531" t="s">
        <v>399</v>
      </c>
      <c r="B196" s="531"/>
      <c r="C196" s="532"/>
      <c r="D196" s="533"/>
      <c r="E196" s="534"/>
      <c r="F196" s="535"/>
      <c r="G196" s="536">
        <f>SUBTOTAL(9,G197:G208)</f>
        <v>80119.937420866059</v>
      </c>
      <c r="H196" s="537"/>
      <c r="I196" s="536"/>
    </row>
    <row r="197" spans="1:9" s="211" customFormat="1" ht="30" customHeight="1" x14ac:dyDescent="0.25">
      <c r="A197" s="555" t="s">
        <v>400</v>
      </c>
      <c r="B197" s="556" t="s">
        <v>337</v>
      </c>
      <c r="C197" s="557" t="s">
        <v>401</v>
      </c>
      <c r="D197" s="555" t="s">
        <v>402</v>
      </c>
      <c r="E197" s="558">
        <v>161.4</v>
      </c>
      <c r="F197" s="559">
        <v>80</v>
      </c>
      <c r="G197" s="558">
        <f t="shared" ref="G197" si="37">E197*F197</f>
        <v>12912</v>
      </c>
      <c r="H197" s="560" t="s">
        <v>364</v>
      </c>
      <c r="I197" s="556"/>
    </row>
    <row r="198" spans="1:9" ht="30" customHeight="1" x14ac:dyDescent="0.35">
      <c r="A198" s="513" t="s">
        <v>390</v>
      </c>
      <c r="B198" s="514" t="s">
        <v>337</v>
      </c>
      <c r="C198" s="514" t="str">
        <f>VLOOKUP($A198,TPU!$A$6:$D$3931,2,FALSE)</f>
        <v>Analista de desenvolvimento de sistemas pleno</v>
      </c>
      <c r="D198" s="513" t="str">
        <f>VLOOKUP($A198,TPU!$A$6:$D$3931,3,FALSE)</f>
        <v>mês</v>
      </c>
      <c r="E198" s="515">
        <f>VLOOKUP($A198,TPU!$A$6:$D$3931,4,FALSE)</f>
        <v>16440.006802</v>
      </c>
      <c r="F198" s="561">
        <v>0.25</v>
      </c>
      <c r="G198" s="517">
        <f>E198*F198</f>
        <v>4110.0017005</v>
      </c>
      <c r="H198" s="513" t="s">
        <v>338</v>
      </c>
      <c r="I198" s="518" t="s">
        <v>4149</v>
      </c>
    </row>
    <row r="199" spans="1:9" ht="30" customHeight="1" x14ac:dyDescent="0.35">
      <c r="A199" s="513" t="s">
        <v>396</v>
      </c>
      <c r="B199" s="514" t="s">
        <v>337</v>
      </c>
      <c r="C199" s="514" t="str">
        <f>VLOOKUP($A199,TPU!$A$6:$D$3931,2,FALSE)</f>
        <v>Economista pleno</v>
      </c>
      <c r="D199" s="513" t="str">
        <f>VLOOKUP($A199,TPU!$A$6:$D$3931,3,FALSE)</f>
        <v>mês</v>
      </c>
      <c r="E199" s="515">
        <f>VLOOKUP($A199,TPU!$A$6:$D$3931,4,FALSE)</f>
        <v>17966.281629000001</v>
      </c>
      <c r="F199" s="561">
        <v>0.25</v>
      </c>
      <c r="G199" s="517">
        <f>E199*F199</f>
        <v>4491.5704072500002</v>
      </c>
      <c r="H199" s="513" t="s">
        <v>338</v>
      </c>
      <c r="I199" s="518" t="s">
        <v>4149</v>
      </c>
    </row>
    <row r="200" spans="1:9" ht="30" customHeight="1" x14ac:dyDescent="0.35">
      <c r="A200" s="513" t="s">
        <v>390</v>
      </c>
      <c r="B200" s="514" t="s">
        <v>337</v>
      </c>
      <c r="C200" s="514" t="str">
        <f>VLOOKUP($A200,TPU!$A$6:$D$3931,2,FALSE)</f>
        <v>Analista de desenvolvimento de sistemas pleno</v>
      </c>
      <c r="D200" s="513" t="str">
        <f>VLOOKUP($A200,TPU!$A$6:$D$3931,3,FALSE)</f>
        <v>mês</v>
      </c>
      <c r="E200" s="515">
        <f>VLOOKUP($A200,TPU!$A$6:$D$3931,4,FALSE)</f>
        <v>16440.006802</v>
      </c>
      <c r="F200" s="561">
        <v>0.25</v>
      </c>
      <c r="G200" s="517">
        <f>E200*F200</f>
        <v>4110.0017005</v>
      </c>
      <c r="H200" s="513" t="s">
        <v>338</v>
      </c>
      <c r="I200" s="518" t="s">
        <v>4149</v>
      </c>
    </row>
    <row r="201" spans="1:9" ht="30" customHeight="1" x14ac:dyDescent="0.35">
      <c r="A201" s="513" t="s">
        <v>385</v>
      </c>
      <c r="B201" s="514" t="s">
        <v>337</v>
      </c>
      <c r="C201" s="514" t="str">
        <f>VLOOKUP($A201,TPU!$A$6:$D$3931,2,FALSE)</f>
        <v>Técnico em geoprocessamento</v>
      </c>
      <c r="D201" s="513" t="str">
        <f>VLOOKUP($A201,TPU!$A$6:$D$3931,3,FALSE)</f>
        <v>mês</v>
      </c>
      <c r="E201" s="515">
        <f>VLOOKUP($A201,TPU!$A$6:$D$3931,4,FALSE)</f>
        <v>9192.3840830000008</v>
      </c>
      <c r="F201" s="561">
        <v>0.5</v>
      </c>
      <c r="G201" s="517">
        <f t="shared" ref="G201:G202" si="38">E201*F201</f>
        <v>4596.1920415000004</v>
      </c>
      <c r="H201" s="513" t="s">
        <v>338</v>
      </c>
      <c r="I201" s="518" t="s">
        <v>386</v>
      </c>
    </row>
    <row r="202" spans="1:9" ht="30" customHeight="1" x14ac:dyDescent="0.35">
      <c r="A202" s="513" t="s">
        <v>336</v>
      </c>
      <c r="B202" s="514" t="s">
        <v>337</v>
      </c>
      <c r="C202" s="514" t="str">
        <f>VLOOKUP($A202,TPU!$A$6:$D$3931,2,FALSE)</f>
        <v>Engenheiro de projetos pleno</v>
      </c>
      <c r="D202" s="513" t="str">
        <f>VLOOKUP($A202,TPU!$A$6:$D$3931,3,FALSE)</f>
        <v>mês</v>
      </c>
      <c r="E202" s="515">
        <f>VLOOKUP($A202,TPU!$A$6:$D$3931,4,FALSE)</f>
        <v>35078.591838</v>
      </c>
      <c r="F202" s="561">
        <v>0.5</v>
      </c>
      <c r="G202" s="517">
        <f t="shared" si="38"/>
        <v>17539.295919</v>
      </c>
      <c r="H202" s="513" t="s">
        <v>338</v>
      </c>
      <c r="I202" s="518" t="s">
        <v>397</v>
      </c>
    </row>
    <row r="203" spans="1:9" ht="30" customHeight="1" x14ac:dyDescent="0.35">
      <c r="A203" s="513" t="s">
        <v>387</v>
      </c>
      <c r="B203" s="514" t="s">
        <v>337</v>
      </c>
      <c r="C203" s="514" t="str">
        <f>VLOOKUP($A203,TPU!$A$6:$D$3931,2,FALSE)</f>
        <v>Geólogo sênior</v>
      </c>
      <c r="D203" s="513" t="str">
        <f>VLOOKUP($A203,TPU!$A$6:$D$3931,3,FALSE)</f>
        <v>mês</v>
      </c>
      <c r="E203" s="515">
        <f>VLOOKUP($A203,TPU!$A$6:$D$3931,4,FALSE)</f>
        <v>37639.897980000002</v>
      </c>
      <c r="F203" s="561">
        <v>0.25</v>
      </c>
      <c r="G203" s="517">
        <f>E203*F203</f>
        <v>9409.9744950000004</v>
      </c>
      <c r="H203" s="513" t="s">
        <v>338</v>
      </c>
      <c r="I203" s="518" t="s">
        <v>4149</v>
      </c>
    </row>
    <row r="204" spans="1:9" ht="30" customHeight="1" x14ac:dyDescent="0.25">
      <c r="A204" s="513" t="s">
        <v>341</v>
      </c>
      <c r="B204" s="514" t="s">
        <v>337</v>
      </c>
      <c r="C204" s="514" t="str">
        <f>VLOOKUP($A204,TPU!$A$6:$D$3931,2,FALSE)</f>
        <v>Engenheiro de projetos júnior</v>
      </c>
      <c r="D204" s="513" t="str">
        <f>VLOOKUP($A204,TPU!$A$6:$D$3931,3,FALSE)</f>
        <v>mês</v>
      </c>
      <c r="E204" s="515">
        <f>VLOOKUP($A204,TPU!$A$6:$D$3931,4,FALSE)</f>
        <v>32791.083586000001</v>
      </c>
      <c r="F204" s="546">
        <v>0.5</v>
      </c>
      <c r="G204" s="517">
        <f t="shared" ref="G204:G208" si="39">E204*F204</f>
        <v>16395.541793</v>
      </c>
      <c r="H204" s="513" t="s">
        <v>338</v>
      </c>
      <c r="I204" s="518" t="s">
        <v>4149</v>
      </c>
    </row>
    <row r="205" spans="1:9" ht="30" customHeight="1" x14ac:dyDescent="0.25">
      <c r="A205" s="513" t="s">
        <v>345</v>
      </c>
      <c r="B205" s="514" t="s">
        <v>335</v>
      </c>
      <c r="C205" s="514" t="str">
        <f>VLOOKUP($A205,TPU!$A$6:$D$3931,2,FALSE)</f>
        <v>Comercial (2,55% do CMCC - SINAPI)</v>
      </c>
      <c r="D205" s="513" t="str">
        <f>VLOOKUP($A205,TPU!$A$6:$D$3931,3,FALSE)</f>
        <v>m² x mês</v>
      </c>
      <c r="E205" s="515">
        <f>VLOOKUP($A205,TPU!$A$6:$D$3931,4,FALSE)</f>
        <v>70.092838999999998</v>
      </c>
      <c r="F205" s="516">
        <f>((57.95/2)+4.5*(COUNTIF(A198:A204,"P8"&amp;"*")))*AVERAGEIF(A198:A204,"P8"&amp;"*",F198:F204)</f>
        <v>21.598214285714288</v>
      </c>
      <c r="G205" s="517">
        <f t="shared" si="39"/>
        <v>1513.8801566160716</v>
      </c>
      <c r="H205" s="513" t="s">
        <v>338</v>
      </c>
      <c r="I205" s="518" t="s">
        <v>346</v>
      </c>
    </row>
    <row r="206" spans="1:9" ht="30" customHeight="1" x14ac:dyDescent="0.25">
      <c r="A206" s="513" t="s">
        <v>347</v>
      </c>
      <c r="B206" s="514" t="s">
        <v>348</v>
      </c>
      <c r="C206" s="514" t="str">
        <f>VLOOKUP($A206,TPU!$A$6:$D$3931,2,FALSE)</f>
        <v>Escritório</v>
      </c>
      <c r="D206" s="513" t="str">
        <f>VLOOKUP($A206,TPU!$A$6:$D$3931,3,FALSE)</f>
        <v>ocupante x mês</v>
      </c>
      <c r="E206" s="515">
        <f>VLOOKUP($A206,TPU!$A$6:$D$3931,4,FALSE)</f>
        <v>661.14009799999997</v>
      </c>
      <c r="F206" s="516">
        <f>COUNTIF(A198:A204,"P8"&amp;"*")*AVERAGEIF(A198:A204,"P8"&amp;"*",F198:F204)</f>
        <v>2.5</v>
      </c>
      <c r="G206" s="517">
        <f t="shared" si="39"/>
        <v>1652.8502449999999</v>
      </c>
      <c r="H206" s="513" t="s">
        <v>338</v>
      </c>
      <c r="I206" s="518" t="s">
        <v>349</v>
      </c>
    </row>
    <row r="207" spans="1:9" ht="30" customHeight="1" x14ac:dyDescent="0.25">
      <c r="A207" s="513" t="s">
        <v>350</v>
      </c>
      <c r="B207" s="514" t="s">
        <v>335</v>
      </c>
      <c r="C207" s="514" t="str">
        <f>VLOOKUP($A207,TPU!$A$6:$D$3931,2,FALSE)</f>
        <v>Escritório</v>
      </c>
      <c r="D207" s="513" t="str">
        <f>VLOOKUP($A207,TPU!$A$6:$D$3931,3,FALSE)</f>
        <v>ocupante x mês</v>
      </c>
      <c r="E207" s="515">
        <f>VLOOKUP($A207,TPU!$A$6:$D$3931,4,FALSE)</f>
        <v>197.18950099999998</v>
      </c>
      <c r="F207" s="516">
        <f>COUNTIF(A198:A204,"P8"&amp;"*")*AVERAGEIF(A198:A204,"P8"&amp;"*",F198:F204)</f>
        <v>2.5</v>
      </c>
      <c r="G207" s="517">
        <f t="shared" si="39"/>
        <v>492.97375249999993</v>
      </c>
      <c r="H207" s="513" t="s">
        <v>338</v>
      </c>
      <c r="I207" s="518" t="s">
        <v>349</v>
      </c>
    </row>
    <row r="208" spans="1:9" ht="30" customHeight="1" x14ac:dyDescent="0.25">
      <c r="A208" s="513" t="s">
        <v>371</v>
      </c>
      <c r="B208" s="545" t="s">
        <v>368</v>
      </c>
      <c r="C208" s="514" t="str">
        <f>VLOOKUP($A208,TPU!$A$6:$D$3931,2,FALSE)</f>
        <v>Notebook</v>
      </c>
      <c r="D208" s="513" t="str">
        <f>VLOOKUP($A208,TPU!$A$6:$D$3931,3,FALSE)</f>
        <v>un</v>
      </c>
      <c r="E208" s="515">
        <f>VLOOKUP($A208,TPU!$A$6:$D$3931,4,FALSE)</f>
        <v>2895.6552099999999</v>
      </c>
      <c r="F208" s="546">
        <f>1*COUNTIF(A204:A205,"P8"&amp;"*")</f>
        <v>1</v>
      </c>
      <c r="G208" s="517">
        <f t="shared" si="39"/>
        <v>2895.6552099999999</v>
      </c>
      <c r="H208" s="517" t="s">
        <v>364</v>
      </c>
      <c r="I208" s="518" t="s">
        <v>370</v>
      </c>
    </row>
    <row r="209" spans="1:9" ht="15" customHeight="1" x14ac:dyDescent="0.25">
      <c r="A209" s="513"/>
      <c r="B209" s="514"/>
      <c r="C209" s="514"/>
      <c r="D209" s="513"/>
      <c r="E209" s="515"/>
      <c r="F209" s="516"/>
      <c r="G209" s="517"/>
      <c r="H209" s="513"/>
      <c r="I209" s="514"/>
    </row>
    <row r="210" spans="1:9" ht="15" customHeight="1" x14ac:dyDescent="0.25">
      <c r="A210" s="513"/>
      <c r="B210" s="514"/>
      <c r="C210" s="514"/>
      <c r="D210" s="513"/>
      <c r="E210" s="515"/>
      <c r="F210" s="516"/>
      <c r="G210" s="517"/>
      <c r="H210" s="513"/>
      <c r="I210" s="514"/>
    </row>
    <row r="211" spans="1:9" ht="15" customHeight="1" x14ac:dyDescent="0.25">
      <c r="A211" s="513"/>
      <c r="B211" s="514"/>
      <c r="C211" s="514"/>
      <c r="D211" s="513"/>
      <c r="E211" s="515"/>
      <c r="F211" s="516"/>
      <c r="G211" s="517"/>
      <c r="H211" s="513"/>
      <c r="I211" s="514"/>
    </row>
    <row r="212" spans="1:9" ht="15" customHeight="1" x14ac:dyDescent="0.25">
      <c r="A212" s="513"/>
      <c r="B212" s="514"/>
      <c r="C212" s="514"/>
      <c r="D212" s="513"/>
      <c r="E212" s="515"/>
      <c r="F212" s="516"/>
      <c r="G212" s="517"/>
      <c r="H212" s="513"/>
      <c r="I212" s="514"/>
    </row>
    <row r="213" spans="1:9" ht="15" customHeight="1" x14ac:dyDescent="0.25">
      <c r="A213" s="513"/>
      <c r="B213" s="514"/>
      <c r="C213" s="514"/>
      <c r="D213" s="513"/>
      <c r="E213" s="515"/>
      <c r="F213" s="516"/>
      <c r="G213" s="517"/>
      <c r="H213" s="513"/>
      <c r="I213" s="514"/>
    </row>
    <row r="214" spans="1:9" ht="15" customHeight="1" x14ac:dyDescent="0.25">
      <c r="A214" s="513"/>
      <c r="B214" s="514"/>
      <c r="C214" s="514"/>
      <c r="D214" s="513"/>
      <c r="E214" s="515"/>
      <c r="F214" s="516"/>
      <c r="G214" s="517"/>
      <c r="H214" s="513"/>
      <c r="I214" s="514"/>
    </row>
    <row r="215" spans="1:9" ht="15" customHeight="1" x14ac:dyDescent="0.25">
      <c r="A215" s="513"/>
      <c r="B215" s="514"/>
      <c r="C215" s="514"/>
      <c r="D215" s="513"/>
      <c r="E215" s="515"/>
      <c r="F215" s="516"/>
      <c r="G215" s="517"/>
      <c r="H215" s="513"/>
      <c r="I215" s="514"/>
    </row>
    <row r="216" spans="1:9" ht="15" customHeight="1" x14ac:dyDescent="0.25">
      <c r="A216" s="513"/>
      <c r="B216" s="514"/>
      <c r="C216" s="514"/>
      <c r="D216" s="513"/>
      <c r="E216" s="515"/>
      <c r="F216" s="516"/>
      <c r="G216" s="517"/>
      <c r="H216" s="513"/>
      <c r="I216" s="514"/>
    </row>
    <row r="217" spans="1:9" ht="15" customHeight="1" x14ac:dyDescent="0.25">
      <c r="A217" s="513"/>
      <c r="B217" s="514"/>
      <c r="C217" s="514"/>
      <c r="D217" s="513"/>
      <c r="E217" s="515"/>
      <c r="F217" s="516"/>
      <c r="G217" s="517"/>
      <c r="H217" s="513"/>
      <c r="I217" s="514"/>
    </row>
    <row r="218" spans="1:9" ht="15" customHeight="1" x14ac:dyDescent="0.25">
      <c r="A218" s="513"/>
      <c r="B218" s="514"/>
      <c r="C218" s="514"/>
      <c r="D218" s="513"/>
      <c r="E218" s="515"/>
      <c r="F218" s="516"/>
      <c r="G218" s="517"/>
      <c r="H218" s="513"/>
      <c r="I218" s="514"/>
    </row>
    <row r="219" spans="1:9" ht="15" customHeight="1" x14ac:dyDescent="0.25">
      <c r="A219" s="513"/>
      <c r="B219" s="514"/>
      <c r="C219" s="514"/>
      <c r="D219" s="513"/>
      <c r="E219" s="515"/>
      <c r="F219" s="516"/>
      <c r="G219" s="517"/>
      <c r="H219" s="513"/>
      <c r="I219" s="514"/>
    </row>
    <row r="220" spans="1:9" ht="15" customHeight="1" x14ac:dyDescent="0.25">
      <c r="A220" s="513"/>
      <c r="B220" s="514"/>
      <c r="C220" s="514"/>
      <c r="D220" s="513"/>
      <c r="E220" s="515"/>
      <c r="F220" s="516"/>
      <c r="G220" s="517"/>
      <c r="H220" s="513"/>
      <c r="I220" s="514"/>
    </row>
    <row r="221" spans="1:9" ht="15" customHeight="1" x14ac:dyDescent="0.25">
      <c r="A221" s="513"/>
      <c r="B221" s="514"/>
      <c r="C221" s="514"/>
      <c r="D221" s="513"/>
      <c r="E221" s="515"/>
      <c r="F221" s="516"/>
      <c r="G221" s="517"/>
      <c r="H221" s="513"/>
      <c r="I221" s="514"/>
    </row>
    <row r="222" spans="1:9" ht="15" customHeight="1" x14ac:dyDescent="0.25">
      <c r="A222" s="513"/>
      <c r="B222" s="514"/>
      <c r="C222" s="514"/>
      <c r="D222" s="513"/>
      <c r="E222" s="515"/>
      <c r="F222" s="516"/>
      <c r="G222" s="517"/>
      <c r="H222" s="513"/>
      <c r="I222" s="514"/>
    </row>
    <row r="223" spans="1:9" ht="15" customHeight="1" x14ac:dyDescent="0.25">
      <c r="A223" s="513"/>
      <c r="B223" s="514"/>
      <c r="C223" s="514"/>
      <c r="D223" s="513"/>
      <c r="E223" s="515"/>
      <c r="F223" s="516"/>
      <c r="G223" s="517"/>
      <c r="H223" s="513"/>
      <c r="I223" s="514"/>
    </row>
    <row r="224" spans="1:9" ht="15" customHeight="1" x14ac:dyDescent="0.25">
      <c r="A224" s="513"/>
      <c r="B224" s="514"/>
      <c r="C224" s="514"/>
      <c r="D224" s="513"/>
      <c r="E224" s="515"/>
      <c r="F224" s="516"/>
      <c r="G224" s="517"/>
      <c r="H224" s="513"/>
      <c r="I224" s="514"/>
    </row>
    <row r="225" spans="1:9" ht="15" customHeight="1" x14ac:dyDescent="0.25">
      <c r="A225" s="513"/>
      <c r="B225" s="514"/>
      <c r="C225" s="514"/>
      <c r="D225" s="513"/>
      <c r="E225" s="515"/>
      <c r="F225" s="516"/>
      <c r="G225" s="517"/>
      <c r="H225" s="513"/>
      <c r="I225" s="514"/>
    </row>
    <row r="226" spans="1:9" ht="15" customHeight="1" x14ac:dyDescent="0.25">
      <c r="A226" s="513"/>
      <c r="B226" s="514"/>
      <c r="C226" s="514"/>
      <c r="D226" s="513"/>
      <c r="E226" s="515"/>
      <c r="F226" s="516"/>
      <c r="G226" s="517"/>
      <c r="H226" s="513"/>
      <c r="I226" s="514"/>
    </row>
    <row r="227" spans="1:9" ht="15" customHeight="1" x14ac:dyDescent="0.25">
      <c r="A227" s="513"/>
      <c r="B227" s="514"/>
      <c r="C227" s="514"/>
      <c r="D227" s="513"/>
      <c r="E227" s="515"/>
      <c r="F227" s="516"/>
      <c r="G227" s="517"/>
      <c r="H227" s="513"/>
      <c r="I227" s="514"/>
    </row>
    <row r="228" spans="1:9" ht="15" customHeight="1" x14ac:dyDescent="0.25">
      <c r="A228" s="513"/>
      <c r="B228" s="514"/>
      <c r="C228" s="514"/>
      <c r="D228" s="513"/>
      <c r="E228" s="515"/>
      <c r="F228" s="516"/>
      <c r="G228" s="517"/>
      <c r="H228" s="513"/>
      <c r="I228" s="514"/>
    </row>
    <row r="229" spans="1:9" ht="15" customHeight="1" x14ac:dyDescent="0.25">
      <c r="A229" s="513"/>
      <c r="B229" s="514"/>
      <c r="C229" s="514"/>
      <c r="D229" s="513"/>
      <c r="E229" s="515"/>
      <c r="F229" s="516"/>
      <c r="G229" s="517"/>
      <c r="H229" s="513"/>
      <c r="I229" s="514"/>
    </row>
    <row r="230" spans="1:9" ht="15" customHeight="1" x14ac:dyDescent="0.25">
      <c r="A230" s="513"/>
      <c r="B230" s="514"/>
      <c r="C230" s="514"/>
      <c r="D230" s="513"/>
      <c r="E230" s="515"/>
      <c r="F230" s="516"/>
      <c r="G230" s="517"/>
      <c r="H230" s="513"/>
      <c r="I230" s="514"/>
    </row>
    <row r="231" spans="1:9" ht="15" customHeight="1" x14ac:dyDescent="0.25">
      <c r="A231" s="513"/>
      <c r="B231" s="514"/>
      <c r="C231" s="514"/>
      <c r="D231" s="513"/>
      <c r="E231" s="515"/>
      <c r="F231" s="516"/>
      <c r="G231" s="517"/>
      <c r="H231" s="513"/>
      <c r="I231" s="514"/>
    </row>
    <row r="232" spans="1:9" ht="15" customHeight="1" x14ac:dyDescent="0.25">
      <c r="A232" s="513"/>
      <c r="B232" s="514"/>
      <c r="C232" s="514"/>
      <c r="D232" s="513"/>
      <c r="E232" s="515"/>
      <c r="F232" s="516"/>
      <c r="G232" s="517"/>
      <c r="H232" s="513"/>
      <c r="I232" s="514"/>
    </row>
    <row r="233" spans="1:9" ht="15" customHeight="1" x14ac:dyDescent="0.25">
      <c r="A233" s="513"/>
      <c r="B233" s="514"/>
      <c r="C233" s="514"/>
      <c r="D233" s="513"/>
      <c r="E233" s="515"/>
      <c r="F233" s="516"/>
      <c r="G233" s="517"/>
      <c r="H233" s="513"/>
      <c r="I233" s="514"/>
    </row>
    <row r="234" spans="1:9" ht="15" customHeight="1" x14ac:dyDescent="0.25">
      <c r="A234" s="513"/>
      <c r="B234" s="514"/>
      <c r="C234" s="514"/>
      <c r="D234" s="513"/>
      <c r="E234" s="515"/>
      <c r="F234" s="516"/>
      <c r="G234" s="517"/>
      <c r="H234" s="513"/>
      <c r="I234" s="514"/>
    </row>
    <row r="235" spans="1:9" ht="15" customHeight="1" x14ac:dyDescent="0.25">
      <c r="A235" s="513"/>
      <c r="B235" s="514"/>
      <c r="C235" s="514"/>
      <c r="D235" s="513"/>
      <c r="E235" s="515"/>
      <c r="F235" s="516"/>
      <c r="G235" s="517"/>
      <c r="H235" s="513"/>
      <c r="I235" s="514"/>
    </row>
    <row r="236" spans="1:9" ht="15" customHeight="1" x14ac:dyDescent="0.25">
      <c r="A236" s="513"/>
      <c r="B236" s="514"/>
      <c r="C236" s="514"/>
      <c r="D236" s="513"/>
      <c r="E236" s="515"/>
      <c r="F236" s="516"/>
      <c r="G236" s="517"/>
      <c r="H236" s="513"/>
      <c r="I236" s="514"/>
    </row>
    <row r="237" spans="1:9" ht="15" customHeight="1" x14ac:dyDescent="0.25">
      <c r="A237" s="513"/>
      <c r="B237" s="514"/>
      <c r="C237" s="514"/>
      <c r="D237" s="513"/>
      <c r="E237" s="515"/>
      <c r="F237" s="516"/>
      <c r="G237" s="517"/>
      <c r="H237" s="513"/>
      <c r="I237" s="514"/>
    </row>
    <row r="238" spans="1:9" ht="15" customHeight="1" x14ac:dyDescent="0.25">
      <c r="A238" s="513"/>
      <c r="B238" s="514"/>
      <c r="C238" s="514"/>
      <c r="D238" s="513"/>
      <c r="E238" s="515"/>
      <c r="F238" s="516"/>
      <c r="G238" s="517"/>
      <c r="H238" s="513"/>
      <c r="I238" s="514"/>
    </row>
    <row r="239" spans="1:9" ht="15" customHeight="1" x14ac:dyDescent="0.25">
      <c r="A239" s="513"/>
      <c r="B239" s="514"/>
      <c r="C239" s="514"/>
      <c r="D239" s="513"/>
      <c r="E239" s="515"/>
      <c r="F239" s="516"/>
      <c r="G239" s="517"/>
      <c r="H239" s="513"/>
      <c r="I239" s="514"/>
    </row>
    <row r="240" spans="1:9" ht="15" customHeight="1" x14ac:dyDescent="0.25">
      <c r="A240" s="513"/>
      <c r="B240" s="514"/>
      <c r="C240" s="514"/>
      <c r="D240" s="513"/>
      <c r="E240" s="515"/>
      <c r="F240" s="516"/>
      <c r="G240" s="517"/>
      <c r="H240" s="513"/>
      <c r="I240" s="514"/>
    </row>
    <row r="241" spans="1:9" ht="15" customHeight="1" x14ac:dyDescent="0.25">
      <c r="A241" s="513"/>
      <c r="B241" s="514"/>
      <c r="C241" s="514"/>
      <c r="D241" s="513"/>
      <c r="E241" s="515"/>
      <c r="F241" s="516"/>
      <c r="G241" s="517"/>
      <c r="H241" s="513"/>
      <c r="I241" s="514"/>
    </row>
    <row r="242" spans="1:9" ht="15" customHeight="1" x14ac:dyDescent="0.25">
      <c r="A242" s="513"/>
      <c r="B242" s="514"/>
      <c r="C242" s="514"/>
      <c r="D242" s="513"/>
      <c r="E242" s="515"/>
      <c r="F242" s="516"/>
      <c r="G242" s="517"/>
      <c r="H242" s="513"/>
      <c r="I242" s="514"/>
    </row>
    <row r="243" spans="1:9" ht="15" customHeight="1" x14ac:dyDescent="0.25">
      <c r="A243" s="513"/>
      <c r="B243" s="514"/>
      <c r="C243" s="514"/>
      <c r="D243" s="513"/>
      <c r="E243" s="515"/>
      <c r="F243" s="516"/>
      <c r="G243" s="517"/>
      <c r="H243" s="513"/>
      <c r="I243" s="514"/>
    </row>
    <row r="244" spans="1:9" ht="15" customHeight="1" x14ac:dyDescent="0.25">
      <c r="A244" s="513"/>
      <c r="B244" s="514"/>
      <c r="C244" s="514"/>
      <c r="D244" s="513"/>
      <c r="E244" s="515"/>
      <c r="F244" s="516"/>
      <c r="G244" s="517"/>
      <c r="H244" s="513"/>
      <c r="I244" s="514"/>
    </row>
    <row r="245" spans="1:9" ht="15" customHeight="1" x14ac:dyDescent="0.25">
      <c r="A245" s="513"/>
      <c r="B245" s="514"/>
      <c r="C245" s="514"/>
      <c r="D245" s="513"/>
      <c r="E245" s="515"/>
      <c r="F245" s="516"/>
      <c r="G245" s="517"/>
      <c r="H245" s="513"/>
      <c r="I245" s="514"/>
    </row>
    <row r="246" spans="1:9" ht="15" customHeight="1" x14ac:dyDescent="0.25">
      <c r="A246" s="513"/>
      <c r="B246" s="514"/>
      <c r="C246" s="514"/>
      <c r="D246" s="513"/>
      <c r="E246" s="515"/>
      <c r="F246" s="516"/>
      <c r="G246" s="517"/>
      <c r="H246" s="513"/>
      <c r="I246" s="514"/>
    </row>
    <row r="247" spans="1:9" ht="15" customHeight="1" x14ac:dyDescent="0.25">
      <c r="A247" s="513"/>
      <c r="B247" s="514"/>
      <c r="C247" s="514"/>
      <c r="D247" s="513"/>
      <c r="E247" s="515"/>
      <c r="F247" s="516"/>
      <c r="G247" s="517"/>
      <c r="H247" s="513"/>
      <c r="I247" s="514"/>
    </row>
    <row r="248" spans="1:9" ht="15" customHeight="1" x14ac:dyDescent="0.25">
      <c r="A248" s="513"/>
      <c r="B248" s="514"/>
      <c r="C248" s="514"/>
      <c r="D248" s="513"/>
      <c r="E248" s="515"/>
      <c r="F248" s="516"/>
      <c r="G248" s="517"/>
      <c r="H248" s="513"/>
      <c r="I248" s="514"/>
    </row>
    <row r="255" spans="1:9" ht="15.75" customHeight="1" x14ac:dyDescent="0.25">
      <c r="C255" s="562"/>
    </row>
  </sheetData>
  <phoneticPr fontId="5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&amp;L&amp;"Calibri"&amp;10&amp;K000000 Confidencial - Somente Visualização&amp;1#_x000D_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theme="9" tint="-0.249977111117893"/>
    <outlinePr summaryBelow="0" summaryRight="0"/>
  </sheetPr>
  <dimension ref="A1:K2109"/>
  <sheetViews>
    <sheetView topLeftCell="A338" workbookViewId="0">
      <selection activeCell="B20" sqref="B20"/>
    </sheetView>
  </sheetViews>
  <sheetFormatPr defaultColWidth="14.453125" defaultRowHeight="15.75" customHeight="1" x14ac:dyDescent="0.3"/>
  <cols>
    <col min="1" max="1" width="16.453125" style="144" customWidth="1"/>
    <col min="2" max="2" width="93.1796875" style="144" customWidth="1"/>
    <col min="3" max="3" width="16" style="144" bestFit="1" customWidth="1"/>
    <col min="4" max="4" width="17.453125" style="150" bestFit="1" customWidth="1"/>
    <col min="5" max="5" width="20.1796875" style="147" bestFit="1" customWidth="1"/>
    <col min="6" max="6" width="20.1796875" style="147" customWidth="1"/>
    <col min="7" max="7" width="26.54296875" style="144" bestFit="1" customWidth="1"/>
    <col min="8" max="8" width="2.54296875" style="144" customWidth="1"/>
    <col min="9" max="11" width="10.54296875" style="144" customWidth="1"/>
    <col min="12" max="16384" width="14.453125" style="144"/>
  </cols>
  <sheetData>
    <row r="1" spans="1:11" ht="5.15" customHeight="1" x14ac:dyDescent="0.3">
      <c r="A1"/>
      <c r="B1"/>
      <c r="C1"/>
      <c r="D1"/>
      <c r="E1" s="144"/>
      <c r="F1" s="144"/>
      <c r="J1"/>
      <c r="K1"/>
    </row>
    <row r="2" spans="1:11" ht="15" customHeight="1" x14ac:dyDescent="0.35">
      <c r="A2" s="145" t="s">
        <v>462</v>
      </c>
      <c r="B2" s="146"/>
      <c r="D2" s="294" t="s">
        <v>463</v>
      </c>
      <c r="I2" s="148">
        <v>45566</v>
      </c>
      <c r="J2" s="149">
        <f>INDEX(IPCA!$G$23:$R$23,MATCH($I2,IPCA!$G$2:$R$2,0))</f>
        <v>299.18200000000002</v>
      </c>
      <c r="K2" s="144" t="s">
        <v>464</v>
      </c>
    </row>
    <row r="3" spans="1:11" ht="15" customHeight="1" x14ac:dyDescent="0.3">
      <c r="A3" s="264" t="s">
        <v>465</v>
      </c>
      <c r="B3" s="263">
        <v>45566</v>
      </c>
      <c r="C3" s="145"/>
      <c r="D3" s="295">
        <f>BDI!D16/100</f>
        <v>0.44789999999999996</v>
      </c>
      <c r="I3" s="148">
        <f>B3</f>
        <v>45566</v>
      </c>
      <c r="J3" s="149">
        <f>INDEX(IPCA!$G$23:$R$23,MATCH(TPU!I3,IPCA!G2:R2,0))</f>
        <v>299.18200000000002</v>
      </c>
    </row>
    <row r="4" spans="1:11" ht="5.15" customHeight="1" x14ac:dyDescent="0.3"/>
    <row r="5" spans="1:11" ht="14" x14ac:dyDescent="0.3">
      <c r="A5" s="151" t="s">
        <v>466</v>
      </c>
      <c r="B5" s="151" t="s">
        <v>4</v>
      </c>
      <c r="C5" s="151" t="s">
        <v>275</v>
      </c>
      <c r="D5" s="62" t="s">
        <v>467</v>
      </c>
      <c r="E5" s="152" t="s">
        <v>279</v>
      </c>
      <c r="F5" s="152"/>
      <c r="G5" s="276" t="s">
        <v>468</v>
      </c>
      <c r="J5" s="153">
        <f>J3/J2</f>
        <v>1</v>
      </c>
      <c r="K5" s="144" t="s">
        <v>469</v>
      </c>
    </row>
    <row r="6" spans="1:11" ht="15.75" customHeight="1" x14ac:dyDescent="0.3">
      <c r="A6" s="632" t="s">
        <v>307</v>
      </c>
      <c r="B6" s="633" t="s">
        <v>470</v>
      </c>
      <c r="C6" s="632" t="s">
        <v>471</v>
      </c>
      <c r="D6" s="159">
        <f>(G6/(1+0.35))*(1+$D$3)</f>
        <v>233.39075481481481</v>
      </c>
      <c r="E6" s="147" t="s">
        <v>4176</v>
      </c>
      <c r="G6" s="634">
        <v>217.61</v>
      </c>
      <c r="I6" s="148">
        <v>45352</v>
      </c>
      <c r="J6" s="144">
        <f>INDEX(IPCA!$G$23:$R$23,MATCH(TPU!I6,IPCA!G2:R2,0))</f>
        <v>289.85700000000003</v>
      </c>
    </row>
    <row r="7" spans="1:11" ht="15.75" customHeight="1" x14ac:dyDescent="0.3">
      <c r="A7" s="632" t="s">
        <v>473</v>
      </c>
      <c r="B7" s="633" t="s">
        <v>474</v>
      </c>
      <c r="C7" s="632" t="s">
        <v>471</v>
      </c>
      <c r="D7" s="159">
        <f t="shared" ref="D7:D70" si="0">(G7/(1+0.35))*(1+$D$3)</f>
        <v>257.35081851851851</v>
      </c>
      <c r="E7" s="147" t="str">
        <f>$E$6</f>
        <v>DER/SP 31/10/2024</v>
      </c>
      <c r="G7" s="634">
        <v>239.95</v>
      </c>
      <c r="J7" s="153">
        <f>J3/J6</f>
        <v>1.0321710360626102</v>
      </c>
      <c r="K7" s="144" t="s">
        <v>4190</v>
      </c>
    </row>
    <row r="8" spans="1:11" ht="15.75" customHeight="1" x14ac:dyDescent="0.3">
      <c r="A8" s="632" t="s">
        <v>475</v>
      </c>
      <c r="B8" s="633" t="s">
        <v>476</v>
      </c>
      <c r="C8" s="632" t="s">
        <v>471</v>
      </c>
      <c r="D8" s="159">
        <f t="shared" si="0"/>
        <v>215.78000074074072</v>
      </c>
      <c r="E8" s="147" t="str">
        <f t="shared" ref="E8:E71" si="1">$E$6</f>
        <v>DER/SP 31/10/2024</v>
      </c>
      <c r="G8" s="634">
        <v>201.19</v>
      </c>
    </row>
    <row r="9" spans="1:11" ht="15.75" customHeight="1" x14ac:dyDescent="0.3">
      <c r="A9" s="632" t="s">
        <v>477</v>
      </c>
      <c r="B9" s="633" t="s">
        <v>478</v>
      </c>
      <c r="C9" s="632" t="s">
        <v>471</v>
      </c>
      <c r="D9" s="159">
        <f t="shared" si="0"/>
        <v>294.45995925925922</v>
      </c>
      <c r="E9" s="147" t="str">
        <f t="shared" si="1"/>
        <v>DER/SP 31/10/2024</v>
      </c>
      <c r="G9" s="634">
        <v>274.55</v>
      </c>
    </row>
    <row r="10" spans="1:11" ht="15.75" customHeight="1" x14ac:dyDescent="0.3">
      <c r="A10" s="632" t="s">
        <v>479</v>
      </c>
      <c r="B10" s="633" t="s">
        <v>480</v>
      </c>
      <c r="C10" s="632" t="s">
        <v>471</v>
      </c>
      <c r="D10" s="159">
        <f t="shared" si="0"/>
        <v>244.53422222222221</v>
      </c>
      <c r="E10" s="147" t="str">
        <f t="shared" si="1"/>
        <v>DER/SP 31/10/2024</v>
      </c>
      <c r="G10" s="634">
        <v>228</v>
      </c>
    </row>
    <row r="11" spans="1:11" ht="15.75" customHeight="1" x14ac:dyDescent="0.3">
      <c r="A11" s="632" t="s">
        <v>481</v>
      </c>
      <c r="B11" s="633" t="s">
        <v>482</v>
      </c>
      <c r="C11" s="632" t="s">
        <v>471</v>
      </c>
      <c r="D11" s="159">
        <f t="shared" si="0"/>
        <v>333.64978592592587</v>
      </c>
      <c r="E11" s="147" t="str">
        <f t="shared" si="1"/>
        <v>DER/SP 31/10/2024</v>
      </c>
      <c r="G11" s="634">
        <v>311.08999999999997</v>
      </c>
    </row>
    <row r="12" spans="1:11" ht="15.75" customHeight="1" x14ac:dyDescent="0.3">
      <c r="A12" s="632" t="s">
        <v>305</v>
      </c>
      <c r="B12" s="633" t="s">
        <v>483</v>
      </c>
      <c r="C12" s="632" t="s">
        <v>316</v>
      </c>
      <c r="D12" s="159">
        <f t="shared" si="0"/>
        <v>1932.6247444444446</v>
      </c>
      <c r="E12" s="147" t="str">
        <f t="shared" si="1"/>
        <v>DER/SP 31/10/2024</v>
      </c>
      <c r="G12" s="634">
        <v>1801.95</v>
      </c>
    </row>
    <row r="13" spans="1:11" ht="15.75" customHeight="1" x14ac:dyDescent="0.3">
      <c r="A13" s="632" t="s">
        <v>484</v>
      </c>
      <c r="B13" s="633" t="s">
        <v>485</v>
      </c>
      <c r="C13" s="632" t="s">
        <v>316</v>
      </c>
      <c r="D13" s="159">
        <f t="shared" si="0"/>
        <v>6564.478294814814</v>
      </c>
      <c r="E13" s="147" t="str">
        <f t="shared" si="1"/>
        <v>DER/SP 31/10/2024</v>
      </c>
      <c r="G13" s="634">
        <v>6120.62</v>
      </c>
    </row>
    <row r="14" spans="1:11" ht="15.75" customHeight="1" x14ac:dyDescent="0.3">
      <c r="A14" s="632" t="s">
        <v>301</v>
      </c>
      <c r="B14" s="633" t="s">
        <v>486</v>
      </c>
      <c r="C14" s="632" t="s">
        <v>487</v>
      </c>
      <c r="D14" s="159">
        <f t="shared" si="0"/>
        <v>19.648539259259259</v>
      </c>
      <c r="E14" s="147" t="str">
        <f t="shared" si="1"/>
        <v>DER/SP 31/10/2024</v>
      </c>
      <c r="G14" s="634">
        <v>18.32</v>
      </c>
    </row>
    <row r="15" spans="1:11" ht="15.75" customHeight="1" x14ac:dyDescent="0.3">
      <c r="A15" s="632" t="s">
        <v>303</v>
      </c>
      <c r="B15" s="633" t="s">
        <v>488</v>
      </c>
      <c r="C15" s="632" t="s">
        <v>471</v>
      </c>
      <c r="D15" s="159">
        <f t="shared" si="0"/>
        <v>14.028542222222221</v>
      </c>
      <c r="E15" s="147" t="str">
        <f t="shared" si="1"/>
        <v>DER/SP 31/10/2024</v>
      </c>
      <c r="G15" s="634">
        <v>13.08</v>
      </c>
    </row>
    <row r="16" spans="1:11" ht="15.75" customHeight="1" x14ac:dyDescent="0.3">
      <c r="A16" s="632" t="s">
        <v>306</v>
      </c>
      <c r="B16" s="633" t="s">
        <v>489</v>
      </c>
      <c r="C16" s="632" t="s">
        <v>490</v>
      </c>
      <c r="D16" s="159">
        <f t="shared" si="0"/>
        <v>3046.767706666667</v>
      </c>
      <c r="E16" s="147" t="str">
        <f t="shared" si="1"/>
        <v>DER/SP 31/10/2024</v>
      </c>
      <c r="G16" s="634">
        <v>2840.76</v>
      </c>
    </row>
    <row r="17" spans="1:7" ht="15.75" customHeight="1" x14ac:dyDescent="0.3">
      <c r="A17" s="632" t="s">
        <v>491</v>
      </c>
      <c r="B17" s="633" t="s">
        <v>492</v>
      </c>
      <c r="C17" s="632" t="s">
        <v>490</v>
      </c>
      <c r="D17" s="159">
        <f t="shared" si="0"/>
        <v>3357.3583444444439</v>
      </c>
      <c r="E17" s="147" t="str">
        <f t="shared" si="1"/>
        <v>DER/SP 31/10/2024</v>
      </c>
      <c r="G17" s="634">
        <v>3130.35</v>
      </c>
    </row>
    <row r="18" spans="1:7" ht="15.75" customHeight="1" x14ac:dyDescent="0.3">
      <c r="A18" s="632" t="s">
        <v>493</v>
      </c>
      <c r="B18" s="633" t="s">
        <v>494</v>
      </c>
      <c r="C18" s="632" t="s">
        <v>495</v>
      </c>
      <c r="D18" s="159">
        <f t="shared" si="0"/>
        <v>19461.70653333333</v>
      </c>
      <c r="E18" s="147" t="str">
        <f t="shared" si="1"/>
        <v>DER/SP 31/10/2024</v>
      </c>
      <c r="G18" s="634">
        <v>18145.8</v>
      </c>
    </row>
    <row r="19" spans="1:7" ht="15.75" customHeight="1" x14ac:dyDescent="0.3">
      <c r="A19" s="632" t="s">
        <v>496</v>
      </c>
      <c r="B19" s="633" t="s">
        <v>497</v>
      </c>
      <c r="C19" s="632" t="s">
        <v>498</v>
      </c>
      <c r="D19" s="159">
        <f t="shared" si="0"/>
        <v>2266.4032325925923</v>
      </c>
      <c r="E19" s="147" t="str">
        <f t="shared" si="1"/>
        <v>DER/SP 31/10/2024</v>
      </c>
      <c r="G19" s="634">
        <v>2113.16</v>
      </c>
    </row>
    <row r="20" spans="1:7" ht="15.75" customHeight="1" x14ac:dyDescent="0.3">
      <c r="A20" s="632" t="s">
        <v>499</v>
      </c>
      <c r="B20" s="633" t="s">
        <v>500</v>
      </c>
      <c r="C20" s="632" t="s">
        <v>498</v>
      </c>
      <c r="D20" s="159">
        <f t="shared" si="0"/>
        <v>6043.7276533333334</v>
      </c>
      <c r="E20" s="147" t="str">
        <f t="shared" si="1"/>
        <v>DER/SP 31/10/2024</v>
      </c>
      <c r="G20" s="634">
        <v>5635.08</v>
      </c>
    </row>
    <row r="21" spans="1:7" ht="15.75" customHeight="1" x14ac:dyDescent="0.3">
      <c r="A21" s="632" t="s">
        <v>501</v>
      </c>
      <c r="B21" s="633" t="s">
        <v>502</v>
      </c>
      <c r="C21" s="632" t="s">
        <v>471</v>
      </c>
      <c r="D21" s="159">
        <f t="shared" si="0"/>
        <v>402.44112370370374</v>
      </c>
      <c r="E21" s="147" t="str">
        <f t="shared" si="1"/>
        <v>DER/SP 31/10/2024</v>
      </c>
      <c r="G21" s="634">
        <v>375.23</v>
      </c>
    </row>
    <row r="22" spans="1:7" ht="15.75" customHeight="1" x14ac:dyDescent="0.3">
      <c r="A22" s="632" t="s">
        <v>503</v>
      </c>
      <c r="B22" s="633" t="s">
        <v>504</v>
      </c>
      <c r="C22" s="632" t="s">
        <v>471</v>
      </c>
      <c r="D22" s="159">
        <f t="shared" si="0"/>
        <v>409.88440222222221</v>
      </c>
      <c r="E22" s="147" t="str">
        <f t="shared" si="1"/>
        <v>DER/SP 31/10/2024</v>
      </c>
      <c r="G22" s="634">
        <v>382.17</v>
      </c>
    </row>
    <row r="23" spans="1:7" ht="15.75" customHeight="1" x14ac:dyDescent="0.3">
      <c r="A23" s="632" t="s">
        <v>505</v>
      </c>
      <c r="B23" s="633" t="s">
        <v>506</v>
      </c>
      <c r="C23" s="632" t="s">
        <v>471</v>
      </c>
      <c r="D23" s="159">
        <f t="shared" si="0"/>
        <v>551.48902222222227</v>
      </c>
      <c r="E23" s="147" t="str">
        <f t="shared" si="1"/>
        <v>DER/SP 31/10/2024</v>
      </c>
      <c r="G23" s="634">
        <v>514.20000000000005</v>
      </c>
    </row>
    <row r="24" spans="1:7" ht="15.75" customHeight="1" x14ac:dyDescent="0.3">
      <c r="A24" s="632" t="s">
        <v>507</v>
      </c>
      <c r="B24" s="633" t="s">
        <v>508</v>
      </c>
      <c r="C24" s="632" t="s">
        <v>471</v>
      </c>
      <c r="D24" s="159">
        <f t="shared" si="0"/>
        <v>596.23449481481475</v>
      </c>
      <c r="E24" s="147" t="str">
        <f t="shared" si="1"/>
        <v>DER/SP 31/10/2024</v>
      </c>
      <c r="G24" s="634">
        <v>555.91999999999996</v>
      </c>
    </row>
    <row r="25" spans="1:7" ht="15.75" customHeight="1" x14ac:dyDescent="0.3">
      <c r="A25" s="632" t="s">
        <v>509</v>
      </c>
      <c r="B25" s="633" t="s">
        <v>510</v>
      </c>
      <c r="C25" s="632" t="s">
        <v>471</v>
      </c>
      <c r="D25" s="159">
        <f t="shared" si="0"/>
        <v>806.24434592592593</v>
      </c>
      <c r="E25" s="147" t="str">
        <f t="shared" si="1"/>
        <v>DER/SP 31/10/2024</v>
      </c>
      <c r="G25" s="634">
        <v>751.73</v>
      </c>
    </row>
    <row r="26" spans="1:7" ht="15.75" customHeight="1" x14ac:dyDescent="0.3">
      <c r="A26" s="632" t="s">
        <v>511</v>
      </c>
      <c r="B26" s="633" t="s">
        <v>512</v>
      </c>
      <c r="C26" s="632" t="s">
        <v>471</v>
      </c>
      <c r="D26" s="159">
        <f t="shared" si="0"/>
        <v>859.01225703703687</v>
      </c>
      <c r="E26" s="147" t="str">
        <f t="shared" si="1"/>
        <v>DER/SP 31/10/2024</v>
      </c>
      <c r="G26" s="634">
        <v>800.93</v>
      </c>
    </row>
    <row r="27" spans="1:7" ht="15.75" customHeight="1" x14ac:dyDescent="0.3">
      <c r="A27" s="632" t="s">
        <v>513</v>
      </c>
      <c r="B27" s="633" t="s">
        <v>514</v>
      </c>
      <c r="C27" s="632" t="s">
        <v>471</v>
      </c>
      <c r="D27" s="159">
        <f t="shared" si="0"/>
        <v>931.58958518518511</v>
      </c>
      <c r="E27" s="147" t="str">
        <f t="shared" si="1"/>
        <v>DER/SP 31/10/2024</v>
      </c>
      <c r="G27" s="634">
        <v>868.6</v>
      </c>
    </row>
    <row r="28" spans="1:7" ht="15.75" customHeight="1" x14ac:dyDescent="0.3">
      <c r="A28" s="632" t="s">
        <v>515</v>
      </c>
      <c r="B28" s="633" t="s">
        <v>516</v>
      </c>
      <c r="C28" s="632" t="s">
        <v>471</v>
      </c>
      <c r="D28" s="159">
        <f t="shared" si="0"/>
        <v>1065.7294762962961</v>
      </c>
      <c r="E28" s="147" t="str">
        <f t="shared" si="1"/>
        <v>DER/SP 31/10/2024</v>
      </c>
      <c r="G28" s="634">
        <v>993.67</v>
      </c>
    </row>
    <row r="29" spans="1:7" ht="15.75" customHeight="1" x14ac:dyDescent="0.3">
      <c r="A29" s="632" t="s">
        <v>517</v>
      </c>
      <c r="B29" s="633" t="s">
        <v>518</v>
      </c>
      <c r="C29" s="632" t="s">
        <v>471</v>
      </c>
      <c r="D29" s="159">
        <f t="shared" si="0"/>
        <v>1028.4594577777775</v>
      </c>
      <c r="E29" s="147" t="str">
        <f t="shared" si="1"/>
        <v>DER/SP 31/10/2024</v>
      </c>
      <c r="G29" s="634">
        <v>958.92</v>
      </c>
    </row>
    <row r="30" spans="1:7" ht="15.75" customHeight="1" x14ac:dyDescent="0.3">
      <c r="A30" s="632" t="s">
        <v>519</v>
      </c>
      <c r="B30" s="633" t="s">
        <v>520</v>
      </c>
      <c r="C30" s="632" t="s">
        <v>471</v>
      </c>
      <c r="D30" s="159">
        <f t="shared" si="0"/>
        <v>1058.2861977777777</v>
      </c>
      <c r="E30" s="147" t="str">
        <f t="shared" si="1"/>
        <v>DER/SP 31/10/2024</v>
      </c>
      <c r="G30" s="634">
        <v>986.73</v>
      </c>
    </row>
    <row r="31" spans="1:7" ht="15.75" customHeight="1" x14ac:dyDescent="0.3">
      <c r="A31" s="632" t="s">
        <v>521</v>
      </c>
      <c r="B31" s="633" t="s">
        <v>522</v>
      </c>
      <c r="C31" s="632" t="s">
        <v>471</v>
      </c>
      <c r="D31" s="159">
        <f t="shared" si="0"/>
        <v>1222.2313785185183</v>
      </c>
      <c r="E31" s="147" t="str">
        <f t="shared" si="1"/>
        <v>DER/SP 31/10/2024</v>
      </c>
      <c r="G31" s="634">
        <v>1139.5899999999999</v>
      </c>
    </row>
    <row r="32" spans="1:7" ht="14" x14ac:dyDescent="0.3">
      <c r="A32" s="632" t="s">
        <v>523</v>
      </c>
      <c r="B32" s="633" t="s">
        <v>524</v>
      </c>
      <c r="C32" s="632" t="s">
        <v>471</v>
      </c>
      <c r="D32" s="159">
        <f t="shared" si="0"/>
        <v>1632.1265059259258</v>
      </c>
      <c r="E32" s="147" t="str">
        <f t="shared" si="1"/>
        <v>DER/SP 31/10/2024</v>
      </c>
      <c r="G32" s="634">
        <v>1521.77</v>
      </c>
    </row>
    <row r="33" spans="1:7" ht="14" x14ac:dyDescent="0.3">
      <c r="A33" s="632" t="s">
        <v>309</v>
      </c>
      <c r="B33" s="633" t="s">
        <v>525</v>
      </c>
      <c r="C33" s="632" t="s">
        <v>471</v>
      </c>
      <c r="D33" s="159">
        <f t="shared" si="0"/>
        <v>167.43086592592593</v>
      </c>
      <c r="E33" s="147" t="str">
        <f t="shared" si="1"/>
        <v>DER/SP 31/10/2024</v>
      </c>
      <c r="G33" s="634">
        <v>156.11000000000001</v>
      </c>
    </row>
    <row r="34" spans="1:7" ht="14" x14ac:dyDescent="0.3">
      <c r="A34" s="632" t="s">
        <v>526</v>
      </c>
      <c r="B34" s="633" t="s">
        <v>527</v>
      </c>
      <c r="C34" s="632" t="s">
        <v>471</v>
      </c>
      <c r="D34" s="159">
        <f t="shared" si="0"/>
        <v>200.08905481481477</v>
      </c>
      <c r="E34" s="147" t="str">
        <f t="shared" si="1"/>
        <v>DER/SP 31/10/2024</v>
      </c>
      <c r="G34" s="634">
        <v>186.56</v>
      </c>
    </row>
    <row r="35" spans="1:7" ht="14" x14ac:dyDescent="0.3">
      <c r="A35" s="632" t="s">
        <v>528</v>
      </c>
      <c r="B35" s="633" t="s">
        <v>529</v>
      </c>
      <c r="C35" s="632" t="s">
        <v>316</v>
      </c>
      <c r="D35" s="159">
        <f t="shared" si="0"/>
        <v>3231.2623422222223</v>
      </c>
      <c r="E35" s="147" t="str">
        <f t="shared" si="1"/>
        <v>DER/SP 31/10/2024</v>
      </c>
      <c r="G35" s="634">
        <v>3012.78</v>
      </c>
    </row>
    <row r="36" spans="1:7" ht="14" x14ac:dyDescent="0.3">
      <c r="A36" s="632" t="s">
        <v>367</v>
      </c>
      <c r="B36" s="633" t="s">
        <v>530</v>
      </c>
      <c r="C36" s="632" t="s">
        <v>316</v>
      </c>
      <c r="D36" s="159">
        <f t="shared" si="0"/>
        <v>3423.093004444444</v>
      </c>
      <c r="E36" s="147" t="str">
        <f t="shared" si="1"/>
        <v>DER/SP 31/10/2024</v>
      </c>
      <c r="G36" s="634">
        <v>3191.64</v>
      </c>
    </row>
    <row r="37" spans="1:7" ht="14" x14ac:dyDescent="0.3">
      <c r="A37" s="632" t="s">
        <v>531</v>
      </c>
      <c r="B37" s="633" t="s">
        <v>532</v>
      </c>
      <c r="C37" s="632" t="s">
        <v>293</v>
      </c>
      <c r="D37" s="159">
        <f t="shared" si="0"/>
        <v>2867.8716177777774</v>
      </c>
      <c r="E37" s="147" t="str">
        <f t="shared" si="1"/>
        <v>DER/SP 31/10/2024</v>
      </c>
      <c r="G37" s="634">
        <v>2673.96</v>
      </c>
    </row>
    <row r="38" spans="1:7" ht="14" x14ac:dyDescent="0.3">
      <c r="A38" s="632" t="s">
        <v>533</v>
      </c>
      <c r="B38" s="633" t="s">
        <v>534</v>
      </c>
      <c r="C38" s="632" t="s">
        <v>293</v>
      </c>
      <c r="D38" s="159">
        <f t="shared" si="0"/>
        <v>2564.1343733333333</v>
      </c>
      <c r="E38" s="147" t="str">
        <f t="shared" si="1"/>
        <v>DER/SP 31/10/2024</v>
      </c>
      <c r="G38" s="634">
        <v>2390.7600000000002</v>
      </c>
    </row>
    <row r="39" spans="1:7" ht="14" x14ac:dyDescent="0.3">
      <c r="A39" s="632" t="s">
        <v>535</v>
      </c>
      <c r="B39" s="633" t="s">
        <v>536</v>
      </c>
      <c r="C39" s="632" t="s">
        <v>293</v>
      </c>
      <c r="D39" s="159">
        <f t="shared" si="0"/>
        <v>2859.1734925925921</v>
      </c>
      <c r="E39" s="147" t="str">
        <f t="shared" si="1"/>
        <v>DER/SP 31/10/2024</v>
      </c>
      <c r="G39" s="634">
        <v>2665.85</v>
      </c>
    </row>
    <row r="40" spans="1:7" ht="14" x14ac:dyDescent="0.3">
      <c r="A40" s="632" t="s">
        <v>537</v>
      </c>
      <c r="B40" s="633" t="s">
        <v>538</v>
      </c>
      <c r="C40" s="632" t="s">
        <v>293</v>
      </c>
      <c r="D40" s="159">
        <f t="shared" si="0"/>
        <v>1945.655844444444</v>
      </c>
      <c r="E40" s="147" t="str">
        <f t="shared" si="1"/>
        <v>DER/SP 31/10/2024</v>
      </c>
      <c r="G40" s="634">
        <v>1814.1</v>
      </c>
    </row>
    <row r="41" spans="1:7" ht="14" x14ac:dyDescent="0.3">
      <c r="A41" s="632" t="s">
        <v>539</v>
      </c>
      <c r="B41" s="633" t="s">
        <v>540</v>
      </c>
      <c r="C41" s="632" t="s">
        <v>316</v>
      </c>
      <c r="D41" s="159">
        <f t="shared" si="0"/>
        <v>6533.6326622222214</v>
      </c>
      <c r="E41" s="147" t="str">
        <f t="shared" si="1"/>
        <v>DER/SP 31/10/2024</v>
      </c>
      <c r="G41" s="634">
        <v>6091.86</v>
      </c>
    </row>
    <row r="42" spans="1:7" ht="14" x14ac:dyDescent="0.3">
      <c r="A42" s="632" t="s">
        <v>541</v>
      </c>
      <c r="B42" s="633" t="s">
        <v>542</v>
      </c>
      <c r="C42" s="632" t="s">
        <v>316</v>
      </c>
      <c r="D42" s="159">
        <f t="shared" si="0"/>
        <v>6197.7091370370363</v>
      </c>
      <c r="E42" s="147" t="str">
        <f t="shared" si="1"/>
        <v>DER/SP 31/10/2024</v>
      </c>
      <c r="G42" s="634">
        <v>5778.65</v>
      </c>
    </row>
    <row r="43" spans="1:7" ht="14" x14ac:dyDescent="0.3">
      <c r="A43" s="632" t="s">
        <v>543</v>
      </c>
      <c r="B43" s="633" t="s">
        <v>544</v>
      </c>
      <c r="C43" s="632" t="s">
        <v>545</v>
      </c>
      <c r="D43" s="159">
        <f t="shared" si="0"/>
        <v>6217.947561481481</v>
      </c>
      <c r="E43" s="147" t="str">
        <f t="shared" si="1"/>
        <v>DER/SP 31/10/2024</v>
      </c>
      <c r="G43" s="634">
        <v>5797.52</v>
      </c>
    </row>
    <row r="44" spans="1:7" ht="14" x14ac:dyDescent="0.3">
      <c r="A44" s="632" t="s">
        <v>546</v>
      </c>
      <c r="B44" s="633" t="s">
        <v>547</v>
      </c>
      <c r="C44" s="632" t="s">
        <v>545</v>
      </c>
      <c r="D44" s="159">
        <f t="shared" si="0"/>
        <v>5627.0220333333327</v>
      </c>
      <c r="E44" s="147" t="str">
        <f t="shared" si="1"/>
        <v>DER/SP 31/10/2024</v>
      </c>
      <c r="G44" s="634">
        <v>5246.55</v>
      </c>
    </row>
    <row r="45" spans="1:7" ht="14" x14ac:dyDescent="0.3">
      <c r="A45" s="632" t="s">
        <v>548</v>
      </c>
      <c r="B45" s="633" t="s">
        <v>549</v>
      </c>
      <c r="C45" s="632" t="s">
        <v>316</v>
      </c>
      <c r="D45" s="159">
        <f t="shared" si="0"/>
        <v>5.3089666666666666</v>
      </c>
      <c r="E45" s="147" t="str">
        <f t="shared" si="1"/>
        <v>DER/SP 31/10/2024</v>
      </c>
      <c r="G45" s="634">
        <v>4.95</v>
      </c>
    </row>
    <row r="46" spans="1:7" ht="16.5" x14ac:dyDescent="0.3">
      <c r="A46" s="632" t="s">
        <v>550</v>
      </c>
      <c r="B46" s="633" t="s">
        <v>551</v>
      </c>
      <c r="C46" s="632" t="s">
        <v>4191</v>
      </c>
      <c r="D46" s="159">
        <f t="shared" si="0"/>
        <v>3.8181659259259257</v>
      </c>
      <c r="E46" s="147" t="str">
        <f t="shared" si="1"/>
        <v>DER/SP 31/10/2024</v>
      </c>
      <c r="G46" s="634">
        <v>3.56</v>
      </c>
    </row>
    <row r="47" spans="1:7" ht="14" x14ac:dyDescent="0.3">
      <c r="A47" s="632" t="s">
        <v>552</v>
      </c>
      <c r="B47" s="633" t="s">
        <v>553</v>
      </c>
      <c r="C47" s="632" t="s">
        <v>471</v>
      </c>
      <c r="D47" s="159">
        <f t="shared" si="0"/>
        <v>6.5209125925925919</v>
      </c>
      <c r="E47" s="147" t="str">
        <f t="shared" si="1"/>
        <v>DER/SP 31/10/2024</v>
      </c>
      <c r="G47" s="634">
        <v>6.08</v>
      </c>
    </row>
    <row r="48" spans="1:7" ht="14" x14ac:dyDescent="0.3">
      <c r="A48" s="632" t="s">
        <v>554</v>
      </c>
      <c r="B48" s="633" t="s">
        <v>555</v>
      </c>
      <c r="C48" s="632" t="s">
        <v>293</v>
      </c>
      <c r="D48" s="159">
        <f t="shared" si="0"/>
        <v>12844.492502962963</v>
      </c>
      <c r="E48" s="147" t="str">
        <f t="shared" si="1"/>
        <v>DER/SP 31/10/2024</v>
      </c>
      <c r="G48" s="634">
        <v>11976.01</v>
      </c>
    </row>
    <row r="49" spans="1:7" ht="14" x14ac:dyDescent="0.3">
      <c r="A49" s="632" t="s">
        <v>556</v>
      </c>
      <c r="B49" s="633" t="s">
        <v>557</v>
      </c>
      <c r="C49" s="632" t="s">
        <v>293</v>
      </c>
      <c r="D49" s="159">
        <f t="shared" si="0"/>
        <v>17613.606973333332</v>
      </c>
      <c r="E49" s="147" t="str">
        <f t="shared" si="1"/>
        <v>DER/SP 31/10/2024</v>
      </c>
      <c r="G49" s="634">
        <v>16422.66</v>
      </c>
    </row>
    <row r="50" spans="1:7" ht="14" x14ac:dyDescent="0.3">
      <c r="A50" s="632" t="s">
        <v>558</v>
      </c>
      <c r="B50" s="633" t="s">
        <v>559</v>
      </c>
      <c r="C50" s="632" t="s">
        <v>545</v>
      </c>
      <c r="D50" s="159">
        <f t="shared" si="0"/>
        <v>4711.6703785185182</v>
      </c>
      <c r="E50" s="147" t="str">
        <f t="shared" si="1"/>
        <v>DER/SP 31/10/2024</v>
      </c>
      <c r="G50" s="634">
        <v>4393.09</v>
      </c>
    </row>
    <row r="51" spans="1:7" ht="14" x14ac:dyDescent="0.3">
      <c r="A51" s="632" t="s">
        <v>560</v>
      </c>
      <c r="B51" s="633" t="s">
        <v>561</v>
      </c>
      <c r="C51" s="632" t="s">
        <v>293</v>
      </c>
      <c r="D51" s="159">
        <f t="shared" si="0"/>
        <v>3849.0866348148143</v>
      </c>
      <c r="E51" s="147" t="str">
        <f t="shared" si="1"/>
        <v>DER/SP 31/10/2024</v>
      </c>
      <c r="G51" s="634">
        <v>3588.83</v>
      </c>
    </row>
    <row r="52" spans="1:7" ht="14" x14ac:dyDescent="0.3">
      <c r="A52" s="632" t="s">
        <v>562</v>
      </c>
      <c r="B52" s="633" t="s">
        <v>563</v>
      </c>
      <c r="C52" s="632" t="s">
        <v>316</v>
      </c>
      <c r="D52" s="159">
        <f t="shared" si="0"/>
        <v>336.35253259259258</v>
      </c>
      <c r="E52" s="147" t="str">
        <f t="shared" si="1"/>
        <v>DER/SP 31/10/2024</v>
      </c>
      <c r="G52" s="634">
        <v>313.61</v>
      </c>
    </row>
    <row r="53" spans="1:7" ht="14" x14ac:dyDescent="0.3">
      <c r="A53" s="632" t="s">
        <v>564</v>
      </c>
      <c r="B53" s="633" t="s">
        <v>565</v>
      </c>
      <c r="C53" s="632" t="s">
        <v>471</v>
      </c>
      <c r="D53" s="159">
        <f t="shared" si="0"/>
        <v>10.843162222222221</v>
      </c>
      <c r="E53" s="147" t="str">
        <f t="shared" si="1"/>
        <v>DER/SP 31/10/2024</v>
      </c>
      <c r="G53" s="634">
        <v>10.11</v>
      </c>
    </row>
    <row r="54" spans="1:7" ht="14" x14ac:dyDescent="0.3">
      <c r="A54" s="632" t="s">
        <v>566</v>
      </c>
      <c r="B54" s="633" t="s">
        <v>567</v>
      </c>
      <c r="C54" s="632" t="s">
        <v>568</v>
      </c>
      <c r="D54" s="159">
        <f t="shared" si="0"/>
        <v>3137.5456740740742</v>
      </c>
      <c r="E54" s="147" t="str">
        <f t="shared" si="1"/>
        <v>DER/SP 31/10/2024</v>
      </c>
      <c r="G54" s="634">
        <v>2925.4</v>
      </c>
    </row>
    <row r="55" spans="1:7" ht="14" x14ac:dyDescent="0.3">
      <c r="A55" s="632" t="s">
        <v>569</v>
      </c>
      <c r="B55" s="633" t="s">
        <v>570</v>
      </c>
      <c r="C55" s="632" t="s">
        <v>316</v>
      </c>
      <c r="D55" s="159">
        <f t="shared" si="0"/>
        <v>3458.5075659259255</v>
      </c>
      <c r="E55" s="147" t="str">
        <f t="shared" si="1"/>
        <v>DER/SP 31/10/2024</v>
      </c>
      <c r="G55" s="634">
        <v>3224.66</v>
      </c>
    </row>
    <row r="56" spans="1:7" ht="14" x14ac:dyDescent="0.3">
      <c r="A56" s="632" t="s">
        <v>571</v>
      </c>
      <c r="B56" s="633" t="s">
        <v>572</v>
      </c>
      <c r="C56" s="632" t="s">
        <v>316</v>
      </c>
      <c r="D56" s="159">
        <f t="shared" si="0"/>
        <v>4136.2212925925924</v>
      </c>
      <c r="E56" s="147" t="str">
        <f t="shared" si="1"/>
        <v>DER/SP 31/10/2024</v>
      </c>
      <c r="G56" s="634">
        <v>3856.55</v>
      </c>
    </row>
    <row r="57" spans="1:7" ht="14" x14ac:dyDescent="0.3">
      <c r="A57" s="632" t="s">
        <v>573</v>
      </c>
      <c r="B57" s="633" t="s">
        <v>574</v>
      </c>
      <c r="C57" s="632" t="s">
        <v>316</v>
      </c>
      <c r="D57" s="159">
        <f t="shared" si="0"/>
        <v>13816.183555555554</v>
      </c>
      <c r="E57" s="147" t="str">
        <f t="shared" si="1"/>
        <v>DER/SP 31/10/2024</v>
      </c>
      <c r="G57" s="634">
        <v>12882</v>
      </c>
    </row>
    <row r="58" spans="1:7" ht="14" x14ac:dyDescent="0.3">
      <c r="A58" s="632" t="s">
        <v>575</v>
      </c>
      <c r="B58" s="633" t="s">
        <v>576</v>
      </c>
      <c r="C58" s="632" t="s">
        <v>471</v>
      </c>
      <c r="D58" s="159">
        <f t="shared" si="0"/>
        <v>4.1828222222222218</v>
      </c>
      <c r="E58" s="147" t="str">
        <f t="shared" si="1"/>
        <v>DER/SP 31/10/2024</v>
      </c>
      <c r="G58" s="634">
        <v>3.9</v>
      </c>
    </row>
    <row r="59" spans="1:7" ht="14" x14ac:dyDescent="0.3">
      <c r="A59" s="632" t="s">
        <v>577</v>
      </c>
      <c r="B59" s="633" t="s">
        <v>578</v>
      </c>
      <c r="C59" s="632" t="s">
        <v>471</v>
      </c>
      <c r="D59" s="159">
        <f t="shared" si="0"/>
        <v>12.655718518518517</v>
      </c>
      <c r="E59" s="147" t="str">
        <f t="shared" si="1"/>
        <v>DER/SP 31/10/2024</v>
      </c>
      <c r="G59" s="634">
        <v>11.8</v>
      </c>
    </row>
    <row r="60" spans="1:7" ht="14" x14ac:dyDescent="0.3">
      <c r="A60" s="632" t="s">
        <v>579</v>
      </c>
      <c r="B60" s="633" t="s">
        <v>580</v>
      </c>
      <c r="C60" s="632" t="s">
        <v>581</v>
      </c>
      <c r="D60" s="159">
        <f t="shared" si="0"/>
        <v>6583.3224451851838</v>
      </c>
      <c r="E60" s="147" t="str">
        <f t="shared" si="1"/>
        <v>DER/SP 31/10/2024</v>
      </c>
      <c r="G60" s="634">
        <v>6138.19</v>
      </c>
    </row>
    <row r="61" spans="1:7" ht="14" x14ac:dyDescent="0.3">
      <c r="A61" s="632" t="s">
        <v>582</v>
      </c>
      <c r="B61" s="633" t="s">
        <v>583</v>
      </c>
      <c r="C61" s="632" t="s">
        <v>584</v>
      </c>
      <c r="D61" s="159">
        <f t="shared" si="0"/>
        <v>70599.314419999995</v>
      </c>
      <c r="E61" s="147" t="str">
        <f t="shared" si="1"/>
        <v>DER/SP 31/10/2024</v>
      </c>
      <c r="G61" s="634">
        <v>65825.73</v>
      </c>
    </row>
    <row r="62" spans="1:7" ht="14" x14ac:dyDescent="0.3">
      <c r="A62" s="632" t="s">
        <v>585</v>
      </c>
      <c r="B62" s="633" t="s">
        <v>586</v>
      </c>
      <c r="C62" s="632" t="s">
        <v>316</v>
      </c>
      <c r="D62" s="159">
        <f t="shared" si="0"/>
        <v>293.10858592592592</v>
      </c>
      <c r="E62" s="147" t="str">
        <f t="shared" si="1"/>
        <v>DER/SP 31/10/2024</v>
      </c>
      <c r="G62" s="634">
        <v>273.29000000000002</v>
      </c>
    </row>
    <row r="63" spans="1:7" ht="14" x14ac:dyDescent="0.3">
      <c r="A63" s="632" t="s">
        <v>587</v>
      </c>
      <c r="B63" s="633" t="s">
        <v>588</v>
      </c>
      <c r="C63" s="632" t="s">
        <v>316</v>
      </c>
      <c r="D63" s="159">
        <f t="shared" si="0"/>
        <v>1651.0564577777777</v>
      </c>
      <c r="E63" s="147" t="str">
        <f t="shared" si="1"/>
        <v>DER/SP 31/10/2024</v>
      </c>
      <c r="G63" s="634">
        <v>1539.42</v>
      </c>
    </row>
    <row r="64" spans="1:7" ht="14" x14ac:dyDescent="0.3">
      <c r="A64" s="632" t="s">
        <v>589</v>
      </c>
      <c r="B64" s="633" t="s">
        <v>590</v>
      </c>
      <c r="C64" s="632" t="s">
        <v>316</v>
      </c>
      <c r="D64" s="159">
        <f t="shared" si="0"/>
        <v>2632.003345185185</v>
      </c>
      <c r="E64" s="147" t="str">
        <f t="shared" si="1"/>
        <v>DER/SP 31/10/2024</v>
      </c>
      <c r="G64" s="634">
        <v>2454.04</v>
      </c>
    </row>
    <row r="65" spans="1:7" ht="14" x14ac:dyDescent="0.3">
      <c r="A65" s="632" t="s">
        <v>591</v>
      </c>
      <c r="B65" s="633" t="s">
        <v>592</v>
      </c>
      <c r="C65" s="632" t="s">
        <v>316</v>
      </c>
      <c r="D65" s="159">
        <f t="shared" si="0"/>
        <v>4365.6222785185182</v>
      </c>
      <c r="E65" s="147" t="str">
        <f t="shared" si="1"/>
        <v>DER/SP 31/10/2024</v>
      </c>
      <c r="G65" s="634">
        <v>4070.44</v>
      </c>
    </row>
    <row r="66" spans="1:7" ht="14" x14ac:dyDescent="0.3">
      <c r="A66" s="632" t="s">
        <v>593</v>
      </c>
      <c r="B66" s="633" t="s">
        <v>594</v>
      </c>
      <c r="C66" s="632" t="s">
        <v>471</v>
      </c>
      <c r="D66" s="159">
        <f t="shared" si="0"/>
        <v>256.40700222222222</v>
      </c>
      <c r="E66" s="147" t="str">
        <f t="shared" si="1"/>
        <v>DER/SP 31/10/2024</v>
      </c>
      <c r="G66" s="634">
        <v>239.07</v>
      </c>
    </row>
    <row r="67" spans="1:7" ht="16.5" x14ac:dyDescent="0.3">
      <c r="A67" s="632" t="s">
        <v>595</v>
      </c>
      <c r="B67" s="633" t="s">
        <v>596</v>
      </c>
      <c r="C67" s="632" t="s">
        <v>4191</v>
      </c>
      <c r="D67" s="159">
        <f t="shared" si="0"/>
        <v>90.509837777777761</v>
      </c>
      <c r="E67" s="147" t="str">
        <f t="shared" si="1"/>
        <v>DER/SP 31/10/2024</v>
      </c>
      <c r="G67" s="634">
        <v>84.39</v>
      </c>
    </row>
    <row r="68" spans="1:7" ht="16.5" x14ac:dyDescent="0.3">
      <c r="A68" s="632" t="s">
        <v>597</v>
      </c>
      <c r="B68" s="633" t="s">
        <v>598</v>
      </c>
      <c r="C68" s="632" t="s">
        <v>4192</v>
      </c>
      <c r="D68" s="159">
        <f t="shared" si="0"/>
        <v>345.1364592592592</v>
      </c>
      <c r="E68" s="147" t="str">
        <f t="shared" si="1"/>
        <v>DER/SP 31/10/2024</v>
      </c>
      <c r="G68" s="634">
        <v>321.8</v>
      </c>
    </row>
    <row r="69" spans="1:7" ht="14" x14ac:dyDescent="0.3">
      <c r="A69" s="632" t="s">
        <v>599</v>
      </c>
      <c r="B69" s="633" t="s">
        <v>600</v>
      </c>
      <c r="C69" s="632" t="s">
        <v>316</v>
      </c>
      <c r="D69" s="159">
        <f t="shared" si="0"/>
        <v>121.39837111111109</v>
      </c>
      <c r="E69" s="147" t="str">
        <f t="shared" si="1"/>
        <v>DER/SP 31/10/2024</v>
      </c>
      <c r="G69" s="634">
        <v>113.19</v>
      </c>
    </row>
    <row r="70" spans="1:7" ht="14" x14ac:dyDescent="0.3">
      <c r="A70" s="632" t="s">
        <v>601</v>
      </c>
      <c r="B70" s="633" t="s">
        <v>602</v>
      </c>
      <c r="C70" s="632" t="s">
        <v>471</v>
      </c>
      <c r="D70" s="159">
        <f t="shared" si="0"/>
        <v>94.04914888888888</v>
      </c>
      <c r="E70" s="147" t="str">
        <f t="shared" si="1"/>
        <v>DER/SP 31/10/2024</v>
      </c>
      <c r="G70" s="634">
        <v>87.69</v>
      </c>
    </row>
    <row r="71" spans="1:7" ht="14" x14ac:dyDescent="0.3">
      <c r="A71" s="632" t="s">
        <v>603</v>
      </c>
      <c r="B71" s="633" t="s">
        <v>604</v>
      </c>
      <c r="C71" s="632" t="s">
        <v>471</v>
      </c>
      <c r="D71" s="159">
        <f t="shared" ref="D71:D134" si="2">(G71/(1+0.35))*(1+$D$3)</f>
        <v>105.80395185185185</v>
      </c>
      <c r="E71" s="147" t="str">
        <f t="shared" si="1"/>
        <v>DER/SP 31/10/2024</v>
      </c>
      <c r="G71" s="634">
        <v>98.65</v>
      </c>
    </row>
    <row r="72" spans="1:7" ht="14" x14ac:dyDescent="0.3">
      <c r="A72" s="632" t="s">
        <v>605</v>
      </c>
      <c r="B72" s="633" t="s">
        <v>606</v>
      </c>
      <c r="C72" s="632" t="s">
        <v>471</v>
      </c>
      <c r="D72" s="159">
        <f t="shared" si="2"/>
        <v>50.773026666666674</v>
      </c>
      <c r="E72" s="147" t="str">
        <f t="shared" ref="E72:E135" si="3">$E$6</f>
        <v>DER/SP 31/10/2024</v>
      </c>
      <c r="G72" s="634">
        <v>47.34</v>
      </c>
    </row>
    <row r="73" spans="1:7" ht="16.5" x14ac:dyDescent="0.3">
      <c r="A73" s="632" t="s">
        <v>607</v>
      </c>
      <c r="B73" s="633" t="s">
        <v>608</v>
      </c>
      <c r="C73" s="632" t="s">
        <v>4192</v>
      </c>
      <c r="D73" s="159">
        <f t="shared" si="2"/>
        <v>707.7764207407406</v>
      </c>
      <c r="E73" s="147" t="str">
        <f t="shared" si="3"/>
        <v>DER/SP 31/10/2024</v>
      </c>
      <c r="G73" s="634">
        <v>659.92</v>
      </c>
    </row>
    <row r="74" spans="1:7" ht="16.5" x14ac:dyDescent="0.3">
      <c r="A74" s="632" t="s">
        <v>609</v>
      </c>
      <c r="B74" s="633" t="s">
        <v>610</v>
      </c>
      <c r="C74" s="632" t="s">
        <v>4192</v>
      </c>
      <c r="D74" s="159">
        <f t="shared" si="2"/>
        <v>378.74918962962954</v>
      </c>
      <c r="E74" s="147" t="str">
        <f t="shared" si="3"/>
        <v>DER/SP 31/10/2024</v>
      </c>
      <c r="G74" s="634">
        <v>353.14</v>
      </c>
    </row>
    <row r="75" spans="1:7" ht="16.5" x14ac:dyDescent="0.3">
      <c r="A75" s="632" t="s">
        <v>611</v>
      </c>
      <c r="B75" s="633" t="s">
        <v>612</v>
      </c>
      <c r="C75" s="632" t="s">
        <v>4192</v>
      </c>
      <c r="D75" s="159">
        <f t="shared" si="2"/>
        <v>382.86766074074075</v>
      </c>
      <c r="E75" s="147" t="str">
        <f t="shared" si="3"/>
        <v>DER/SP 31/10/2024</v>
      </c>
      <c r="G75" s="634">
        <v>356.98</v>
      </c>
    </row>
    <row r="76" spans="1:7" ht="16.5" x14ac:dyDescent="0.3">
      <c r="A76" s="632" t="s">
        <v>613</v>
      </c>
      <c r="B76" s="633" t="s">
        <v>614</v>
      </c>
      <c r="C76" s="632" t="s">
        <v>4191</v>
      </c>
      <c r="D76" s="159">
        <f t="shared" si="2"/>
        <v>110.40505629629628</v>
      </c>
      <c r="E76" s="147" t="str">
        <f t="shared" si="3"/>
        <v>DER/SP 31/10/2024</v>
      </c>
      <c r="G76" s="634">
        <v>102.94</v>
      </c>
    </row>
    <row r="77" spans="1:7" ht="16.5" x14ac:dyDescent="0.3">
      <c r="A77" s="632" t="s">
        <v>615</v>
      </c>
      <c r="B77" s="633" t="s">
        <v>616</v>
      </c>
      <c r="C77" s="632" t="s">
        <v>4191</v>
      </c>
      <c r="D77" s="159">
        <f t="shared" si="2"/>
        <v>40.144368148148146</v>
      </c>
      <c r="E77" s="147" t="str">
        <f t="shared" si="3"/>
        <v>DER/SP 31/10/2024</v>
      </c>
      <c r="G77" s="634">
        <v>37.43</v>
      </c>
    </row>
    <row r="78" spans="1:7" ht="16.5" x14ac:dyDescent="0.3">
      <c r="A78" s="632" t="s">
        <v>617</v>
      </c>
      <c r="B78" s="633" t="s">
        <v>618</v>
      </c>
      <c r="C78" s="632" t="s">
        <v>4192</v>
      </c>
      <c r="D78" s="159">
        <f t="shared" si="2"/>
        <v>68.448131851851841</v>
      </c>
      <c r="E78" s="147" t="str">
        <f t="shared" si="3"/>
        <v>DER/SP 31/10/2024</v>
      </c>
      <c r="G78" s="634">
        <v>63.82</v>
      </c>
    </row>
    <row r="79" spans="1:7" ht="14" x14ac:dyDescent="0.3">
      <c r="A79" s="632" t="s">
        <v>637</v>
      </c>
      <c r="B79" s="633" t="s">
        <v>638</v>
      </c>
      <c r="C79" s="632" t="s">
        <v>471</v>
      </c>
      <c r="D79" s="159">
        <f t="shared" si="2"/>
        <v>2.31664</v>
      </c>
      <c r="E79" s="147" t="str">
        <f t="shared" si="3"/>
        <v>DER/SP 31/10/2024</v>
      </c>
      <c r="G79" s="634">
        <v>2.16</v>
      </c>
    </row>
    <row r="80" spans="1:7" ht="14" x14ac:dyDescent="0.3">
      <c r="A80" s="632" t="s">
        <v>639</v>
      </c>
      <c r="B80" s="633" t="s">
        <v>640</v>
      </c>
      <c r="C80" s="632" t="s">
        <v>471</v>
      </c>
      <c r="D80" s="159">
        <f t="shared" si="2"/>
        <v>105.37494444444444</v>
      </c>
      <c r="E80" s="147" t="str">
        <f t="shared" si="3"/>
        <v>DER/SP 31/10/2024</v>
      </c>
      <c r="G80" s="634">
        <v>98.25</v>
      </c>
    </row>
    <row r="81" spans="1:7" ht="14" x14ac:dyDescent="0.3">
      <c r="A81" s="632" t="s">
        <v>641</v>
      </c>
      <c r="B81" s="633" t="s">
        <v>642</v>
      </c>
      <c r="C81" s="632" t="s">
        <v>471</v>
      </c>
      <c r="D81" s="159">
        <f t="shared" si="2"/>
        <v>109.87952222222222</v>
      </c>
      <c r="E81" s="147" t="str">
        <f t="shared" si="3"/>
        <v>DER/SP 31/10/2024</v>
      </c>
      <c r="G81" s="634">
        <v>102.45</v>
      </c>
    </row>
    <row r="82" spans="1:7" ht="14" x14ac:dyDescent="0.3">
      <c r="A82" s="632" t="s">
        <v>643</v>
      </c>
      <c r="B82" s="633" t="s">
        <v>644</v>
      </c>
      <c r="C82" s="632" t="s">
        <v>471</v>
      </c>
      <c r="D82" s="159">
        <f t="shared" si="2"/>
        <v>117.03322074074073</v>
      </c>
      <c r="E82" s="147" t="str">
        <f t="shared" si="3"/>
        <v>DER/SP 31/10/2024</v>
      </c>
      <c r="G82" s="634">
        <v>109.12</v>
      </c>
    </row>
    <row r="83" spans="1:7" ht="14" x14ac:dyDescent="0.3">
      <c r="A83" s="632" t="s">
        <v>645</v>
      </c>
      <c r="B83" s="633" t="s">
        <v>646</v>
      </c>
      <c r="C83" s="632" t="s">
        <v>471</v>
      </c>
      <c r="D83" s="159">
        <f t="shared" si="2"/>
        <v>123.53268296296295</v>
      </c>
      <c r="E83" s="147" t="str">
        <f t="shared" si="3"/>
        <v>DER/SP 31/10/2024</v>
      </c>
      <c r="G83" s="634">
        <v>115.18</v>
      </c>
    </row>
    <row r="84" spans="1:7" ht="14" x14ac:dyDescent="0.3">
      <c r="A84" s="632" t="s">
        <v>647</v>
      </c>
      <c r="B84" s="633" t="s">
        <v>648</v>
      </c>
      <c r="C84" s="632" t="s">
        <v>471</v>
      </c>
      <c r="D84" s="159">
        <f t="shared" si="2"/>
        <v>109.62211777777777</v>
      </c>
      <c r="E84" s="147" t="str">
        <f t="shared" si="3"/>
        <v>DER/SP 31/10/2024</v>
      </c>
      <c r="G84" s="634">
        <v>102.21</v>
      </c>
    </row>
    <row r="85" spans="1:7" ht="16.5" x14ac:dyDescent="0.3">
      <c r="A85" s="632" t="s">
        <v>649</v>
      </c>
      <c r="B85" s="633" t="s">
        <v>650</v>
      </c>
      <c r="C85" s="632" t="s">
        <v>4192</v>
      </c>
      <c r="D85" s="159">
        <f t="shared" si="2"/>
        <v>578.49503851851841</v>
      </c>
      <c r="E85" s="147" t="str">
        <f t="shared" si="3"/>
        <v>DER/SP 31/10/2024</v>
      </c>
      <c r="G85" s="634">
        <v>539.38</v>
      </c>
    </row>
    <row r="86" spans="1:7" ht="14" x14ac:dyDescent="0.3">
      <c r="A86" s="632" t="s">
        <v>651</v>
      </c>
      <c r="B86" s="633" t="s">
        <v>652</v>
      </c>
      <c r="C86" s="632" t="s">
        <v>471</v>
      </c>
      <c r="D86" s="159">
        <f t="shared" si="2"/>
        <v>83.088009629629624</v>
      </c>
      <c r="E86" s="147" t="str">
        <f t="shared" si="3"/>
        <v>DER/SP 31/10/2024</v>
      </c>
      <c r="G86" s="634">
        <v>77.47</v>
      </c>
    </row>
    <row r="87" spans="1:7" ht="14" x14ac:dyDescent="0.3">
      <c r="A87" s="632" t="s">
        <v>653</v>
      </c>
      <c r="B87" s="633" t="s">
        <v>654</v>
      </c>
      <c r="C87" s="632" t="s">
        <v>471</v>
      </c>
      <c r="D87" s="159">
        <f t="shared" si="2"/>
        <v>2.7778229629629627</v>
      </c>
      <c r="E87" s="147" t="str">
        <f t="shared" si="3"/>
        <v>DER/SP 31/10/2024</v>
      </c>
      <c r="G87" s="634">
        <v>2.59</v>
      </c>
    </row>
    <row r="88" spans="1:7" ht="14" x14ac:dyDescent="0.3">
      <c r="A88" s="632" t="s">
        <v>655</v>
      </c>
      <c r="B88" s="633" t="s">
        <v>656</v>
      </c>
      <c r="C88" s="632" t="s">
        <v>316</v>
      </c>
      <c r="D88" s="159">
        <f t="shared" si="2"/>
        <v>526.46716518518508</v>
      </c>
      <c r="E88" s="147" t="str">
        <f t="shared" si="3"/>
        <v>DER/SP 31/10/2024</v>
      </c>
      <c r="G88" s="634">
        <v>490.87</v>
      </c>
    </row>
    <row r="89" spans="1:7" ht="16.5" x14ac:dyDescent="0.3">
      <c r="A89" s="632" t="s">
        <v>657</v>
      </c>
      <c r="B89" s="633" t="s">
        <v>658</v>
      </c>
      <c r="C89" s="632" t="s">
        <v>4191</v>
      </c>
      <c r="D89" s="159">
        <f t="shared" si="2"/>
        <v>0.76148814814814814</v>
      </c>
      <c r="E89" s="147" t="str">
        <f t="shared" si="3"/>
        <v>DER/SP 31/10/2024</v>
      </c>
      <c r="G89" s="634">
        <v>0.71</v>
      </c>
    </row>
    <row r="90" spans="1:7" ht="16.5" x14ac:dyDescent="0.3">
      <c r="A90" s="632" t="s">
        <v>659</v>
      </c>
      <c r="B90" s="633" t="s">
        <v>660</v>
      </c>
      <c r="C90" s="632" t="s">
        <v>4191</v>
      </c>
      <c r="D90" s="159">
        <f t="shared" si="2"/>
        <v>1.7803807407407404</v>
      </c>
      <c r="E90" s="147" t="str">
        <f t="shared" si="3"/>
        <v>DER/SP 31/10/2024</v>
      </c>
      <c r="G90" s="634">
        <v>1.66</v>
      </c>
    </row>
    <row r="91" spans="1:7" ht="16.5" x14ac:dyDescent="0.3">
      <c r="A91" s="632" t="s">
        <v>661</v>
      </c>
      <c r="B91" s="633" t="s">
        <v>662</v>
      </c>
      <c r="C91" s="632" t="s">
        <v>4191</v>
      </c>
      <c r="D91" s="159">
        <f t="shared" si="2"/>
        <v>6.7354162962962958</v>
      </c>
      <c r="E91" s="147" t="str">
        <f t="shared" si="3"/>
        <v>DER/SP 31/10/2024</v>
      </c>
      <c r="G91" s="634">
        <v>6.28</v>
      </c>
    </row>
    <row r="92" spans="1:7" ht="14" x14ac:dyDescent="0.3">
      <c r="A92" s="632" t="s">
        <v>663</v>
      </c>
      <c r="B92" s="633" t="s">
        <v>664</v>
      </c>
      <c r="C92" s="632" t="s">
        <v>316</v>
      </c>
      <c r="D92" s="159">
        <f t="shared" si="2"/>
        <v>168.27815555555554</v>
      </c>
      <c r="E92" s="147" t="str">
        <f t="shared" si="3"/>
        <v>DER/SP 31/10/2024</v>
      </c>
      <c r="G92" s="634">
        <v>156.9</v>
      </c>
    </row>
    <row r="93" spans="1:7" ht="14" x14ac:dyDescent="0.3">
      <c r="A93" s="632" t="s">
        <v>665</v>
      </c>
      <c r="B93" s="633" t="s">
        <v>666</v>
      </c>
      <c r="C93" s="632" t="s">
        <v>316</v>
      </c>
      <c r="D93" s="159">
        <f t="shared" si="2"/>
        <v>168.27815555555554</v>
      </c>
      <c r="E93" s="147" t="str">
        <f t="shared" si="3"/>
        <v>DER/SP 31/10/2024</v>
      </c>
      <c r="G93" s="634">
        <v>156.9</v>
      </c>
    </row>
    <row r="94" spans="1:7" ht="16.5" x14ac:dyDescent="0.3">
      <c r="A94" s="632" t="s">
        <v>667</v>
      </c>
      <c r="B94" s="633" t="s">
        <v>668</v>
      </c>
      <c r="C94" s="632" t="s">
        <v>4191</v>
      </c>
      <c r="D94" s="159">
        <f t="shared" si="2"/>
        <v>1.7374799999999999</v>
      </c>
      <c r="E94" s="147" t="str">
        <f t="shared" si="3"/>
        <v>DER/SP 31/10/2024</v>
      </c>
      <c r="G94" s="634">
        <v>1.62</v>
      </c>
    </row>
    <row r="95" spans="1:7" ht="16.5" x14ac:dyDescent="0.3">
      <c r="A95" s="632" t="s">
        <v>669</v>
      </c>
      <c r="B95" s="633" t="s">
        <v>670</v>
      </c>
      <c r="C95" s="632" t="s">
        <v>4192</v>
      </c>
      <c r="D95" s="159">
        <f t="shared" si="2"/>
        <v>5.3089666666666666</v>
      </c>
      <c r="E95" s="147" t="str">
        <f t="shared" si="3"/>
        <v>DER/SP 31/10/2024</v>
      </c>
      <c r="G95" s="634">
        <v>4.95</v>
      </c>
    </row>
    <row r="96" spans="1:7" ht="16.5" x14ac:dyDescent="0.3">
      <c r="A96" s="632" t="s">
        <v>671</v>
      </c>
      <c r="B96" s="633" t="s">
        <v>672</v>
      </c>
      <c r="C96" s="632" t="s">
        <v>4192</v>
      </c>
      <c r="D96" s="159">
        <f t="shared" si="2"/>
        <v>12.934573333333333</v>
      </c>
      <c r="E96" s="147" t="str">
        <f t="shared" si="3"/>
        <v>DER/SP 31/10/2024</v>
      </c>
      <c r="G96" s="634">
        <v>12.06</v>
      </c>
    </row>
    <row r="97" spans="1:7" ht="16.5" x14ac:dyDescent="0.3">
      <c r="A97" s="632" t="s">
        <v>673</v>
      </c>
      <c r="B97" s="633" t="s">
        <v>674</v>
      </c>
      <c r="C97" s="632" t="s">
        <v>4192</v>
      </c>
      <c r="D97" s="159">
        <f t="shared" si="2"/>
        <v>75.655456296296293</v>
      </c>
      <c r="E97" s="147" t="str">
        <f t="shared" si="3"/>
        <v>DER/SP 31/10/2024</v>
      </c>
      <c r="G97" s="634">
        <v>70.540000000000006</v>
      </c>
    </row>
    <row r="98" spans="1:7" ht="16.5" x14ac:dyDescent="0.3">
      <c r="A98" s="632" t="s">
        <v>675</v>
      </c>
      <c r="B98" s="633" t="s">
        <v>676</v>
      </c>
      <c r="C98" s="632" t="s">
        <v>4192</v>
      </c>
      <c r="D98" s="159">
        <f t="shared" si="2"/>
        <v>27.85330592592592</v>
      </c>
      <c r="E98" s="147" t="str">
        <f t="shared" si="3"/>
        <v>DER/SP 31/10/2024</v>
      </c>
      <c r="G98" s="634">
        <v>25.97</v>
      </c>
    </row>
    <row r="99" spans="1:7" ht="16.5" x14ac:dyDescent="0.3">
      <c r="A99" s="632" t="s">
        <v>677</v>
      </c>
      <c r="B99" s="633" t="s">
        <v>678</v>
      </c>
      <c r="C99" s="632" t="s">
        <v>4192</v>
      </c>
      <c r="D99" s="159">
        <f t="shared" si="2"/>
        <v>5.3089666666666666</v>
      </c>
      <c r="E99" s="147" t="str">
        <f t="shared" si="3"/>
        <v>DER/SP 31/10/2024</v>
      </c>
      <c r="G99" s="634">
        <v>4.95</v>
      </c>
    </row>
    <row r="100" spans="1:7" ht="16.5" x14ac:dyDescent="0.3">
      <c r="A100" s="632" t="s">
        <v>679</v>
      </c>
      <c r="B100" s="633" t="s">
        <v>680</v>
      </c>
      <c r="C100" s="632" t="s">
        <v>4192</v>
      </c>
      <c r="D100" s="159">
        <f t="shared" si="2"/>
        <v>11.111291851851851</v>
      </c>
      <c r="E100" s="147" t="str">
        <f t="shared" si="3"/>
        <v>DER/SP 31/10/2024</v>
      </c>
      <c r="G100" s="634">
        <v>10.36</v>
      </c>
    </row>
    <row r="101" spans="1:7" ht="16.5" x14ac:dyDescent="0.3">
      <c r="A101" s="632" t="s">
        <v>681</v>
      </c>
      <c r="B101" s="633" t="s">
        <v>682</v>
      </c>
      <c r="C101" s="632" t="s">
        <v>4192</v>
      </c>
      <c r="D101" s="159">
        <f t="shared" si="2"/>
        <v>9.8993459259259264</v>
      </c>
      <c r="E101" s="147" t="str">
        <f t="shared" si="3"/>
        <v>DER/SP 31/10/2024</v>
      </c>
      <c r="G101" s="634">
        <v>9.23</v>
      </c>
    </row>
    <row r="102" spans="1:7" ht="16.5" x14ac:dyDescent="0.3">
      <c r="A102" s="632" t="s">
        <v>683</v>
      </c>
      <c r="B102" s="633" t="s">
        <v>684</v>
      </c>
      <c r="C102" s="632" t="s">
        <v>4192</v>
      </c>
      <c r="D102" s="159">
        <f t="shared" si="2"/>
        <v>5.0408370370370372</v>
      </c>
      <c r="E102" s="147" t="str">
        <f t="shared" si="3"/>
        <v>DER/SP 31/10/2024</v>
      </c>
      <c r="G102" s="634">
        <v>4.7</v>
      </c>
    </row>
    <row r="103" spans="1:7" ht="16.5" x14ac:dyDescent="0.3">
      <c r="A103" s="632" t="s">
        <v>685</v>
      </c>
      <c r="B103" s="633" t="s">
        <v>686</v>
      </c>
      <c r="C103" s="632" t="s">
        <v>4192</v>
      </c>
      <c r="D103" s="159">
        <f t="shared" si="2"/>
        <v>39.554482962962965</v>
      </c>
      <c r="E103" s="147" t="str">
        <f t="shared" si="3"/>
        <v>DER/SP 31/10/2024</v>
      </c>
      <c r="G103" s="634">
        <v>36.880000000000003</v>
      </c>
    </row>
    <row r="104" spans="1:7" ht="16.5" x14ac:dyDescent="0.3">
      <c r="A104" s="632" t="s">
        <v>687</v>
      </c>
      <c r="B104" s="633" t="s">
        <v>688</v>
      </c>
      <c r="C104" s="632" t="s">
        <v>4193</v>
      </c>
      <c r="D104" s="159">
        <f t="shared" si="2"/>
        <v>9.7920940740740754</v>
      </c>
      <c r="E104" s="147" t="str">
        <f t="shared" si="3"/>
        <v>DER/SP 31/10/2024</v>
      </c>
      <c r="G104" s="634">
        <v>9.1300000000000008</v>
      </c>
    </row>
    <row r="105" spans="1:7" ht="16.5" x14ac:dyDescent="0.3">
      <c r="A105" s="632" t="s">
        <v>689</v>
      </c>
      <c r="B105" s="633" t="s">
        <v>690</v>
      </c>
      <c r="C105" s="632" t="s">
        <v>4193</v>
      </c>
      <c r="D105" s="159">
        <f t="shared" si="2"/>
        <v>5.759424444444444</v>
      </c>
      <c r="E105" s="147" t="str">
        <f t="shared" si="3"/>
        <v>DER/SP 31/10/2024</v>
      </c>
      <c r="G105" s="634">
        <v>5.37</v>
      </c>
    </row>
    <row r="106" spans="1:7" ht="16.5" x14ac:dyDescent="0.3">
      <c r="A106" s="632" t="s">
        <v>691</v>
      </c>
      <c r="B106" s="633" t="s">
        <v>692</v>
      </c>
      <c r="C106" s="632" t="s">
        <v>4193</v>
      </c>
      <c r="D106" s="159">
        <f t="shared" si="2"/>
        <v>4.4724022222222217</v>
      </c>
      <c r="E106" s="147" t="str">
        <f t="shared" si="3"/>
        <v>DER/SP 31/10/2024</v>
      </c>
      <c r="G106" s="634">
        <v>4.17</v>
      </c>
    </row>
    <row r="107" spans="1:7" ht="16.5" x14ac:dyDescent="0.3">
      <c r="A107" s="632" t="s">
        <v>693</v>
      </c>
      <c r="B107" s="633" t="s">
        <v>694</v>
      </c>
      <c r="C107" s="632" t="s">
        <v>4193</v>
      </c>
      <c r="D107" s="159">
        <f t="shared" si="2"/>
        <v>3.7430896296296292</v>
      </c>
      <c r="E107" s="147" t="str">
        <f t="shared" si="3"/>
        <v>DER/SP 31/10/2024</v>
      </c>
      <c r="G107" s="634">
        <v>3.49</v>
      </c>
    </row>
    <row r="108" spans="1:7" ht="16.5" x14ac:dyDescent="0.3">
      <c r="A108" s="632" t="s">
        <v>695</v>
      </c>
      <c r="B108" s="633" t="s">
        <v>696</v>
      </c>
      <c r="C108" s="632" t="s">
        <v>4193</v>
      </c>
      <c r="D108" s="159">
        <f t="shared" si="2"/>
        <v>3.3033570370370366</v>
      </c>
      <c r="E108" s="147" t="str">
        <f t="shared" si="3"/>
        <v>DER/SP 31/10/2024</v>
      </c>
      <c r="G108" s="634">
        <v>3.08</v>
      </c>
    </row>
    <row r="109" spans="1:7" ht="16.5" x14ac:dyDescent="0.3">
      <c r="A109" s="632" t="s">
        <v>697</v>
      </c>
      <c r="B109" s="633" t="s">
        <v>698</v>
      </c>
      <c r="C109" s="632" t="s">
        <v>4193</v>
      </c>
      <c r="D109" s="159">
        <f t="shared" si="2"/>
        <v>2.60622</v>
      </c>
      <c r="E109" s="147" t="str">
        <f t="shared" si="3"/>
        <v>DER/SP 31/10/2024</v>
      </c>
      <c r="G109" s="634">
        <v>2.4300000000000002</v>
      </c>
    </row>
    <row r="110" spans="1:7" ht="16.5" x14ac:dyDescent="0.3">
      <c r="A110" s="632" t="s">
        <v>699</v>
      </c>
      <c r="B110" s="633" t="s">
        <v>700</v>
      </c>
      <c r="C110" s="632" t="s">
        <v>4193</v>
      </c>
      <c r="D110" s="159">
        <f t="shared" si="2"/>
        <v>11.572474814814813</v>
      </c>
      <c r="E110" s="147" t="str">
        <f t="shared" si="3"/>
        <v>DER/SP 31/10/2024</v>
      </c>
      <c r="G110" s="634">
        <v>10.79</v>
      </c>
    </row>
    <row r="111" spans="1:7" ht="16.5" x14ac:dyDescent="0.3">
      <c r="A111" s="632" t="s">
        <v>701</v>
      </c>
      <c r="B111" s="633" t="s">
        <v>702</v>
      </c>
      <c r="C111" s="632" t="s">
        <v>4193</v>
      </c>
      <c r="D111" s="159">
        <f t="shared" si="2"/>
        <v>8.4407207407407405</v>
      </c>
      <c r="E111" s="147" t="str">
        <f t="shared" si="3"/>
        <v>DER/SP 31/10/2024</v>
      </c>
      <c r="G111" s="634">
        <v>7.87</v>
      </c>
    </row>
    <row r="112" spans="1:7" ht="16.5" x14ac:dyDescent="0.3">
      <c r="A112" s="632" t="s">
        <v>703</v>
      </c>
      <c r="B112" s="633" t="s">
        <v>704</v>
      </c>
      <c r="C112" s="632" t="s">
        <v>4193</v>
      </c>
      <c r="D112" s="159">
        <f t="shared" si="2"/>
        <v>9.1700333333333326</v>
      </c>
      <c r="E112" s="147" t="str">
        <f t="shared" si="3"/>
        <v>DER/SP 31/10/2024</v>
      </c>
      <c r="G112" s="634">
        <v>8.5500000000000007</v>
      </c>
    </row>
    <row r="113" spans="1:7" ht="16.5" x14ac:dyDescent="0.3">
      <c r="A113" s="632" t="s">
        <v>705</v>
      </c>
      <c r="B113" s="633" t="s">
        <v>706</v>
      </c>
      <c r="C113" s="632" t="s">
        <v>4193</v>
      </c>
      <c r="D113" s="159">
        <f t="shared" si="2"/>
        <v>6.3064088888888881</v>
      </c>
      <c r="E113" s="147" t="str">
        <f t="shared" si="3"/>
        <v>DER/SP 31/10/2024</v>
      </c>
      <c r="G113" s="634">
        <v>5.88</v>
      </c>
    </row>
    <row r="114" spans="1:7" ht="16.5" x14ac:dyDescent="0.3">
      <c r="A114" s="632" t="s">
        <v>707</v>
      </c>
      <c r="B114" s="633" t="s">
        <v>708</v>
      </c>
      <c r="C114" s="632" t="s">
        <v>4193</v>
      </c>
      <c r="D114" s="159">
        <f t="shared" si="2"/>
        <v>10.478505925925925</v>
      </c>
      <c r="E114" s="147" t="str">
        <f t="shared" si="3"/>
        <v>DER/SP 31/10/2024</v>
      </c>
      <c r="G114" s="634">
        <v>9.77</v>
      </c>
    </row>
    <row r="115" spans="1:7" ht="16.5" x14ac:dyDescent="0.3">
      <c r="A115" s="632" t="s">
        <v>709</v>
      </c>
      <c r="B115" s="633" t="s">
        <v>710</v>
      </c>
      <c r="C115" s="632" t="s">
        <v>4193</v>
      </c>
      <c r="D115" s="159">
        <f t="shared" si="2"/>
        <v>6.5423629629629625</v>
      </c>
      <c r="E115" s="147" t="str">
        <f t="shared" si="3"/>
        <v>DER/SP 31/10/2024</v>
      </c>
      <c r="G115" s="634">
        <v>6.1</v>
      </c>
    </row>
    <row r="116" spans="1:7" ht="16.5" x14ac:dyDescent="0.3">
      <c r="A116" s="632" t="s">
        <v>711</v>
      </c>
      <c r="B116" s="633" t="s">
        <v>712</v>
      </c>
      <c r="C116" s="632" t="s">
        <v>4192</v>
      </c>
      <c r="D116" s="159">
        <f t="shared" si="2"/>
        <v>7.0035459259259261</v>
      </c>
      <c r="E116" s="147" t="str">
        <f t="shared" si="3"/>
        <v>DER/SP 31/10/2024</v>
      </c>
      <c r="G116" s="634">
        <v>6.53</v>
      </c>
    </row>
    <row r="117" spans="1:7" ht="16.5" x14ac:dyDescent="0.3">
      <c r="A117" s="632" t="s">
        <v>713</v>
      </c>
      <c r="B117" s="633" t="s">
        <v>714</v>
      </c>
      <c r="C117" s="632" t="s">
        <v>4192</v>
      </c>
      <c r="D117" s="159">
        <f t="shared" si="2"/>
        <v>301.6136577777778</v>
      </c>
      <c r="E117" s="147" t="str">
        <f t="shared" si="3"/>
        <v>DER/SP 31/10/2024</v>
      </c>
      <c r="G117" s="634">
        <v>281.22000000000003</v>
      </c>
    </row>
    <row r="118" spans="1:7" ht="16.5" x14ac:dyDescent="0.3">
      <c r="A118" s="632" t="s">
        <v>715</v>
      </c>
      <c r="B118" s="633" t="s">
        <v>716</v>
      </c>
      <c r="C118" s="632" t="s">
        <v>4192</v>
      </c>
      <c r="D118" s="159">
        <f t="shared" si="2"/>
        <v>285.01107111111111</v>
      </c>
      <c r="E118" s="147" t="str">
        <f t="shared" si="3"/>
        <v>DER/SP 31/10/2024</v>
      </c>
      <c r="G118" s="634">
        <v>265.74</v>
      </c>
    </row>
    <row r="119" spans="1:7" ht="16.5" x14ac:dyDescent="0.3">
      <c r="A119" s="632" t="s">
        <v>717</v>
      </c>
      <c r="B119" s="633" t="s">
        <v>718</v>
      </c>
      <c r="C119" s="632" t="s">
        <v>4192</v>
      </c>
      <c r="D119" s="159">
        <f t="shared" si="2"/>
        <v>232.83304518518517</v>
      </c>
      <c r="E119" s="147" t="str">
        <f t="shared" si="3"/>
        <v>DER/SP 31/10/2024</v>
      </c>
      <c r="G119" s="634">
        <v>217.09</v>
      </c>
    </row>
    <row r="120" spans="1:7" ht="16.5" x14ac:dyDescent="0.3">
      <c r="A120" s="632" t="s">
        <v>719</v>
      </c>
      <c r="B120" s="633" t="s">
        <v>720</v>
      </c>
      <c r="C120" s="632" t="s">
        <v>4192</v>
      </c>
      <c r="D120" s="159">
        <f t="shared" si="2"/>
        <v>5.0408370370370372</v>
      </c>
      <c r="E120" s="147" t="str">
        <f t="shared" si="3"/>
        <v>DER/SP 31/10/2024</v>
      </c>
      <c r="G120" s="634">
        <v>4.7</v>
      </c>
    </row>
    <row r="121" spans="1:7" ht="14" x14ac:dyDescent="0.3">
      <c r="A121" s="632" t="s">
        <v>721</v>
      </c>
      <c r="B121" s="633" t="s">
        <v>722</v>
      </c>
      <c r="C121" s="632" t="s">
        <v>471</v>
      </c>
      <c r="D121" s="159">
        <f t="shared" si="2"/>
        <v>15.261938518518519</v>
      </c>
      <c r="E121" s="147" t="str">
        <f t="shared" si="3"/>
        <v>DER/SP 31/10/2024</v>
      </c>
      <c r="G121" s="634">
        <v>14.23</v>
      </c>
    </row>
    <row r="122" spans="1:7" ht="16.5" x14ac:dyDescent="0.3">
      <c r="A122" s="632" t="s">
        <v>723</v>
      </c>
      <c r="B122" s="633" t="s">
        <v>724</v>
      </c>
      <c r="C122" s="632" t="s">
        <v>4191</v>
      </c>
      <c r="D122" s="159">
        <f t="shared" si="2"/>
        <v>47.909402222222219</v>
      </c>
      <c r="E122" s="147" t="str">
        <f t="shared" si="3"/>
        <v>DER/SP 31/10/2024</v>
      </c>
      <c r="G122" s="634">
        <v>44.67</v>
      </c>
    </row>
    <row r="123" spans="1:7" ht="16.5" x14ac:dyDescent="0.3">
      <c r="A123" s="632" t="s">
        <v>725</v>
      </c>
      <c r="B123" s="633" t="s">
        <v>726</v>
      </c>
      <c r="C123" s="632" t="s">
        <v>4191</v>
      </c>
      <c r="D123" s="159">
        <f t="shared" si="2"/>
        <v>54.966574074074074</v>
      </c>
      <c r="E123" s="147" t="str">
        <f t="shared" si="3"/>
        <v>DER/SP 31/10/2024</v>
      </c>
      <c r="G123" s="634">
        <v>51.25</v>
      </c>
    </row>
    <row r="124" spans="1:7" ht="16.5" x14ac:dyDescent="0.3">
      <c r="A124" s="632" t="s">
        <v>727</v>
      </c>
      <c r="B124" s="633" t="s">
        <v>728</v>
      </c>
      <c r="C124" s="632" t="s">
        <v>4191</v>
      </c>
      <c r="D124" s="159">
        <f t="shared" si="2"/>
        <v>62.04519629629629</v>
      </c>
      <c r="E124" s="147" t="str">
        <f t="shared" si="3"/>
        <v>DER/SP 31/10/2024</v>
      </c>
      <c r="G124" s="634">
        <v>57.85</v>
      </c>
    </row>
    <row r="125" spans="1:7" ht="16.5" x14ac:dyDescent="0.3">
      <c r="A125" s="632" t="s">
        <v>729</v>
      </c>
      <c r="B125" s="633" t="s">
        <v>730</v>
      </c>
      <c r="C125" s="632" t="s">
        <v>4191</v>
      </c>
      <c r="D125" s="159">
        <f t="shared" si="2"/>
        <v>69.048742222222216</v>
      </c>
      <c r="E125" s="147" t="str">
        <f t="shared" si="3"/>
        <v>DER/SP 31/10/2024</v>
      </c>
      <c r="G125" s="634">
        <v>64.38</v>
      </c>
    </row>
    <row r="126" spans="1:7" ht="16.5" x14ac:dyDescent="0.3">
      <c r="A126" s="632" t="s">
        <v>731</v>
      </c>
      <c r="B126" s="633" t="s">
        <v>732</v>
      </c>
      <c r="C126" s="632" t="s">
        <v>4191</v>
      </c>
      <c r="D126" s="159">
        <f t="shared" si="2"/>
        <v>79.623774814814809</v>
      </c>
      <c r="E126" s="147" t="str">
        <f t="shared" si="3"/>
        <v>DER/SP 31/10/2024</v>
      </c>
      <c r="G126" s="634">
        <v>74.239999999999995</v>
      </c>
    </row>
    <row r="127" spans="1:7" ht="16.5" x14ac:dyDescent="0.3">
      <c r="A127" s="632" t="s">
        <v>733</v>
      </c>
      <c r="B127" s="633" t="s">
        <v>734</v>
      </c>
      <c r="C127" s="632" t="s">
        <v>4191</v>
      </c>
      <c r="D127" s="159">
        <f t="shared" si="2"/>
        <v>88.514953333333324</v>
      </c>
      <c r="E127" s="147" t="str">
        <f t="shared" si="3"/>
        <v>DER/SP 31/10/2024</v>
      </c>
      <c r="G127" s="634">
        <v>82.53</v>
      </c>
    </row>
    <row r="128" spans="1:7" ht="16.5" x14ac:dyDescent="0.3">
      <c r="A128" s="632" t="s">
        <v>735</v>
      </c>
      <c r="B128" s="633" t="s">
        <v>736</v>
      </c>
      <c r="C128" s="632" t="s">
        <v>4191</v>
      </c>
      <c r="D128" s="159">
        <f t="shared" si="2"/>
        <v>50.622874074074069</v>
      </c>
      <c r="E128" s="147" t="str">
        <f t="shared" si="3"/>
        <v>DER/SP 31/10/2024</v>
      </c>
      <c r="G128" s="634">
        <v>47.2</v>
      </c>
    </row>
    <row r="129" spans="1:7" ht="16.5" x14ac:dyDescent="0.3">
      <c r="A129" s="632" t="s">
        <v>737</v>
      </c>
      <c r="B129" s="633" t="s">
        <v>738</v>
      </c>
      <c r="C129" s="632" t="s">
        <v>4191</v>
      </c>
      <c r="D129" s="159">
        <f t="shared" si="2"/>
        <v>58.087602962962954</v>
      </c>
      <c r="E129" s="147" t="str">
        <f t="shared" si="3"/>
        <v>DER/SP 31/10/2024</v>
      </c>
      <c r="G129" s="634">
        <v>54.16</v>
      </c>
    </row>
    <row r="130" spans="1:7" ht="16.5" x14ac:dyDescent="0.3">
      <c r="A130" s="632" t="s">
        <v>739</v>
      </c>
      <c r="B130" s="633" t="s">
        <v>740</v>
      </c>
      <c r="C130" s="632" t="s">
        <v>4191</v>
      </c>
      <c r="D130" s="159">
        <f t="shared" si="2"/>
        <v>65.520156296296292</v>
      </c>
      <c r="E130" s="147" t="str">
        <f t="shared" si="3"/>
        <v>DER/SP 31/10/2024</v>
      </c>
      <c r="G130" s="634">
        <v>61.09</v>
      </c>
    </row>
    <row r="131" spans="1:7" ht="16.5" x14ac:dyDescent="0.3">
      <c r="A131" s="632" t="s">
        <v>741</v>
      </c>
      <c r="B131" s="633" t="s">
        <v>742</v>
      </c>
      <c r="C131" s="632" t="s">
        <v>4191</v>
      </c>
      <c r="D131" s="159">
        <f t="shared" si="2"/>
        <v>73.006335555555552</v>
      </c>
      <c r="E131" s="147" t="str">
        <f t="shared" si="3"/>
        <v>DER/SP 31/10/2024</v>
      </c>
      <c r="G131" s="634">
        <v>68.069999999999993</v>
      </c>
    </row>
    <row r="132" spans="1:7" ht="16.5" x14ac:dyDescent="0.3">
      <c r="A132" s="632" t="s">
        <v>743</v>
      </c>
      <c r="B132" s="633" t="s">
        <v>744</v>
      </c>
      <c r="C132" s="632" t="s">
        <v>4191</v>
      </c>
      <c r="D132" s="159">
        <f t="shared" si="2"/>
        <v>84.203428888888894</v>
      </c>
      <c r="E132" s="147" t="str">
        <f t="shared" si="3"/>
        <v>DER/SP 31/10/2024</v>
      </c>
      <c r="G132" s="634">
        <v>78.510000000000005</v>
      </c>
    </row>
    <row r="133" spans="1:7" ht="16.5" x14ac:dyDescent="0.3">
      <c r="A133" s="632" t="s">
        <v>745</v>
      </c>
      <c r="B133" s="633" t="s">
        <v>746</v>
      </c>
      <c r="C133" s="632" t="s">
        <v>4191</v>
      </c>
      <c r="D133" s="159">
        <f t="shared" si="2"/>
        <v>93.491439259259252</v>
      </c>
      <c r="E133" s="147" t="str">
        <f t="shared" si="3"/>
        <v>DER/SP 31/10/2024</v>
      </c>
      <c r="G133" s="634">
        <v>87.17</v>
      </c>
    </row>
    <row r="134" spans="1:7" ht="16.5" x14ac:dyDescent="0.3">
      <c r="A134" s="632" t="s">
        <v>747</v>
      </c>
      <c r="B134" s="633" t="s">
        <v>748</v>
      </c>
      <c r="C134" s="632" t="s">
        <v>4191</v>
      </c>
      <c r="D134" s="159">
        <f t="shared" si="2"/>
        <v>53.314895555555552</v>
      </c>
      <c r="E134" s="147" t="str">
        <f t="shared" si="3"/>
        <v>DER/SP 31/10/2024</v>
      </c>
      <c r="G134" s="634">
        <v>49.71</v>
      </c>
    </row>
    <row r="135" spans="1:7" ht="16.5" x14ac:dyDescent="0.3">
      <c r="A135" s="632" t="s">
        <v>749</v>
      </c>
      <c r="B135" s="633" t="s">
        <v>750</v>
      </c>
      <c r="C135" s="632" t="s">
        <v>4191</v>
      </c>
      <c r="D135" s="159">
        <f t="shared" ref="D135:D198" si="4">(G135/(1+0.35))*(1+$D$3)</f>
        <v>61.208631851851848</v>
      </c>
      <c r="E135" s="147" t="str">
        <f t="shared" si="3"/>
        <v>DER/SP 31/10/2024</v>
      </c>
      <c r="G135" s="634">
        <v>57.07</v>
      </c>
    </row>
    <row r="136" spans="1:7" ht="16.5" x14ac:dyDescent="0.3">
      <c r="A136" s="632" t="s">
        <v>751</v>
      </c>
      <c r="B136" s="633" t="s">
        <v>752</v>
      </c>
      <c r="C136" s="632" t="s">
        <v>4191</v>
      </c>
      <c r="D136" s="159">
        <f t="shared" si="4"/>
        <v>69.048742222222216</v>
      </c>
      <c r="E136" s="147" t="str">
        <f t="shared" ref="E136:E199" si="5">$E$6</f>
        <v>DER/SP 31/10/2024</v>
      </c>
      <c r="G136" s="634">
        <v>64.38</v>
      </c>
    </row>
    <row r="137" spans="1:7" ht="16.5" x14ac:dyDescent="0.3">
      <c r="A137" s="632" t="s">
        <v>753</v>
      </c>
      <c r="B137" s="633" t="s">
        <v>754</v>
      </c>
      <c r="C137" s="632" t="s">
        <v>4191</v>
      </c>
      <c r="D137" s="159">
        <f t="shared" si="4"/>
        <v>76.963928888888887</v>
      </c>
      <c r="E137" s="147" t="str">
        <f t="shared" si="5"/>
        <v>DER/SP 31/10/2024</v>
      </c>
      <c r="G137" s="634">
        <v>71.760000000000005</v>
      </c>
    </row>
    <row r="138" spans="1:7" ht="16.5" x14ac:dyDescent="0.3">
      <c r="A138" s="632" t="s">
        <v>755</v>
      </c>
      <c r="B138" s="633" t="s">
        <v>756</v>
      </c>
      <c r="C138" s="632" t="s">
        <v>4191</v>
      </c>
      <c r="D138" s="159">
        <f t="shared" si="4"/>
        <v>88.761632592592591</v>
      </c>
      <c r="E138" s="147" t="str">
        <f t="shared" si="5"/>
        <v>DER/SP 31/10/2024</v>
      </c>
      <c r="G138" s="634">
        <v>82.76</v>
      </c>
    </row>
    <row r="139" spans="1:7" ht="16.5" x14ac:dyDescent="0.3">
      <c r="A139" s="632" t="s">
        <v>757</v>
      </c>
      <c r="B139" s="633" t="s">
        <v>758</v>
      </c>
      <c r="C139" s="632" t="s">
        <v>4191</v>
      </c>
      <c r="D139" s="159">
        <f t="shared" si="4"/>
        <v>98.660978518518519</v>
      </c>
      <c r="E139" s="147" t="str">
        <f t="shared" si="5"/>
        <v>DER/SP 31/10/2024</v>
      </c>
      <c r="G139" s="634">
        <v>91.99</v>
      </c>
    </row>
    <row r="140" spans="1:7" ht="16.5" x14ac:dyDescent="0.3">
      <c r="A140" s="632" t="s">
        <v>759</v>
      </c>
      <c r="B140" s="633" t="s">
        <v>760</v>
      </c>
      <c r="C140" s="632" t="s">
        <v>4191</v>
      </c>
      <c r="D140" s="159">
        <f t="shared" si="4"/>
        <v>55.996191851851847</v>
      </c>
      <c r="E140" s="147" t="str">
        <f t="shared" si="5"/>
        <v>DER/SP 31/10/2024</v>
      </c>
      <c r="G140" s="634">
        <v>52.21</v>
      </c>
    </row>
    <row r="141" spans="1:7" ht="16.5" x14ac:dyDescent="0.3">
      <c r="A141" s="632" t="s">
        <v>761</v>
      </c>
      <c r="B141" s="633" t="s">
        <v>762</v>
      </c>
      <c r="C141" s="632" t="s">
        <v>4191</v>
      </c>
      <c r="D141" s="159">
        <f t="shared" si="4"/>
        <v>64.318935555555541</v>
      </c>
      <c r="E141" s="147" t="str">
        <f t="shared" si="5"/>
        <v>DER/SP 31/10/2024</v>
      </c>
      <c r="G141" s="634">
        <v>59.97</v>
      </c>
    </row>
    <row r="142" spans="1:7" ht="16.5" x14ac:dyDescent="0.3">
      <c r="A142" s="632" t="s">
        <v>763</v>
      </c>
      <c r="B142" s="633" t="s">
        <v>764</v>
      </c>
      <c r="C142" s="632" t="s">
        <v>4191</v>
      </c>
      <c r="D142" s="159">
        <f t="shared" si="4"/>
        <v>72.566602962962961</v>
      </c>
      <c r="E142" s="147" t="str">
        <f t="shared" si="5"/>
        <v>DER/SP 31/10/2024</v>
      </c>
      <c r="G142" s="634">
        <v>67.66</v>
      </c>
    </row>
    <row r="143" spans="1:7" ht="16.5" x14ac:dyDescent="0.3">
      <c r="A143" s="632" t="s">
        <v>765</v>
      </c>
      <c r="B143" s="633" t="s">
        <v>766</v>
      </c>
      <c r="C143" s="632" t="s">
        <v>4191</v>
      </c>
      <c r="D143" s="159">
        <f t="shared" si="4"/>
        <v>80.8571711111111</v>
      </c>
      <c r="E143" s="147" t="str">
        <f t="shared" si="5"/>
        <v>DER/SP 31/10/2024</v>
      </c>
      <c r="G143" s="634">
        <v>75.39</v>
      </c>
    </row>
    <row r="144" spans="1:7" ht="16.5" x14ac:dyDescent="0.3">
      <c r="A144" s="632" t="s">
        <v>767</v>
      </c>
      <c r="B144" s="633" t="s">
        <v>768</v>
      </c>
      <c r="C144" s="632" t="s">
        <v>4191</v>
      </c>
      <c r="D144" s="159">
        <f t="shared" si="4"/>
        <v>93.287660740740733</v>
      </c>
      <c r="E144" s="147" t="str">
        <f t="shared" si="5"/>
        <v>DER/SP 31/10/2024</v>
      </c>
      <c r="G144" s="634">
        <v>86.98</v>
      </c>
    </row>
    <row r="145" spans="1:7" ht="16.5" x14ac:dyDescent="0.3">
      <c r="A145" s="632" t="s">
        <v>769</v>
      </c>
      <c r="B145" s="633" t="s">
        <v>770</v>
      </c>
      <c r="C145" s="632" t="s">
        <v>4191</v>
      </c>
      <c r="D145" s="159">
        <f t="shared" si="4"/>
        <v>103.65891481481482</v>
      </c>
      <c r="E145" s="147" t="str">
        <f t="shared" si="5"/>
        <v>DER/SP 31/10/2024</v>
      </c>
      <c r="G145" s="634">
        <v>96.65</v>
      </c>
    </row>
    <row r="146" spans="1:7" ht="16.5" x14ac:dyDescent="0.3">
      <c r="A146" s="632" t="s">
        <v>771</v>
      </c>
      <c r="B146" s="633" t="s">
        <v>772</v>
      </c>
      <c r="C146" s="632" t="s">
        <v>4191</v>
      </c>
      <c r="D146" s="159">
        <f t="shared" si="4"/>
        <v>73.617671111111108</v>
      </c>
      <c r="E146" s="147" t="str">
        <f t="shared" si="5"/>
        <v>DER/SP 31/10/2024</v>
      </c>
      <c r="G146" s="634">
        <v>68.64</v>
      </c>
    </row>
    <row r="147" spans="1:7" ht="16.5" x14ac:dyDescent="0.3">
      <c r="A147" s="632" t="s">
        <v>773</v>
      </c>
      <c r="B147" s="633" t="s">
        <v>774</v>
      </c>
      <c r="C147" s="632" t="s">
        <v>4191</v>
      </c>
      <c r="D147" s="159">
        <f t="shared" si="4"/>
        <v>83.141635555555553</v>
      </c>
      <c r="E147" s="147" t="str">
        <f t="shared" si="5"/>
        <v>DER/SP 31/10/2024</v>
      </c>
      <c r="G147" s="634">
        <v>77.52</v>
      </c>
    </row>
    <row r="148" spans="1:7" ht="16.5" x14ac:dyDescent="0.3">
      <c r="A148" s="632" t="s">
        <v>775</v>
      </c>
      <c r="B148" s="633" t="s">
        <v>776</v>
      </c>
      <c r="C148" s="632" t="s">
        <v>4191</v>
      </c>
      <c r="D148" s="159">
        <f t="shared" si="4"/>
        <v>92.654874814814804</v>
      </c>
      <c r="E148" s="147" t="str">
        <f t="shared" si="5"/>
        <v>DER/SP 31/10/2024</v>
      </c>
      <c r="G148" s="634">
        <v>86.39</v>
      </c>
    </row>
    <row r="149" spans="1:7" ht="16.5" x14ac:dyDescent="0.3">
      <c r="A149" s="632" t="s">
        <v>777</v>
      </c>
      <c r="B149" s="633" t="s">
        <v>778</v>
      </c>
      <c r="C149" s="632" t="s">
        <v>4191</v>
      </c>
      <c r="D149" s="159">
        <f t="shared" si="4"/>
        <v>106.96227185185185</v>
      </c>
      <c r="E149" s="147" t="str">
        <f t="shared" si="5"/>
        <v>DER/SP 31/10/2024</v>
      </c>
      <c r="G149" s="634">
        <v>99.73</v>
      </c>
    </row>
    <row r="150" spans="1:7" ht="16.5" x14ac:dyDescent="0.3">
      <c r="A150" s="632" t="s">
        <v>779</v>
      </c>
      <c r="B150" s="633" t="s">
        <v>780</v>
      </c>
      <c r="C150" s="632" t="s">
        <v>4191</v>
      </c>
      <c r="D150" s="159">
        <f t="shared" si="4"/>
        <v>118.99592962962961</v>
      </c>
      <c r="E150" s="147" t="str">
        <f t="shared" si="5"/>
        <v>DER/SP 31/10/2024</v>
      </c>
      <c r="G150" s="634">
        <v>110.95</v>
      </c>
    </row>
    <row r="151" spans="1:7" ht="16.5" x14ac:dyDescent="0.3">
      <c r="A151" s="632" t="s">
        <v>781</v>
      </c>
      <c r="B151" s="633" t="s">
        <v>782</v>
      </c>
      <c r="C151" s="632" t="s">
        <v>4191</v>
      </c>
      <c r="D151" s="159">
        <f t="shared" si="4"/>
        <v>172.12849703703705</v>
      </c>
      <c r="E151" s="147" t="str">
        <f t="shared" si="5"/>
        <v>DER/SP 31/10/2024</v>
      </c>
      <c r="G151" s="634">
        <v>160.49</v>
      </c>
    </row>
    <row r="152" spans="1:7" ht="16.5" x14ac:dyDescent="0.3">
      <c r="A152" s="632" t="s">
        <v>783</v>
      </c>
      <c r="B152" s="633" t="s">
        <v>784</v>
      </c>
      <c r="C152" s="632" t="s">
        <v>4191</v>
      </c>
      <c r="D152" s="159">
        <f t="shared" si="4"/>
        <v>176.13971629629626</v>
      </c>
      <c r="E152" s="147" t="str">
        <f t="shared" si="5"/>
        <v>DER/SP 31/10/2024</v>
      </c>
      <c r="G152" s="634">
        <v>164.23</v>
      </c>
    </row>
    <row r="153" spans="1:7" ht="16.5" x14ac:dyDescent="0.3">
      <c r="A153" s="632" t="s">
        <v>785</v>
      </c>
      <c r="B153" s="633" t="s">
        <v>786</v>
      </c>
      <c r="C153" s="632" t="s">
        <v>4191</v>
      </c>
      <c r="D153" s="159">
        <f t="shared" si="4"/>
        <v>188.55948074074072</v>
      </c>
      <c r="E153" s="147" t="str">
        <f t="shared" si="5"/>
        <v>DER/SP 31/10/2024</v>
      </c>
      <c r="G153" s="634">
        <v>175.81</v>
      </c>
    </row>
    <row r="154" spans="1:7" ht="16.5" x14ac:dyDescent="0.3">
      <c r="A154" s="632" t="s">
        <v>787</v>
      </c>
      <c r="B154" s="633" t="s">
        <v>788</v>
      </c>
      <c r="C154" s="632" t="s">
        <v>4191</v>
      </c>
      <c r="D154" s="159">
        <f t="shared" si="4"/>
        <v>184.41955925925922</v>
      </c>
      <c r="E154" s="147" t="str">
        <f t="shared" si="5"/>
        <v>DER/SP 31/10/2024</v>
      </c>
      <c r="G154" s="634">
        <v>171.95</v>
      </c>
    </row>
    <row r="155" spans="1:7" ht="16.5" x14ac:dyDescent="0.3">
      <c r="A155" s="632" t="s">
        <v>789</v>
      </c>
      <c r="B155" s="633" t="s">
        <v>790</v>
      </c>
      <c r="C155" s="632" t="s">
        <v>4191</v>
      </c>
      <c r="D155" s="159">
        <f t="shared" si="4"/>
        <v>200.96851999999998</v>
      </c>
      <c r="E155" s="147" t="str">
        <f t="shared" si="5"/>
        <v>DER/SP 31/10/2024</v>
      </c>
      <c r="G155" s="634">
        <v>187.38</v>
      </c>
    </row>
    <row r="156" spans="1:7" ht="16.5" x14ac:dyDescent="0.3">
      <c r="A156" s="632" t="s">
        <v>791</v>
      </c>
      <c r="B156" s="633" t="s">
        <v>792</v>
      </c>
      <c r="C156" s="632" t="s">
        <v>4191</v>
      </c>
      <c r="D156" s="159">
        <f t="shared" si="4"/>
        <v>209.28053851851848</v>
      </c>
      <c r="E156" s="147" t="str">
        <f t="shared" si="5"/>
        <v>DER/SP 31/10/2024</v>
      </c>
      <c r="G156" s="634">
        <v>195.13</v>
      </c>
    </row>
    <row r="157" spans="1:7" ht="16.5" x14ac:dyDescent="0.3">
      <c r="A157" s="632" t="s">
        <v>793</v>
      </c>
      <c r="B157" s="633" t="s">
        <v>794</v>
      </c>
      <c r="C157" s="632" t="s">
        <v>4191</v>
      </c>
      <c r="D157" s="159">
        <f t="shared" si="4"/>
        <v>53.314895555555552</v>
      </c>
      <c r="E157" s="147" t="str">
        <f t="shared" si="5"/>
        <v>DER/SP 31/10/2024</v>
      </c>
      <c r="G157" s="634">
        <v>49.71</v>
      </c>
    </row>
    <row r="158" spans="1:7" ht="16.5" x14ac:dyDescent="0.3">
      <c r="A158" s="632" t="s">
        <v>795</v>
      </c>
      <c r="B158" s="633" t="s">
        <v>796</v>
      </c>
      <c r="C158" s="632" t="s">
        <v>4191</v>
      </c>
      <c r="D158" s="159">
        <f t="shared" si="4"/>
        <v>61.208631851851848</v>
      </c>
      <c r="E158" s="147" t="str">
        <f t="shared" si="5"/>
        <v>DER/SP 31/10/2024</v>
      </c>
      <c r="G158" s="634">
        <v>57.07</v>
      </c>
    </row>
    <row r="159" spans="1:7" ht="16.5" x14ac:dyDescent="0.3">
      <c r="A159" s="632" t="s">
        <v>797</v>
      </c>
      <c r="B159" s="633" t="s">
        <v>798</v>
      </c>
      <c r="C159" s="632" t="s">
        <v>4191</v>
      </c>
      <c r="D159" s="159">
        <f t="shared" si="4"/>
        <v>69.048742222222216</v>
      </c>
      <c r="E159" s="147" t="str">
        <f t="shared" si="5"/>
        <v>DER/SP 31/10/2024</v>
      </c>
      <c r="G159" s="634">
        <v>64.38</v>
      </c>
    </row>
    <row r="160" spans="1:7" ht="16.5" x14ac:dyDescent="0.3">
      <c r="A160" s="632" t="s">
        <v>799</v>
      </c>
      <c r="B160" s="633" t="s">
        <v>800</v>
      </c>
      <c r="C160" s="632" t="s">
        <v>4191</v>
      </c>
      <c r="D160" s="159">
        <f t="shared" si="4"/>
        <v>76.963928888888887</v>
      </c>
      <c r="E160" s="147" t="str">
        <f t="shared" si="5"/>
        <v>DER/SP 31/10/2024</v>
      </c>
      <c r="G160" s="634">
        <v>71.760000000000005</v>
      </c>
    </row>
    <row r="161" spans="1:7" ht="16.5" x14ac:dyDescent="0.3">
      <c r="A161" s="632" t="s">
        <v>801</v>
      </c>
      <c r="B161" s="633" t="s">
        <v>802</v>
      </c>
      <c r="C161" s="632" t="s">
        <v>4191</v>
      </c>
      <c r="D161" s="159">
        <f t="shared" si="4"/>
        <v>53.164742962962954</v>
      </c>
      <c r="E161" s="147" t="str">
        <f t="shared" si="5"/>
        <v>DER/SP 31/10/2024</v>
      </c>
      <c r="G161" s="634">
        <v>49.57</v>
      </c>
    </row>
    <row r="162" spans="1:7" ht="16.5" x14ac:dyDescent="0.3">
      <c r="A162" s="632" t="s">
        <v>803</v>
      </c>
      <c r="B162" s="633" t="s">
        <v>804</v>
      </c>
      <c r="C162" s="632" t="s">
        <v>4191</v>
      </c>
      <c r="D162" s="159">
        <f t="shared" si="4"/>
        <v>57.615694814814809</v>
      </c>
      <c r="E162" s="147" t="str">
        <f t="shared" si="5"/>
        <v>DER/SP 31/10/2024</v>
      </c>
      <c r="G162" s="634">
        <v>53.72</v>
      </c>
    </row>
    <row r="163" spans="1:7" ht="16.5" x14ac:dyDescent="0.3">
      <c r="A163" s="632" t="s">
        <v>805</v>
      </c>
      <c r="B163" s="633" t="s">
        <v>806</v>
      </c>
      <c r="C163" s="632" t="s">
        <v>4191</v>
      </c>
      <c r="D163" s="159">
        <f t="shared" si="4"/>
        <v>72.566602962962961</v>
      </c>
      <c r="E163" s="147" t="str">
        <f t="shared" si="5"/>
        <v>DER/SP 31/10/2024</v>
      </c>
      <c r="G163" s="634">
        <v>67.66</v>
      </c>
    </row>
    <row r="164" spans="1:7" ht="16.5" x14ac:dyDescent="0.3">
      <c r="A164" s="632" t="s">
        <v>807</v>
      </c>
      <c r="B164" s="633" t="s">
        <v>808</v>
      </c>
      <c r="C164" s="632" t="s">
        <v>4191</v>
      </c>
      <c r="D164" s="159">
        <f t="shared" si="4"/>
        <v>80.8571711111111</v>
      </c>
      <c r="E164" s="147" t="str">
        <f t="shared" si="5"/>
        <v>DER/SP 31/10/2024</v>
      </c>
      <c r="G164" s="634">
        <v>75.39</v>
      </c>
    </row>
    <row r="165" spans="1:7" ht="16.5" x14ac:dyDescent="0.3">
      <c r="A165" s="632" t="s">
        <v>4194</v>
      </c>
      <c r="B165" s="633" t="s">
        <v>4195</v>
      </c>
      <c r="C165" s="632" t="s">
        <v>4191</v>
      </c>
      <c r="D165" s="159">
        <f t="shared" si="4"/>
        <v>2.8636244444444441</v>
      </c>
      <c r="E165" s="147" t="str">
        <f t="shared" si="5"/>
        <v>DER/SP 31/10/2024</v>
      </c>
      <c r="G165" s="634">
        <v>2.67</v>
      </c>
    </row>
    <row r="166" spans="1:7" ht="16.5" x14ac:dyDescent="0.3">
      <c r="A166" s="632" t="s">
        <v>4196</v>
      </c>
      <c r="B166" s="633" t="s">
        <v>4197</v>
      </c>
      <c r="C166" s="632" t="s">
        <v>4191</v>
      </c>
      <c r="D166" s="159">
        <f t="shared" si="4"/>
        <v>3.4213340740740734</v>
      </c>
      <c r="E166" s="147" t="str">
        <f t="shared" si="5"/>
        <v>DER/SP 31/10/2024</v>
      </c>
      <c r="G166" s="634">
        <v>3.19</v>
      </c>
    </row>
    <row r="167" spans="1:7" ht="16.5" x14ac:dyDescent="0.3">
      <c r="A167" s="632" t="s">
        <v>4198</v>
      </c>
      <c r="B167" s="633" t="s">
        <v>4199</v>
      </c>
      <c r="C167" s="632" t="s">
        <v>4192</v>
      </c>
      <c r="D167" s="159">
        <f t="shared" si="4"/>
        <v>12.827321481481482</v>
      </c>
      <c r="E167" s="147" t="str">
        <f t="shared" si="5"/>
        <v>DER/SP 31/10/2024</v>
      </c>
      <c r="G167" s="634">
        <v>11.96</v>
      </c>
    </row>
    <row r="168" spans="1:7" ht="16.5" x14ac:dyDescent="0.3">
      <c r="A168" s="632" t="s">
        <v>4200</v>
      </c>
      <c r="B168" s="633" t="s">
        <v>4201</v>
      </c>
      <c r="C168" s="632" t="s">
        <v>4193</v>
      </c>
      <c r="D168" s="159">
        <f t="shared" si="4"/>
        <v>10.242551851851852</v>
      </c>
      <c r="E168" s="147" t="str">
        <f t="shared" si="5"/>
        <v>DER/SP 31/10/2024</v>
      </c>
      <c r="G168" s="634">
        <v>9.5500000000000007</v>
      </c>
    </row>
    <row r="169" spans="1:7" ht="16.5" x14ac:dyDescent="0.3">
      <c r="A169" s="632" t="s">
        <v>4202</v>
      </c>
      <c r="B169" s="633" t="s">
        <v>4203</v>
      </c>
      <c r="C169" s="632" t="s">
        <v>4193</v>
      </c>
      <c r="D169" s="159">
        <f t="shared" si="4"/>
        <v>7.1858740740740741</v>
      </c>
      <c r="E169" s="147" t="str">
        <f t="shared" si="5"/>
        <v>DER/SP 31/10/2024</v>
      </c>
      <c r="G169" s="634">
        <v>6.7</v>
      </c>
    </row>
    <row r="170" spans="1:7" ht="16.5" x14ac:dyDescent="0.3">
      <c r="A170" s="632" t="s">
        <v>4204</v>
      </c>
      <c r="B170" s="633" t="s">
        <v>4205</v>
      </c>
      <c r="C170" s="632" t="s">
        <v>4193</v>
      </c>
      <c r="D170" s="159">
        <f t="shared" si="4"/>
        <v>5.6092718518518518</v>
      </c>
      <c r="E170" s="147" t="str">
        <f t="shared" si="5"/>
        <v>DER/SP 31/10/2024</v>
      </c>
      <c r="G170" s="634">
        <v>5.23</v>
      </c>
    </row>
    <row r="171" spans="1:7" ht="16.5" x14ac:dyDescent="0.3">
      <c r="A171" s="632" t="s">
        <v>4206</v>
      </c>
      <c r="B171" s="633" t="s">
        <v>4207</v>
      </c>
      <c r="C171" s="632" t="s">
        <v>4193</v>
      </c>
      <c r="D171" s="159">
        <f t="shared" si="4"/>
        <v>4.69763111111111</v>
      </c>
      <c r="E171" s="147" t="str">
        <f t="shared" si="5"/>
        <v>DER/SP 31/10/2024</v>
      </c>
      <c r="G171" s="634">
        <v>4.38</v>
      </c>
    </row>
    <row r="172" spans="1:7" ht="16.5" x14ac:dyDescent="0.3">
      <c r="A172" s="632" t="s">
        <v>4208</v>
      </c>
      <c r="B172" s="633" t="s">
        <v>4209</v>
      </c>
      <c r="C172" s="632" t="s">
        <v>4193</v>
      </c>
      <c r="D172" s="159">
        <f t="shared" si="4"/>
        <v>4.1399214814814815</v>
      </c>
      <c r="E172" s="147" t="str">
        <f t="shared" si="5"/>
        <v>DER/SP 31/10/2024</v>
      </c>
      <c r="G172" s="634">
        <v>3.86</v>
      </c>
    </row>
    <row r="173" spans="1:7" ht="16.5" x14ac:dyDescent="0.3">
      <c r="A173" s="632" t="s">
        <v>4210</v>
      </c>
      <c r="B173" s="633" t="s">
        <v>4211</v>
      </c>
      <c r="C173" s="632" t="s">
        <v>4193</v>
      </c>
      <c r="D173" s="159">
        <f t="shared" si="4"/>
        <v>3.260456296296296</v>
      </c>
      <c r="E173" s="147" t="str">
        <f t="shared" si="5"/>
        <v>DER/SP 31/10/2024</v>
      </c>
      <c r="G173" s="634">
        <v>3.04</v>
      </c>
    </row>
    <row r="174" spans="1:7" ht="16.5" x14ac:dyDescent="0.3">
      <c r="A174" s="632" t="s">
        <v>4212</v>
      </c>
      <c r="B174" s="633" t="s">
        <v>4213</v>
      </c>
      <c r="C174" s="632" t="s">
        <v>4192</v>
      </c>
      <c r="D174" s="159">
        <f t="shared" si="4"/>
        <v>9.5561399999999992</v>
      </c>
      <c r="E174" s="147" t="str">
        <f t="shared" si="5"/>
        <v>DER/SP 31/10/2024</v>
      </c>
      <c r="G174" s="634">
        <v>8.91</v>
      </c>
    </row>
    <row r="175" spans="1:7" ht="16.5" x14ac:dyDescent="0.3">
      <c r="A175" s="632" t="s">
        <v>4214</v>
      </c>
      <c r="B175" s="633" t="s">
        <v>4215</v>
      </c>
      <c r="C175" s="632" t="s">
        <v>4192</v>
      </c>
      <c r="D175" s="159">
        <f t="shared" si="4"/>
        <v>8.5908733333333327</v>
      </c>
      <c r="E175" s="147" t="str">
        <f t="shared" si="5"/>
        <v>DER/SP 31/10/2024</v>
      </c>
      <c r="G175" s="634">
        <v>8.01</v>
      </c>
    </row>
    <row r="176" spans="1:7" ht="16.5" x14ac:dyDescent="0.3">
      <c r="A176" s="632" t="s">
        <v>4216</v>
      </c>
      <c r="B176" s="633" t="s">
        <v>4217</v>
      </c>
      <c r="C176" s="632" t="s">
        <v>4192</v>
      </c>
      <c r="D176" s="159">
        <f t="shared" si="4"/>
        <v>103.42296074074073</v>
      </c>
      <c r="E176" s="147" t="str">
        <f t="shared" si="5"/>
        <v>DER/SP 31/10/2024</v>
      </c>
      <c r="G176" s="634">
        <v>96.43</v>
      </c>
    </row>
    <row r="177" spans="1:7" ht="16.5" x14ac:dyDescent="0.3">
      <c r="A177" s="632" t="s">
        <v>4218</v>
      </c>
      <c r="B177" s="633" t="s">
        <v>4219</v>
      </c>
      <c r="C177" s="632" t="s">
        <v>4192</v>
      </c>
      <c r="D177" s="159">
        <f t="shared" si="4"/>
        <v>165.58613407407404</v>
      </c>
      <c r="E177" s="147" t="str">
        <f t="shared" si="5"/>
        <v>DER/SP 31/10/2024</v>
      </c>
      <c r="G177" s="634">
        <v>154.38999999999999</v>
      </c>
    </row>
    <row r="178" spans="1:7" ht="16.5" x14ac:dyDescent="0.3">
      <c r="A178" s="632" t="s">
        <v>4220</v>
      </c>
      <c r="B178" s="633" t="s">
        <v>4221</v>
      </c>
      <c r="C178" s="632" t="s">
        <v>4192</v>
      </c>
      <c r="D178" s="159">
        <f t="shared" si="4"/>
        <v>221.68957777777774</v>
      </c>
      <c r="E178" s="147" t="str">
        <f t="shared" si="5"/>
        <v>DER/SP 31/10/2024</v>
      </c>
      <c r="G178" s="634">
        <v>206.7</v>
      </c>
    </row>
    <row r="179" spans="1:7" ht="16.5" x14ac:dyDescent="0.3">
      <c r="A179" s="632" t="s">
        <v>4222</v>
      </c>
      <c r="B179" s="633" t="s">
        <v>4223</v>
      </c>
      <c r="C179" s="632" t="s">
        <v>4192</v>
      </c>
      <c r="D179" s="159">
        <f t="shared" si="4"/>
        <v>434.93843481481474</v>
      </c>
      <c r="E179" s="147" t="str">
        <f t="shared" si="5"/>
        <v>DER/SP 31/10/2024</v>
      </c>
      <c r="G179" s="634">
        <v>405.53</v>
      </c>
    </row>
    <row r="180" spans="1:7" ht="16.5" x14ac:dyDescent="0.3">
      <c r="A180" s="632" t="s">
        <v>4224</v>
      </c>
      <c r="B180" s="633" t="s">
        <v>4225</v>
      </c>
      <c r="C180" s="632" t="s">
        <v>4192</v>
      </c>
      <c r="D180" s="159">
        <f t="shared" si="4"/>
        <v>271.35791037037035</v>
      </c>
      <c r="E180" s="147" t="str">
        <f t="shared" si="5"/>
        <v>DER/SP 31/10/2024</v>
      </c>
      <c r="G180" s="634">
        <v>253.01</v>
      </c>
    </row>
    <row r="181" spans="1:7" ht="16.5" x14ac:dyDescent="0.3">
      <c r="A181" s="632" t="s">
        <v>4226</v>
      </c>
      <c r="B181" s="633" t="s">
        <v>4227</v>
      </c>
      <c r="C181" s="632" t="s">
        <v>4192</v>
      </c>
      <c r="D181" s="159">
        <f t="shared" si="4"/>
        <v>408.75825777777771</v>
      </c>
      <c r="E181" s="147" t="str">
        <f t="shared" si="5"/>
        <v>DER/SP 31/10/2024</v>
      </c>
      <c r="G181" s="634">
        <v>381.12</v>
      </c>
    </row>
    <row r="182" spans="1:7" ht="16.5" x14ac:dyDescent="0.3">
      <c r="A182" s="632" t="s">
        <v>4228</v>
      </c>
      <c r="B182" s="633" t="s">
        <v>4229</v>
      </c>
      <c r="C182" s="632" t="s">
        <v>4192</v>
      </c>
      <c r="D182" s="159">
        <f t="shared" si="4"/>
        <v>326.87146888888884</v>
      </c>
      <c r="E182" s="147" t="str">
        <f t="shared" si="5"/>
        <v>DER/SP 31/10/2024</v>
      </c>
      <c r="G182" s="634">
        <v>304.77</v>
      </c>
    </row>
    <row r="183" spans="1:7" ht="16.5" x14ac:dyDescent="0.3">
      <c r="A183" s="632" t="s">
        <v>4230</v>
      </c>
      <c r="B183" s="633" t="s">
        <v>4231</v>
      </c>
      <c r="C183" s="632" t="s">
        <v>4192</v>
      </c>
      <c r="D183" s="159">
        <f t="shared" si="4"/>
        <v>394.35433407407407</v>
      </c>
      <c r="E183" s="147" t="str">
        <f t="shared" si="5"/>
        <v>DER/SP 31/10/2024</v>
      </c>
      <c r="G183" s="634">
        <v>367.69</v>
      </c>
    </row>
    <row r="184" spans="1:7" ht="16.5" x14ac:dyDescent="0.3">
      <c r="A184" s="632" t="s">
        <v>4232</v>
      </c>
      <c r="B184" s="633" t="s">
        <v>4233</v>
      </c>
      <c r="C184" s="632" t="s">
        <v>4192</v>
      </c>
      <c r="D184" s="159">
        <f t="shared" si="4"/>
        <v>394.26853259259258</v>
      </c>
      <c r="E184" s="147" t="str">
        <f t="shared" si="5"/>
        <v>DER/SP 31/10/2024</v>
      </c>
      <c r="G184" s="634">
        <v>367.61</v>
      </c>
    </row>
    <row r="185" spans="1:7" ht="16.5" x14ac:dyDescent="0.3">
      <c r="A185" s="632" t="s">
        <v>4234</v>
      </c>
      <c r="B185" s="633" t="s">
        <v>4235</v>
      </c>
      <c r="C185" s="632" t="s">
        <v>4192</v>
      </c>
      <c r="D185" s="159">
        <f t="shared" si="4"/>
        <v>384.7231177777777</v>
      </c>
      <c r="E185" s="147" t="str">
        <f t="shared" si="5"/>
        <v>DER/SP 31/10/2024</v>
      </c>
      <c r="G185" s="634">
        <v>358.71</v>
      </c>
    </row>
    <row r="186" spans="1:7" ht="16.5" x14ac:dyDescent="0.3">
      <c r="A186" s="632" t="s">
        <v>4236</v>
      </c>
      <c r="B186" s="633" t="s">
        <v>4237</v>
      </c>
      <c r="C186" s="632" t="s">
        <v>4192</v>
      </c>
      <c r="D186" s="159">
        <f t="shared" si="4"/>
        <v>41.377764444444438</v>
      </c>
      <c r="E186" s="147" t="str">
        <f t="shared" si="5"/>
        <v>DER/SP 31/10/2024</v>
      </c>
      <c r="G186" s="634">
        <v>38.58</v>
      </c>
    </row>
    <row r="187" spans="1:7" ht="16.5" x14ac:dyDescent="0.3">
      <c r="A187" s="632" t="s">
        <v>4238</v>
      </c>
      <c r="B187" s="633" t="s">
        <v>4239</v>
      </c>
      <c r="C187" s="632" t="s">
        <v>4191</v>
      </c>
      <c r="D187" s="159">
        <f t="shared" si="4"/>
        <v>7.1536985185185182</v>
      </c>
      <c r="E187" s="147" t="str">
        <f t="shared" si="5"/>
        <v>DER/SP 31/10/2024</v>
      </c>
      <c r="G187" s="634">
        <v>6.67</v>
      </c>
    </row>
    <row r="188" spans="1:7" ht="16.5" x14ac:dyDescent="0.3">
      <c r="A188" s="632" t="s">
        <v>4240</v>
      </c>
      <c r="B188" s="633" t="s">
        <v>4241</v>
      </c>
      <c r="C188" s="632" t="s">
        <v>4191</v>
      </c>
      <c r="D188" s="159">
        <f t="shared" si="4"/>
        <v>0.50408370370370359</v>
      </c>
      <c r="E188" s="147" t="str">
        <f t="shared" si="5"/>
        <v>DER/SP 31/10/2024</v>
      </c>
      <c r="G188" s="634">
        <v>0.47</v>
      </c>
    </row>
    <row r="189" spans="1:7" ht="16.5" x14ac:dyDescent="0.3">
      <c r="A189" s="632" t="s">
        <v>4242</v>
      </c>
      <c r="B189" s="633" t="s">
        <v>4243</v>
      </c>
      <c r="C189" s="632" t="s">
        <v>4191</v>
      </c>
      <c r="D189" s="159">
        <f t="shared" si="4"/>
        <v>9.9529718518518511</v>
      </c>
      <c r="E189" s="147" t="str">
        <f t="shared" si="5"/>
        <v>DER/SP 31/10/2024</v>
      </c>
      <c r="G189" s="634">
        <v>9.2799999999999994</v>
      </c>
    </row>
    <row r="190" spans="1:7" ht="16.5" x14ac:dyDescent="0.3">
      <c r="A190" s="632" t="s">
        <v>4244</v>
      </c>
      <c r="B190" s="633" t="s">
        <v>4245</v>
      </c>
      <c r="C190" s="632" t="s">
        <v>4191</v>
      </c>
      <c r="D190" s="159">
        <f t="shared" si="4"/>
        <v>4.0648451851851846</v>
      </c>
      <c r="E190" s="147" t="str">
        <f t="shared" si="5"/>
        <v>DER/SP 31/10/2024</v>
      </c>
      <c r="G190" s="634">
        <v>3.79</v>
      </c>
    </row>
    <row r="191" spans="1:7" ht="16.5" x14ac:dyDescent="0.3">
      <c r="A191" s="632" t="s">
        <v>4246</v>
      </c>
      <c r="B191" s="633" t="s">
        <v>4247</v>
      </c>
      <c r="C191" s="632" t="s">
        <v>4191</v>
      </c>
      <c r="D191" s="159">
        <f t="shared" si="4"/>
        <v>0.36465629629629626</v>
      </c>
      <c r="E191" s="147" t="str">
        <f t="shared" si="5"/>
        <v>DER/SP 31/10/2024</v>
      </c>
      <c r="G191" s="634">
        <v>0.34</v>
      </c>
    </row>
    <row r="192" spans="1:7" ht="16.5" x14ac:dyDescent="0.3">
      <c r="A192" s="632" t="s">
        <v>4248</v>
      </c>
      <c r="B192" s="633" t="s">
        <v>4249</v>
      </c>
      <c r="C192" s="632" t="s">
        <v>4191</v>
      </c>
      <c r="D192" s="159">
        <f t="shared" si="4"/>
        <v>1.9519837037037036</v>
      </c>
      <c r="E192" s="147" t="str">
        <f t="shared" si="5"/>
        <v>DER/SP 31/10/2024</v>
      </c>
      <c r="G192" s="634">
        <v>1.82</v>
      </c>
    </row>
    <row r="193" spans="1:7" ht="16.5" x14ac:dyDescent="0.3">
      <c r="A193" s="632" t="s">
        <v>4250</v>
      </c>
      <c r="B193" s="633" t="s">
        <v>4251</v>
      </c>
      <c r="C193" s="632" t="s">
        <v>4191</v>
      </c>
      <c r="D193" s="159">
        <f t="shared" si="4"/>
        <v>5.2338903703703696</v>
      </c>
      <c r="E193" s="147" t="str">
        <f t="shared" si="5"/>
        <v>DER/SP 31/10/2024</v>
      </c>
      <c r="G193" s="634">
        <v>4.88</v>
      </c>
    </row>
    <row r="194" spans="1:7" ht="16.5" x14ac:dyDescent="0.3">
      <c r="A194" s="632" t="s">
        <v>4252</v>
      </c>
      <c r="B194" s="633" t="s">
        <v>4253</v>
      </c>
      <c r="C194" s="632" t="s">
        <v>4191</v>
      </c>
      <c r="D194" s="159">
        <f t="shared" si="4"/>
        <v>10.607208148148148</v>
      </c>
      <c r="E194" s="147" t="str">
        <f t="shared" si="5"/>
        <v>DER/SP 31/10/2024</v>
      </c>
      <c r="G194" s="634">
        <v>9.89</v>
      </c>
    </row>
    <row r="195" spans="1:7" ht="16.5" x14ac:dyDescent="0.3">
      <c r="A195" s="632" t="s">
        <v>4254</v>
      </c>
      <c r="B195" s="633" t="s">
        <v>4255</v>
      </c>
      <c r="C195" s="632" t="s">
        <v>4192</v>
      </c>
      <c r="D195" s="159">
        <f t="shared" si="4"/>
        <v>1214.0802377777777</v>
      </c>
      <c r="E195" s="147" t="str">
        <f t="shared" si="5"/>
        <v>DER/SP 31/10/2024</v>
      </c>
      <c r="G195" s="634">
        <v>1131.99</v>
      </c>
    </row>
    <row r="196" spans="1:7" ht="16.5" x14ac:dyDescent="0.3">
      <c r="A196" s="632" t="s">
        <v>4256</v>
      </c>
      <c r="B196" s="633" t="s">
        <v>4257</v>
      </c>
      <c r="C196" s="632" t="s">
        <v>4191</v>
      </c>
      <c r="D196" s="159">
        <f t="shared" si="4"/>
        <v>32.701089629629621</v>
      </c>
      <c r="E196" s="147" t="str">
        <f t="shared" si="5"/>
        <v>DER/SP 31/10/2024</v>
      </c>
      <c r="G196" s="634">
        <v>30.49</v>
      </c>
    </row>
    <row r="197" spans="1:7" ht="16.5" x14ac:dyDescent="0.3">
      <c r="A197" s="632" t="s">
        <v>4258</v>
      </c>
      <c r="B197" s="633" t="s">
        <v>4259</v>
      </c>
      <c r="C197" s="632" t="s">
        <v>4191</v>
      </c>
      <c r="D197" s="159">
        <f t="shared" si="4"/>
        <v>24.625025185185184</v>
      </c>
      <c r="E197" s="147" t="str">
        <f t="shared" si="5"/>
        <v>DER/SP 31/10/2024</v>
      </c>
      <c r="G197" s="634">
        <v>22.96</v>
      </c>
    </row>
    <row r="198" spans="1:7" ht="16.5" x14ac:dyDescent="0.3">
      <c r="A198" s="632" t="s">
        <v>4260</v>
      </c>
      <c r="B198" s="633" t="s">
        <v>4261</v>
      </c>
      <c r="C198" s="632" t="s">
        <v>4192</v>
      </c>
      <c r="D198" s="159">
        <f t="shared" si="4"/>
        <v>184.33375777777775</v>
      </c>
      <c r="E198" s="147" t="str">
        <f t="shared" si="5"/>
        <v>DER/SP 31/10/2024</v>
      </c>
      <c r="G198" s="634">
        <v>171.87</v>
      </c>
    </row>
    <row r="199" spans="1:7" ht="16.5" x14ac:dyDescent="0.3">
      <c r="A199" s="632" t="s">
        <v>4262</v>
      </c>
      <c r="B199" s="633" t="s">
        <v>4263</v>
      </c>
      <c r="C199" s="632" t="s">
        <v>4192</v>
      </c>
      <c r="D199" s="159">
        <f t="shared" ref="D199:D262" si="6">(G199/(1+0.35))*(1+$D$3)</f>
        <v>1450.5705711111111</v>
      </c>
      <c r="E199" s="147" t="str">
        <f t="shared" si="5"/>
        <v>DER/SP 31/10/2024</v>
      </c>
      <c r="G199" s="634">
        <v>1352.49</v>
      </c>
    </row>
    <row r="200" spans="1:7" ht="16.5" x14ac:dyDescent="0.3">
      <c r="A200" s="632" t="s">
        <v>4264</v>
      </c>
      <c r="B200" s="633" t="s">
        <v>4265</v>
      </c>
      <c r="C200" s="632" t="s">
        <v>4192</v>
      </c>
      <c r="D200" s="159">
        <f t="shared" si="6"/>
        <v>1534.8276259259258</v>
      </c>
      <c r="E200" s="147" t="str">
        <f t="shared" ref="E200:E263" si="7">$E$6</f>
        <v>DER/SP 31/10/2024</v>
      </c>
      <c r="G200" s="634">
        <v>1431.05</v>
      </c>
    </row>
    <row r="201" spans="1:7" ht="16.5" x14ac:dyDescent="0.3">
      <c r="A201" s="632" t="s">
        <v>4266</v>
      </c>
      <c r="B201" s="633" t="s">
        <v>4267</v>
      </c>
      <c r="C201" s="632" t="s">
        <v>4192</v>
      </c>
      <c r="D201" s="159">
        <f t="shared" si="6"/>
        <v>1397.6632325925925</v>
      </c>
      <c r="E201" s="147" t="str">
        <f t="shared" si="7"/>
        <v>DER/SP 31/10/2024</v>
      </c>
      <c r="G201" s="634">
        <v>1303.1600000000001</v>
      </c>
    </row>
    <row r="202" spans="1:7" ht="16.5" x14ac:dyDescent="0.3">
      <c r="A202" s="632" t="s">
        <v>4268</v>
      </c>
      <c r="B202" s="633" t="s">
        <v>4269</v>
      </c>
      <c r="C202" s="632" t="s">
        <v>4192</v>
      </c>
      <c r="D202" s="159">
        <f t="shared" si="6"/>
        <v>1505.5156948148149</v>
      </c>
      <c r="E202" s="147" t="str">
        <f t="shared" si="7"/>
        <v>DER/SP 31/10/2024</v>
      </c>
      <c r="G202" s="634">
        <v>1403.72</v>
      </c>
    </row>
    <row r="203" spans="1:7" ht="16.5" x14ac:dyDescent="0.3">
      <c r="A203" s="632" t="s">
        <v>4270</v>
      </c>
      <c r="B203" s="633" t="s">
        <v>4271</v>
      </c>
      <c r="C203" s="632" t="s">
        <v>4192</v>
      </c>
      <c r="D203" s="159">
        <f t="shared" si="6"/>
        <v>1653.4696244444442</v>
      </c>
      <c r="E203" s="147" t="str">
        <f t="shared" si="7"/>
        <v>DER/SP 31/10/2024</v>
      </c>
      <c r="G203" s="634">
        <v>1541.67</v>
      </c>
    </row>
    <row r="204" spans="1:7" ht="16.5" x14ac:dyDescent="0.3">
      <c r="A204" s="632" t="s">
        <v>4272</v>
      </c>
      <c r="B204" s="633" t="s">
        <v>4273</v>
      </c>
      <c r="C204" s="632" t="s">
        <v>4192</v>
      </c>
      <c r="D204" s="159">
        <f t="shared" si="6"/>
        <v>1635.9446718518516</v>
      </c>
      <c r="E204" s="147" t="str">
        <f t="shared" si="7"/>
        <v>DER/SP 31/10/2024</v>
      </c>
      <c r="G204" s="634">
        <v>1525.33</v>
      </c>
    </row>
    <row r="205" spans="1:7" ht="16.5" x14ac:dyDescent="0.3">
      <c r="A205" s="632" t="s">
        <v>4274</v>
      </c>
      <c r="B205" s="633" t="s">
        <v>4275</v>
      </c>
      <c r="C205" s="632" t="s">
        <v>4192</v>
      </c>
      <c r="D205" s="159">
        <f t="shared" si="6"/>
        <v>1706.5807414814815</v>
      </c>
      <c r="E205" s="147" t="str">
        <f t="shared" si="7"/>
        <v>DER/SP 31/10/2024</v>
      </c>
      <c r="G205" s="634">
        <v>1591.19</v>
      </c>
    </row>
    <row r="206" spans="1:7" ht="16.5" x14ac:dyDescent="0.3">
      <c r="A206" s="632" t="s">
        <v>4276</v>
      </c>
      <c r="B206" s="633" t="s">
        <v>4277</v>
      </c>
      <c r="C206" s="632" t="s">
        <v>4192</v>
      </c>
      <c r="D206" s="159">
        <f t="shared" si="6"/>
        <v>1690.7181925925925</v>
      </c>
      <c r="E206" s="147" t="str">
        <f t="shared" si="7"/>
        <v>DER/SP 31/10/2024</v>
      </c>
      <c r="G206" s="634">
        <v>1576.4</v>
      </c>
    </row>
    <row r="207" spans="1:7" ht="16.5" x14ac:dyDescent="0.3">
      <c r="A207" s="632" t="s">
        <v>4278</v>
      </c>
      <c r="B207" s="633" t="s">
        <v>4279</v>
      </c>
      <c r="C207" s="632" t="s">
        <v>4192</v>
      </c>
      <c r="D207" s="159">
        <f t="shared" si="6"/>
        <v>1546.5288029629628</v>
      </c>
      <c r="E207" s="147" t="str">
        <f t="shared" si="7"/>
        <v>DER/SP 31/10/2024</v>
      </c>
      <c r="G207" s="634">
        <v>1441.96</v>
      </c>
    </row>
    <row r="208" spans="1:7" ht="16.5" x14ac:dyDescent="0.3">
      <c r="A208" s="632" t="s">
        <v>4280</v>
      </c>
      <c r="B208" s="633" t="s">
        <v>4281</v>
      </c>
      <c r="C208" s="632" t="s">
        <v>4192</v>
      </c>
      <c r="D208" s="159">
        <f t="shared" si="6"/>
        <v>1700.9500192592591</v>
      </c>
      <c r="E208" s="147" t="str">
        <f t="shared" si="7"/>
        <v>DER/SP 31/10/2024</v>
      </c>
      <c r="G208" s="634">
        <v>1585.94</v>
      </c>
    </row>
    <row r="209" spans="1:7" ht="16.5" x14ac:dyDescent="0.3">
      <c r="A209" s="632" t="s">
        <v>4282</v>
      </c>
      <c r="B209" s="633" t="s">
        <v>4283</v>
      </c>
      <c r="C209" s="632" t="s">
        <v>4192</v>
      </c>
      <c r="D209" s="159">
        <f t="shared" si="6"/>
        <v>1717.102148148148</v>
      </c>
      <c r="E209" s="147" t="str">
        <f t="shared" si="7"/>
        <v>DER/SP 31/10/2024</v>
      </c>
      <c r="G209" s="634">
        <v>1601</v>
      </c>
    </row>
    <row r="210" spans="1:7" ht="16.5" x14ac:dyDescent="0.3">
      <c r="A210" s="632" t="s">
        <v>4284</v>
      </c>
      <c r="B210" s="633" t="s">
        <v>4285</v>
      </c>
      <c r="C210" s="632" t="s">
        <v>4191</v>
      </c>
      <c r="D210" s="159">
        <f t="shared" si="6"/>
        <v>7.4218281481481476</v>
      </c>
      <c r="E210" s="147" t="str">
        <f t="shared" si="7"/>
        <v>DER/SP 31/10/2024</v>
      </c>
      <c r="G210" s="634">
        <v>6.92</v>
      </c>
    </row>
    <row r="211" spans="1:7" ht="16.5" x14ac:dyDescent="0.3">
      <c r="A211" s="632" t="s">
        <v>4286</v>
      </c>
      <c r="B211" s="633" t="s">
        <v>4287</v>
      </c>
      <c r="C211" s="632" t="s">
        <v>4191</v>
      </c>
      <c r="D211" s="159">
        <f t="shared" si="6"/>
        <v>12.119459259259258</v>
      </c>
      <c r="E211" s="147" t="str">
        <f t="shared" si="7"/>
        <v>DER/SP 31/10/2024</v>
      </c>
      <c r="G211" s="634">
        <v>11.3</v>
      </c>
    </row>
    <row r="212" spans="1:7" ht="16.5" x14ac:dyDescent="0.3">
      <c r="A212" s="632" t="s">
        <v>4288</v>
      </c>
      <c r="B212" s="633" t="s">
        <v>4289</v>
      </c>
      <c r="C212" s="632" t="s">
        <v>4192</v>
      </c>
      <c r="D212" s="159">
        <f t="shared" si="6"/>
        <v>395.12654740740737</v>
      </c>
      <c r="E212" s="147" t="str">
        <f t="shared" si="7"/>
        <v>DER/SP 31/10/2024</v>
      </c>
      <c r="G212" s="634">
        <v>368.41</v>
      </c>
    </row>
    <row r="213" spans="1:7" ht="16.5" x14ac:dyDescent="0.3">
      <c r="A213" s="632" t="s">
        <v>4290</v>
      </c>
      <c r="B213" s="633" t="s">
        <v>4291</v>
      </c>
      <c r="C213" s="632" t="s">
        <v>4192</v>
      </c>
      <c r="D213" s="159">
        <f t="shared" si="6"/>
        <v>1191.5251733333332</v>
      </c>
      <c r="E213" s="147" t="str">
        <f t="shared" si="7"/>
        <v>DER/SP 31/10/2024</v>
      </c>
      <c r="G213" s="634">
        <v>1110.96</v>
      </c>
    </row>
    <row r="214" spans="1:7" ht="16.5" x14ac:dyDescent="0.3">
      <c r="A214" s="632" t="s">
        <v>4292</v>
      </c>
      <c r="B214" s="633" t="s">
        <v>4293</v>
      </c>
      <c r="C214" s="632" t="s">
        <v>4192</v>
      </c>
      <c r="D214" s="159">
        <f t="shared" si="6"/>
        <v>2374.9850074074075</v>
      </c>
      <c r="E214" s="147" t="str">
        <f t="shared" si="7"/>
        <v>DER/SP 31/10/2024</v>
      </c>
      <c r="G214" s="634">
        <v>2214.4</v>
      </c>
    </row>
    <row r="215" spans="1:7" ht="16.5" x14ac:dyDescent="0.3">
      <c r="A215" s="632" t="s">
        <v>4294</v>
      </c>
      <c r="B215" s="633" t="s">
        <v>4295</v>
      </c>
      <c r="C215" s="632" t="s">
        <v>4191</v>
      </c>
      <c r="D215" s="159">
        <f t="shared" si="6"/>
        <v>173.86597703703706</v>
      </c>
      <c r="E215" s="147" t="str">
        <f t="shared" si="7"/>
        <v>DER/SP 31/10/2024</v>
      </c>
      <c r="G215" s="634">
        <v>162.11000000000001</v>
      </c>
    </row>
    <row r="216" spans="1:7" ht="16.5" x14ac:dyDescent="0.3">
      <c r="A216" s="632" t="s">
        <v>4296</v>
      </c>
      <c r="B216" s="633" t="s">
        <v>4297</v>
      </c>
      <c r="C216" s="632" t="s">
        <v>4191</v>
      </c>
      <c r="D216" s="159">
        <f t="shared" si="6"/>
        <v>214.67530666666664</v>
      </c>
      <c r="E216" s="147" t="str">
        <f t="shared" si="7"/>
        <v>DER/SP 31/10/2024</v>
      </c>
      <c r="G216" s="634">
        <v>200.16</v>
      </c>
    </row>
    <row r="217" spans="1:7" ht="16.5" x14ac:dyDescent="0.3">
      <c r="A217" s="632" t="s">
        <v>4298</v>
      </c>
      <c r="B217" s="633" t="s">
        <v>4299</v>
      </c>
      <c r="C217" s="632" t="s">
        <v>4192</v>
      </c>
      <c r="D217" s="159">
        <f t="shared" si="6"/>
        <v>188.59165629629629</v>
      </c>
      <c r="E217" s="147" t="str">
        <f t="shared" si="7"/>
        <v>DER/SP 31/10/2024</v>
      </c>
      <c r="G217" s="634">
        <v>175.84</v>
      </c>
    </row>
    <row r="218" spans="1:7" ht="16.5" x14ac:dyDescent="0.3">
      <c r="A218" s="632" t="s">
        <v>4300</v>
      </c>
      <c r="B218" s="633" t="s">
        <v>4301</v>
      </c>
      <c r="C218" s="632" t="s">
        <v>4192</v>
      </c>
      <c r="D218" s="159">
        <f t="shared" si="6"/>
        <v>294.50285999999994</v>
      </c>
      <c r="E218" s="147" t="str">
        <f t="shared" si="7"/>
        <v>DER/SP 31/10/2024</v>
      </c>
      <c r="G218" s="634">
        <v>274.58999999999997</v>
      </c>
    </row>
    <row r="219" spans="1:7" ht="16.5" x14ac:dyDescent="0.3">
      <c r="A219" s="632" t="s">
        <v>4302</v>
      </c>
      <c r="B219" s="633" t="s">
        <v>4303</v>
      </c>
      <c r="C219" s="632" t="s">
        <v>4192</v>
      </c>
      <c r="D219" s="159">
        <f t="shared" si="6"/>
        <v>262.84211333333326</v>
      </c>
      <c r="E219" s="147" t="str">
        <f t="shared" si="7"/>
        <v>DER/SP 31/10/2024</v>
      </c>
      <c r="G219" s="634">
        <v>245.07</v>
      </c>
    </row>
    <row r="220" spans="1:7" ht="16.5" x14ac:dyDescent="0.3">
      <c r="A220" s="632" t="s">
        <v>4304</v>
      </c>
      <c r="B220" s="633" t="s">
        <v>4305</v>
      </c>
      <c r="C220" s="632" t="s">
        <v>4192</v>
      </c>
      <c r="D220" s="159">
        <f t="shared" si="6"/>
        <v>304.59525925925925</v>
      </c>
      <c r="E220" s="147" t="str">
        <f t="shared" si="7"/>
        <v>DER/SP 31/10/2024</v>
      </c>
      <c r="G220" s="634">
        <v>284</v>
      </c>
    </row>
    <row r="221" spans="1:7" ht="16.5" x14ac:dyDescent="0.3">
      <c r="A221" s="632" t="s">
        <v>4306</v>
      </c>
      <c r="B221" s="633" t="s">
        <v>4307</v>
      </c>
      <c r="C221" s="632" t="s">
        <v>4192</v>
      </c>
      <c r="D221" s="159">
        <f t="shared" si="6"/>
        <v>179.31437111111109</v>
      </c>
      <c r="E221" s="147" t="str">
        <f t="shared" si="7"/>
        <v>DER/SP 31/10/2024</v>
      </c>
      <c r="G221" s="634">
        <v>167.19</v>
      </c>
    </row>
    <row r="222" spans="1:7" ht="16.5" x14ac:dyDescent="0.3">
      <c r="A222" s="632" t="s">
        <v>4308</v>
      </c>
      <c r="B222" s="633" t="s">
        <v>4309</v>
      </c>
      <c r="C222" s="632" t="s">
        <v>4192</v>
      </c>
      <c r="D222" s="159">
        <f t="shared" si="6"/>
        <v>252.49230962962957</v>
      </c>
      <c r="E222" s="147" t="str">
        <f t="shared" si="7"/>
        <v>DER/SP 31/10/2024</v>
      </c>
      <c r="G222" s="634">
        <v>235.42</v>
      </c>
    </row>
    <row r="223" spans="1:7" ht="16.5" x14ac:dyDescent="0.3">
      <c r="A223" s="632" t="s">
        <v>4310</v>
      </c>
      <c r="B223" s="633" t="s">
        <v>4311</v>
      </c>
      <c r="C223" s="632" t="s">
        <v>4192</v>
      </c>
      <c r="D223" s="159">
        <f t="shared" si="6"/>
        <v>122.23493555555555</v>
      </c>
      <c r="E223" s="147" t="str">
        <f t="shared" si="7"/>
        <v>DER/SP 31/10/2024</v>
      </c>
      <c r="G223" s="634">
        <v>113.97</v>
      </c>
    </row>
    <row r="224" spans="1:7" ht="16.5" x14ac:dyDescent="0.3">
      <c r="A224" s="632" t="s">
        <v>4312</v>
      </c>
      <c r="B224" s="633" t="s">
        <v>4313</v>
      </c>
      <c r="C224" s="632" t="s">
        <v>4192</v>
      </c>
      <c r="D224" s="159">
        <f t="shared" si="6"/>
        <v>165.23220296296296</v>
      </c>
      <c r="E224" s="147" t="str">
        <f t="shared" si="7"/>
        <v>DER/SP 31/10/2024</v>
      </c>
      <c r="G224" s="634">
        <v>154.06</v>
      </c>
    </row>
    <row r="225" spans="1:7" ht="16.5" x14ac:dyDescent="0.3">
      <c r="A225" s="632" t="s">
        <v>809</v>
      </c>
      <c r="B225" s="633" t="s">
        <v>810</v>
      </c>
      <c r="C225" s="632" t="s">
        <v>4192</v>
      </c>
      <c r="D225" s="159">
        <f t="shared" si="6"/>
        <v>21.536171851851847</v>
      </c>
      <c r="E225" s="147" t="str">
        <f t="shared" si="7"/>
        <v>DER/SP 31/10/2024</v>
      </c>
      <c r="G225" s="634">
        <v>20.079999999999998</v>
      </c>
    </row>
    <row r="226" spans="1:7" ht="16.5" x14ac:dyDescent="0.3">
      <c r="A226" s="632" t="s">
        <v>811</v>
      </c>
      <c r="B226" s="633" t="s">
        <v>812</v>
      </c>
      <c r="C226" s="632" t="s">
        <v>4192</v>
      </c>
      <c r="D226" s="159">
        <f t="shared" si="6"/>
        <v>111.54192592592592</v>
      </c>
      <c r="E226" s="147" t="str">
        <f t="shared" si="7"/>
        <v>DER/SP 31/10/2024</v>
      </c>
      <c r="G226" s="634">
        <v>104</v>
      </c>
    </row>
    <row r="227" spans="1:7" ht="16.5" x14ac:dyDescent="0.3">
      <c r="A227" s="632" t="s">
        <v>813</v>
      </c>
      <c r="B227" s="633" t="s">
        <v>814</v>
      </c>
      <c r="C227" s="632" t="s">
        <v>4192</v>
      </c>
      <c r="D227" s="159">
        <f t="shared" si="6"/>
        <v>19.455485925925924</v>
      </c>
      <c r="E227" s="147" t="str">
        <f t="shared" si="7"/>
        <v>DER/SP 31/10/2024</v>
      </c>
      <c r="G227" s="634">
        <v>18.14</v>
      </c>
    </row>
    <row r="228" spans="1:7" ht="16.5" x14ac:dyDescent="0.3">
      <c r="A228" s="632" t="s">
        <v>815</v>
      </c>
      <c r="B228" s="633" t="s">
        <v>816</v>
      </c>
      <c r="C228" s="632" t="s">
        <v>4192</v>
      </c>
      <c r="D228" s="159">
        <f t="shared" si="6"/>
        <v>102.69364814814814</v>
      </c>
      <c r="E228" s="147" t="str">
        <f t="shared" si="7"/>
        <v>DER/SP 31/10/2024</v>
      </c>
      <c r="G228" s="634">
        <v>95.75</v>
      </c>
    </row>
    <row r="229" spans="1:7" ht="16.5" x14ac:dyDescent="0.3">
      <c r="A229" s="632" t="s">
        <v>817</v>
      </c>
      <c r="B229" s="633" t="s">
        <v>818</v>
      </c>
      <c r="C229" s="632" t="s">
        <v>4192</v>
      </c>
      <c r="D229" s="159">
        <f t="shared" si="6"/>
        <v>19.455485925925924</v>
      </c>
      <c r="E229" s="147" t="str">
        <f t="shared" si="7"/>
        <v>DER/SP 31/10/2024</v>
      </c>
      <c r="G229" s="634">
        <v>18.14</v>
      </c>
    </row>
    <row r="230" spans="1:7" ht="16.5" x14ac:dyDescent="0.3">
      <c r="A230" s="632" t="s">
        <v>819</v>
      </c>
      <c r="B230" s="633" t="s">
        <v>820</v>
      </c>
      <c r="C230" s="632" t="s">
        <v>4192</v>
      </c>
      <c r="D230" s="159">
        <f t="shared" si="6"/>
        <v>102.69364814814814</v>
      </c>
      <c r="E230" s="147" t="str">
        <f t="shared" si="7"/>
        <v>DER/SP 31/10/2024</v>
      </c>
      <c r="G230" s="634">
        <v>95.75</v>
      </c>
    </row>
    <row r="231" spans="1:7" ht="16.5" x14ac:dyDescent="0.3">
      <c r="A231" s="632" t="s">
        <v>821</v>
      </c>
      <c r="B231" s="633" t="s">
        <v>822</v>
      </c>
      <c r="C231" s="632" t="s">
        <v>4192</v>
      </c>
      <c r="D231" s="159">
        <f t="shared" si="6"/>
        <v>134.0004637037037</v>
      </c>
      <c r="E231" s="147" t="str">
        <f t="shared" si="7"/>
        <v>DER/SP 31/10/2024</v>
      </c>
      <c r="G231" s="634">
        <v>124.94</v>
      </c>
    </row>
    <row r="232" spans="1:7" ht="16.5" x14ac:dyDescent="0.3">
      <c r="A232" s="632" t="s">
        <v>823</v>
      </c>
      <c r="B232" s="633" t="s">
        <v>824</v>
      </c>
      <c r="C232" s="632" t="s">
        <v>4192</v>
      </c>
      <c r="D232" s="159">
        <f t="shared" si="6"/>
        <v>27.542275555555555</v>
      </c>
      <c r="E232" s="147" t="str">
        <f t="shared" si="7"/>
        <v>DER/SP 31/10/2024</v>
      </c>
      <c r="G232" s="634">
        <v>25.68</v>
      </c>
    </row>
    <row r="233" spans="1:7" ht="16.5" x14ac:dyDescent="0.3">
      <c r="A233" s="632" t="s">
        <v>825</v>
      </c>
      <c r="B233" s="633" t="s">
        <v>826</v>
      </c>
      <c r="C233" s="632" t="s">
        <v>4192</v>
      </c>
      <c r="D233" s="159">
        <f t="shared" si="6"/>
        <v>425.50027185185183</v>
      </c>
      <c r="E233" s="147" t="str">
        <f t="shared" si="7"/>
        <v>DER/SP 31/10/2024</v>
      </c>
      <c r="G233" s="634">
        <v>396.73</v>
      </c>
    </row>
    <row r="234" spans="1:7" ht="16.5" x14ac:dyDescent="0.3">
      <c r="A234" s="632" t="s">
        <v>827</v>
      </c>
      <c r="B234" s="633" t="s">
        <v>828</v>
      </c>
      <c r="C234" s="632" t="s">
        <v>4192</v>
      </c>
      <c r="D234" s="159">
        <f t="shared" si="6"/>
        <v>42.289405185185181</v>
      </c>
      <c r="E234" s="147" t="str">
        <f t="shared" si="7"/>
        <v>DER/SP 31/10/2024</v>
      </c>
      <c r="G234" s="634">
        <v>39.43</v>
      </c>
    </row>
    <row r="235" spans="1:7" ht="16.5" x14ac:dyDescent="0.3">
      <c r="A235" s="632" t="s">
        <v>829</v>
      </c>
      <c r="B235" s="633" t="s">
        <v>830</v>
      </c>
      <c r="C235" s="632" t="s">
        <v>4192</v>
      </c>
      <c r="D235" s="159">
        <f t="shared" si="6"/>
        <v>114.92035925925926</v>
      </c>
      <c r="E235" s="147" t="str">
        <f t="shared" si="7"/>
        <v>DER/SP 31/10/2024</v>
      </c>
      <c r="G235" s="634">
        <v>107.15</v>
      </c>
    </row>
    <row r="236" spans="1:7" ht="16.5" x14ac:dyDescent="0.3">
      <c r="A236" s="632" t="s">
        <v>831</v>
      </c>
      <c r="B236" s="633" t="s">
        <v>832</v>
      </c>
      <c r="C236" s="632" t="s">
        <v>4192</v>
      </c>
      <c r="D236" s="159">
        <f t="shared" si="6"/>
        <v>22.758842962962959</v>
      </c>
      <c r="E236" s="147" t="str">
        <f t="shared" si="7"/>
        <v>DER/SP 31/10/2024</v>
      </c>
      <c r="G236" s="634">
        <v>21.22</v>
      </c>
    </row>
    <row r="237" spans="1:7" ht="16.5" x14ac:dyDescent="0.3">
      <c r="A237" s="632" t="s">
        <v>833</v>
      </c>
      <c r="B237" s="633" t="s">
        <v>834</v>
      </c>
      <c r="C237" s="632" t="s">
        <v>4192</v>
      </c>
      <c r="D237" s="159">
        <f t="shared" si="6"/>
        <v>357.76000222222217</v>
      </c>
      <c r="E237" s="147" t="str">
        <f t="shared" si="7"/>
        <v>DER/SP 31/10/2024</v>
      </c>
      <c r="G237" s="634">
        <v>333.57</v>
      </c>
    </row>
    <row r="238" spans="1:7" ht="16.5" x14ac:dyDescent="0.3">
      <c r="A238" s="632" t="s">
        <v>835</v>
      </c>
      <c r="B238" s="633" t="s">
        <v>836</v>
      </c>
      <c r="C238" s="632" t="s">
        <v>4192</v>
      </c>
      <c r="D238" s="159">
        <f t="shared" si="6"/>
        <v>42.289405185185181</v>
      </c>
      <c r="E238" s="147" t="str">
        <f t="shared" si="7"/>
        <v>DER/SP 31/10/2024</v>
      </c>
      <c r="G238" s="634">
        <v>39.43</v>
      </c>
    </row>
    <row r="239" spans="1:7" ht="16.5" x14ac:dyDescent="0.3">
      <c r="A239" s="632" t="s">
        <v>837</v>
      </c>
      <c r="B239" s="633" t="s">
        <v>838</v>
      </c>
      <c r="C239" s="632" t="s">
        <v>4191</v>
      </c>
      <c r="D239" s="159">
        <f t="shared" si="6"/>
        <v>513.88652296296289</v>
      </c>
      <c r="E239" s="147" t="str">
        <f t="shared" si="7"/>
        <v>DER/SP 31/10/2024</v>
      </c>
      <c r="G239" s="634">
        <v>479.14</v>
      </c>
    </row>
    <row r="240" spans="1:7" ht="16.5" x14ac:dyDescent="0.3">
      <c r="A240" s="632" t="s">
        <v>839</v>
      </c>
      <c r="B240" s="633" t="s">
        <v>840</v>
      </c>
      <c r="C240" s="632" t="s">
        <v>4191</v>
      </c>
      <c r="D240" s="159">
        <f t="shared" si="6"/>
        <v>715.06954666666661</v>
      </c>
      <c r="E240" s="147" t="str">
        <f t="shared" si="7"/>
        <v>DER/SP 31/10/2024</v>
      </c>
      <c r="G240" s="634">
        <v>666.72</v>
      </c>
    </row>
    <row r="241" spans="1:7" ht="16.5" x14ac:dyDescent="0.3">
      <c r="A241" s="632" t="s">
        <v>841</v>
      </c>
      <c r="B241" s="633" t="s">
        <v>842</v>
      </c>
      <c r="C241" s="632" t="s">
        <v>4191</v>
      </c>
      <c r="D241" s="159">
        <f t="shared" si="6"/>
        <v>1124.4176896296296</v>
      </c>
      <c r="E241" s="147" t="str">
        <f t="shared" si="7"/>
        <v>DER/SP 31/10/2024</v>
      </c>
      <c r="G241" s="634">
        <v>1048.3900000000001</v>
      </c>
    </row>
    <row r="242" spans="1:7" ht="16.5" x14ac:dyDescent="0.3">
      <c r="A242" s="632" t="s">
        <v>843</v>
      </c>
      <c r="B242" s="633" t="s">
        <v>844</v>
      </c>
      <c r="C242" s="632" t="s">
        <v>4192</v>
      </c>
      <c r="D242" s="159">
        <f t="shared" si="6"/>
        <v>113.95509259259258</v>
      </c>
      <c r="E242" s="147" t="str">
        <f t="shared" si="7"/>
        <v>DER/SP 31/10/2024</v>
      </c>
      <c r="G242" s="634">
        <v>106.25</v>
      </c>
    </row>
    <row r="243" spans="1:7" ht="16.5" x14ac:dyDescent="0.3">
      <c r="A243" s="632" t="s">
        <v>845</v>
      </c>
      <c r="B243" s="633" t="s">
        <v>846</v>
      </c>
      <c r="C243" s="632" t="s">
        <v>4192</v>
      </c>
      <c r="D243" s="159">
        <f t="shared" si="6"/>
        <v>4.1184711111111101</v>
      </c>
      <c r="E243" s="147" t="str">
        <f t="shared" si="7"/>
        <v>DER/SP 31/10/2024</v>
      </c>
      <c r="G243" s="634">
        <v>3.84</v>
      </c>
    </row>
    <row r="244" spans="1:7" ht="16.5" x14ac:dyDescent="0.3">
      <c r="A244" s="632" t="s">
        <v>847</v>
      </c>
      <c r="B244" s="633" t="s">
        <v>848</v>
      </c>
      <c r="C244" s="632" t="s">
        <v>4191</v>
      </c>
      <c r="D244" s="159">
        <f t="shared" si="6"/>
        <v>191.78776148148148</v>
      </c>
      <c r="E244" s="147" t="str">
        <f t="shared" si="7"/>
        <v>DER/SP 31/10/2024</v>
      </c>
      <c r="G244" s="634">
        <v>178.82</v>
      </c>
    </row>
    <row r="245" spans="1:7" ht="16.5" x14ac:dyDescent="0.3">
      <c r="A245" s="632" t="s">
        <v>849</v>
      </c>
      <c r="B245" s="633" t="s">
        <v>850</v>
      </c>
      <c r="C245" s="632" t="s">
        <v>4191</v>
      </c>
      <c r="D245" s="159">
        <f t="shared" si="6"/>
        <v>127.42592518518516</v>
      </c>
      <c r="E245" s="147" t="str">
        <f t="shared" si="7"/>
        <v>DER/SP 31/10/2024</v>
      </c>
      <c r="G245" s="634">
        <v>118.81</v>
      </c>
    </row>
    <row r="246" spans="1:7" ht="16.5" x14ac:dyDescent="0.3">
      <c r="A246" s="632" t="s">
        <v>851</v>
      </c>
      <c r="B246" s="633" t="s">
        <v>852</v>
      </c>
      <c r="C246" s="632" t="s">
        <v>4191</v>
      </c>
      <c r="D246" s="159">
        <f t="shared" si="6"/>
        <v>109.16093481481481</v>
      </c>
      <c r="E246" s="147" t="str">
        <f t="shared" si="7"/>
        <v>DER/SP 31/10/2024</v>
      </c>
      <c r="G246" s="634">
        <v>101.78</v>
      </c>
    </row>
    <row r="247" spans="1:7" ht="16.5" x14ac:dyDescent="0.3">
      <c r="A247" s="632" t="s">
        <v>853</v>
      </c>
      <c r="B247" s="633" t="s">
        <v>854</v>
      </c>
      <c r="C247" s="632" t="s">
        <v>4192</v>
      </c>
      <c r="D247" s="159">
        <f t="shared" si="6"/>
        <v>95.250369629629631</v>
      </c>
      <c r="E247" s="147" t="str">
        <f t="shared" si="7"/>
        <v>DER/SP 31/10/2024</v>
      </c>
      <c r="G247" s="634">
        <v>88.81</v>
      </c>
    </row>
    <row r="248" spans="1:7" ht="16.5" x14ac:dyDescent="0.3">
      <c r="A248" s="632" t="s">
        <v>855</v>
      </c>
      <c r="B248" s="633" t="s">
        <v>856</v>
      </c>
      <c r="C248" s="632" t="s">
        <v>4192</v>
      </c>
      <c r="D248" s="159">
        <f t="shared" si="6"/>
        <v>140.63935333333333</v>
      </c>
      <c r="E248" s="147" t="str">
        <f t="shared" si="7"/>
        <v>DER/SP 31/10/2024</v>
      </c>
      <c r="G248" s="634">
        <v>131.13</v>
      </c>
    </row>
    <row r="249" spans="1:7" ht="16.5" x14ac:dyDescent="0.3">
      <c r="A249" s="632" t="s">
        <v>857</v>
      </c>
      <c r="B249" s="633" t="s">
        <v>858</v>
      </c>
      <c r="C249" s="632" t="s">
        <v>4192</v>
      </c>
      <c r="D249" s="159">
        <f t="shared" si="6"/>
        <v>40.980932592592595</v>
      </c>
      <c r="E249" s="147" t="str">
        <f t="shared" si="7"/>
        <v>DER/SP 31/10/2024</v>
      </c>
      <c r="G249" s="634">
        <v>38.21</v>
      </c>
    </row>
    <row r="250" spans="1:7" ht="16.5" x14ac:dyDescent="0.3">
      <c r="A250" s="632" t="s">
        <v>859</v>
      </c>
      <c r="B250" s="633" t="s">
        <v>860</v>
      </c>
      <c r="C250" s="632" t="s">
        <v>4192</v>
      </c>
      <c r="D250" s="159">
        <f t="shared" si="6"/>
        <v>43.823106666666668</v>
      </c>
      <c r="E250" s="147" t="str">
        <f t="shared" si="7"/>
        <v>DER/SP 31/10/2024</v>
      </c>
      <c r="G250" s="634">
        <v>40.86</v>
      </c>
    </row>
    <row r="251" spans="1:7" ht="16.5" x14ac:dyDescent="0.3">
      <c r="A251" s="632" t="s">
        <v>861</v>
      </c>
      <c r="B251" s="633" t="s">
        <v>862</v>
      </c>
      <c r="C251" s="632" t="s">
        <v>4191</v>
      </c>
      <c r="D251" s="159">
        <f t="shared" si="6"/>
        <v>185.38482592592592</v>
      </c>
      <c r="E251" s="147" t="str">
        <f t="shared" si="7"/>
        <v>DER/SP 31/10/2024</v>
      </c>
      <c r="G251" s="634">
        <v>172.85</v>
      </c>
    </row>
    <row r="252" spans="1:7" ht="16.5" x14ac:dyDescent="0.3">
      <c r="A252" s="632" t="s">
        <v>863</v>
      </c>
      <c r="B252" s="633" t="s">
        <v>864</v>
      </c>
      <c r="C252" s="632" t="s">
        <v>4191</v>
      </c>
      <c r="D252" s="159">
        <f t="shared" si="6"/>
        <v>215.00778740740739</v>
      </c>
      <c r="E252" s="147" t="str">
        <f t="shared" si="7"/>
        <v>DER/SP 31/10/2024</v>
      </c>
      <c r="G252" s="634">
        <v>200.47</v>
      </c>
    </row>
    <row r="253" spans="1:7" ht="14" x14ac:dyDescent="0.3">
      <c r="A253" s="632" t="s">
        <v>865</v>
      </c>
      <c r="B253" s="633" t="s">
        <v>866</v>
      </c>
      <c r="C253" s="632" t="s">
        <v>867</v>
      </c>
      <c r="D253" s="159">
        <f t="shared" si="6"/>
        <v>16.59186148148148</v>
      </c>
      <c r="E253" s="147" t="str">
        <f t="shared" si="7"/>
        <v>DER/SP 31/10/2024</v>
      </c>
      <c r="G253" s="634">
        <v>15.47</v>
      </c>
    </row>
    <row r="254" spans="1:7" ht="14" x14ac:dyDescent="0.3">
      <c r="A254" s="632" t="s">
        <v>868</v>
      </c>
      <c r="B254" s="633" t="s">
        <v>869</v>
      </c>
      <c r="C254" s="632" t="s">
        <v>867</v>
      </c>
      <c r="D254" s="159">
        <f t="shared" si="6"/>
        <v>16.377357777777775</v>
      </c>
      <c r="E254" s="147" t="str">
        <f t="shared" si="7"/>
        <v>DER/SP 31/10/2024</v>
      </c>
      <c r="G254" s="634">
        <v>15.27</v>
      </c>
    </row>
    <row r="255" spans="1:7" ht="14" x14ac:dyDescent="0.3">
      <c r="A255" s="632" t="s">
        <v>870</v>
      </c>
      <c r="B255" s="633" t="s">
        <v>871</v>
      </c>
      <c r="C255" s="632" t="s">
        <v>867</v>
      </c>
      <c r="D255" s="159">
        <f t="shared" si="6"/>
        <v>20.87121037037037</v>
      </c>
      <c r="E255" s="147" t="str">
        <f t="shared" si="7"/>
        <v>DER/SP 31/10/2024</v>
      </c>
      <c r="G255" s="634">
        <v>19.46</v>
      </c>
    </row>
    <row r="256" spans="1:7" ht="14" x14ac:dyDescent="0.3">
      <c r="A256" s="632" t="s">
        <v>872</v>
      </c>
      <c r="B256" s="633" t="s">
        <v>873</v>
      </c>
      <c r="C256" s="632" t="s">
        <v>867</v>
      </c>
      <c r="D256" s="159">
        <f t="shared" si="6"/>
        <v>13.910565185185185</v>
      </c>
      <c r="E256" s="147" t="str">
        <f t="shared" si="7"/>
        <v>DER/SP 31/10/2024</v>
      </c>
      <c r="G256" s="634">
        <v>12.97</v>
      </c>
    </row>
    <row r="257" spans="1:7" ht="16.5" x14ac:dyDescent="0.3">
      <c r="A257" s="632" t="s">
        <v>874</v>
      </c>
      <c r="B257" s="633" t="s">
        <v>875</v>
      </c>
      <c r="C257" s="632" t="s">
        <v>4192</v>
      </c>
      <c r="D257" s="159">
        <f t="shared" si="6"/>
        <v>787.31439407407413</v>
      </c>
      <c r="E257" s="147" t="str">
        <f t="shared" si="7"/>
        <v>DER/SP 31/10/2024</v>
      </c>
      <c r="G257" s="634">
        <v>734.08</v>
      </c>
    </row>
    <row r="258" spans="1:7" ht="16.5" x14ac:dyDescent="0.3">
      <c r="A258" s="632" t="s">
        <v>876</v>
      </c>
      <c r="B258" s="633" t="s">
        <v>877</v>
      </c>
      <c r="C258" s="632" t="s">
        <v>4192</v>
      </c>
      <c r="D258" s="159">
        <f t="shared" si="6"/>
        <v>849.59554444444439</v>
      </c>
      <c r="E258" s="147" t="str">
        <f t="shared" si="7"/>
        <v>DER/SP 31/10/2024</v>
      </c>
      <c r="G258" s="634">
        <v>792.15</v>
      </c>
    </row>
    <row r="259" spans="1:7" ht="16.5" x14ac:dyDescent="0.3">
      <c r="A259" s="632" t="s">
        <v>878</v>
      </c>
      <c r="B259" s="633" t="s">
        <v>879</v>
      </c>
      <c r="C259" s="632" t="s">
        <v>4192</v>
      </c>
      <c r="D259" s="159">
        <f t="shared" si="6"/>
        <v>862.79824740740742</v>
      </c>
      <c r="E259" s="147" t="str">
        <f t="shared" si="7"/>
        <v>DER/SP 31/10/2024</v>
      </c>
      <c r="G259" s="634">
        <v>804.46</v>
      </c>
    </row>
    <row r="260" spans="1:7" ht="16.5" x14ac:dyDescent="0.3">
      <c r="A260" s="632" t="s">
        <v>880</v>
      </c>
      <c r="B260" s="633" t="s">
        <v>881</v>
      </c>
      <c r="C260" s="632" t="s">
        <v>4192</v>
      </c>
      <c r="D260" s="159">
        <f t="shared" si="6"/>
        <v>893.40792592592584</v>
      </c>
      <c r="E260" s="147" t="str">
        <f t="shared" si="7"/>
        <v>DER/SP 31/10/2024</v>
      </c>
      <c r="G260" s="634">
        <v>833</v>
      </c>
    </row>
    <row r="261" spans="1:7" ht="16.5" x14ac:dyDescent="0.3">
      <c r="A261" s="632" t="s">
        <v>882</v>
      </c>
      <c r="B261" s="633" t="s">
        <v>883</v>
      </c>
      <c r="C261" s="632" t="s">
        <v>4192</v>
      </c>
      <c r="D261" s="159">
        <f t="shared" si="6"/>
        <v>911.88741999999991</v>
      </c>
      <c r="E261" s="147" t="str">
        <f t="shared" si="7"/>
        <v>DER/SP 31/10/2024</v>
      </c>
      <c r="G261" s="634">
        <v>850.23</v>
      </c>
    </row>
    <row r="262" spans="1:7" ht="16.5" x14ac:dyDescent="0.3">
      <c r="A262" s="632" t="s">
        <v>884</v>
      </c>
      <c r="B262" s="633" t="s">
        <v>885</v>
      </c>
      <c r="C262" s="632" t="s">
        <v>4192</v>
      </c>
      <c r="D262" s="159">
        <f t="shared" si="6"/>
        <v>936.04053703703687</v>
      </c>
      <c r="E262" s="147" t="str">
        <f t="shared" si="7"/>
        <v>DER/SP 31/10/2024</v>
      </c>
      <c r="G262" s="634">
        <v>872.75</v>
      </c>
    </row>
    <row r="263" spans="1:7" ht="16.5" x14ac:dyDescent="0.3">
      <c r="A263" s="632" t="s">
        <v>886</v>
      </c>
      <c r="B263" s="633" t="s">
        <v>887</v>
      </c>
      <c r="C263" s="632" t="s">
        <v>4192</v>
      </c>
      <c r="D263" s="159">
        <f t="shared" ref="D263:D326" si="8">(G263/(1+0.35))*(1+$D$3)</f>
        <v>788.697942962963</v>
      </c>
      <c r="E263" s="147" t="str">
        <f t="shared" si="7"/>
        <v>DER/SP 31/10/2024</v>
      </c>
      <c r="G263" s="634">
        <v>735.37</v>
      </c>
    </row>
    <row r="264" spans="1:7" ht="16.5" x14ac:dyDescent="0.3">
      <c r="A264" s="632" t="s">
        <v>888</v>
      </c>
      <c r="B264" s="633" t="s">
        <v>889</v>
      </c>
      <c r="C264" s="632" t="s">
        <v>4192</v>
      </c>
      <c r="D264" s="159">
        <f t="shared" si="8"/>
        <v>107.71303481481482</v>
      </c>
      <c r="E264" s="147" t="str">
        <f t="shared" ref="E264:E327" si="9">$E$6</f>
        <v>DER/SP 31/10/2024</v>
      </c>
      <c r="G264" s="634">
        <v>100.43</v>
      </c>
    </row>
    <row r="265" spans="1:7" ht="14" x14ac:dyDescent="0.3">
      <c r="A265" s="632" t="s">
        <v>890</v>
      </c>
      <c r="B265" s="633" t="s">
        <v>891</v>
      </c>
      <c r="C265" s="632" t="s">
        <v>402</v>
      </c>
      <c r="D265" s="159">
        <f t="shared" si="8"/>
        <v>308.3597992592592</v>
      </c>
      <c r="E265" s="147" t="str">
        <f t="shared" si="9"/>
        <v>DER/SP 31/10/2024</v>
      </c>
      <c r="G265" s="634">
        <v>287.51</v>
      </c>
    </row>
    <row r="266" spans="1:7" ht="16.5" x14ac:dyDescent="0.3">
      <c r="A266" s="632" t="s">
        <v>892</v>
      </c>
      <c r="B266" s="633" t="s">
        <v>893</v>
      </c>
      <c r="C266" s="632" t="s">
        <v>4192</v>
      </c>
      <c r="D266" s="159">
        <f t="shared" si="8"/>
        <v>951.28102518518517</v>
      </c>
      <c r="E266" s="147" t="str">
        <f t="shared" si="9"/>
        <v>DER/SP 31/10/2024</v>
      </c>
      <c r="G266" s="634">
        <v>886.96</v>
      </c>
    </row>
    <row r="267" spans="1:7" ht="16.5" x14ac:dyDescent="0.3">
      <c r="A267" s="632" t="s">
        <v>894</v>
      </c>
      <c r="B267" s="633" t="s">
        <v>895</v>
      </c>
      <c r="C267" s="632" t="s">
        <v>4192</v>
      </c>
      <c r="D267" s="159">
        <f t="shared" si="8"/>
        <v>993.84928518518518</v>
      </c>
      <c r="E267" s="147" t="str">
        <f t="shared" si="9"/>
        <v>DER/SP 31/10/2024</v>
      </c>
      <c r="G267" s="634">
        <v>926.65</v>
      </c>
    </row>
    <row r="268" spans="1:7" ht="16.5" x14ac:dyDescent="0.3">
      <c r="A268" s="632" t="s">
        <v>896</v>
      </c>
      <c r="B268" s="633" t="s">
        <v>897</v>
      </c>
      <c r="C268" s="632" t="s">
        <v>4192</v>
      </c>
      <c r="D268" s="159">
        <f t="shared" si="8"/>
        <v>1135.915088148148</v>
      </c>
      <c r="E268" s="147" t="str">
        <f t="shared" si="9"/>
        <v>DER/SP 31/10/2024</v>
      </c>
      <c r="G268" s="634">
        <v>1059.1099999999999</v>
      </c>
    </row>
    <row r="269" spans="1:7" ht="16.5" x14ac:dyDescent="0.3">
      <c r="A269" s="632" t="s">
        <v>898</v>
      </c>
      <c r="B269" s="633" t="s">
        <v>899</v>
      </c>
      <c r="C269" s="632" t="s">
        <v>4192</v>
      </c>
      <c r="D269" s="159">
        <f t="shared" si="8"/>
        <v>1179.5558666666666</v>
      </c>
      <c r="E269" s="147" t="str">
        <f t="shared" si="9"/>
        <v>DER/SP 31/10/2024</v>
      </c>
      <c r="G269" s="634">
        <v>1099.8</v>
      </c>
    </row>
    <row r="270" spans="1:7" ht="14" x14ac:dyDescent="0.3">
      <c r="A270" s="632" t="s">
        <v>900</v>
      </c>
      <c r="B270" s="633" t="s">
        <v>901</v>
      </c>
      <c r="C270" s="632" t="s">
        <v>471</v>
      </c>
      <c r="D270" s="159">
        <f t="shared" si="8"/>
        <v>121.83810370370368</v>
      </c>
      <c r="E270" s="147" t="str">
        <f t="shared" si="9"/>
        <v>DER/SP 31/10/2024</v>
      </c>
      <c r="G270" s="634">
        <v>113.6</v>
      </c>
    </row>
    <row r="271" spans="1:7" ht="14" x14ac:dyDescent="0.3">
      <c r="A271" s="632" t="s">
        <v>902</v>
      </c>
      <c r="B271" s="633" t="s">
        <v>903</v>
      </c>
      <c r="C271" s="632" t="s">
        <v>471</v>
      </c>
      <c r="D271" s="159">
        <f t="shared" si="8"/>
        <v>192.05589111111107</v>
      </c>
      <c r="E271" s="147" t="str">
        <f t="shared" si="9"/>
        <v>DER/SP 31/10/2024</v>
      </c>
      <c r="G271" s="634">
        <v>179.07</v>
      </c>
    </row>
    <row r="272" spans="1:7" ht="16.5" x14ac:dyDescent="0.3">
      <c r="A272" s="632" t="s">
        <v>904</v>
      </c>
      <c r="B272" s="633" t="s">
        <v>905</v>
      </c>
      <c r="C272" s="632" t="s">
        <v>4192</v>
      </c>
      <c r="D272" s="159">
        <f t="shared" si="8"/>
        <v>466.64208222222214</v>
      </c>
      <c r="E272" s="147" t="str">
        <f t="shared" si="9"/>
        <v>DER/SP 31/10/2024</v>
      </c>
      <c r="G272" s="634">
        <v>435.09</v>
      </c>
    </row>
    <row r="273" spans="1:7" ht="16.5" x14ac:dyDescent="0.3">
      <c r="A273" s="632" t="s">
        <v>906</v>
      </c>
      <c r="B273" s="633" t="s">
        <v>907</v>
      </c>
      <c r="C273" s="632" t="s">
        <v>4192</v>
      </c>
      <c r="D273" s="159">
        <f t="shared" si="8"/>
        <v>665.16525999999999</v>
      </c>
      <c r="E273" s="147" t="str">
        <f t="shared" si="9"/>
        <v>DER/SP 31/10/2024</v>
      </c>
      <c r="G273" s="634">
        <v>620.19000000000005</v>
      </c>
    </row>
    <row r="274" spans="1:7" ht="16.5" x14ac:dyDescent="0.3">
      <c r="A274" s="632" t="s">
        <v>908</v>
      </c>
      <c r="B274" s="633" t="s">
        <v>909</v>
      </c>
      <c r="C274" s="632" t="s">
        <v>4192</v>
      </c>
      <c r="D274" s="159">
        <f t="shared" si="8"/>
        <v>305.90373185185189</v>
      </c>
      <c r="E274" s="147" t="str">
        <f t="shared" si="9"/>
        <v>DER/SP 31/10/2024</v>
      </c>
      <c r="G274" s="634">
        <v>285.22000000000003</v>
      </c>
    </row>
    <row r="275" spans="1:7" ht="16.5" x14ac:dyDescent="0.3">
      <c r="A275" s="632" t="s">
        <v>911</v>
      </c>
      <c r="B275" s="633" t="s">
        <v>912</v>
      </c>
      <c r="C275" s="632" t="s">
        <v>4192</v>
      </c>
      <c r="D275" s="159">
        <f t="shared" si="8"/>
        <v>980.06742222222204</v>
      </c>
      <c r="E275" s="147" t="str">
        <f t="shared" si="9"/>
        <v>DER/SP 31/10/2024</v>
      </c>
      <c r="G275" s="634">
        <v>913.8</v>
      </c>
    </row>
    <row r="276" spans="1:7" ht="16.5" x14ac:dyDescent="0.3">
      <c r="A276" s="632" t="s">
        <v>914</v>
      </c>
      <c r="B276" s="633" t="s">
        <v>915</v>
      </c>
      <c r="C276" s="632" t="s">
        <v>4192</v>
      </c>
      <c r="D276" s="159">
        <f t="shared" si="8"/>
        <v>803.60595037037024</v>
      </c>
      <c r="E276" s="147" t="str">
        <f t="shared" si="9"/>
        <v>DER/SP 31/10/2024</v>
      </c>
      <c r="G276" s="634">
        <v>749.27</v>
      </c>
    </row>
    <row r="277" spans="1:7" ht="16.5" x14ac:dyDescent="0.3">
      <c r="A277" s="632" t="s">
        <v>917</v>
      </c>
      <c r="B277" s="633" t="s">
        <v>918</v>
      </c>
      <c r="C277" s="632" t="s">
        <v>4191</v>
      </c>
      <c r="D277" s="159">
        <f t="shared" si="8"/>
        <v>675.61159037037021</v>
      </c>
      <c r="E277" s="147" t="str">
        <f t="shared" si="9"/>
        <v>DER/SP 31/10/2024</v>
      </c>
      <c r="G277" s="634">
        <v>629.92999999999995</v>
      </c>
    </row>
    <row r="278" spans="1:7" ht="16.5" x14ac:dyDescent="0.3">
      <c r="A278" s="632" t="s">
        <v>919</v>
      </c>
      <c r="B278" s="633" t="s">
        <v>920</v>
      </c>
      <c r="C278" s="632" t="s">
        <v>4191</v>
      </c>
      <c r="D278" s="159">
        <f t="shared" si="8"/>
        <v>585.42350814814813</v>
      </c>
      <c r="E278" s="147" t="str">
        <f t="shared" si="9"/>
        <v>DER/SP 31/10/2024</v>
      </c>
      <c r="G278" s="634">
        <v>545.84</v>
      </c>
    </row>
    <row r="279" spans="1:7" ht="16.5" x14ac:dyDescent="0.3">
      <c r="A279" s="632" t="s">
        <v>921</v>
      </c>
      <c r="B279" s="633" t="s">
        <v>922</v>
      </c>
      <c r="C279" s="632" t="s">
        <v>4192</v>
      </c>
      <c r="D279" s="159">
        <f t="shared" si="8"/>
        <v>285.39717777777776</v>
      </c>
      <c r="E279" s="147" t="str">
        <f t="shared" si="9"/>
        <v>DER/SP 31/10/2024</v>
      </c>
      <c r="G279" s="634">
        <v>266.10000000000002</v>
      </c>
    </row>
    <row r="280" spans="1:7" ht="16.5" x14ac:dyDescent="0.3">
      <c r="A280" s="632" t="s">
        <v>923</v>
      </c>
      <c r="B280" s="633" t="s">
        <v>924</v>
      </c>
      <c r="C280" s="632" t="s">
        <v>4192</v>
      </c>
      <c r="D280" s="159">
        <f t="shared" si="8"/>
        <v>1226.3069488888889</v>
      </c>
      <c r="E280" s="147" t="str">
        <f t="shared" si="9"/>
        <v>DER/SP 31/10/2024</v>
      </c>
      <c r="G280" s="634">
        <v>1143.3900000000001</v>
      </c>
    </row>
    <row r="281" spans="1:7" ht="16.5" x14ac:dyDescent="0.3">
      <c r="A281" s="632" t="s">
        <v>925</v>
      </c>
      <c r="B281" s="633" t="s">
        <v>926</v>
      </c>
      <c r="C281" s="632" t="s">
        <v>4192</v>
      </c>
      <c r="D281" s="159">
        <f t="shared" si="8"/>
        <v>1160.9047696296298</v>
      </c>
      <c r="E281" s="147" t="str">
        <f t="shared" si="9"/>
        <v>DER/SP 31/10/2024</v>
      </c>
      <c r="G281" s="634">
        <v>1082.4100000000001</v>
      </c>
    </row>
    <row r="282" spans="1:7" ht="16.5" x14ac:dyDescent="0.3">
      <c r="A282" s="632" t="s">
        <v>927</v>
      </c>
      <c r="B282" s="633" t="s">
        <v>928</v>
      </c>
      <c r="C282" s="632" t="s">
        <v>4192</v>
      </c>
      <c r="D282" s="159">
        <f t="shared" si="8"/>
        <v>1767.8322740740739</v>
      </c>
      <c r="E282" s="147" t="str">
        <f t="shared" si="9"/>
        <v>DER/SP 31/10/2024</v>
      </c>
      <c r="G282" s="634">
        <v>1648.3</v>
      </c>
    </row>
    <row r="283" spans="1:7" ht="16.5" x14ac:dyDescent="0.3">
      <c r="A283" s="632" t="s">
        <v>929</v>
      </c>
      <c r="B283" s="633" t="s">
        <v>930</v>
      </c>
      <c r="C283" s="632" t="s">
        <v>4192</v>
      </c>
      <c r="D283" s="159">
        <f t="shared" si="8"/>
        <v>641.4518755555556</v>
      </c>
      <c r="E283" s="147" t="str">
        <f t="shared" si="9"/>
        <v>DER/SP 31/10/2024</v>
      </c>
      <c r="G283" s="634">
        <v>598.08000000000004</v>
      </c>
    </row>
    <row r="284" spans="1:7" ht="16.5" x14ac:dyDescent="0.3">
      <c r="A284" s="632" t="s">
        <v>931</v>
      </c>
      <c r="B284" s="633" t="s">
        <v>932</v>
      </c>
      <c r="C284" s="632" t="s">
        <v>4192</v>
      </c>
      <c r="D284" s="159">
        <f t="shared" si="8"/>
        <v>1083.4903829629627</v>
      </c>
      <c r="E284" s="147" t="str">
        <f t="shared" si="9"/>
        <v>DER/SP 31/10/2024</v>
      </c>
      <c r="G284" s="634">
        <v>1010.23</v>
      </c>
    </row>
    <row r="285" spans="1:7" ht="16.5" x14ac:dyDescent="0.3">
      <c r="A285" s="632" t="s">
        <v>933</v>
      </c>
      <c r="B285" s="633" t="s">
        <v>934</v>
      </c>
      <c r="C285" s="632" t="s">
        <v>4192</v>
      </c>
      <c r="D285" s="159">
        <f t="shared" si="8"/>
        <v>1002.4937844444444</v>
      </c>
      <c r="E285" s="147" t="str">
        <f t="shared" si="9"/>
        <v>DER/SP 31/10/2024</v>
      </c>
      <c r="G285" s="634">
        <v>934.71</v>
      </c>
    </row>
    <row r="286" spans="1:7" ht="16.5" x14ac:dyDescent="0.3">
      <c r="A286" s="632" t="s">
        <v>935</v>
      </c>
      <c r="B286" s="633" t="s">
        <v>936</v>
      </c>
      <c r="C286" s="632" t="s">
        <v>4191</v>
      </c>
      <c r="D286" s="159">
        <f t="shared" si="8"/>
        <v>67.107483703703707</v>
      </c>
      <c r="E286" s="147" t="str">
        <f t="shared" si="9"/>
        <v>DER/SP 31/10/2024</v>
      </c>
      <c r="G286" s="634">
        <v>62.57</v>
      </c>
    </row>
    <row r="287" spans="1:7" ht="16.5" x14ac:dyDescent="0.3">
      <c r="A287" s="632" t="s">
        <v>937</v>
      </c>
      <c r="B287" s="633" t="s">
        <v>938</v>
      </c>
      <c r="C287" s="632" t="s">
        <v>4192</v>
      </c>
      <c r="D287" s="159">
        <f t="shared" si="8"/>
        <v>240.66243037037032</v>
      </c>
      <c r="E287" s="147" t="str">
        <f t="shared" si="9"/>
        <v>DER/SP 31/10/2024</v>
      </c>
      <c r="G287" s="634">
        <v>224.39</v>
      </c>
    </row>
    <row r="288" spans="1:7" ht="16.5" x14ac:dyDescent="0.3">
      <c r="A288" s="632" t="s">
        <v>939</v>
      </c>
      <c r="B288" s="633" t="s">
        <v>940</v>
      </c>
      <c r="C288" s="632" t="s">
        <v>4192</v>
      </c>
      <c r="D288" s="159">
        <f t="shared" si="8"/>
        <v>260.68635111111109</v>
      </c>
      <c r="E288" s="147" t="str">
        <f t="shared" si="9"/>
        <v>DER/SP 31/10/2024</v>
      </c>
      <c r="G288" s="634">
        <v>243.06</v>
      </c>
    </row>
    <row r="289" spans="1:7" ht="16.5" x14ac:dyDescent="0.3">
      <c r="A289" s="632" t="s">
        <v>941</v>
      </c>
      <c r="B289" s="633" t="s">
        <v>942</v>
      </c>
      <c r="C289" s="632" t="s">
        <v>4192</v>
      </c>
      <c r="D289" s="159">
        <f t="shared" si="8"/>
        <v>249.39273111111109</v>
      </c>
      <c r="E289" s="147" t="str">
        <f t="shared" si="9"/>
        <v>DER/SP 31/10/2024</v>
      </c>
      <c r="G289" s="634">
        <v>232.53</v>
      </c>
    </row>
    <row r="290" spans="1:7" ht="16.5" x14ac:dyDescent="0.3">
      <c r="A290" s="632" t="s">
        <v>943</v>
      </c>
      <c r="B290" s="633" t="s">
        <v>944</v>
      </c>
      <c r="C290" s="632" t="s">
        <v>4192</v>
      </c>
      <c r="D290" s="159">
        <f t="shared" si="8"/>
        <v>285.01107111111111</v>
      </c>
      <c r="E290" s="147" t="str">
        <f t="shared" si="9"/>
        <v>DER/SP 31/10/2024</v>
      </c>
      <c r="G290" s="634">
        <v>265.74</v>
      </c>
    </row>
    <row r="291" spans="1:7" ht="16.5" x14ac:dyDescent="0.3">
      <c r="A291" s="632" t="s">
        <v>945</v>
      </c>
      <c r="B291" s="633" t="s">
        <v>946</v>
      </c>
      <c r="C291" s="632" t="s">
        <v>4192</v>
      </c>
      <c r="D291" s="159">
        <f t="shared" si="8"/>
        <v>211.58645333333331</v>
      </c>
      <c r="E291" s="147" t="str">
        <f t="shared" si="9"/>
        <v>DER/SP 31/10/2024</v>
      </c>
      <c r="G291" s="634">
        <v>197.28</v>
      </c>
    </row>
    <row r="292" spans="1:7" ht="16.5" x14ac:dyDescent="0.3">
      <c r="A292" s="632" t="s">
        <v>947</v>
      </c>
      <c r="B292" s="633" t="s">
        <v>948</v>
      </c>
      <c r="C292" s="632" t="s">
        <v>4192</v>
      </c>
      <c r="D292" s="159">
        <f t="shared" si="8"/>
        <v>314.53750592592587</v>
      </c>
      <c r="E292" s="147" t="str">
        <f t="shared" si="9"/>
        <v>DER/SP 31/10/2024</v>
      </c>
      <c r="G292" s="634">
        <v>293.27</v>
      </c>
    </row>
    <row r="293" spans="1:7" ht="16.5" x14ac:dyDescent="0.3">
      <c r="A293" s="632" t="s">
        <v>949</v>
      </c>
      <c r="B293" s="633" t="s">
        <v>950</v>
      </c>
      <c r="C293" s="632" t="s">
        <v>4192</v>
      </c>
      <c r="D293" s="159">
        <f t="shared" si="8"/>
        <v>54.022757777777777</v>
      </c>
      <c r="E293" s="147" t="str">
        <f t="shared" si="9"/>
        <v>DER/SP 31/10/2024</v>
      </c>
      <c r="G293" s="634">
        <v>50.37</v>
      </c>
    </row>
    <row r="294" spans="1:7" ht="16.5" x14ac:dyDescent="0.3">
      <c r="A294" s="632" t="s">
        <v>951</v>
      </c>
      <c r="B294" s="633" t="s">
        <v>952</v>
      </c>
      <c r="C294" s="632" t="s">
        <v>4191</v>
      </c>
      <c r="D294" s="159">
        <f t="shared" si="8"/>
        <v>27.006016296296295</v>
      </c>
      <c r="E294" s="147" t="str">
        <f t="shared" si="9"/>
        <v>DER/SP 31/10/2024</v>
      </c>
      <c r="G294" s="634">
        <v>25.18</v>
      </c>
    </row>
    <row r="295" spans="1:7" ht="16.5" x14ac:dyDescent="0.3">
      <c r="A295" s="632" t="s">
        <v>953</v>
      </c>
      <c r="B295" s="633" t="s">
        <v>954</v>
      </c>
      <c r="C295" s="632" t="s">
        <v>4192</v>
      </c>
      <c r="D295" s="159">
        <f t="shared" si="8"/>
        <v>120.48673037037037</v>
      </c>
      <c r="E295" s="147" t="str">
        <f t="shared" si="9"/>
        <v>DER/SP 31/10/2024</v>
      </c>
      <c r="G295" s="634">
        <v>112.34</v>
      </c>
    </row>
    <row r="296" spans="1:7" ht="16.5" x14ac:dyDescent="0.3">
      <c r="A296" s="632" t="s">
        <v>955</v>
      </c>
      <c r="B296" s="633" t="s">
        <v>956</v>
      </c>
      <c r="C296" s="632" t="s">
        <v>4192</v>
      </c>
      <c r="D296" s="159">
        <f t="shared" si="8"/>
        <v>177.73776888888887</v>
      </c>
      <c r="E296" s="147" t="str">
        <f t="shared" si="9"/>
        <v>DER/SP 31/10/2024</v>
      </c>
      <c r="G296" s="634">
        <v>165.72</v>
      </c>
    </row>
    <row r="297" spans="1:7" ht="16.5" x14ac:dyDescent="0.3">
      <c r="A297" s="632" t="s">
        <v>957</v>
      </c>
      <c r="B297" s="633" t="s">
        <v>958</v>
      </c>
      <c r="C297" s="632" t="s">
        <v>4192</v>
      </c>
      <c r="D297" s="159">
        <f t="shared" si="8"/>
        <v>317.54055777777774</v>
      </c>
      <c r="E297" s="147" t="str">
        <f t="shared" si="9"/>
        <v>DER/SP 31/10/2024</v>
      </c>
      <c r="G297" s="634">
        <v>296.07</v>
      </c>
    </row>
    <row r="298" spans="1:7" ht="16.5" x14ac:dyDescent="0.3">
      <c r="A298" s="632" t="s">
        <v>959</v>
      </c>
      <c r="B298" s="633" t="s">
        <v>960</v>
      </c>
      <c r="C298" s="632" t="s">
        <v>4192</v>
      </c>
      <c r="D298" s="159">
        <f t="shared" si="8"/>
        <v>39.071849629629625</v>
      </c>
      <c r="E298" s="147" t="str">
        <f t="shared" si="9"/>
        <v>DER/SP 31/10/2024</v>
      </c>
      <c r="G298" s="634">
        <v>36.43</v>
      </c>
    </row>
    <row r="299" spans="1:7" ht="16.5" x14ac:dyDescent="0.3">
      <c r="A299" s="632" t="s">
        <v>961</v>
      </c>
      <c r="B299" s="633" t="s">
        <v>962</v>
      </c>
      <c r="C299" s="632" t="s">
        <v>4192</v>
      </c>
      <c r="D299" s="159">
        <f t="shared" si="8"/>
        <v>52.09222444444444</v>
      </c>
      <c r="E299" s="147" t="str">
        <f t="shared" si="9"/>
        <v>DER/SP 31/10/2024</v>
      </c>
      <c r="G299" s="634">
        <v>48.57</v>
      </c>
    </row>
    <row r="300" spans="1:7" ht="16.5" x14ac:dyDescent="0.3">
      <c r="A300" s="632" t="s">
        <v>963</v>
      </c>
      <c r="B300" s="633" t="s">
        <v>964</v>
      </c>
      <c r="C300" s="632" t="s">
        <v>4192</v>
      </c>
      <c r="D300" s="159">
        <f t="shared" si="8"/>
        <v>212.76622370370367</v>
      </c>
      <c r="E300" s="147" t="str">
        <f t="shared" si="9"/>
        <v>DER/SP 31/10/2024</v>
      </c>
      <c r="G300" s="634">
        <v>198.38</v>
      </c>
    </row>
    <row r="301" spans="1:7" ht="16.5" x14ac:dyDescent="0.3">
      <c r="A301" s="632" t="s">
        <v>965</v>
      </c>
      <c r="B301" s="633" t="s">
        <v>966</v>
      </c>
      <c r="C301" s="632" t="s">
        <v>4192</v>
      </c>
      <c r="D301" s="159">
        <f t="shared" si="8"/>
        <v>209.80607259259256</v>
      </c>
      <c r="E301" s="147" t="str">
        <f t="shared" si="9"/>
        <v>DER/SP 31/10/2024</v>
      </c>
      <c r="G301" s="634">
        <v>195.62</v>
      </c>
    </row>
    <row r="302" spans="1:7" ht="16.5" x14ac:dyDescent="0.3">
      <c r="A302" s="632" t="s">
        <v>967</v>
      </c>
      <c r="B302" s="633" t="s">
        <v>968</v>
      </c>
      <c r="C302" s="632" t="s">
        <v>4191</v>
      </c>
      <c r="D302" s="159">
        <f t="shared" si="8"/>
        <v>7.2609503703703693</v>
      </c>
      <c r="E302" s="147" t="str">
        <f t="shared" si="9"/>
        <v>DER/SP 31/10/2024</v>
      </c>
      <c r="G302" s="634">
        <v>6.77</v>
      </c>
    </row>
    <row r="303" spans="1:7" ht="16.5" x14ac:dyDescent="0.3">
      <c r="A303" s="632" t="s">
        <v>969</v>
      </c>
      <c r="B303" s="633" t="s">
        <v>970</v>
      </c>
      <c r="C303" s="632" t="s">
        <v>4191</v>
      </c>
      <c r="D303" s="159">
        <f t="shared" si="8"/>
        <v>8.4407207407407405</v>
      </c>
      <c r="E303" s="147" t="str">
        <f t="shared" si="9"/>
        <v>DER/SP 31/10/2024</v>
      </c>
      <c r="G303" s="634">
        <v>7.87</v>
      </c>
    </row>
    <row r="304" spans="1:7" ht="16.5" x14ac:dyDescent="0.3">
      <c r="A304" s="632" t="s">
        <v>971</v>
      </c>
      <c r="B304" s="633" t="s">
        <v>972</v>
      </c>
      <c r="C304" s="632" t="s">
        <v>4191</v>
      </c>
      <c r="D304" s="159">
        <f t="shared" si="8"/>
        <v>9.4167125925925923</v>
      </c>
      <c r="E304" s="147" t="str">
        <f t="shared" si="9"/>
        <v>DER/SP 31/10/2024</v>
      </c>
      <c r="G304" s="634">
        <v>8.7799999999999994</v>
      </c>
    </row>
    <row r="305" spans="1:7" ht="16.5" x14ac:dyDescent="0.3">
      <c r="A305" s="632" t="s">
        <v>973</v>
      </c>
      <c r="B305" s="633" t="s">
        <v>974</v>
      </c>
      <c r="C305" s="632" t="s">
        <v>4191</v>
      </c>
      <c r="D305" s="159">
        <f t="shared" si="8"/>
        <v>9.9958725925925922</v>
      </c>
      <c r="E305" s="147" t="str">
        <f t="shared" si="9"/>
        <v>DER/SP 31/10/2024</v>
      </c>
      <c r="G305" s="634">
        <v>9.32</v>
      </c>
    </row>
    <row r="306" spans="1:7" ht="16.5" x14ac:dyDescent="0.3">
      <c r="A306" s="632" t="s">
        <v>975</v>
      </c>
      <c r="B306" s="633" t="s">
        <v>976</v>
      </c>
      <c r="C306" s="632" t="s">
        <v>4191</v>
      </c>
      <c r="D306" s="159">
        <f t="shared" si="8"/>
        <v>11.819154074074074</v>
      </c>
      <c r="E306" s="147" t="str">
        <f t="shared" si="9"/>
        <v>DER/SP 31/10/2024</v>
      </c>
      <c r="G306" s="634">
        <v>11.02</v>
      </c>
    </row>
    <row r="307" spans="1:7" ht="16.5" x14ac:dyDescent="0.3">
      <c r="A307" s="632" t="s">
        <v>977</v>
      </c>
      <c r="B307" s="633" t="s">
        <v>978</v>
      </c>
      <c r="C307" s="632" t="s">
        <v>4191</v>
      </c>
      <c r="D307" s="159">
        <f t="shared" si="8"/>
        <v>13.556634074074072</v>
      </c>
      <c r="E307" s="147" t="str">
        <f t="shared" si="9"/>
        <v>DER/SP 31/10/2024</v>
      </c>
      <c r="G307" s="634">
        <v>12.64</v>
      </c>
    </row>
    <row r="308" spans="1:7" ht="16.5" x14ac:dyDescent="0.3">
      <c r="A308" s="632" t="s">
        <v>979</v>
      </c>
      <c r="B308" s="633" t="s">
        <v>980</v>
      </c>
      <c r="C308" s="632" t="s">
        <v>4191</v>
      </c>
      <c r="D308" s="159">
        <f t="shared" si="8"/>
        <v>17.288998518518518</v>
      </c>
      <c r="E308" s="147" t="str">
        <f t="shared" si="9"/>
        <v>DER/SP 31/10/2024</v>
      </c>
      <c r="G308" s="634">
        <v>16.12</v>
      </c>
    </row>
    <row r="309" spans="1:7" ht="16.5" x14ac:dyDescent="0.3">
      <c r="A309" s="632" t="s">
        <v>981</v>
      </c>
      <c r="B309" s="633" t="s">
        <v>982</v>
      </c>
      <c r="C309" s="632" t="s">
        <v>4191</v>
      </c>
      <c r="D309" s="159">
        <f t="shared" si="8"/>
        <v>20.753233333333334</v>
      </c>
      <c r="E309" s="147" t="str">
        <f t="shared" si="9"/>
        <v>DER/SP 31/10/2024</v>
      </c>
      <c r="G309" s="634">
        <v>19.350000000000001</v>
      </c>
    </row>
    <row r="310" spans="1:7" ht="16.5" x14ac:dyDescent="0.3">
      <c r="A310" s="632" t="s">
        <v>983</v>
      </c>
      <c r="B310" s="633" t="s">
        <v>984</v>
      </c>
      <c r="C310" s="632" t="s">
        <v>4191</v>
      </c>
      <c r="D310" s="159">
        <f t="shared" si="8"/>
        <v>24.689376296296295</v>
      </c>
      <c r="E310" s="147" t="str">
        <f t="shared" si="9"/>
        <v>DER/SP 31/10/2024</v>
      </c>
      <c r="G310" s="634">
        <v>23.02</v>
      </c>
    </row>
    <row r="311" spans="1:7" ht="16.5" x14ac:dyDescent="0.3">
      <c r="A311" s="632" t="s">
        <v>985</v>
      </c>
      <c r="B311" s="633" t="s">
        <v>986</v>
      </c>
      <c r="C311" s="632" t="s">
        <v>4191</v>
      </c>
      <c r="D311" s="159">
        <f t="shared" si="8"/>
        <v>17.171021481481482</v>
      </c>
      <c r="E311" s="147" t="str">
        <f t="shared" si="9"/>
        <v>DER/SP 31/10/2024</v>
      </c>
      <c r="G311" s="634">
        <v>16.010000000000002</v>
      </c>
    </row>
    <row r="312" spans="1:7" ht="16.5" x14ac:dyDescent="0.3">
      <c r="A312" s="632" t="s">
        <v>987</v>
      </c>
      <c r="B312" s="633" t="s">
        <v>988</v>
      </c>
      <c r="C312" s="632" t="s">
        <v>4191</v>
      </c>
      <c r="D312" s="159">
        <f t="shared" si="8"/>
        <v>27.874756296296294</v>
      </c>
      <c r="E312" s="147" t="str">
        <f t="shared" si="9"/>
        <v>DER/SP 31/10/2024</v>
      </c>
      <c r="G312" s="634">
        <v>25.99</v>
      </c>
    </row>
    <row r="313" spans="1:7" ht="16.5" x14ac:dyDescent="0.3">
      <c r="A313" s="632" t="s">
        <v>989</v>
      </c>
      <c r="B313" s="633" t="s">
        <v>990</v>
      </c>
      <c r="C313" s="632" t="s">
        <v>4191</v>
      </c>
      <c r="D313" s="159">
        <f t="shared" si="8"/>
        <v>80.771369629629632</v>
      </c>
      <c r="E313" s="147" t="str">
        <f t="shared" si="9"/>
        <v>DER/SP 31/10/2024</v>
      </c>
      <c r="G313" s="634">
        <v>75.31</v>
      </c>
    </row>
    <row r="314" spans="1:7" ht="14" x14ac:dyDescent="0.3">
      <c r="A314" s="632" t="s">
        <v>991</v>
      </c>
      <c r="B314" s="633" t="s">
        <v>992</v>
      </c>
      <c r="C314" s="632" t="s">
        <v>867</v>
      </c>
      <c r="D314" s="159">
        <f t="shared" si="8"/>
        <v>75.247899259259242</v>
      </c>
      <c r="E314" s="147" t="str">
        <f t="shared" si="9"/>
        <v>DER/SP 31/10/2024</v>
      </c>
      <c r="G314" s="634">
        <v>70.16</v>
      </c>
    </row>
    <row r="315" spans="1:7" ht="14" x14ac:dyDescent="0.3">
      <c r="A315" s="632" t="s">
        <v>993</v>
      </c>
      <c r="B315" s="633" t="s">
        <v>994</v>
      </c>
      <c r="C315" s="632" t="s">
        <v>471</v>
      </c>
      <c r="D315" s="159">
        <f t="shared" si="8"/>
        <v>109.92242296296295</v>
      </c>
      <c r="E315" s="147" t="str">
        <f t="shared" si="9"/>
        <v>DER/SP 31/10/2024</v>
      </c>
      <c r="G315" s="634">
        <v>102.49</v>
      </c>
    </row>
    <row r="316" spans="1:7" ht="14" x14ac:dyDescent="0.3">
      <c r="A316" s="632" t="s">
        <v>995</v>
      </c>
      <c r="B316" s="633" t="s">
        <v>996</v>
      </c>
      <c r="C316" s="632" t="s">
        <v>471</v>
      </c>
      <c r="D316" s="159">
        <f t="shared" si="8"/>
        <v>113.09707777777778</v>
      </c>
      <c r="E316" s="147" t="str">
        <f t="shared" si="9"/>
        <v>DER/SP 31/10/2024</v>
      </c>
      <c r="G316" s="634">
        <v>105.45</v>
      </c>
    </row>
    <row r="317" spans="1:7" ht="14" x14ac:dyDescent="0.3">
      <c r="A317" s="632" t="s">
        <v>997</v>
      </c>
      <c r="B317" s="633" t="s">
        <v>998</v>
      </c>
      <c r="C317" s="632" t="s">
        <v>471</v>
      </c>
      <c r="D317" s="159">
        <f t="shared" si="8"/>
        <v>89.834151111111112</v>
      </c>
      <c r="E317" s="147" t="str">
        <f t="shared" si="9"/>
        <v>DER/SP 31/10/2024</v>
      </c>
      <c r="G317" s="634">
        <v>83.76</v>
      </c>
    </row>
    <row r="318" spans="1:7" ht="14" x14ac:dyDescent="0.3">
      <c r="A318" s="632" t="s">
        <v>999</v>
      </c>
      <c r="B318" s="633" t="s">
        <v>1000</v>
      </c>
      <c r="C318" s="632" t="s">
        <v>471</v>
      </c>
      <c r="D318" s="159">
        <f t="shared" si="8"/>
        <v>124.25127037037036</v>
      </c>
      <c r="E318" s="147" t="str">
        <f t="shared" si="9"/>
        <v>DER/SP 31/10/2024</v>
      </c>
      <c r="G318" s="634">
        <v>115.85</v>
      </c>
    </row>
    <row r="319" spans="1:7" ht="14" x14ac:dyDescent="0.3">
      <c r="A319" s="632" t="s">
        <v>1001</v>
      </c>
      <c r="B319" s="633" t="s">
        <v>1002</v>
      </c>
      <c r="C319" s="632" t="s">
        <v>471</v>
      </c>
      <c r="D319" s="159">
        <f t="shared" si="8"/>
        <v>30.620403703703705</v>
      </c>
      <c r="E319" s="147" t="str">
        <f t="shared" si="9"/>
        <v>DER/SP 31/10/2024</v>
      </c>
      <c r="G319" s="634">
        <v>28.55</v>
      </c>
    </row>
    <row r="320" spans="1:7" ht="14" x14ac:dyDescent="0.3">
      <c r="A320" s="632" t="s">
        <v>1003</v>
      </c>
      <c r="B320" s="633" t="s">
        <v>1004</v>
      </c>
      <c r="C320" s="632" t="s">
        <v>471</v>
      </c>
      <c r="D320" s="159">
        <f t="shared" si="8"/>
        <v>119.45711259259258</v>
      </c>
      <c r="E320" s="147" t="str">
        <f t="shared" si="9"/>
        <v>DER/SP 31/10/2024</v>
      </c>
      <c r="G320" s="634">
        <v>111.38</v>
      </c>
    </row>
    <row r="321" spans="1:7" ht="14" x14ac:dyDescent="0.3">
      <c r="A321" s="632" t="s">
        <v>1005</v>
      </c>
      <c r="B321" s="633" t="s">
        <v>1006</v>
      </c>
      <c r="C321" s="632" t="s">
        <v>471</v>
      </c>
      <c r="D321" s="159">
        <f t="shared" si="8"/>
        <v>164.44926444444445</v>
      </c>
      <c r="E321" s="147" t="str">
        <f t="shared" si="9"/>
        <v>DER/SP 31/10/2024</v>
      </c>
      <c r="G321" s="634">
        <v>153.33000000000001</v>
      </c>
    </row>
    <row r="322" spans="1:7" ht="14" x14ac:dyDescent="0.3">
      <c r="A322" s="632" t="s">
        <v>1007</v>
      </c>
      <c r="B322" s="633" t="s">
        <v>1008</v>
      </c>
      <c r="C322" s="632" t="s">
        <v>471</v>
      </c>
      <c r="D322" s="159">
        <f t="shared" si="8"/>
        <v>237.77735555555552</v>
      </c>
      <c r="E322" s="147" t="str">
        <f t="shared" si="9"/>
        <v>DER/SP 31/10/2024</v>
      </c>
      <c r="G322" s="634">
        <v>221.7</v>
      </c>
    </row>
    <row r="323" spans="1:7" ht="14" x14ac:dyDescent="0.3">
      <c r="A323" s="632" t="s">
        <v>1009</v>
      </c>
      <c r="B323" s="633" t="s">
        <v>1010</v>
      </c>
      <c r="C323" s="632" t="s">
        <v>471</v>
      </c>
      <c r="D323" s="159">
        <f t="shared" si="8"/>
        <v>467.8004022222222</v>
      </c>
      <c r="E323" s="147" t="str">
        <f t="shared" si="9"/>
        <v>DER/SP 31/10/2024</v>
      </c>
      <c r="G323" s="634">
        <v>436.17</v>
      </c>
    </row>
    <row r="324" spans="1:7" ht="14" x14ac:dyDescent="0.3">
      <c r="A324" s="632" t="s">
        <v>1011</v>
      </c>
      <c r="B324" s="633" t="s">
        <v>1012</v>
      </c>
      <c r="C324" s="632" t="s">
        <v>471</v>
      </c>
      <c r="D324" s="159">
        <f t="shared" si="8"/>
        <v>384.80891925925926</v>
      </c>
      <c r="E324" s="147" t="str">
        <f t="shared" si="9"/>
        <v>DER/SP 31/10/2024</v>
      </c>
      <c r="G324" s="634">
        <v>358.79</v>
      </c>
    </row>
    <row r="325" spans="1:7" ht="14" x14ac:dyDescent="0.3">
      <c r="A325" s="632" t="s">
        <v>1013</v>
      </c>
      <c r="B325" s="633" t="s">
        <v>1014</v>
      </c>
      <c r="C325" s="632" t="s">
        <v>471</v>
      </c>
      <c r="D325" s="159">
        <f t="shared" si="8"/>
        <v>71.107977777777776</v>
      </c>
      <c r="E325" s="147" t="str">
        <f t="shared" si="9"/>
        <v>DER/SP 31/10/2024</v>
      </c>
      <c r="G325" s="634">
        <v>66.3</v>
      </c>
    </row>
    <row r="326" spans="1:7" ht="14" x14ac:dyDescent="0.3">
      <c r="A326" s="632" t="s">
        <v>1015</v>
      </c>
      <c r="B326" s="633" t="s">
        <v>1016</v>
      </c>
      <c r="C326" s="632" t="s">
        <v>471</v>
      </c>
      <c r="D326" s="159">
        <f t="shared" si="8"/>
        <v>213.0558037037037</v>
      </c>
      <c r="E326" s="147" t="str">
        <f t="shared" si="9"/>
        <v>DER/SP 31/10/2024</v>
      </c>
      <c r="G326" s="634">
        <v>198.65</v>
      </c>
    </row>
    <row r="327" spans="1:7" ht="14" x14ac:dyDescent="0.3">
      <c r="A327" s="632" t="s">
        <v>1017</v>
      </c>
      <c r="B327" s="633" t="s">
        <v>1018</v>
      </c>
      <c r="C327" s="632" t="s">
        <v>471</v>
      </c>
      <c r="D327" s="159">
        <f t="shared" ref="D327:D390" si="10">(G327/(1+0.35))*(1+$D$3)</f>
        <v>287.47786370370369</v>
      </c>
      <c r="E327" s="147" t="str">
        <f t="shared" si="9"/>
        <v>DER/SP 31/10/2024</v>
      </c>
      <c r="G327" s="634">
        <v>268.04000000000002</v>
      </c>
    </row>
    <row r="328" spans="1:7" ht="14" x14ac:dyDescent="0.3">
      <c r="A328" s="632" t="s">
        <v>1019</v>
      </c>
      <c r="B328" s="633" t="s">
        <v>1020</v>
      </c>
      <c r="C328" s="632" t="s">
        <v>471</v>
      </c>
      <c r="D328" s="159">
        <f t="shared" si="10"/>
        <v>316.87559629629624</v>
      </c>
      <c r="E328" s="147" t="str">
        <f t="shared" ref="E328:E391" si="11">$E$6</f>
        <v>DER/SP 31/10/2024</v>
      </c>
      <c r="G328" s="634">
        <v>295.45</v>
      </c>
    </row>
    <row r="329" spans="1:7" ht="14" x14ac:dyDescent="0.3">
      <c r="A329" s="632" t="s">
        <v>1021</v>
      </c>
      <c r="B329" s="633" t="s">
        <v>1022</v>
      </c>
      <c r="C329" s="632" t="s">
        <v>471</v>
      </c>
      <c r="D329" s="159">
        <f t="shared" si="10"/>
        <v>61.39096</v>
      </c>
      <c r="E329" s="147" t="str">
        <f t="shared" si="11"/>
        <v>DER/SP 31/10/2024</v>
      </c>
      <c r="G329" s="634">
        <v>57.24</v>
      </c>
    </row>
    <row r="330" spans="1:7" ht="14" x14ac:dyDescent="0.3">
      <c r="A330" s="632" t="s">
        <v>1023</v>
      </c>
      <c r="B330" s="633" t="s">
        <v>1024</v>
      </c>
      <c r="C330" s="632" t="s">
        <v>471</v>
      </c>
      <c r="D330" s="159">
        <f t="shared" si="10"/>
        <v>76.020112592592582</v>
      </c>
      <c r="E330" s="147" t="str">
        <f t="shared" si="11"/>
        <v>DER/SP 31/10/2024</v>
      </c>
      <c r="G330" s="634">
        <v>70.88</v>
      </c>
    </row>
    <row r="331" spans="1:7" ht="14" x14ac:dyDescent="0.3">
      <c r="A331" s="632" t="s">
        <v>1025</v>
      </c>
      <c r="B331" s="633" t="s">
        <v>1026</v>
      </c>
      <c r="C331" s="632" t="s">
        <v>471</v>
      </c>
      <c r="D331" s="159">
        <f t="shared" si="10"/>
        <v>117.70890740740739</v>
      </c>
      <c r="E331" s="147" t="str">
        <f t="shared" si="11"/>
        <v>DER/SP 31/10/2024</v>
      </c>
      <c r="G331" s="634">
        <v>109.75</v>
      </c>
    </row>
    <row r="332" spans="1:7" ht="14" x14ac:dyDescent="0.3">
      <c r="A332" s="632" t="s">
        <v>1027</v>
      </c>
      <c r="B332" s="633" t="s">
        <v>1028</v>
      </c>
      <c r="C332" s="632" t="s">
        <v>471</v>
      </c>
      <c r="D332" s="159">
        <f t="shared" si="10"/>
        <v>29.515709629629626</v>
      </c>
      <c r="E332" s="147" t="str">
        <f t="shared" si="11"/>
        <v>DER/SP 31/10/2024</v>
      </c>
      <c r="G332" s="634">
        <v>27.52</v>
      </c>
    </row>
    <row r="333" spans="1:7" ht="14" x14ac:dyDescent="0.3">
      <c r="A333" s="632" t="s">
        <v>1029</v>
      </c>
      <c r="B333" s="633" t="s">
        <v>1030</v>
      </c>
      <c r="C333" s="632" t="s">
        <v>471</v>
      </c>
      <c r="D333" s="159">
        <f t="shared" si="10"/>
        <v>48.284783703703702</v>
      </c>
      <c r="E333" s="147" t="str">
        <f t="shared" si="11"/>
        <v>DER/SP 31/10/2024</v>
      </c>
      <c r="G333" s="634">
        <v>45.02</v>
      </c>
    </row>
    <row r="334" spans="1:7" ht="14" x14ac:dyDescent="0.3">
      <c r="A334" s="632" t="s">
        <v>1031</v>
      </c>
      <c r="B334" s="633" t="s">
        <v>1032</v>
      </c>
      <c r="C334" s="632" t="s">
        <v>471</v>
      </c>
      <c r="D334" s="159">
        <f t="shared" si="10"/>
        <v>56.457374814814813</v>
      </c>
      <c r="E334" s="147" t="str">
        <f t="shared" si="11"/>
        <v>DER/SP 31/10/2024</v>
      </c>
      <c r="G334" s="634">
        <v>52.64</v>
      </c>
    </row>
    <row r="335" spans="1:7" ht="14" x14ac:dyDescent="0.3">
      <c r="A335" s="632" t="s">
        <v>1033</v>
      </c>
      <c r="B335" s="633" t="s">
        <v>1034</v>
      </c>
      <c r="C335" s="632" t="s">
        <v>471</v>
      </c>
      <c r="D335" s="159">
        <f t="shared" si="10"/>
        <v>90.145181481481472</v>
      </c>
      <c r="E335" s="147" t="str">
        <f t="shared" si="11"/>
        <v>DER/SP 31/10/2024</v>
      </c>
      <c r="G335" s="634">
        <v>84.05</v>
      </c>
    </row>
    <row r="336" spans="1:7" ht="14" x14ac:dyDescent="0.3">
      <c r="A336" s="632" t="s">
        <v>1035</v>
      </c>
      <c r="B336" s="633" t="s">
        <v>1036</v>
      </c>
      <c r="C336" s="632" t="s">
        <v>471</v>
      </c>
      <c r="D336" s="159">
        <f t="shared" si="10"/>
        <v>306.64376962962962</v>
      </c>
      <c r="E336" s="147" t="str">
        <f t="shared" si="11"/>
        <v>DER/SP 31/10/2024</v>
      </c>
      <c r="G336" s="634">
        <v>285.91000000000003</v>
      </c>
    </row>
    <row r="337" spans="1:7" ht="14" x14ac:dyDescent="0.3">
      <c r="A337" s="632" t="s">
        <v>1037</v>
      </c>
      <c r="B337" s="633" t="s">
        <v>1038</v>
      </c>
      <c r="C337" s="632" t="s">
        <v>471</v>
      </c>
      <c r="D337" s="159">
        <f t="shared" si="10"/>
        <v>323.01040222222218</v>
      </c>
      <c r="E337" s="147" t="str">
        <f t="shared" si="11"/>
        <v>DER/SP 31/10/2024</v>
      </c>
      <c r="G337" s="634">
        <v>301.17</v>
      </c>
    </row>
    <row r="338" spans="1:7" ht="14" x14ac:dyDescent="0.3">
      <c r="A338" s="632" t="s">
        <v>1039</v>
      </c>
      <c r="B338" s="633" t="s">
        <v>1040</v>
      </c>
      <c r="C338" s="632" t="s">
        <v>471</v>
      </c>
      <c r="D338" s="159">
        <f t="shared" si="10"/>
        <v>403.47074148148141</v>
      </c>
      <c r="E338" s="147" t="str">
        <f t="shared" si="11"/>
        <v>DER/SP 31/10/2024</v>
      </c>
      <c r="G338" s="634">
        <v>376.19</v>
      </c>
    </row>
    <row r="339" spans="1:7" ht="14" x14ac:dyDescent="0.3">
      <c r="A339" s="632" t="s">
        <v>1041</v>
      </c>
      <c r="B339" s="633" t="s">
        <v>1042</v>
      </c>
      <c r="C339" s="632" t="s">
        <v>471</v>
      </c>
      <c r="D339" s="159">
        <f t="shared" si="10"/>
        <v>405.71230518518507</v>
      </c>
      <c r="E339" s="147" t="str">
        <f t="shared" si="11"/>
        <v>DER/SP 31/10/2024</v>
      </c>
      <c r="G339" s="634">
        <v>378.28</v>
      </c>
    </row>
    <row r="340" spans="1:7" ht="14" x14ac:dyDescent="0.3">
      <c r="A340" s="632" t="s">
        <v>1043</v>
      </c>
      <c r="B340" s="633" t="s">
        <v>1044</v>
      </c>
      <c r="C340" s="632" t="s">
        <v>471</v>
      </c>
      <c r="D340" s="159">
        <f t="shared" si="10"/>
        <v>436.27908296296289</v>
      </c>
      <c r="E340" s="147" t="str">
        <f t="shared" si="11"/>
        <v>DER/SP 31/10/2024</v>
      </c>
      <c r="G340" s="634">
        <v>406.78</v>
      </c>
    </row>
    <row r="341" spans="1:7" ht="14" x14ac:dyDescent="0.3">
      <c r="A341" s="632" t="s">
        <v>1045</v>
      </c>
      <c r="B341" s="633" t="s">
        <v>1046</v>
      </c>
      <c r="C341" s="632" t="s">
        <v>471</v>
      </c>
      <c r="D341" s="159">
        <f t="shared" si="10"/>
        <v>536.9456711111111</v>
      </c>
      <c r="E341" s="147" t="str">
        <f t="shared" si="11"/>
        <v>DER/SP 31/10/2024</v>
      </c>
      <c r="G341" s="634">
        <v>500.64</v>
      </c>
    </row>
    <row r="342" spans="1:7" ht="14" x14ac:dyDescent="0.3">
      <c r="A342" s="632" t="s">
        <v>1047</v>
      </c>
      <c r="B342" s="633" t="s">
        <v>1048</v>
      </c>
      <c r="C342" s="632" t="s">
        <v>471</v>
      </c>
      <c r="D342" s="159">
        <f t="shared" si="10"/>
        <v>429.79034592592592</v>
      </c>
      <c r="E342" s="147" t="str">
        <f t="shared" si="11"/>
        <v>DER/SP 31/10/2024</v>
      </c>
      <c r="G342" s="634">
        <v>400.73</v>
      </c>
    </row>
    <row r="343" spans="1:7" ht="14" x14ac:dyDescent="0.3">
      <c r="A343" s="632" t="s">
        <v>1049</v>
      </c>
      <c r="B343" s="633" t="s">
        <v>1050</v>
      </c>
      <c r="C343" s="632" t="s">
        <v>471</v>
      </c>
      <c r="D343" s="159">
        <f t="shared" si="10"/>
        <v>487.62054444444436</v>
      </c>
      <c r="E343" s="147" t="str">
        <f t="shared" si="11"/>
        <v>DER/SP 31/10/2024</v>
      </c>
      <c r="G343" s="634">
        <v>454.65</v>
      </c>
    </row>
    <row r="344" spans="1:7" ht="14" x14ac:dyDescent="0.3">
      <c r="A344" s="632" t="s">
        <v>1051</v>
      </c>
      <c r="B344" s="633" t="s">
        <v>1052</v>
      </c>
      <c r="C344" s="632" t="s">
        <v>471</v>
      </c>
      <c r="D344" s="159">
        <f t="shared" si="10"/>
        <v>531.15407111111108</v>
      </c>
      <c r="E344" s="147" t="str">
        <f t="shared" si="11"/>
        <v>DER/SP 31/10/2024</v>
      </c>
      <c r="G344" s="634">
        <v>495.24</v>
      </c>
    </row>
    <row r="345" spans="1:7" ht="14" x14ac:dyDescent="0.3">
      <c r="A345" s="632" t="s">
        <v>1053</v>
      </c>
      <c r="B345" s="633" t="s">
        <v>1054</v>
      </c>
      <c r="C345" s="632" t="s">
        <v>471</v>
      </c>
      <c r="D345" s="159">
        <f t="shared" si="10"/>
        <v>571.43786666666665</v>
      </c>
      <c r="E345" s="147" t="str">
        <f t="shared" si="11"/>
        <v>DER/SP 31/10/2024</v>
      </c>
      <c r="G345" s="634">
        <v>532.79999999999995</v>
      </c>
    </row>
    <row r="346" spans="1:7" ht="14" x14ac:dyDescent="0.3">
      <c r="A346" s="632" t="s">
        <v>1055</v>
      </c>
      <c r="B346" s="633" t="s">
        <v>1056</v>
      </c>
      <c r="C346" s="632" t="s">
        <v>471</v>
      </c>
      <c r="D346" s="159">
        <f t="shared" si="10"/>
        <v>720.22836074074064</v>
      </c>
      <c r="E346" s="147" t="str">
        <f t="shared" si="11"/>
        <v>DER/SP 31/10/2024</v>
      </c>
      <c r="G346" s="634">
        <v>671.53</v>
      </c>
    </row>
    <row r="347" spans="1:7" ht="14" x14ac:dyDescent="0.3">
      <c r="A347" s="632" t="s">
        <v>1057</v>
      </c>
      <c r="B347" s="633" t="s">
        <v>1058</v>
      </c>
      <c r="C347" s="632" t="s">
        <v>471</v>
      </c>
      <c r="D347" s="159">
        <f t="shared" si="10"/>
        <v>775.30218666666656</v>
      </c>
      <c r="E347" s="147" t="str">
        <f t="shared" si="11"/>
        <v>DER/SP 31/10/2024</v>
      </c>
      <c r="G347" s="634">
        <v>722.88</v>
      </c>
    </row>
    <row r="348" spans="1:7" ht="14" x14ac:dyDescent="0.3">
      <c r="A348" s="632" t="s">
        <v>1059</v>
      </c>
      <c r="B348" s="633" t="s">
        <v>1060</v>
      </c>
      <c r="C348" s="632" t="s">
        <v>471</v>
      </c>
      <c r="D348" s="159">
        <f t="shared" si="10"/>
        <v>864.78240666666647</v>
      </c>
      <c r="E348" s="147" t="str">
        <f t="shared" si="11"/>
        <v>DER/SP 31/10/2024</v>
      </c>
      <c r="G348" s="634">
        <v>806.31</v>
      </c>
    </row>
    <row r="349" spans="1:7" ht="14" x14ac:dyDescent="0.3">
      <c r="A349" s="632" t="s">
        <v>1061</v>
      </c>
      <c r="B349" s="633" t="s">
        <v>1062</v>
      </c>
      <c r="C349" s="632" t="s">
        <v>471</v>
      </c>
      <c r="D349" s="159">
        <f t="shared" si="10"/>
        <v>1013.6372518518517</v>
      </c>
      <c r="E349" s="147" t="str">
        <f t="shared" si="11"/>
        <v>DER/SP 31/10/2024</v>
      </c>
      <c r="G349" s="634">
        <v>945.1</v>
      </c>
    </row>
    <row r="350" spans="1:7" ht="14" x14ac:dyDescent="0.3">
      <c r="A350" s="632" t="s">
        <v>1063</v>
      </c>
      <c r="B350" s="633" t="s">
        <v>1064</v>
      </c>
      <c r="C350" s="632" t="s">
        <v>471</v>
      </c>
      <c r="D350" s="159">
        <f t="shared" si="10"/>
        <v>933.70244666666667</v>
      </c>
      <c r="E350" s="147" t="str">
        <f t="shared" si="11"/>
        <v>DER/SP 31/10/2024</v>
      </c>
      <c r="G350" s="634">
        <v>870.57</v>
      </c>
    </row>
    <row r="351" spans="1:7" ht="14" x14ac:dyDescent="0.3">
      <c r="A351" s="632" t="s">
        <v>1065</v>
      </c>
      <c r="B351" s="633" t="s">
        <v>1066</v>
      </c>
      <c r="C351" s="632" t="s">
        <v>471</v>
      </c>
      <c r="D351" s="159">
        <f t="shared" si="10"/>
        <v>1015.5141592592591</v>
      </c>
      <c r="E351" s="147" t="str">
        <f t="shared" si="11"/>
        <v>DER/SP 31/10/2024</v>
      </c>
      <c r="G351" s="634">
        <v>946.85</v>
      </c>
    </row>
    <row r="352" spans="1:7" ht="14" x14ac:dyDescent="0.3">
      <c r="A352" s="632" t="s">
        <v>1067</v>
      </c>
      <c r="B352" s="633" t="s">
        <v>1068</v>
      </c>
      <c r="C352" s="632" t="s">
        <v>471</v>
      </c>
      <c r="D352" s="159">
        <f t="shared" si="10"/>
        <v>1180.4889577777778</v>
      </c>
      <c r="E352" s="147" t="str">
        <f t="shared" si="11"/>
        <v>DER/SP 31/10/2024</v>
      </c>
      <c r="G352" s="634">
        <v>1100.67</v>
      </c>
    </row>
    <row r="353" spans="1:7" ht="14" x14ac:dyDescent="0.3">
      <c r="A353" s="632" t="s">
        <v>1069</v>
      </c>
      <c r="B353" s="633" t="s">
        <v>1070</v>
      </c>
      <c r="C353" s="632" t="s">
        <v>471</v>
      </c>
      <c r="D353" s="159">
        <f t="shared" si="10"/>
        <v>1176.4670133333332</v>
      </c>
      <c r="E353" s="147" t="str">
        <f t="shared" si="11"/>
        <v>DER/SP 31/10/2024</v>
      </c>
      <c r="G353" s="634">
        <v>1096.92</v>
      </c>
    </row>
    <row r="354" spans="1:7" ht="14" x14ac:dyDescent="0.3">
      <c r="A354" s="632" t="s">
        <v>1071</v>
      </c>
      <c r="B354" s="633" t="s">
        <v>1072</v>
      </c>
      <c r="C354" s="632" t="s">
        <v>471</v>
      </c>
      <c r="D354" s="159">
        <f t="shared" si="10"/>
        <v>1523.4482044444442</v>
      </c>
      <c r="E354" s="147" t="str">
        <f t="shared" si="11"/>
        <v>DER/SP 31/10/2024</v>
      </c>
      <c r="G354" s="634">
        <v>1420.44</v>
      </c>
    </row>
    <row r="355" spans="1:7" ht="14" x14ac:dyDescent="0.3">
      <c r="A355" s="632" t="s">
        <v>1073</v>
      </c>
      <c r="B355" s="633" t="s">
        <v>1074</v>
      </c>
      <c r="C355" s="632" t="s">
        <v>471</v>
      </c>
      <c r="D355" s="159">
        <f t="shared" si="10"/>
        <v>1572.6446288888885</v>
      </c>
      <c r="E355" s="147" t="str">
        <f t="shared" si="11"/>
        <v>DER/SP 31/10/2024</v>
      </c>
      <c r="G355" s="634">
        <v>1466.31</v>
      </c>
    </row>
    <row r="356" spans="1:7" ht="14" x14ac:dyDescent="0.3">
      <c r="A356" s="632" t="s">
        <v>1075</v>
      </c>
      <c r="B356" s="633" t="s">
        <v>1076</v>
      </c>
      <c r="C356" s="632" t="s">
        <v>471</v>
      </c>
      <c r="D356" s="159">
        <f t="shared" si="10"/>
        <v>1817.5435074074073</v>
      </c>
      <c r="E356" s="147" t="str">
        <f t="shared" si="11"/>
        <v>DER/SP 31/10/2024</v>
      </c>
      <c r="G356" s="634">
        <v>1694.65</v>
      </c>
    </row>
    <row r="357" spans="1:7" ht="14" x14ac:dyDescent="0.3">
      <c r="A357" s="632" t="s">
        <v>1077</v>
      </c>
      <c r="B357" s="633" t="s">
        <v>1078</v>
      </c>
      <c r="C357" s="632" t="s">
        <v>471</v>
      </c>
      <c r="D357" s="159">
        <f t="shared" si="10"/>
        <v>2195.7886133333327</v>
      </c>
      <c r="E357" s="147" t="str">
        <f t="shared" si="11"/>
        <v>DER/SP 31/10/2024</v>
      </c>
      <c r="G357" s="634">
        <v>2047.32</v>
      </c>
    </row>
    <row r="358" spans="1:7" ht="14" x14ac:dyDescent="0.3">
      <c r="A358" s="632" t="s">
        <v>1079</v>
      </c>
      <c r="B358" s="633" t="s">
        <v>1080</v>
      </c>
      <c r="C358" s="632" t="s">
        <v>471</v>
      </c>
      <c r="D358" s="159">
        <f t="shared" si="10"/>
        <v>2295.8653162962964</v>
      </c>
      <c r="E358" s="147" t="str">
        <f t="shared" si="11"/>
        <v>DER/SP 31/10/2024</v>
      </c>
      <c r="G358" s="634">
        <v>2140.63</v>
      </c>
    </row>
    <row r="359" spans="1:7" ht="14" x14ac:dyDescent="0.3">
      <c r="A359" s="632" t="s">
        <v>1081</v>
      </c>
      <c r="B359" s="633" t="s">
        <v>1082</v>
      </c>
      <c r="C359" s="632" t="s">
        <v>471</v>
      </c>
      <c r="D359" s="159">
        <f t="shared" si="10"/>
        <v>2432.2789466666668</v>
      </c>
      <c r="E359" s="147" t="str">
        <f t="shared" si="11"/>
        <v>DER/SP 31/10/2024</v>
      </c>
      <c r="G359" s="634">
        <v>2267.8200000000002</v>
      </c>
    </row>
    <row r="360" spans="1:7" ht="14" x14ac:dyDescent="0.3">
      <c r="A360" s="632" t="s">
        <v>1083</v>
      </c>
      <c r="B360" s="633" t="s">
        <v>1084</v>
      </c>
      <c r="C360" s="632" t="s">
        <v>471</v>
      </c>
      <c r="D360" s="159">
        <f t="shared" si="10"/>
        <v>2665.991457037037</v>
      </c>
      <c r="E360" s="147" t="str">
        <f t="shared" si="11"/>
        <v>DER/SP 31/10/2024</v>
      </c>
      <c r="G360" s="634">
        <v>2485.73</v>
      </c>
    </row>
    <row r="361" spans="1:7" ht="14" x14ac:dyDescent="0.3">
      <c r="A361" s="632" t="s">
        <v>1085</v>
      </c>
      <c r="B361" s="633" t="s">
        <v>1086</v>
      </c>
      <c r="C361" s="632" t="s">
        <v>471</v>
      </c>
      <c r="D361" s="159">
        <f t="shared" si="10"/>
        <v>2820.3804977777772</v>
      </c>
      <c r="E361" s="147" t="str">
        <f t="shared" si="11"/>
        <v>DER/SP 31/10/2024</v>
      </c>
      <c r="G361" s="634">
        <v>2629.68</v>
      </c>
    </row>
    <row r="362" spans="1:7" ht="14" x14ac:dyDescent="0.3">
      <c r="A362" s="632" t="s">
        <v>1087</v>
      </c>
      <c r="B362" s="633" t="s">
        <v>1088</v>
      </c>
      <c r="C362" s="632" t="s">
        <v>471</v>
      </c>
      <c r="D362" s="159">
        <f t="shared" si="10"/>
        <v>171.16323037037037</v>
      </c>
      <c r="E362" s="147" t="str">
        <f t="shared" si="11"/>
        <v>DER/SP 31/10/2024</v>
      </c>
      <c r="G362" s="634">
        <v>159.59</v>
      </c>
    </row>
    <row r="363" spans="1:7" ht="14" x14ac:dyDescent="0.3">
      <c r="A363" s="632" t="s">
        <v>1089</v>
      </c>
      <c r="B363" s="633" t="s">
        <v>1090</v>
      </c>
      <c r="C363" s="632" t="s">
        <v>471</v>
      </c>
      <c r="D363" s="159">
        <f t="shared" si="10"/>
        <v>283.70259851851847</v>
      </c>
      <c r="E363" s="147" t="str">
        <f t="shared" si="11"/>
        <v>DER/SP 31/10/2024</v>
      </c>
      <c r="G363" s="634">
        <v>264.52</v>
      </c>
    </row>
    <row r="364" spans="1:7" ht="14" x14ac:dyDescent="0.3">
      <c r="A364" s="632" t="s">
        <v>1091</v>
      </c>
      <c r="B364" s="633" t="s">
        <v>1092</v>
      </c>
      <c r="C364" s="632" t="s">
        <v>471</v>
      </c>
      <c r="D364" s="159">
        <f t="shared" si="10"/>
        <v>94.563957777777759</v>
      </c>
      <c r="E364" s="147" t="str">
        <f t="shared" si="11"/>
        <v>DER/SP 31/10/2024</v>
      </c>
      <c r="G364" s="634">
        <v>88.17</v>
      </c>
    </row>
    <row r="365" spans="1:7" ht="14" x14ac:dyDescent="0.3">
      <c r="A365" s="632" t="s">
        <v>1093</v>
      </c>
      <c r="B365" s="633" t="s">
        <v>1094</v>
      </c>
      <c r="C365" s="632" t="s">
        <v>471</v>
      </c>
      <c r="D365" s="159">
        <f t="shared" si="10"/>
        <v>144.68274814814814</v>
      </c>
      <c r="E365" s="147" t="str">
        <f t="shared" si="11"/>
        <v>DER/SP 31/10/2024</v>
      </c>
      <c r="G365" s="634">
        <v>134.9</v>
      </c>
    </row>
    <row r="366" spans="1:7" ht="14" x14ac:dyDescent="0.3">
      <c r="A366" s="632" t="s">
        <v>1095</v>
      </c>
      <c r="B366" s="633" t="s">
        <v>1096</v>
      </c>
      <c r="C366" s="632" t="s">
        <v>471</v>
      </c>
      <c r="D366" s="159">
        <f t="shared" si="10"/>
        <v>246.50765629629629</v>
      </c>
      <c r="E366" s="147" t="str">
        <f t="shared" si="11"/>
        <v>DER/SP 31/10/2024</v>
      </c>
      <c r="G366" s="634">
        <v>229.84</v>
      </c>
    </row>
    <row r="367" spans="1:7" ht="14" x14ac:dyDescent="0.3">
      <c r="A367" s="632" t="s">
        <v>1097</v>
      </c>
      <c r="B367" s="633" t="s">
        <v>1098</v>
      </c>
      <c r="C367" s="632" t="s">
        <v>471</v>
      </c>
      <c r="D367" s="159">
        <f t="shared" si="10"/>
        <v>100.32338222222222</v>
      </c>
      <c r="E367" s="147" t="str">
        <f t="shared" si="11"/>
        <v>DER/SP 31/10/2024</v>
      </c>
      <c r="G367" s="634">
        <v>93.54</v>
      </c>
    </row>
    <row r="368" spans="1:7" ht="16.5" x14ac:dyDescent="0.3">
      <c r="A368" s="632" t="s">
        <v>1099</v>
      </c>
      <c r="B368" s="633" t="s">
        <v>1100</v>
      </c>
      <c r="C368" s="632" t="s">
        <v>4192</v>
      </c>
      <c r="D368" s="159">
        <f t="shared" si="10"/>
        <v>1193.7881874074073</v>
      </c>
      <c r="E368" s="147" t="str">
        <f t="shared" si="11"/>
        <v>DER/SP 31/10/2024</v>
      </c>
      <c r="G368" s="634">
        <v>1113.07</v>
      </c>
    </row>
    <row r="369" spans="1:7" ht="16.5" x14ac:dyDescent="0.3">
      <c r="A369" s="632" t="s">
        <v>1101</v>
      </c>
      <c r="B369" s="633" t="s">
        <v>1102</v>
      </c>
      <c r="C369" s="632" t="s">
        <v>4192</v>
      </c>
      <c r="D369" s="159">
        <f t="shared" si="10"/>
        <v>1510.2240511111108</v>
      </c>
      <c r="E369" s="147" t="str">
        <f t="shared" si="11"/>
        <v>DER/SP 31/10/2024</v>
      </c>
      <c r="G369" s="634">
        <v>1408.11</v>
      </c>
    </row>
    <row r="370" spans="1:7" ht="14" x14ac:dyDescent="0.3">
      <c r="A370" s="632" t="s">
        <v>1103</v>
      </c>
      <c r="B370" s="633" t="s">
        <v>1104</v>
      </c>
      <c r="C370" s="632" t="s">
        <v>316</v>
      </c>
      <c r="D370" s="159">
        <f t="shared" si="10"/>
        <v>755.49276962962949</v>
      </c>
      <c r="E370" s="147" t="str">
        <f t="shared" si="11"/>
        <v>DER/SP 31/10/2024</v>
      </c>
      <c r="G370" s="634">
        <v>704.41</v>
      </c>
    </row>
    <row r="371" spans="1:7" ht="14" x14ac:dyDescent="0.3">
      <c r="A371" s="632" t="s">
        <v>1105</v>
      </c>
      <c r="B371" s="633" t="s">
        <v>1106</v>
      </c>
      <c r="C371" s="632" t="s">
        <v>316</v>
      </c>
      <c r="D371" s="159">
        <f t="shared" si="10"/>
        <v>360.02301629629625</v>
      </c>
      <c r="E371" s="147" t="str">
        <f t="shared" si="11"/>
        <v>DER/SP 31/10/2024</v>
      </c>
      <c r="G371" s="634">
        <v>335.68</v>
      </c>
    </row>
    <row r="372" spans="1:7" ht="14" x14ac:dyDescent="0.3">
      <c r="A372" s="632" t="s">
        <v>1107</v>
      </c>
      <c r="B372" s="633" t="s">
        <v>1108</v>
      </c>
      <c r="C372" s="632" t="s">
        <v>316</v>
      </c>
      <c r="D372" s="159">
        <f t="shared" si="10"/>
        <v>706.25344444444443</v>
      </c>
      <c r="E372" s="147" t="str">
        <f t="shared" si="11"/>
        <v>DER/SP 31/10/2024</v>
      </c>
      <c r="G372" s="634">
        <v>658.5</v>
      </c>
    </row>
    <row r="373" spans="1:7" ht="14" x14ac:dyDescent="0.3">
      <c r="A373" s="632" t="s">
        <v>1109</v>
      </c>
      <c r="B373" s="633" t="s">
        <v>1110</v>
      </c>
      <c r="C373" s="632" t="s">
        <v>867</v>
      </c>
      <c r="D373" s="159">
        <f t="shared" si="10"/>
        <v>102.44696888888888</v>
      </c>
      <c r="E373" s="147" t="str">
        <f t="shared" si="11"/>
        <v>DER/SP 31/10/2024</v>
      </c>
      <c r="G373" s="634">
        <v>95.52</v>
      </c>
    </row>
    <row r="374" spans="1:7" ht="14" x14ac:dyDescent="0.3">
      <c r="A374" s="632" t="s">
        <v>1111</v>
      </c>
      <c r="B374" s="633" t="s">
        <v>1112</v>
      </c>
      <c r="C374" s="632" t="s">
        <v>867</v>
      </c>
      <c r="D374" s="159">
        <f t="shared" si="10"/>
        <v>105.55727259259258</v>
      </c>
      <c r="E374" s="147" t="str">
        <f t="shared" si="11"/>
        <v>DER/SP 31/10/2024</v>
      </c>
      <c r="G374" s="634">
        <v>98.42</v>
      </c>
    </row>
    <row r="375" spans="1:7" ht="14" x14ac:dyDescent="0.3">
      <c r="A375" s="632" t="s">
        <v>1113</v>
      </c>
      <c r="B375" s="633" t="s">
        <v>1114</v>
      </c>
      <c r="C375" s="632" t="s">
        <v>867</v>
      </c>
      <c r="D375" s="159">
        <f t="shared" si="10"/>
        <v>68.716261481481467</v>
      </c>
      <c r="E375" s="147" t="str">
        <f t="shared" si="11"/>
        <v>DER/SP 31/10/2024</v>
      </c>
      <c r="G375" s="634">
        <v>64.069999999999993</v>
      </c>
    </row>
    <row r="376" spans="1:7" ht="14" x14ac:dyDescent="0.3">
      <c r="A376" s="632" t="s">
        <v>1115</v>
      </c>
      <c r="B376" s="633" t="s">
        <v>1116</v>
      </c>
      <c r="C376" s="632" t="s">
        <v>867</v>
      </c>
      <c r="D376" s="159">
        <f t="shared" si="10"/>
        <v>71.075802222222208</v>
      </c>
      <c r="E376" s="147" t="str">
        <f t="shared" si="11"/>
        <v>DER/SP 31/10/2024</v>
      </c>
      <c r="G376" s="634">
        <v>66.27</v>
      </c>
    </row>
    <row r="377" spans="1:7" ht="14" x14ac:dyDescent="0.3">
      <c r="A377" s="632" t="s">
        <v>1117</v>
      </c>
      <c r="B377" s="633" t="s">
        <v>1118</v>
      </c>
      <c r="C377" s="632" t="s">
        <v>471</v>
      </c>
      <c r="D377" s="159">
        <f t="shared" si="10"/>
        <v>98.521551111111094</v>
      </c>
      <c r="E377" s="147" t="str">
        <f t="shared" si="11"/>
        <v>DER/SP 31/10/2024</v>
      </c>
      <c r="G377" s="634">
        <v>91.86</v>
      </c>
    </row>
    <row r="378" spans="1:7" ht="14" x14ac:dyDescent="0.3">
      <c r="A378" s="632" t="s">
        <v>1119</v>
      </c>
      <c r="B378" s="633" t="s">
        <v>1120</v>
      </c>
      <c r="C378" s="632" t="s">
        <v>471</v>
      </c>
      <c r="D378" s="159">
        <f t="shared" si="10"/>
        <v>152.23327851851852</v>
      </c>
      <c r="E378" s="147" t="str">
        <f t="shared" si="11"/>
        <v>DER/SP 31/10/2024</v>
      </c>
      <c r="G378" s="634">
        <v>141.94</v>
      </c>
    </row>
    <row r="379" spans="1:7" ht="14" x14ac:dyDescent="0.3">
      <c r="A379" s="632" t="s">
        <v>1121</v>
      </c>
      <c r="B379" s="633" t="s">
        <v>1122</v>
      </c>
      <c r="C379" s="632" t="s">
        <v>471</v>
      </c>
      <c r="D379" s="159">
        <f t="shared" si="10"/>
        <v>56.157069629629625</v>
      </c>
      <c r="E379" s="147" t="str">
        <f t="shared" si="11"/>
        <v>DER/SP 31/10/2024</v>
      </c>
      <c r="G379" s="634">
        <v>52.36</v>
      </c>
    </row>
    <row r="380" spans="1:7" ht="16.5" x14ac:dyDescent="0.3">
      <c r="A380" s="632" t="s">
        <v>1123</v>
      </c>
      <c r="B380" s="633" t="s">
        <v>1124</v>
      </c>
      <c r="C380" s="632" t="s">
        <v>4191</v>
      </c>
      <c r="D380" s="159">
        <f t="shared" si="10"/>
        <v>350.78863185185185</v>
      </c>
      <c r="E380" s="147" t="str">
        <f t="shared" si="11"/>
        <v>DER/SP 31/10/2024</v>
      </c>
      <c r="G380" s="634">
        <v>327.07</v>
      </c>
    </row>
    <row r="381" spans="1:7" ht="16.5" x14ac:dyDescent="0.3">
      <c r="A381" s="632" t="s">
        <v>1125</v>
      </c>
      <c r="B381" s="633" t="s">
        <v>1126</v>
      </c>
      <c r="C381" s="632" t="s">
        <v>4192</v>
      </c>
      <c r="D381" s="159">
        <f t="shared" si="10"/>
        <v>1238.6194614814813</v>
      </c>
      <c r="E381" s="147" t="str">
        <f t="shared" si="11"/>
        <v>DER/SP 31/10/2024</v>
      </c>
      <c r="G381" s="634">
        <v>1154.8699999999999</v>
      </c>
    </row>
    <row r="382" spans="1:7" ht="14" x14ac:dyDescent="0.3">
      <c r="A382" s="632" t="s">
        <v>1127</v>
      </c>
      <c r="B382" s="633" t="s">
        <v>1128</v>
      </c>
      <c r="C382" s="632" t="s">
        <v>471</v>
      </c>
      <c r="D382" s="159">
        <f t="shared" si="10"/>
        <v>100.36628296296296</v>
      </c>
      <c r="E382" s="147" t="str">
        <f t="shared" si="11"/>
        <v>DER/SP 31/10/2024</v>
      </c>
      <c r="G382" s="634">
        <v>93.58</v>
      </c>
    </row>
    <row r="383" spans="1:7" ht="14" x14ac:dyDescent="0.3">
      <c r="A383" s="632" t="s">
        <v>1129</v>
      </c>
      <c r="B383" s="633" t="s">
        <v>1130</v>
      </c>
      <c r="C383" s="632" t="s">
        <v>471</v>
      </c>
      <c r="D383" s="159">
        <f t="shared" si="10"/>
        <v>92.172241481481464</v>
      </c>
      <c r="E383" s="147" t="str">
        <f t="shared" si="11"/>
        <v>DER/SP 31/10/2024</v>
      </c>
      <c r="G383" s="634">
        <v>85.94</v>
      </c>
    </row>
    <row r="384" spans="1:7" ht="14" x14ac:dyDescent="0.3">
      <c r="A384" s="632" t="s">
        <v>1131</v>
      </c>
      <c r="B384" s="633" t="s">
        <v>1132</v>
      </c>
      <c r="C384" s="632" t="s">
        <v>471</v>
      </c>
      <c r="D384" s="159">
        <f t="shared" si="10"/>
        <v>85.490451111111099</v>
      </c>
      <c r="E384" s="147" t="str">
        <f t="shared" si="11"/>
        <v>DER/SP 31/10/2024</v>
      </c>
      <c r="G384" s="634">
        <v>79.709999999999994</v>
      </c>
    </row>
    <row r="385" spans="1:7" ht="14" x14ac:dyDescent="0.3">
      <c r="A385" s="632" t="s">
        <v>1133</v>
      </c>
      <c r="B385" s="633" t="s">
        <v>1134</v>
      </c>
      <c r="C385" s="632" t="s">
        <v>471</v>
      </c>
      <c r="D385" s="159">
        <f t="shared" si="10"/>
        <v>83.860222962962951</v>
      </c>
      <c r="E385" s="147" t="str">
        <f t="shared" si="11"/>
        <v>DER/SP 31/10/2024</v>
      </c>
      <c r="G385" s="634">
        <v>78.19</v>
      </c>
    </row>
    <row r="386" spans="1:7" ht="14" x14ac:dyDescent="0.3">
      <c r="A386" s="632" t="s">
        <v>1135</v>
      </c>
      <c r="B386" s="633" t="s">
        <v>1136</v>
      </c>
      <c r="C386" s="632" t="s">
        <v>471</v>
      </c>
      <c r="D386" s="159">
        <f t="shared" si="10"/>
        <v>8706.7911348148136</v>
      </c>
      <c r="E386" s="147" t="str">
        <f t="shared" si="11"/>
        <v>DER/SP 31/10/2024</v>
      </c>
      <c r="G386" s="634">
        <v>8118.08</v>
      </c>
    </row>
    <row r="387" spans="1:7" ht="14" x14ac:dyDescent="0.3">
      <c r="A387" s="632" t="s">
        <v>1137</v>
      </c>
      <c r="B387" s="633" t="s">
        <v>1138</v>
      </c>
      <c r="C387" s="632" t="s">
        <v>471</v>
      </c>
      <c r="D387" s="159">
        <f t="shared" si="10"/>
        <v>12333.25510074074</v>
      </c>
      <c r="E387" s="147" t="str">
        <f t="shared" si="11"/>
        <v>DER/SP 31/10/2024</v>
      </c>
      <c r="G387" s="634">
        <v>11499.34</v>
      </c>
    </row>
    <row r="388" spans="1:7" ht="14" x14ac:dyDescent="0.3">
      <c r="A388" s="632" t="s">
        <v>1139</v>
      </c>
      <c r="B388" s="633" t="s">
        <v>1140</v>
      </c>
      <c r="C388" s="632" t="s">
        <v>471</v>
      </c>
      <c r="D388" s="159">
        <f t="shared" si="10"/>
        <v>18178.084194814812</v>
      </c>
      <c r="E388" s="147" t="str">
        <f t="shared" si="11"/>
        <v>DER/SP 31/10/2024</v>
      </c>
      <c r="G388" s="634">
        <v>16948.97</v>
      </c>
    </row>
    <row r="389" spans="1:7" ht="14" x14ac:dyDescent="0.3">
      <c r="A389" s="632" t="s">
        <v>1141</v>
      </c>
      <c r="B389" s="633" t="s">
        <v>1142</v>
      </c>
      <c r="C389" s="632" t="s">
        <v>471</v>
      </c>
      <c r="D389" s="159">
        <f t="shared" si="10"/>
        <v>20974.247224444443</v>
      </c>
      <c r="E389" s="147" t="str">
        <f t="shared" si="11"/>
        <v>DER/SP 31/10/2024</v>
      </c>
      <c r="G389" s="634">
        <v>19556.07</v>
      </c>
    </row>
    <row r="390" spans="1:7" ht="14" x14ac:dyDescent="0.3">
      <c r="A390" s="632" t="s">
        <v>1143</v>
      </c>
      <c r="B390" s="633" t="s">
        <v>1144</v>
      </c>
      <c r="C390" s="632" t="s">
        <v>471</v>
      </c>
      <c r="D390" s="159">
        <f t="shared" si="10"/>
        <v>29877.856232592592</v>
      </c>
      <c r="E390" s="147" t="str">
        <f t="shared" si="11"/>
        <v>DER/SP 31/10/2024</v>
      </c>
      <c r="G390" s="634">
        <v>27857.66</v>
      </c>
    </row>
    <row r="391" spans="1:7" ht="16.5" x14ac:dyDescent="0.3">
      <c r="A391" s="632" t="s">
        <v>1145</v>
      </c>
      <c r="B391" s="633" t="s">
        <v>810</v>
      </c>
      <c r="C391" s="632" t="s">
        <v>4192</v>
      </c>
      <c r="D391" s="159">
        <f t="shared" ref="D391:D454" si="12">(G391/(1+0.35))*(1+$D$3)</f>
        <v>21.536171851851847</v>
      </c>
      <c r="E391" s="147" t="str">
        <f t="shared" si="11"/>
        <v>DER/SP 31/10/2024</v>
      </c>
      <c r="G391" s="634">
        <v>20.079999999999998</v>
      </c>
    </row>
    <row r="392" spans="1:7" ht="16.5" x14ac:dyDescent="0.3">
      <c r="A392" s="632" t="s">
        <v>1146</v>
      </c>
      <c r="B392" s="633" t="s">
        <v>1147</v>
      </c>
      <c r="C392" s="632" t="s">
        <v>4192</v>
      </c>
      <c r="D392" s="159">
        <f t="shared" si="12"/>
        <v>90.745791851851848</v>
      </c>
      <c r="E392" s="147" t="str">
        <f t="shared" ref="E392:E455" si="13">$E$6</f>
        <v>DER/SP 31/10/2024</v>
      </c>
      <c r="G392" s="634">
        <v>84.61</v>
      </c>
    </row>
    <row r="393" spans="1:7" ht="16.5" x14ac:dyDescent="0.3">
      <c r="A393" s="632" t="s">
        <v>1148</v>
      </c>
      <c r="B393" s="633" t="s">
        <v>1149</v>
      </c>
      <c r="C393" s="632" t="s">
        <v>4192</v>
      </c>
      <c r="D393" s="159">
        <f t="shared" si="12"/>
        <v>81.382705185185173</v>
      </c>
      <c r="E393" s="147" t="str">
        <f t="shared" si="13"/>
        <v>DER/SP 31/10/2024</v>
      </c>
      <c r="G393" s="634">
        <v>75.88</v>
      </c>
    </row>
    <row r="394" spans="1:7" ht="16.5" x14ac:dyDescent="0.3">
      <c r="A394" s="632" t="s">
        <v>1150</v>
      </c>
      <c r="B394" s="633" t="s">
        <v>1151</v>
      </c>
      <c r="C394" s="632" t="s">
        <v>4192</v>
      </c>
      <c r="D394" s="159">
        <f t="shared" si="12"/>
        <v>148.29713555555554</v>
      </c>
      <c r="E394" s="147" t="str">
        <f t="shared" si="13"/>
        <v>DER/SP 31/10/2024</v>
      </c>
      <c r="G394" s="634">
        <v>138.27000000000001</v>
      </c>
    </row>
    <row r="395" spans="1:7" ht="16.5" x14ac:dyDescent="0.3">
      <c r="A395" s="632" t="s">
        <v>1152</v>
      </c>
      <c r="B395" s="633" t="s">
        <v>1153</v>
      </c>
      <c r="C395" s="632" t="s">
        <v>4192</v>
      </c>
      <c r="D395" s="159">
        <f t="shared" si="12"/>
        <v>111.54192592592592</v>
      </c>
      <c r="E395" s="147" t="str">
        <f t="shared" si="13"/>
        <v>DER/SP 31/10/2024</v>
      </c>
      <c r="G395" s="634">
        <v>104</v>
      </c>
    </row>
    <row r="396" spans="1:7" ht="16.5" x14ac:dyDescent="0.3">
      <c r="A396" s="632" t="s">
        <v>1154</v>
      </c>
      <c r="B396" s="633" t="s">
        <v>814</v>
      </c>
      <c r="C396" s="632" t="s">
        <v>4192</v>
      </c>
      <c r="D396" s="159">
        <f t="shared" si="12"/>
        <v>19.455485925925924</v>
      </c>
      <c r="E396" s="147" t="str">
        <f t="shared" si="13"/>
        <v>DER/SP 31/10/2024</v>
      </c>
      <c r="G396" s="634">
        <v>18.14</v>
      </c>
    </row>
    <row r="397" spans="1:7" ht="16.5" x14ac:dyDescent="0.3">
      <c r="A397" s="632" t="s">
        <v>1155</v>
      </c>
      <c r="B397" s="633" t="s">
        <v>816</v>
      </c>
      <c r="C397" s="632" t="s">
        <v>4192</v>
      </c>
      <c r="D397" s="159">
        <f t="shared" si="12"/>
        <v>102.69364814814814</v>
      </c>
      <c r="E397" s="147" t="str">
        <f t="shared" si="13"/>
        <v>DER/SP 31/10/2024</v>
      </c>
      <c r="G397" s="634">
        <v>95.75</v>
      </c>
    </row>
    <row r="398" spans="1:7" ht="16.5" x14ac:dyDescent="0.3">
      <c r="A398" s="632" t="s">
        <v>1156</v>
      </c>
      <c r="B398" s="633" t="s">
        <v>818</v>
      </c>
      <c r="C398" s="632" t="s">
        <v>4192</v>
      </c>
      <c r="D398" s="159">
        <f t="shared" si="12"/>
        <v>19.455485925925924</v>
      </c>
      <c r="E398" s="147" t="str">
        <f t="shared" si="13"/>
        <v>DER/SP 31/10/2024</v>
      </c>
      <c r="G398" s="634">
        <v>18.14</v>
      </c>
    </row>
    <row r="399" spans="1:7" ht="16.5" x14ac:dyDescent="0.3">
      <c r="A399" s="632" t="s">
        <v>1157</v>
      </c>
      <c r="B399" s="633" t="s">
        <v>820</v>
      </c>
      <c r="C399" s="632" t="s">
        <v>4192</v>
      </c>
      <c r="D399" s="159">
        <f t="shared" si="12"/>
        <v>102.69364814814814</v>
      </c>
      <c r="E399" s="147" t="str">
        <f t="shared" si="13"/>
        <v>DER/SP 31/10/2024</v>
      </c>
      <c r="G399" s="634">
        <v>95.75</v>
      </c>
    </row>
    <row r="400" spans="1:7" ht="16.5" x14ac:dyDescent="0.3">
      <c r="A400" s="632" t="s">
        <v>1158</v>
      </c>
      <c r="B400" s="633" t="s">
        <v>822</v>
      </c>
      <c r="C400" s="632" t="s">
        <v>4192</v>
      </c>
      <c r="D400" s="159">
        <f t="shared" si="12"/>
        <v>134.0004637037037</v>
      </c>
      <c r="E400" s="147" t="str">
        <f t="shared" si="13"/>
        <v>DER/SP 31/10/2024</v>
      </c>
      <c r="G400" s="634">
        <v>124.94</v>
      </c>
    </row>
    <row r="401" spans="1:7" ht="16.5" x14ac:dyDescent="0.3">
      <c r="A401" s="632" t="s">
        <v>1159</v>
      </c>
      <c r="B401" s="633" t="s">
        <v>824</v>
      </c>
      <c r="C401" s="632" t="s">
        <v>4192</v>
      </c>
      <c r="D401" s="159">
        <f t="shared" si="12"/>
        <v>27.542275555555555</v>
      </c>
      <c r="E401" s="147" t="str">
        <f t="shared" si="13"/>
        <v>DER/SP 31/10/2024</v>
      </c>
      <c r="G401" s="634">
        <v>25.68</v>
      </c>
    </row>
    <row r="402" spans="1:7" ht="16.5" x14ac:dyDescent="0.3">
      <c r="A402" s="632" t="s">
        <v>1160</v>
      </c>
      <c r="B402" s="633" t="s">
        <v>826</v>
      </c>
      <c r="C402" s="632" t="s">
        <v>4192</v>
      </c>
      <c r="D402" s="159">
        <f t="shared" si="12"/>
        <v>425.50027185185183</v>
      </c>
      <c r="E402" s="147" t="str">
        <f t="shared" si="13"/>
        <v>DER/SP 31/10/2024</v>
      </c>
      <c r="G402" s="634">
        <v>396.73</v>
      </c>
    </row>
    <row r="403" spans="1:7" ht="16.5" x14ac:dyDescent="0.3">
      <c r="A403" s="632" t="s">
        <v>1161</v>
      </c>
      <c r="B403" s="633" t="s">
        <v>828</v>
      </c>
      <c r="C403" s="632" t="s">
        <v>4192</v>
      </c>
      <c r="D403" s="159">
        <f t="shared" si="12"/>
        <v>42.289405185185181</v>
      </c>
      <c r="E403" s="147" t="str">
        <f t="shared" si="13"/>
        <v>DER/SP 31/10/2024</v>
      </c>
      <c r="G403" s="634">
        <v>39.43</v>
      </c>
    </row>
    <row r="404" spans="1:7" ht="16.5" x14ac:dyDescent="0.3">
      <c r="A404" s="632" t="s">
        <v>1162</v>
      </c>
      <c r="B404" s="633" t="s">
        <v>1163</v>
      </c>
      <c r="C404" s="632" t="s">
        <v>4192</v>
      </c>
      <c r="D404" s="159">
        <f t="shared" si="12"/>
        <v>114.92035925925926</v>
      </c>
      <c r="E404" s="147" t="str">
        <f t="shared" si="13"/>
        <v>DER/SP 31/10/2024</v>
      </c>
      <c r="G404" s="634">
        <v>107.15</v>
      </c>
    </row>
    <row r="405" spans="1:7" ht="16.5" x14ac:dyDescent="0.3">
      <c r="A405" s="632" t="s">
        <v>1164</v>
      </c>
      <c r="B405" s="633" t="s">
        <v>1165</v>
      </c>
      <c r="C405" s="632" t="s">
        <v>4192</v>
      </c>
      <c r="D405" s="159">
        <f t="shared" si="12"/>
        <v>22.758842962962959</v>
      </c>
      <c r="E405" s="147" t="str">
        <f t="shared" si="13"/>
        <v>DER/SP 31/10/2024</v>
      </c>
      <c r="G405" s="634">
        <v>21.22</v>
      </c>
    </row>
    <row r="406" spans="1:7" ht="16.5" x14ac:dyDescent="0.3">
      <c r="A406" s="632" t="s">
        <v>1166</v>
      </c>
      <c r="B406" s="633" t="s">
        <v>1167</v>
      </c>
      <c r="C406" s="632" t="s">
        <v>4192</v>
      </c>
      <c r="D406" s="159">
        <f t="shared" si="12"/>
        <v>357.76000222222217</v>
      </c>
      <c r="E406" s="147" t="str">
        <f t="shared" si="13"/>
        <v>DER/SP 31/10/2024</v>
      </c>
      <c r="G406" s="634">
        <v>333.57</v>
      </c>
    </row>
    <row r="407" spans="1:7" ht="16.5" x14ac:dyDescent="0.3">
      <c r="A407" s="632" t="s">
        <v>1168</v>
      </c>
      <c r="B407" s="633" t="s">
        <v>836</v>
      </c>
      <c r="C407" s="632" t="s">
        <v>4192</v>
      </c>
      <c r="D407" s="159">
        <f t="shared" si="12"/>
        <v>42.289405185185181</v>
      </c>
      <c r="E407" s="147" t="str">
        <f t="shared" si="13"/>
        <v>DER/SP 31/10/2024</v>
      </c>
      <c r="G407" s="634">
        <v>39.43</v>
      </c>
    </row>
    <row r="408" spans="1:7" ht="16.5" x14ac:dyDescent="0.3">
      <c r="A408" s="632" t="s">
        <v>1169</v>
      </c>
      <c r="B408" s="633" t="s">
        <v>838</v>
      </c>
      <c r="C408" s="632" t="s">
        <v>4191</v>
      </c>
      <c r="D408" s="159">
        <f t="shared" si="12"/>
        <v>513.88652296296289</v>
      </c>
      <c r="E408" s="147" t="str">
        <f t="shared" si="13"/>
        <v>DER/SP 31/10/2024</v>
      </c>
      <c r="G408" s="634">
        <v>479.14</v>
      </c>
    </row>
    <row r="409" spans="1:7" ht="16.5" x14ac:dyDescent="0.3">
      <c r="A409" s="632" t="s">
        <v>1170</v>
      </c>
      <c r="B409" s="633" t="s">
        <v>840</v>
      </c>
      <c r="C409" s="632" t="s">
        <v>4191</v>
      </c>
      <c r="D409" s="159">
        <f t="shared" si="12"/>
        <v>715.06954666666661</v>
      </c>
      <c r="E409" s="147" t="str">
        <f t="shared" si="13"/>
        <v>DER/SP 31/10/2024</v>
      </c>
      <c r="G409" s="634">
        <v>666.72</v>
      </c>
    </row>
    <row r="410" spans="1:7" ht="16.5" x14ac:dyDescent="0.3">
      <c r="A410" s="632" t="s">
        <v>1171</v>
      </c>
      <c r="B410" s="633" t="s">
        <v>842</v>
      </c>
      <c r="C410" s="632" t="s">
        <v>4191</v>
      </c>
      <c r="D410" s="159">
        <f t="shared" si="12"/>
        <v>1124.4176896296296</v>
      </c>
      <c r="E410" s="147" t="str">
        <f t="shared" si="13"/>
        <v>DER/SP 31/10/2024</v>
      </c>
      <c r="G410" s="634">
        <v>1048.3900000000001</v>
      </c>
    </row>
    <row r="411" spans="1:7" ht="16.5" x14ac:dyDescent="0.3">
      <c r="A411" s="632" t="s">
        <v>1172</v>
      </c>
      <c r="B411" s="633" t="s">
        <v>844</v>
      </c>
      <c r="C411" s="632" t="s">
        <v>4192</v>
      </c>
      <c r="D411" s="159">
        <f t="shared" si="12"/>
        <v>113.95509259259258</v>
      </c>
      <c r="E411" s="147" t="str">
        <f t="shared" si="13"/>
        <v>DER/SP 31/10/2024</v>
      </c>
      <c r="G411" s="634">
        <v>106.25</v>
      </c>
    </row>
    <row r="412" spans="1:7" ht="16.5" x14ac:dyDescent="0.3">
      <c r="A412" s="632" t="s">
        <v>1173</v>
      </c>
      <c r="B412" s="633" t="s">
        <v>1174</v>
      </c>
      <c r="C412" s="632" t="s">
        <v>4192</v>
      </c>
      <c r="D412" s="159">
        <f t="shared" si="12"/>
        <v>735.31869629629625</v>
      </c>
      <c r="E412" s="147" t="str">
        <f t="shared" si="13"/>
        <v>DER/SP 31/10/2024</v>
      </c>
      <c r="G412" s="634">
        <v>685.6</v>
      </c>
    </row>
    <row r="413" spans="1:7" ht="16.5" x14ac:dyDescent="0.3">
      <c r="A413" s="632" t="s">
        <v>1175</v>
      </c>
      <c r="B413" s="633" t="s">
        <v>1176</v>
      </c>
      <c r="C413" s="632" t="s">
        <v>4192</v>
      </c>
      <c r="D413" s="159">
        <f t="shared" si="12"/>
        <v>293.52686814814814</v>
      </c>
      <c r="E413" s="147" t="str">
        <f t="shared" si="13"/>
        <v>DER/SP 31/10/2024</v>
      </c>
      <c r="G413" s="634">
        <v>273.68</v>
      </c>
    </row>
    <row r="414" spans="1:7" ht="16.5" x14ac:dyDescent="0.3">
      <c r="A414" s="632" t="s">
        <v>1177</v>
      </c>
      <c r="B414" s="633" t="s">
        <v>1178</v>
      </c>
      <c r="C414" s="632" t="s">
        <v>4192</v>
      </c>
      <c r="D414" s="159">
        <f t="shared" si="12"/>
        <v>323.24635629629626</v>
      </c>
      <c r="E414" s="147" t="str">
        <f t="shared" si="13"/>
        <v>DER/SP 31/10/2024</v>
      </c>
      <c r="G414" s="634">
        <v>301.39</v>
      </c>
    </row>
    <row r="415" spans="1:7" ht="16.5" x14ac:dyDescent="0.3">
      <c r="A415" s="632" t="s">
        <v>1179</v>
      </c>
      <c r="B415" s="633" t="s">
        <v>1180</v>
      </c>
      <c r="C415" s="632" t="s">
        <v>4192</v>
      </c>
      <c r="D415" s="159">
        <f t="shared" si="12"/>
        <v>352.95511925925922</v>
      </c>
      <c r="E415" s="147" t="str">
        <f t="shared" si="13"/>
        <v>DER/SP 31/10/2024</v>
      </c>
      <c r="G415" s="634">
        <v>329.09</v>
      </c>
    </row>
    <row r="416" spans="1:7" ht="16.5" x14ac:dyDescent="0.3">
      <c r="A416" s="632" t="s">
        <v>1181</v>
      </c>
      <c r="B416" s="633" t="s">
        <v>846</v>
      </c>
      <c r="C416" s="632" t="s">
        <v>4192</v>
      </c>
      <c r="D416" s="159">
        <f t="shared" si="12"/>
        <v>4.1184711111111101</v>
      </c>
      <c r="E416" s="147" t="str">
        <f t="shared" si="13"/>
        <v>DER/SP 31/10/2024</v>
      </c>
      <c r="G416" s="634">
        <v>3.84</v>
      </c>
    </row>
    <row r="417" spans="1:7" ht="16.5" x14ac:dyDescent="0.3">
      <c r="A417" s="632" t="s">
        <v>1182</v>
      </c>
      <c r="B417" s="633" t="s">
        <v>848</v>
      </c>
      <c r="C417" s="632" t="s">
        <v>4191</v>
      </c>
      <c r="D417" s="159">
        <f t="shared" si="12"/>
        <v>191.78776148148148</v>
      </c>
      <c r="E417" s="147" t="str">
        <f t="shared" si="13"/>
        <v>DER/SP 31/10/2024</v>
      </c>
      <c r="G417" s="634">
        <v>178.82</v>
      </c>
    </row>
    <row r="418" spans="1:7" ht="16.5" x14ac:dyDescent="0.3">
      <c r="A418" s="632" t="s">
        <v>1183</v>
      </c>
      <c r="B418" s="633" t="s">
        <v>850</v>
      </c>
      <c r="C418" s="632" t="s">
        <v>4191</v>
      </c>
      <c r="D418" s="159">
        <f t="shared" si="12"/>
        <v>127.42592518518516</v>
      </c>
      <c r="E418" s="147" t="str">
        <f t="shared" si="13"/>
        <v>DER/SP 31/10/2024</v>
      </c>
      <c r="G418" s="634">
        <v>118.81</v>
      </c>
    </row>
    <row r="419" spans="1:7" ht="16.5" x14ac:dyDescent="0.3">
      <c r="A419" s="632" t="s">
        <v>1184</v>
      </c>
      <c r="B419" s="633" t="s">
        <v>852</v>
      </c>
      <c r="C419" s="632" t="s">
        <v>4191</v>
      </c>
      <c r="D419" s="159">
        <f t="shared" si="12"/>
        <v>109.16093481481481</v>
      </c>
      <c r="E419" s="147" t="str">
        <f t="shared" si="13"/>
        <v>DER/SP 31/10/2024</v>
      </c>
      <c r="G419" s="634">
        <v>101.78</v>
      </c>
    </row>
    <row r="420" spans="1:7" ht="16.5" x14ac:dyDescent="0.3">
      <c r="A420" s="632" t="s">
        <v>1185</v>
      </c>
      <c r="B420" s="633" t="s">
        <v>1186</v>
      </c>
      <c r="C420" s="632" t="s">
        <v>4193</v>
      </c>
      <c r="D420" s="159">
        <f t="shared" si="12"/>
        <v>5.8237755555555557</v>
      </c>
      <c r="E420" s="147" t="str">
        <f t="shared" si="13"/>
        <v>DER/SP 31/10/2024</v>
      </c>
      <c r="G420" s="634">
        <v>5.43</v>
      </c>
    </row>
    <row r="421" spans="1:7" ht="14" x14ac:dyDescent="0.3">
      <c r="A421" s="632" t="s">
        <v>1187</v>
      </c>
      <c r="B421" s="633" t="s">
        <v>1188</v>
      </c>
      <c r="C421" s="632" t="s">
        <v>471</v>
      </c>
      <c r="D421" s="159">
        <f t="shared" si="12"/>
        <v>193.80409629629628</v>
      </c>
      <c r="E421" s="147" t="str">
        <f t="shared" si="13"/>
        <v>DER/SP 31/10/2024</v>
      </c>
      <c r="G421" s="634">
        <v>180.7</v>
      </c>
    </row>
    <row r="422" spans="1:7" ht="14" x14ac:dyDescent="0.3">
      <c r="A422" s="632" t="s">
        <v>1189</v>
      </c>
      <c r="B422" s="633" t="s">
        <v>1190</v>
      </c>
      <c r="C422" s="632" t="s">
        <v>471</v>
      </c>
      <c r="D422" s="159">
        <f t="shared" si="12"/>
        <v>214.33210074074074</v>
      </c>
      <c r="E422" s="147" t="str">
        <f t="shared" si="13"/>
        <v>DER/SP 31/10/2024</v>
      </c>
      <c r="G422" s="634">
        <v>199.84</v>
      </c>
    </row>
    <row r="423" spans="1:7" ht="14" x14ac:dyDescent="0.3">
      <c r="A423" s="632" t="s">
        <v>1191</v>
      </c>
      <c r="B423" s="633" t="s">
        <v>1192</v>
      </c>
      <c r="C423" s="632" t="s">
        <v>471</v>
      </c>
      <c r="D423" s="159">
        <f t="shared" si="12"/>
        <v>243.21502444444442</v>
      </c>
      <c r="E423" s="147" t="str">
        <f t="shared" si="13"/>
        <v>DER/SP 31/10/2024</v>
      </c>
      <c r="G423" s="634">
        <v>226.77</v>
      </c>
    </row>
    <row r="424" spans="1:7" ht="14" x14ac:dyDescent="0.3">
      <c r="A424" s="632" t="s">
        <v>1193</v>
      </c>
      <c r="B424" s="633" t="s">
        <v>1194</v>
      </c>
      <c r="C424" s="632" t="s">
        <v>471</v>
      </c>
      <c r="D424" s="159">
        <f t="shared" si="12"/>
        <v>270.58569703703699</v>
      </c>
      <c r="E424" s="147" t="str">
        <f t="shared" si="13"/>
        <v>DER/SP 31/10/2024</v>
      </c>
      <c r="G424" s="634">
        <v>252.29</v>
      </c>
    </row>
    <row r="425" spans="1:7" ht="14" x14ac:dyDescent="0.3">
      <c r="A425" s="632" t="s">
        <v>1195</v>
      </c>
      <c r="B425" s="633" t="s">
        <v>1196</v>
      </c>
      <c r="C425" s="632" t="s">
        <v>471</v>
      </c>
      <c r="D425" s="159">
        <f t="shared" si="12"/>
        <v>327.86891111111106</v>
      </c>
      <c r="E425" s="147" t="str">
        <f t="shared" si="13"/>
        <v>DER/SP 31/10/2024</v>
      </c>
      <c r="G425" s="634">
        <v>305.7</v>
      </c>
    </row>
    <row r="426" spans="1:7" ht="14" x14ac:dyDescent="0.3">
      <c r="A426" s="632" t="s">
        <v>1197</v>
      </c>
      <c r="B426" s="633" t="s">
        <v>1198</v>
      </c>
      <c r="C426" s="632" t="s">
        <v>867</v>
      </c>
      <c r="D426" s="159">
        <f t="shared" si="12"/>
        <v>33.441127407407407</v>
      </c>
      <c r="E426" s="147" t="str">
        <f t="shared" si="13"/>
        <v>DER/SP 31/10/2024</v>
      </c>
      <c r="G426" s="634">
        <v>31.18</v>
      </c>
    </row>
    <row r="427" spans="1:7" ht="14" x14ac:dyDescent="0.3">
      <c r="A427" s="632" t="s">
        <v>1199</v>
      </c>
      <c r="B427" s="633" t="s">
        <v>1200</v>
      </c>
      <c r="C427" s="632" t="s">
        <v>471</v>
      </c>
      <c r="D427" s="159">
        <f t="shared" si="12"/>
        <v>104.87086074074074</v>
      </c>
      <c r="E427" s="147" t="str">
        <f t="shared" si="13"/>
        <v>DER/SP 31/10/2024</v>
      </c>
      <c r="G427" s="634">
        <v>97.78</v>
      </c>
    </row>
    <row r="428" spans="1:7" ht="14" x14ac:dyDescent="0.3">
      <c r="A428" s="632" t="s">
        <v>1201</v>
      </c>
      <c r="B428" s="633" t="s">
        <v>1202</v>
      </c>
      <c r="C428" s="632" t="s">
        <v>471</v>
      </c>
      <c r="D428" s="159">
        <f t="shared" si="12"/>
        <v>200.81836740740738</v>
      </c>
      <c r="E428" s="147" t="str">
        <f t="shared" si="13"/>
        <v>DER/SP 31/10/2024</v>
      </c>
      <c r="G428" s="634">
        <v>187.24</v>
      </c>
    </row>
    <row r="429" spans="1:7" ht="14" x14ac:dyDescent="0.3">
      <c r="A429" s="632" t="s">
        <v>1203</v>
      </c>
      <c r="B429" s="633" t="s">
        <v>1204</v>
      </c>
      <c r="C429" s="632" t="s">
        <v>471</v>
      </c>
      <c r="D429" s="159">
        <f t="shared" si="12"/>
        <v>969.54601555555541</v>
      </c>
      <c r="E429" s="147" t="str">
        <f t="shared" si="13"/>
        <v>DER/SP 31/10/2024</v>
      </c>
      <c r="G429" s="634">
        <v>903.99</v>
      </c>
    </row>
    <row r="430" spans="1:7" ht="14" x14ac:dyDescent="0.3">
      <c r="A430" s="632" t="s">
        <v>1205</v>
      </c>
      <c r="B430" s="633" t="s">
        <v>1206</v>
      </c>
      <c r="C430" s="632" t="s">
        <v>471</v>
      </c>
      <c r="D430" s="159">
        <f t="shared" si="12"/>
        <v>1309.7596148148148</v>
      </c>
      <c r="E430" s="147" t="str">
        <f t="shared" si="13"/>
        <v>DER/SP 31/10/2024</v>
      </c>
      <c r="G430" s="634">
        <v>1221.2</v>
      </c>
    </row>
    <row r="431" spans="1:7" ht="14" x14ac:dyDescent="0.3">
      <c r="A431" s="632" t="s">
        <v>1207</v>
      </c>
      <c r="B431" s="633" t="s">
        <v>1208</v>
      </c>
      <c r="C431" s="632" t="s">
        <v>471</v>
      </c>
      <c r="D431" s="159">
        <f t="shared" si="12"/>
        <v>3000.1024259259257</v>
      </c>
      <c r="E431" s="147" t="str">
        <f t="shared" si="13"/>
        <v>DER/SP 31/10/2024</v>
      </c>
      <c r="G431" s="634">
        <v>2797.25</v>
      </c>
    </row>
    <row r="432" spans="1:7" ht="14" x14ac:dyDescent="0.3">
      <c r="A432" s="632" t="s">
        <v>1209</v>
      </c>
      <c r="B432" s="633" t="s">
        <v>1210</v>
      </c>
      <c r="C432" s="632" t="s">
        <v>316</v>
      </c>
      <c r="D432" s="159">
        <f t="shared" si="12"/>
        <v>49945.975461481481</v>
      </c>
      <c r="E432" s="147" t="str">
        <f t="shared" si="13"/>
        <v>DER/SP 31/10/2024</v>
      </c>
      <c r="G432" s="634">
        <v>46568.87</v>
      </c>
    </row>
    <row r="433" spans="1:7" ht="14" x14ac:dyDescent="0.3">
      <c r="A433" s="632" t="s">
        <v>1211</v>
      </c>
      <c r="B433" s="633" t="s">
        <v>1212</v>
      </c>
      <c r="C433" s="632" t="s">
        <v>316</v>
      </c>
      <c r="D433" s="159">
        <f t="shared" si="12"/>
        <v>12826.248962962962</v>
      </c>
      <c r="E433" s="147" t="str">
        <f t="shared" si="13"/>
        <v>DER/SP 31/10/2024</v>
      </c>
      <c r="G433" s="634">
        <v>11959</v>
      </c>
    </row>
    <row r="434" spans="1:7" ht="16.5" x14ac:dyDescent="0.3">
      <c r="A434" s="632" t="s">
        <v>1213</v>
      </c>
      <c r="B434" s="633" t="s">
        <v>858</v>
      </c>
      <c r="C434" s="632" t="s">
        <v>4192</v>
      </c>
      <c r="D434" s="159">
        <f t="shared" si="12"/>
        <v>40.980932592592595</v>
      </c>
      <c r="E434" s="147" t="str">
        <f t="shared" si="13"/>
        <v>DER/SP 31/10/2024</v>
      </c>
      <c r="G434" s="634">
        <v>38.21</v>
      </c>
    </row>
    <row r="435" spans="1:7" ht="16.5" x14ac:dyDescent="0.3">
      <c r="A435" s="632" t="s">
        <v>1214</v>
      </c>
      <c r="B435" s="633" t="s">
        <v>860</v>
      </c>
      <c r="C435" s="632" t="s">
        <v>4192</v>
      </c>
      <c r="D435" s="159">
        <f t="shared" si="12"/>
        <v>43.823106666666668</v>
      </c>
      <c r="E435" s="147" t="str">
        <f t="shared" si="13"/>
        <v>DER/SP 31/10/2024</v>
      </c>
      <c r="G435" s="634">
        <v>40.86</v>
      </c>
    </row>
    <row r="436" spans="1:7" ht="16.5" x14ac:dyDescent="0.3">
      <c r="A436" s="632" t="s">
        <v>1215</v>
      </c>
      <c r="B436" s="633" t="s">
        <v>1216</v>
      </c>
      <c r="C436" s="632" t="s">
        <v>4191</v>
      </c>
      <c r="D436" s="159">
        <f t="shared" si="12"/>
        <v>185.38482592592592</v>
      </c>
      <c r="E436" s="147" t="str">
        <f t="shared" si="13"/>
        <v>DER/SP 31/10/2024</v>
      </c>
      <c r="G436" s="634">
        <v>172.85</v>
      </c>
    </row>
    <row r="437" spans="1:7" ht="16.5" x14ac:dyDescent="0.3">
      <c r="A437" s="632" t="s">
        <v>1217</v>
      </c>
      <c r="B437" s="633" t="s">
        <v>1218</v>
      </c>
      <c r="C437" s="632" t="s">
        <v>4191</v>
      </c>
      <c r="D437" s="159">
        <f t="shared" si="12"/>
        <v>215.00778740740739</v>
      </c>
      <c r="E437" s="147" t="str">
        <f t="shared" si="13"/>
        <v>DER/SP 31/10/2024</v>
      </c>
      <c r="G437" s="634">
        <v>200.47</v>
      </c>
    </row>
    <row r="438" spans="1:7" ht="14" x14ac:dyDescent="0.3">
      <c r="A438" s="632" t="s">
        <v>1219</v>
      </c>
      <c r="B438" s="633" t="s">
        <v>866</v>
      </c>
      <c r="C438" s="632" t="s">
        <v>867</v>
      </c>
      <c r="D438" s="159">
        <f t="shared" si="12"/>
        <v>16.59186148148148</v>
      </c>
      <c r="E438" s="147" t="str">
        <f t="shared" si="13"/>
        <v>DER/SP 31/10/2024</v>
      </c>
      <c r="G438" s="634">
        <v>15.47</v>
      </c>
    </row>
    <row r="439" spans="1:7" ht="14" x14ac:dyDescent="0.3">
      <c r="A439" s="632" t="s">
        <v>1220</v>
      </c>
      <c r="B439" s="633" t="s">
        <v>869</v>
      </c>
      <c r="C439" s="632" t="s">
        <v>867</v>
      </c>
      <c r="D439" s="159">
        <f t="shared" si="12"/>
        <v>16.377357777777775</v>
      </c>
      <c r="E439" s="147" t="str">
        <f t="shared" si="13"/>
        <v>DER/SP 31/10/2024</v>
      </c>
      <c r="G439" s="634">
        <v>15.27</v>
      </c>
    </row>
    <row r="440" spans="1:7" ht="14" x14ac:dyDescent="0.3">
      <c r="A440" s="632" t="s">
        <v>1221</v>
      </c>
      <c r="B440" s="633" t="s">
        <v>871</v>
      </c>
      <c r="C440" s="632" t="s">
        <v>867</v>
      </c>
      <c r="D440" s="159">
        <f t="shared" si="12"/>
        <v>20.87121037037037</v>
      </c>
      <c r="E440" s="147" t="str">
        <f t="shared" si="13"/>
        <v>DER/SP 31/10/2024</v>
      </c>
      <c r="G440" s="634">
        <v>19.46</v>
      </c>
    </row>
    <row r="441" spans="1:7" ht="14" x14ac:dyDescent="0.3">
      <c r="A441" s="632" t="s">
        <v>1222</v>
      </c>
      <c r="B441" s="633" t="s">
        <v>1223</v>
      </c>
      <c r="C441" s="632" t="s">
        <v>867</v>
      </c>
      <c r="D441" s="159">
        <f t="shared" si="12"/>
        <v>36.326202222222214</v>
      </c>
      <c r="E441" s="147" t="str">
        <f t="shared" si="13"/>
        <v>DER/SP 31/10/2024</v>
      </c>
      <c r="G441" s="634">
        <v>33.869999999999997</v>
      </c>
    </row>
    <row r="442" spans="1:7" ht="14" x14ac:dyDescent="0.3">
      <c r="A442" s="632" t="s">
        <v>1224</v>
      </c>
      <c r="B442" s="633" t="s">
        <v>873</v>
      </c>
      <c r="C442" s="632" t="s">
        <v>867</v>
      </c>
      <c r="D442" s="159">
        <f t="shared" si="12"/>
        <v>13.910565185185185</v>
      </c>
      <c r="E442" s="147" t="str">
        <f t="shared" si="13"/>
        <v>DER/SP 31/10/2024</v>
      </c>
      <c r="G442" s="634">
        <v>12.97</v>
      </c>
    </row>
    <row r="443" spans="1:7" ht="14" x14ac:dyDescent="0.3">
      <c r="A443" s="632" t="s">
        <v>1225</v>
      </c>
      <c r="B443" s="633" t="s">
        <v>1226</v>
      </c>
      <c r="C443" s="632" t="s">
        <v>867</v>
      </c>
      <c r="D443" s="159">
        <f t="shared" si="12"/>
        <v>122.55669111111109</v>
      </c>
      <c r="E443" s="147" t="str">
        <f t="shared" si="13"/>
        <v>DER/SP 31/10/2024</v>
      </c>
      <c r="G443" s="634">
        <v>114.27</v>
      </c>
    </row>
    <row r="444" spans="1:7" ht="14" x14ac:dyDescent="0.3">
      <c r="A444" s="632" t="s">
        <v>1230</v>
      </c>
      <c r="B444" s="633" t="s">
        <v>1231</v>
      </c>
      <c r="C444" s="632" t="s">
        <v>316</v>
      </c>
      <c r="D444" s="159">
        <f t="shared" si="12"/>
        <v>110.01894962962962</v>
      </c>
      <c r="E444" s="147" t="str">
        <f t="shared" si="13"/>
        <v>DER/SP 31/10/2024</v>
      </c>
      <c r="G444" s="634">
        <v>102.58</v>
      </c>
    </row>
    <row r="445" spans="1:7" ht="14" x14ac:dyDescent="0.3">
      <c r="A445" s="632" t="s">
        <v>1232</v>
      </c>
      <c r="B445" s="633" t="s">
        <v>1233</v>
      </c>
      <c r="C445" s="632" t="s">
        <v>316</v>
      </c>
      <c r="D445" s="159">
        <f t="shared" si="12"/>
        <v>167.90277407407407</v>
      </c>
      <c r="E445" s="147" t="str">
        <f t="shared" si="13"/>
        <v>DER/SP 31/10/2024</v>
      </c>
      <c r="G445" s="634">
        <v>156.55000000000001</v>
      </c>
    </row>
    <row r="446" spans="1:7" ht="14" x14ac:dyDescent="0.3">
      <c r="A446" s="632" t="s">
        <v>1234</v>
      </c>
      <c r="B446" s="633" t="s">
        <v>1235</v>
      </c>
      <c r="C446" s="632" t="s">
        <v>316</v>
      </c>
      <c r="D446" s="159">
        <f t="shared" si="12"/>
        <v>276.75267851851851</v>
      </c>
      <c r="E446" s="147" t="str">
        <f t="shared" si="13"/>
        <v>DER/SP 31/10/2024</v>
      </c>
      <c r="G446" s="634">
        <v>258.04000000000002</v>
      </c>
    </row>
    <row r="447" spans="1:7" ht="14" x14ac:dyDescent="0.3">
      <c r="A447" s="632" t="s">
        <v>1236</v>
      </c>
      <c r="B447" s="633" t="s">
        <v>1237</v>
      </c>
      <c r="C447" s="632" t="s">
        <v>316</v>
      </c>
      <c r="D447" s="159">
        <f t="shared" si="12"/>
        <v>417.10245185185175</v>
      </c>
      <c r="E447" s="147" t="str">
        <f t="shared" si="13"/>
        <v>DER/SP 31/10/2024</v>
      </c>
      <c r="G447" s="634">
        <v>388.9</v>
      </c>
    </row>
    <row r="448" spans="1:7" ht="14" x14ac:dyDescent="0.3">
      <c r="A448" s="632" t="s">
        <v>1240</v>
      </c>
      <c r="B448" s="633" t="s">
        <v>1241</v>
      </c>
      <c r="C448" s="632" t="s">
        <v>471</v>
      </c>
      <c r="D448" s="159">
        <f t="shared" si="12"/>
        <v>445.81377259259256</v>
      </c>
      <c r="E448" s="147" t="str">
        <f t="shared" si="13"/>
        <v>DER/SP 31/10/2024</v>
      </c>
      <c r="G448" s="634">
        <v>415.67</v>
      </c>
    </row>
    <row r="449" spans="1:7" ht="16.5" x14ac:dyDescent="0.3">
      <c r="A449" s="632" t="s">
        <v>1242</v>
      </c>
      <c r="B449" s="633" t="s">
        <v>875</v>
      </c>
      <c r="C449" s="632" t="s">
        <v>4192</v>
      </c>
      <c r="D449" s="159">
        <f t="shared" si="12"/>
        <v>787.31439407407413</v>
      </c>
      <c r="E449" s="147" t="str">
        <f t="shared" si="13"/>
        <v>DER/SP 31/10/2024</v>
      </c>
      <c r="G449" s="634">
        <v>734.08</v>
      </c>
    </row>
    <row r="450" spans="1:7" ht="16.5" x14ac:dyDescent="0.3">
      <c r="A450" s="632" t="s">
        <v>1243</v>
      </c>
      <c r="B450" s="633" t="s">
        <v>877</v>
      </c>
      <c r="C450" s="632" t="s">
        <v>4192</v>
      </c>
      <c r="D450" s="159">
        <f t="shared" si="12"/>
        <v>849.59554444444439</v>
      </c>
      <c r="E450" s="147" t="str">
        <f t="shared" si="13"/>
        <v>DER/SP 31/10/2024</v>
      </c>
      <c r="G450" s="634">
        <v>792.15</v>
      </c>
    </row>
    <row r="451" spans="1:7" ht="16.5" x14ac:dyDescent="0.3">
      <c r="A451" s="632" t="s">
        <v>1244</v>
      </c>
      <c r="B451" s="633" t="s">
        <v>879</v>
      </c>
      <c r="C451" s="632" t="s">
        <v>4192</v>
      </c>
      <c r="D451" s="159">
        <f t="shared" si="12"/>
        <v>862.79824740740742</v>
      </c>
      <c r="E451" s="147" t="str">
        <f t="shared" si="13"/>
        <v>DER/SP 31/10/2024</v>
      </c>
      <c r="G451" s="634">
        <v>804.46</v>
      </c>
    </row>
    <row r="452" spans="1:7" ht="16.5" x14ac:dyDescent="0.3">
      <c r="A452" s="632" t="s">
        <v>1245</v>
      </c>
      <c r="B452" s="633" t="s">
        <v>881</v>
      </c>
      <c r="C452" s="632" t="s">
        <v>4192</v>
      </c>
      <c r="D452" s="159">
        <f t="shared" si="12"/>
        <v>893.40792592592584</v>
      </c>
      <c r="E452" s="147" t="str">
        <f t="shared" si="13"/>
        <v>DER/SP 31/10/2024</v>
      </c>
      <c r="G452" s="634">
        <v>833</v>
      </c>
    </row>
    <row r="453" spans="1:7" ht="16.5" x14ac:dyDescent="0.3">
      <c r="A453" s="632" t="s">
        <v>1246</v>
      </c>
      <c r="B453" s="633" t="s">
        <v>883</v>
      </c>
      <c r="C453" s="632" t="s">
        <v>4192</v>
      </c>
      <c r="D453" s="159">
        <f t="shared" si="12"/>
        <v>911.88741999999991</v>
      </c>
      <c r="E453" s="147" t="str">
        <f t="shared" si="13"/>
        <v>DER/SP 31/10/2024</v>
      </c>
      <c r="G453" s="634">
        <v>850.23</v>
      </c>
    </row>
    <row r="454" spans="1:7" ht="16.5" x14ac:dyDescent="0.3">
      <c r="A454" s="632" t="s">
        <v>1247</v>
      </c>
      <c r="B454" s="633" t="s">
        <v>885</v>
      </c>
      <c r="C454" s="632" t="s">
        <v>4192</v>
      </c>
      <c r="D454" s="159">
        <f t="shared" si="12"/>
        <v>936.04053703703687</v>
      </c>
      <c r="E454" s="147" t="str">
        <f t="shared" si="13"/>
        <v>DER/SP 31/10/2024</v>
      </c>
      <c r="G454" s="634">
        <v>872.75</v>
      </c>
    </row>
    <row r="455" spans="1:7" ht="16.5" x14ac:dyDescent="0.3">
      <c r="A455" s="632" t="s">
        <v>1248</v>
      </c>
      <c r="B455" s="633" t="s">
        <v>893</v>
      </c>
      <c r="C455" s="632" t="s">
        <v>4192</v>
      </c>
      <c r="D455" s="159">
        <f t="shared" ref="D455:D518" si="14">(G455/(1+0.35))*(1+$D$3)</f>
        <v>951.28102518518517</v>
      </c>
      <c r="E455" s="147" t="str">
        <f t="shared" si="13"/>
        <v>DER/SP 31/10/2024</v>
      </c>
      <c r="G455" s="634">
        <v>886.96</v>
      </c>
    </row>
    <row r="456" spans="1:7" ht="16.5" x14ac:dyDescent="0.3">
      <c r="A456" s="632" t="s">
        <v>1249</v>
      </c>
      <c r="B456" s="633" t="s">
        <v>887</v>
      </c>
      <c r="C456" s="632" t="s">
        <v>4192</v>
      </c>
      <c r="D456" s="159">
        <f t="shared" si="14"/>
        <v>788.697942962963</v>
      </c>
      <c r="E456" s="147" t="str">
        <f t="shared" ref="E456:E519" si="15">$E$6</f>
        <v>DER/SP 31/10/2024</v>
      </c>
      <c r="G456" s="634">
        <v>735.37</v>
      </c>
    </row>
    <row r="457" spans="1:7" ht="16.5" x14ac:dyDescent="0.3">
      <c r="A457" s="632" t="s">
        <v>1250</v>
      </c>
      <c r="B457" s="633" t="s">
        <v>1251</v>
      </c>
      <c r="C457" s="632" t="s">
        <v>4192</v>
      </c>
      <c r="D457" s="159">
        <f t="shared" si="14"/>
        <v>2749.8731303703698</v>
      </c>
      <c r="E457" s="147" t="str">
        <f t="shared" si="15"/>
        <v>DER/SP 31/10/2024</v>
      </c>
      <c r="G457" s="634">
        <v>2563.94</v>
      </c>
    </row>
    <row r="458" spans="1:7" ht="16.5" x14ac:dyDescent="0.3">
      <c r="A458" s="632" t="s">
        <v>1252</v>
      </c>
      <c r="B458" s="633" t="s">
        <v>1253</v>
      </c>
      <c r="C458" s="632" t="s">
        <v>4192</v>
      </c>
      <c r="D458" s="159">
        <f t="shared" si="14"/>
        <v>107.71303481481482</v>
      </c>
      <c r="E458" s="147" t="str">
        <f t="shared" si="15"/>
        <v>DER/SP 31/10/2024</v>
      </c>
      <c r="G458" s="634">
        <v>100.43</v>
      </c>
    </row>
    <row r="459" spans="1:7" ht="14" x14ac:dyDescent="0.3">
      <c r="A459" s="632" t="s">
        <v>1254</v>
      </c>
      <c r="B459" s="633" t="s">
        <v>1255</v>
      </c>
      <c r="C459" s="632" t="s">
        <v>867</v>
      </c>
      <c r="D459" s="159">
        <f t="shared" si="14"/>
        <v>5.2446155555555549</v>
      </c>
      <c r="E459" s="147" t="str">
        <f t="shared" si="15"/>
        <v>DER/SP 31/10/2024</v>
      </c>
      <c r="G459" s="634">
        <v>4.8899999999999997</v>
      </c>
    </row>
    <row r="460" spans="1:7" ht="16.5" x14ac:dyDescent="0.3">
      <c r="A460" s="632" t="s">
        <v>1256</v>
      </c>
      <c r="B460" s="633" t="s">
        <v>895</v>
      </c>
      <c r="C460" s="632" t="s">
        <v>4192</v>
      </c>
      <c r="D460" s="159">
        <f t="shared" si="14"/>
        <v>993.84928518518518</v>
      </c>
      <c r="E460" s="147" t="str">
        <f t="shared" si="15"/>
        <v>DER/SP 31/10/2024</v>
      </c>
      <c r="G460" s="634">
        <v>926.65</v>
      </c>
    </row>
    <row r="461" spans="1:7" ht="16.5" x14ac:dyDescent="0.3">
      <c r="A461" s="632" t="s">
        <v>1257</v>
      </c>
      <c r="B461" s="633" t="s">
        <v>897</v>
      </c>
      <c r="C461" s="632" t="s">
        <v>4192</v>
      </c>
      <c r="D461" s="159">
        <f t="shared" si="14"/>
        <v>1135.915088148148</v>
      </c>
      <c r="E461" s="147" t="str">
        <f t="shared" si="15"/>
        <v>DER/SP 31/10/2024</v>
      </c>
      <c r="G461" s="634">
        <v>1059.1099999999999</v>
      </c>
    </row>
    <row r="462" spans="1:7" ht="16.5" x14ac:dyDescent="0.3">
      <c r="A462" s="632" t="s">
        <v>1258</v>
      </c>
      <c r="B462" s="633" t="s">
        <v>1259</v>
      </c>
      <c r="C462" s="632" t="s">
        <v>4192</v>
      </c>
      <c r="D462" s="159">
        <f t="shared" si="14"/>
        <v>1179.5558666666666</v>
      </c>
      <c r="E462" s="147" t="str">
        <f t="shared" si="15"/>
        <v>DER/SP 31/10/2024</v>
      </c>
      <c r="G462" s="634">
        <v>1099.8</v>
      </c>
    </row>
    <row r="463" spans="1:7" ht="14" x14ac:dyDescent="0.3">
      <c r="A463" s="632" t="s">
        <v>1260</v>
      </c>
      <c r="B463" s="633" t="s">
        <v>1261</v>
      </c>
      <c r="C463" s="632" t="s">
        <v>471</v>
      </c>
      <c r="D463" s="159">
        <f t="shared" si="14"/>
        <v>372.82888740740742</v>
      </c>
      <c r="E463" s="147" t="str">
        <f t="shared" si="15"/>
        <v>DER/SP 31/10/2024</v>
      </c>
      <c r="G463" s="634">
        <v>347.62</v>
      </c>
    </row>
    <row r="464" spans="1:7" ht="14" x14ac:dyDescent="0.3">
      <c r="A464" s="632" t="s">
        <v>1262</v>
      </c>
      <c r="B464" s="633" t="s">
        <v>1263</v>
      </c>
      <c r="C464" s="632" t="s">
        <v>471</v>
      </c>
      <c r="D464" s="159">
        <f t="shared" si="14"/>
        <v>1222.7676377777775</v>
      </c>
      <c r="E464" s="147" t="str">
        <f t="shared" si="15"/>
        <v>DER/SP 31/10/2024</v>
      </c>
      <c r="G464" s="634">
        <v>1140.0899999999999</v>
      </c>
    </row>
    <row r="465" spans="1:7" ht="14" x14ac:dyDescent="0.3">
      <c r="A465" s="632" t="s">
        <v>1264</v>
      </c>
      <c r="B465" s="633" t="s">
        <v>1265</v>
      </c>
      <c r="C465" s="632" t="s">
        <v>471</v>
      </c>
      <c r="D465" s="159">
        <f t="shared" si="14"/>
        <v>1825.6410222222223</v>
      </c>
      <c r="E465" s="147" t="str">
        <f t="shared" si="15"/>
        <v>DER/SP 31/10/2024</v>
      </c>
      <c r="G465" s="634">
        <v>1702.2</v>
      </c>
    </row>
    <row r="466" spans="1:7" ht="14" x14ac:dyDescent="0.3">
      <c r="A466" s="632" t="s">
        <v>1266</v>
      </c>
      <c r="B466" s="633" t="s">
        <v>1267</v>
      </c>
      <c r="C466" s="632" t="s">
        <v>471</v>
      </c>
      <c r="D466" s="159">
        <f t="shared" si="14"/>
        <v>19.434035555555557</v>
      </c>
      <c r="E466" s="147" t="str">
        <f t="shared" si="15"/>
        <v>DER/SP 31/10/2024</v>
      </c>
      <c r="G466" s="634">
        <v>18.12</v>
      </c>
    </row>
    <row r="467" spans="1:7" ht="14" x14ac:dyDescent="0.3">
      <c r="A467" s="632" t="s">
        <v>1268</v>
      </c>
      <c r="B467" s="633" t="s">
        <v>1269</v>
      </c>
      <c r="C467" s="632" t="s">
        <v>471</v>
      </c>
      <c r="D467" s="159">
        <f t="shared" si="14"/>
        <v>30.298648148148143</v>
      </c>
      <c r="E467" s="147" t="str">
        <f t="shared" si="15"/>
        <v>DER/SP 31/10/2024</v>
      </c>
      <c r="G467" s="634">
        <v>28.25</v>
      </c>
    </row>
    <row r="468" spans="1:7" ht="16.5" x14ac:dyDescent="0.3">
      <c r="A468" s="632" t="s">
        <v>1270</v>
      </c>
      <c r="B468" s="633" t="s">
        <v>905</v>
      </c>
      <c r="C468" s="632" t="s">
        <v>4192</v>
      </c>
      <c r="D468" s="159">
        <f t="shared" si="14"/>
        <v>466.64208222222214</v>
      </c>
      <c r="E468" s="147" t="str">
        <f t="shared" si="15"/>
        <v>DER/SP 31/10/2024</v>
      </c>
      <c r="G468" s="634">
        <v>435.09</v>
      </c>
    </row>
    <row r="469" spans="1:7" ht="16.5" x14ac:dyDescent="0.3">
      <c r="A469" s="632" t="s">
        <v>1271</v>
      </c>
      <c r="B469" s="633" t="s">
        <v>907</v>
      </c>
      <c r="C469" s="632" t="s">
        <v>4192</v>
      </c>
      <c r="D469" s="159">
        <f t="shared" si="14"/>
        <v>665.16525999999999</v>
      </c>
      <c r="E469" s="147" t="str">
        <f t="shared" si="15"/>
        <v>DER/SP 31/10/2024</v>
      </c>
      <c r="G469" s="634">
        <v>620.19000000000005</v>
      </c>
    </row>
    <row r="470" spans="1:7" ht="16.5" x14ac:dyDescent="0.3">
      <c r="A470" s="632" t="s">
        <v>1272</v>
      </c>
      <c r="B470" s="633" t="s">
        <v>909</v>
      </c>
      <c r="C470" s="632" t="s">
        <v>4192</v>
      </c>
      <c r="D470" s="159">
        <f t="shared" si="14"/>
        <v>305.90373185185189</v>
      </c>
      <c r="E470" s="147" t="str">
        <f t="shared" si="15"/>
        <v>DER/SP 31/10/2024</v>
      </c>
      <c r="G470" s="634">
        <v>285.22000000000003</v>
      </c>
    </row>
    <row r="471" spans="1:7" ht="16.5" x14ac:dyDescent="0.3">
      <c r="A471" s="632" t="s">
        <v>1273</v>
      </c>
      <c r="B471" s="633" t="s">
        <v>916</v>
      </c>
      <c r="C471" s="632" t="s">
        <v>4192</v>
      </c>
      <c r="D471" s="159">
        <f t="shared" si="14"/>
        <v>732.81972814814799</v>
      </c>
      <c r="E471" s="147" t="str">
        <f t="shared" si="15"/>
        <v>DER/SP 31/10/2024</v>
      </c>
      <c r="G471" s="634">
        <v>683.27</v>
      </c>
    </row>
    <row r="472" spans="1:7" ht="16.5" x14ac:dyDescent="0.3">
      <c r="A472" s="632" t="s">
        <v>1274</v>
      </c>
      <c r="B472" s="633" t="s">
        <v>924</v>
      </c>
      <c r="C472" s="632" t="s">
        <v>4192</v>
      </c>
      <c r="D472" s="159">
        <f t="shared" si="14"/>
        <v>1226.3069488888889</v>
      </c>
      <c r="E472" s="147" t="str">
        <f t="shared" si="15"/>
        <v>DER/SP 31/10/2024</v>
      </c>
      <c r="G472" s="634">
        <v>1143.3900000000001</v>
      </c>
    </row>
    <row r="473" spans="1:7" ht="16.5" x14ac:dyDescent="0.3">
      <c r="A473" s="632" t="s">
        <v>1275</v>
      </c>
      <c r="B473" s="633" t="s">
        <v>926</v>
      </c>
      <c r="C473" s="632" t="s">
        <v>4192</v>
      </c>
      <c r="D473" s="159">
        <f t="shared" si="14"/>
        <v>1160.9047696296298</v>
      </c>
      <c r="E473" s="147" t="str">
        <f t="shared" si="15"/>
        <v>DER/SP 31/10/2024</v>
      </c>
      <c r="G473" s="634">
        <v>1082.4100000000001</v>
      </c>
    </row>
    <row r="474" spans="1:7" ht="16.5" x14ac:dyDescent="0.3">
      <c r="A474" s="632" t="s">
        <v>1276</v>
      </c>
      <c r="B474" s="633" t="s">
        <v>928</v>
      </c>
      <c r="C474" s="632" t="s">
        <v>4192</v>
      </c>
      <c r="D474" s="159">
        <f t="shared" si="14"/>
        <v>1767.8322740740739</v>
      </c>
      <c r="E474" s="147" t="str">
        <f t="shared" si="15"/>
        <v>DER/SP 31/10/2024</v>
      </c>
      <c r="G474" s="634">
        <v>1648.3</v>
      </c>
    </row>
    <row r="475" spans="1:7" ht="16.5" x14ac:dyDescent="0.3">
      <c r="A475" s="632" t="s">
        <v>1277</v>
      </c>
      <c r="B475" s="633" t="s">
        <v>930</v>
      </c>
      <c r="C475" s="632" t="s">
        <v>4192</v>
      </c>
      <c r="D475" s="159">
        <f t="shared" si="14"/>
        <v>641.4518755555556</v>
      </c>
      <c r="E475" s="147" t="str">
        <f t="shared" si="15"/>
        <v>DER/SP 31/10/2024</v>
      </c>
      <c r="G475" s="634">
        <v>598.08000000000004</v>
      </c>
    </row>
    <row r="476" spans="1:7" ht="16.5" x14ac:dyDescent="0.3">
      <c r="A476" s="632" t="s">
        <v>1278</v>
      </c>
      <c r="B476" s="633" t="s">
        <v>932</v>
      </c>
      <c r="C476" s="632" t="s">
        <v>4192</v>
      </c>
      <c r="D476" s="159">
        <f t="shared" si="14"/>
        <v>1083.4903829629627</v>
      </c>
      <c r="E476" s="147" t="str">
        <f t="shared" si="15"/>
        <v>DER/SP 31/10/2024</v>
      </c>
      <c r="G476" s="634">
        <v>1010.23</v>
      </c>
    </row>
    <row r="477" spans="1:7" ht="16.5" x14ac:dyDescent="0.3">
      <c r="A477" s="632" t="s">
        <v>1279</v>
      </c>
      <c r="B477" s="633" t="s">
        <v>934</v>
      </c>
      <c r="C477" s="632" t="s">
        <v>4192</v>
      </c>
      <c r="D477" s="159">
        <f t="shared" si="14"/>
        <v>1002.4937844444444</v>
      </c>
      <c r="E477" s="147" t="str">
        <f t="shared" si="15"/>
        <v>DER/SP 31/10/2024</v>
      </c>
      <c r="G477" s="634">
        <v>934.71</v>
      </c>
    </row>
    <row r="478" spans="1:7" ht="16.5" x14ac:dyDescent="0.3">
      <c r="A478" s="632" t="s">
        <v>1280</v>
      </c>
      <c r="B478" s="633" t="s">
        <v>936</v>
      </c>
      <c r="C478" s="632" t="s">
        <v>4191</v>
      </c>
      <c r="D478" s="159">
        <f t="shared" si="14"/>
        <v>67.107483703703707</v>
      </c>
      <c r="E478" s="147" t="str">
        <f t="shared" si="15"/>
        <v>DER/SP 31/10/2024</v>
      </c>
      <c r="G478" s="634">
        <v>62.57</v>
      </c>
    </row>
    <row r="479" spans="1:7" ht="14" x14ac:dyDescent="0.3">
      <c r="A479" s="632" t="s">
        <v>1281</v>
      </c>
      <c r="B479" s="633" t="s">
        <v>992</v>
      </c>
      <c r="C479" s="632" t="s">
        <v>867</v>
      </c>
      <c r="D479" s="159">
        <f t="shared" si="14"/>
        <v>75.247899259259242</v>
      </c>
      <c r="E479" s="147" t="str">
        <f t="shared" si="15"/>
        <v>DER/SP 31/10/2024</v>
      </c>
      <c r="G479" s="634">
        <v>70.16</v>
      </c>
    </row>
    <row r="480" spans="1:7" ht="14" x14ac:dyDescent="0.3">
      <c r="A480" s="632" t="s">
        <v>1282</v>
      </c>
      <c r="B480" s="633" t="s">
        <v>1283</v>
      </c>
      <c r="C480" s="632" t="s">
        <v>471</v>
      </c>
      <c r="D480" s="159">
        <f t="shared" si="14"/>
        <v>65.831186666666667</v>
      </c>
      <c r="E480" s="147" t="str">
        <f t="shared" si="15"/>
        <v>DER/SP 31/10/2024</v>
      </c>
      <c r="G480" s="634">
        <v>61.38</v>
      </c>
    </row>
    <row r="481" spans="1:7" ht="14" x14ac:dyDescent="0.3">
      <c r="A481" s="632" t="s">
        <v>1284</v>
      </c>
      <c r="B481" s="633" t="s">
        <v>1285</v>
      </c>
      <c r="C481" s="632" t="s">
        <v>471</v>
      </c>
      <c r="D481" s="159">
        <f t="shared" si="14"/>
        <v>65.616682962962955</v>
      </c>
      <c r="E481" s="147" t="str">
        <f t="shared" si="15"/>
        <v>DER/SP 31/10/2024</v>
      </c>
      <c r="G481" s="634">
        <v>61.18</v>
      </c>
    </row>
    <row r="482" spans="1:7" ht="14" x14ac:dyDescent="0.3">
      <c r="A482" s="632" t="s">
        <v>1286</v>
      </c>
      <c r="B482" s="633" t="s">
        <v>1287</v>
      </c>
      <c r="C482" s="632" t="s">
        <v>471</v>
      </c>
      <c r="D482" s="159">
        <f t="shared" si="14"/>
        <v>38.717918518518516</v>
      </c>
      <c r="E482" s="147" t="str">
        <f t="shared" si="15"/>
        <v>DER/SP 31/10/2024</v>
      </c>
      <c r="G482" s="634">
        <v>36.1</v>
      </c>
    </row>
    <row r="483" spans="1:7" ht="14" x14ac:dyDescent="0.3">
      <c r="A483" s="632" t="s">
        <v>1288</v>
      </c>
      <c r="B483" s="633" t="s">
        <v>1289</v>
      </c>
      <c r="C483" s="632" t="s">
        <v>471</v>
      </c>
      <c r="D483" s="159">
        <f t="shared" si="14"/>
        <v>62.903211111111105</v>
      </c>
      <c r="E483" s="147" t="str">
        <f t="shared" si="15"/>
        <v>DER/SP 31/10/2024</v>
      </c>
      <c r="G483" s="634">
        <v>58.65</v>
      </c>
    </row>
    <row r="484" spans="1:7" ht="14" x14ac:dyDescent="0.3">
      <c r="A484" s="632" t="s">
        <v>1290</v>
      </c>
      <c r="B484" s="633" t="s">
        <v>1291</v>
      </c>
      <c r="C484" s="632" t="s">
        <v>471</v>
      </c>
      <c r="D484" s="159">
        <f t="shared" si="14"/>
        <v>54.237261481481475</v>
      </c>
      <c r="E484" s="147" t="str">
        <f t="shared" si="15"/>
        <v>DER/SP 31/10/2024</v>
      </c>
      <c r="G484" s="634">
        <v>50.57</v>
      </c>
    </row>
    <row r="485" spans="1:7" ht="14" x14ac:dyDescent="0.3">
      <c r="A485" s="632" t="s">
        <v>1292</v>
      </c>
      <c r="B485" s="633" t="s">
        <v>1293</v>
      </c>
      <c r="C485" s="632" t="s">
        <v>471</v>
      </c>
      <c r="D485" s="159">
        <f t="shared" si="14"/>
        <v>64.522714074074059</v>
      </c>
      <c r="E485" s="147" t="str">
        <f t="shared" si="15"/>
        <v>DER/SP 31/10/2024</v>
      </c>
      <c r="G485" s="634">
        <v>60.16</v>
      </c>
    </row>
    <row r="486" spans="1:7" ht="14" x14ac:dyDescent="0.3">
      <c r="A486" s="632" t="s">
        <v>1294</v>
      </c>
      <c r="B486" s="633" t="s">
        <v>1295</v>
      </c>
      <c r="C486" s="632" t="s">
        <v>471</v>
      </c>
      <c r="D486" s="159">
        <f t="shared" si="14"/>
        <v>51.126957777777776</v>
      </c>
      <c r="E486" s="147" t="str">
        <f t="shared" si="15"/>
        <v>DER/SP 31/10/2024</v>
      </c>
      <c r="G486" s="634">
        <v>47.67</v>
      </c>
    </row>
    <row r="487" spans="1:7" ht="14" x14ac:dyDescent="0.3">
      <c r="A487" s="632" t="s">
        <v>1296</v>
      </c>
      <c r="B487" s="633" t="s">
        <v>1297</v>
      </c>
      <c r="C487" s="632" t="s">
        <v>471</v>
      </c>
      <c r="D487" s="159">
        <f t="shared" si="14"/>
        <v>61.348059259259252</v>
      </c>
      <c r="E487" s="147" t="str">
        <f t="shared" si="15"/>
        <v>DER/SP 31/10/2024</v>
      </c>
      <c r="G487" s="634">
        <v>57.2</v>
      </c>
    </row>
    <row r="488" spans="1:7" ht="14" x14ac:dyDescent="0.3">
      <c r="A488" s="632" t="s">
        <v>1298</v>
      </c>
      <c r="B488" s="633" t="s">
        <v>1299</v>
      </c>
      <c r="C488" s="632" t="s">
        <v>471</v>
      </c>
      <c r="D488" s="159">
        <f t="shared" si="14"/>
        <v>30.620403703703705</v>
      </c>
      <c r="E488" s="147" t="str">
        <f t="shared" si="15"/>
        <v>DER/SP 31/10/2024</v>
      </c>
      <c r="G488" s="634">
        <v>28.55</v>
      </c>
    </row>
    <row r="489" spans="1:7" ht="14" x14ac:dyDescent="0.3">
      <c r="A489" s="632" t="s">
        <v>1300</v>
      </c>
      <c r="B489" s="633" t="s">
        <v>1004</v>
      </c>
      <c r="C489" s="632" t="s">
        <v>471</v>
      </c>
      <c r="D489" s="159">
        <f t="shared" si="14"/>
        <v>119.45711259259258</v>
      </c>
      <c r="E489" s="147" t="str">
        <f t="shared" si="15"/>
        <v>DER/SP 31/10/2024</v>
      </c>
      <c r="G489" s="634">
        <v>111.38</v>
      </c>
    </row>
    <row r="490" spans="1:7" ht="16.5" x14ac:dyDescent="0.3">
      <c r="A490" s="632" t="s">
        <v>1301</v>
      </c>
      <c r="B490" s="633" t="s">
        <v>1302</v>
      </c>
      <c r="C490" s="632" t="s">
        <v>4191</v>
      </c>
      <c r="D490" s="159">
        <f t="shared" si="14"/>
        <v>1161.9987385185184</v>
      </c>
      <c r="E490" s="147" t="str">
        <f t="shared" si="15"/>
        <v>DER/SP 31/10/2024</v>
      </c>
      <c r="G490" s="634">
        <v>1083.43</v>
      </c>
    </row>
    <row r="491" spans="1:7" ht="16.5" x14ac:dyDescent="0.3">
      <c r="A491" s="632" t="s">
        <v>1303</v>
      </c>
      <c r="B491" s="633" t="s">
        <v>1304</v>
      </c>
      <c r="C491" s="632" t="s">
        <v>4191</v>
      </c>
      <c r="D491" s="159">
        <f t="shared" si="14"/>
        <v>598.31518074074063</v>
      </c>
      <c r="E491" s="147" t="str">
        <f t="shared" si="15"/>
        <v>DER/SP 31/10/2024</v>
      </c>
      <c r="G491" s="634">
        <v>557.86</v>
      </c>
    </row>
    <row r="492" spans="1:7" ht="16.5" x14ac:dyDescent="0.3">
      <c r="A492" s="632" t="s">
        <v>1305</v>
      </c>
      <c r="B492" s="633" t="s">
        <v>1306</v>
      </c>
      <c r="C492" s="632" t="s">
        <v>4191</v>
      </c>
      <c r="D492" s="159">
        <f t="shared" si="14"/>
        <v>1612.7782718518517</v>
      </c>
      <c r="E492" s="147" t="str">
        <f t="shared" si="15"/>
        <v>DER/SP 31/10/2024</v>
      </c>
      <c r="G492" s="634">
        <v>1503.73</v>
      </c>
    </row>
    <row r="493" spans="1:7" ht="16.5" x14ac:dyDescent="0.3">
      <c r="A493" s="632" t="s">
        <v>1307</v>
      </c>
      <c r="B493" s="633" t="s">
        <v>1308</v>
      </c>
      <c r="C493" s="632" t="s">
        <v>4192</v>
      </c>
      <c r="D493" s="159">
        <f t="shared" si="14"/>
        <v>111.54192592592592</v>
      </c>
      <c r="E493" s="147" t="str">
        <f t="shared" si="15"/>
        <v>DER/SP 31/10/2024</v>
      </c>
      <c r="G493" s="634">
        <v>104</v>
      </c>
    </row>
    <row r="494" spans="1:7" ht="16.5" x14ac:dyDescent="0.3">
      <c r="A494" s="632" t="s">
        <v>1309</v>
      </c>
      <c r="B494" s="633" t="s">
        <v>814</v>
      </c>
      <c r="C494" s="632" t="s">
        <v>4192</v>
      </c>
      <c r="D494" s="159">
        <f t="shared" si="14"/>
        <v>19.455485925925924</v>
      </c>
      <c r="E494" s="147" t="str">
        <f t="shared" si="15"/>
        <v>DER/SP 31/10/2024</v>
      </c>
      <c r="G494" s="634">
        <v>18.14</v>
      </c>
    </row>
    <row r="495" spans="1:7" ht="16.5" x14ac:dyDescent="0.3">
      <c r="A495" s="632" t="s">
        <v>1310</v>
      </c>
      <c r="B495" s="633" t="s">
        <v>1311</v>
      </c>
      <c r="C495" s="632" t="s">
        <v>4192</v>
      </c>
      <c r="D495" s="159">
        <f t="shared" si="14"/>
        <v>102.69364814814814</v>
      </c>
      <c r="E495" s="147" t="str">
        <f t="shared" si="15"/>
        <v>DER/SP 31/10/2024</v>
      </c>
      <c r="G495" s="634">
        <v>95.75</v>
      </c>
    </row>
    <row r="496" spans="1:7" ht="14" x14ac:dyDescent="0.3">
      <c r="A496" s="632" t="s">
        <v>1312</v>
      </c>
      <c r="B496" s="633" t="s">
        <v>1313</v>
      </c>
      <c r="C496" s="632" t="s">
        <v>471</v>
      </c>
      <c r="D496" s="159">
        <f t="shared" si="14"/>
        <v>193.80409629629628</v>
      </c>
      <c r="E496" s="147" t="str">
        <f t="shared" si="15"/>
        <v>DER/SP 31/10/2024</v>
      </c>
      <c r="G496" s="634">
        <v>180.7</v>
      </c>
    </row>
    <row r="497" spans="1:7" ht="14" x14ac:dyDescent="0.3">
      <c r="A497" s="632" t="s">
        <v>1314</v>
      </c>
      <c r="B497" s="633" t="s">
        <v>1315</v>
      </c>
      <c r="C497" s="632" t="s">
        <v>471</v>
      </c>
      <c r="D497" s="159">
        <f t="shared" si="14"/>
        <v>214.33210074074074</v>
      </c>
      <c r="E497" s="147" t="str">
        <f t="shared" si="15"/>
        <v>DER/SP 31/10/2024</v>
      </c>
      <c r="G497" s="634">
        <v>199.84</v>
      </c>
    </row>
    <row r="498" spans="1:7" ht="14" x14ac:dyDescent="0.3">
      <c r="A498" s="632" t="s">
        <v>1316</v>
      </c>
      <c r="B498" s="633" t="s">
        <v>1317</v>
      </c>
      <c r="C498" s="632" t="s">
        <v>471</v>
      </c>
      <c r="D498" s="159">
        <f t="shared" si="14"/>
        <v>243.21502444444442</v>
      </c>
      <c r="E498" s="147" t="str">
        <f t="shared" si="15"/>
        <v>DER/SP 31/10/2024</v>
      </c>
      <c r="G498" s="634">
        <v>226.77</v>
      </c>
    </row>
    <row r="499" spans="1:7" ht="14" x14ac:dyDescent="0.3">
      <c r="A499" s="632" t="s">
        <v>1318</v>
      </c>
      <c r="B499" s="633" t="s">
        <v>1319</v>
      </c>
      <c r="C499" s="632" t="s">
        <v>471</v>
      </c>
      <c r="D499" s="159">
        <f t="shared" si="14"/>
        <v>270.58569703703699</v>
      </c>
      <c r="E499" s="147" t="str">
        <f t="shared" si="15"/>
        <v>DER/SP 31/10/2024</v>
      </c>
      <c r="G499" s="634">
        <v>252.29</v>
      </c>
    </row>
    <row r="500" spans="1:7" ht="14" x14ac:dyDescent="0.3">
      <c r="A500" s="632" t="s">
        <v>1320</v>
      </c>
      <c r="B500" s="633" t="s">
        <v>1321</v>
      </c>
      <c r="C500" s="632" t="s">
        <v>471</v>
      </c>
      <c r="D500" s="159">
        <f t="shared" si="14"/>
        <v>327.86891111111106</v>
      </c>
      <c r="E500" s="147" t="str">
        <f t="shared" si="15"/>
        <v>DER/SP 31/10/2024</v>
      </c>
      <c r="G500" s="634">
        <v>305.7</v>
      </c>
    </row>
    <row r="501" spans="1:7" ht="14" x14ac:dyDescent="0.3">
      <c r="A501" s="632" t="s">
        <v>1322</v>
      </c>
      <c r="B501" s="633" t="s">
        <v>1323</v>
      </c>
      <c r="C501" s="632" t="s">
        <v>316</v>
      </c>
      <c r="D501" s="159">
        <f t="shared" si="14"/>
        <v>12826.248962962962</v>
      </c>
      <c r="E501" s="147" t="str">
        <f t="shared" si="15"/>
        <v>DER/SP 31/10/2024</v>
      </c>
      <c r="G501" s="634">
        <v>11959</v>
      </c>
    </row>
    <row r="502" spans="1:7" ht="14" x14ac:dyDescent="0.3">
      <c r="A502" s="632" t="s">
        <v>1324</v>
      </c>
      <c r="B502" s="633" t="s">
        <v>1325</v>
      </c>
      <c r="C502" s="632" t="s">
        <v>867</v>
      </c>
      <c r="D502" s="159">
        <f t="shared" si="14"/>
        <v>34.384943703703698</v>
      </c>
      <c r="E502" s="147" t="str">
        <f t="shared" si="15"/>
        <v>DER/SP 31/10/2024</v>
      </c>
      <c r="G502" s="634">
        <v>32.06</v>
      </c>
    </row>
    <row r="503" spans="1:7" ht="14" x14ac:dyDescent="0.3">
      <c r="A503" s="632" t="s">
        <v>1326</v>
      </c>
      <c r="B503" s="633" t="s">
        <v>1327</v>
      </c>
      <c r="C503" s="632" t="s">
        <v>867</v>
      </c>
      <c r="D503" s="159">
        <f t="shared" si="14"/>
        <v>36.004446666666659</v>
      </c>
      <c r="E503" s="147" t="str">
        <f t="shared" si="15"/>
        <v>DER/SP 31/10/2024</v>
      </c>
      <c r="G503" s="634">
        <v>33.57</v>
      </c>
    </row>
    <row r="504" spans="1:7" ht="14" x14ac:dyDescent="0.3">
      <c r="A504" s="632" t="s">
        <v>1328</v>
      </c>
      <c r="B504" s="633" t="s">
        <v>1329</v>
      </c>
      <c r="C504" s="632" t="s">
        <v>471</v>
      </c>
      <c r="D504" s="159">
        <f t="shared" si="14"/>
        <v>104.87086074074074</v>
      </c>
      <c r="E504" s="147" t="str">
        <f t="shared" si="15"/>
        <v>DER/SP 31/10/2024</v>
      </c>
      <c r="G504" s="634">
        <v>97.78</v>
      </c>
    </row>
    <row r="505" spans="1:7" ht="16.5" x14ac:dyDescent="0.3">
      <c r="A505" s="632" t="s">
        <v>1330</v>
      </c>
      <c r="B505" s="633" t="s">
        <v>1331</v>
      </c>
      <c r="C505" s="632" t="s">
        <v>4192</v>
      </c>
      <c r="D505" s="159">
        <f t="shared" si="14"/>
        <v>1789.3362703703699</v>
      </c>
      <c r="E505" s="147" t="str">
        <f t="shared" si="15"/>
        <v>DER/SP 31/10/2024</v>
      </c>
      <c r="G505" s="634">
        <v>1668.35</v>
      </c>
    </row>
    <row r="506" spans="1:7" ht="16.5" x14ac:dyDescent="0.3">
      <c r="A506" s="632" t="s">
        <v>1332</v>
      </c>
      <c r="B506" s="633" t="s">
        <v>1333</v>
      </c>
      <c r="C506" s="632" t="s">
        <v>4192</v>
      </c>
      <c r="D506" s="159">
        <f t="shared" si="14"/>
        <v>95.250369629629631</v>
      </c>
      <c r="E506" s="147" t="str">
        <f t="shared" si="15"/>
        <v>DER/SP 31/10/2024</v>
      </c>
      <c r="G506" s="634">
        <v>88.81</v>
      </c>
    </row>
    <row r="507" spans="1:7" ht="16.5" x14ac:dyDescent="0.3">
      <c r="A507" s="632" t="s">
        <v>1334</v>
      </c>
      <c r="B507" s="633" t="s">
        <v>1335</v>
      </c>
      <c r="C507" s="632" t="s">
        <v>4192</v>
      </c>
      <c r="D507" s="159">
        <f t="shared" si="14"/>
        <v>118.60982296296295</v>
      </c>
      <c r="E507" s="147" t="str">
        <f t="shared" si="15"/>
        <v>DER/SP 31/10/2024</v>
      </c>
      <c r="G507" s="634">
        <v>110.59</v>
      </c>
    </row>
    <row r="508" spans="1:7" ht="16.5" x14ac:dyDescent="0.3">
      <c r="A508" s="632" t="s">
        <v>1336</v>
      </c>
      <c r="B508" s="633" t="s">
        <v>858</v>
      </c>
      <c r="C508" s="632" t="s">
        <v>4192</v>
      </c>
      <c r="D508" s="159">
        <f t="shared" si="14"/>
        <v>40.980932592592595</v>
      </c>
      <c r="E508" s="147" t="str">
        <f t="shared" si="15"/>
        <v>DER/SP 31/10/2024</v>
      </c>
      <c r="G508" s="634">
        <v>38.21</v>
      </c>
    </row>
    <row r="509" spans="1:7" ht="16.5" x14ac:dyDescent="0.3">
      <c r="A509" s="632" t="s">
        <v>1337</v>
      </c>
      <c r="B509" s="633" t="s">
        <v>860</v>
      </c>
      <c r="C509" s="632" t="s">
        <v>4192</v>
      </c>
      <c r="D509" s="159">
        <f t="shared" si="14"/>
        <v>43.823106666666668</v>
      </c>
      <c r="E509" s="147" t="str">
        <f t="shared" si="15"/>
        <v>DER/SP 31/10/2024</v>
      </c>
      <c r="G509" s="634">
        <v>40.86</v>
      </c>
    </row>
    <row r="510" spans="1:7" ht="16.5" x14ac:dyDescent="0.3">
      <c r="A510" s="632" t="s">
        <v>1338</v>
      </c>
      <c r="B510" s="633" t="s">
        <v>1339</v>
      </c>
      <c r="C510" s="632" t="s">
        <v>4191</v>
      </c>
      <c r="D510" s="159">
        <f t="shared" si="14"/>
        <v>185.38482592592592</v>
      </c>
      <c r="E510" s="147" t="str">
        <f t="shared" si="15"/>
        <v>DER/SP 31/10/2024</v>
      </c>
      <c r="G510" s="634">
        <v>172.85</v>
      </c>
    </row>
    <row r="511" spans="1:7" ht="16.5" x14ac:dyDescent="0.3">
      <c r="A511" s="632" t="s">
        <v>1340</v>
      </c>
      <c r="B511" s="633" t="s">
        <v>1341</v>
      </c>
      <c r="C511" s="632" t="s">
        <v>4191</v>
      </c>
      <c r="D511" s="159">
        <f t="shared" si="14"/>
        <v>215.00778740740739</v>
      </c>
      <c r="E511" s="147" t="str">
        <f t="shared" si="15"/>
        <v>DER/SP 31/10/2024</v>
      </c>
      <c r="G511" s="634">
        <v>200.47</v>
      </c>
    </row>
    <row r="512" spans="1:7" ht="16.5" x14ac:dyDescent="0.3">
      <c r="A512" s="632" t="s">
        <v>1342</v>
      </c>
      <c r="B512" s="633" t="s">
        <v>1343</v>
      </c>
      <c r="C512" s="632" t="s">
        <v>4191</v>
      </c>
      <c r="D512" s="159">
        <f t="shared" si="14"/>
        <v>240.29777407407406</v>
      </c>
      <c r="E512" s="147" t="str">
        <f t="shared" si="15"/>
        <v>DER/SP 31/10/2024</v>
      </c>
      <c r="G512" s="634">
        <v>224.05</v>
      </c>
    </row>
    <row r="513" spans="1:7" ht="16.5" x14ac:dyDescent="0.3">
      <c r="A513" s="632" t="s">
        <v>1344</v>
      </c>
      <c r="B513" s="633" t="s">
        <v>1345</v>
      </c>
      <c r="C513" s="632" t="s">
        <v>4191</v>
      </c>
      <c r="D513" s="159">
        <f t="shared" si="14"/>
        <v>160.03048814814812</v>
      </c>
      <c r="E513" s="147" t="str">
        <f t="shared" si="15"/>
        <v>DER/SP 31/10/2024</v>
      </c>
      <c r="G513" s="634">
        <v>149.21</v>
      </c>
    </row>
    <row r="514" spans="1:7" ht="16.5" x14ac:dyDescent="0.3">
      <c r="A514" s="632" t="s">
        <v>1346</v>
      </c>
      <c r="B514" s="633" t="s">
        <v>1347</v>
      </c>
      <c r="C514" s="632" t="s">
        <v>4191</v>
      </c>
      <c r="D514" s="159">
        <f t="shared" si="14"/>
        <v>243.91216148148143</v>
      </c>
      <c r="E514" s="147" t="str">
        <f t="shared" si="15"/>
        <v>DER/SP 31/10/2024</v>
      </c>
      <c r="G514" s="634">
        <v>227.42</v>
      </c>
    </row>
    <row r="515" spans="1:7" ht="16.5" x14ac:dyDescent="0.3">
      <c r="A515" s="632" t="s">
        <v>1348</v>
      </c>
      <c r="B515" s="633" t="s">
        <v>1349</v>
      </c>
      <c r="C515" s="632" t="s">
        <v>4191</v>
      </c>
      <c r="D515" s="159">
        <f t="shared" si="14"/>
        <v>253.2966985185185</v>
      </c>
      <c r="E515" s="147" t="str">
        <f t="shared" si="15"/>
        <v>DER/SP 31/10/2024</v>
      </c>
      <c r="G515" s="634">
        <v>236.17</v>
      </c>
    </row>
    <row r="516" spans="1:7" ht="14" x14ac:dyDescent="0.3">
      <c r="A516" s="632" t="s">
        <v>1350</v>
      </c>
      <c r="B516" s="633" t="s">
        <v>866</v>
      </c>
      <c r="C516" s="632" t="s">
        <v>867</v>
      </c>
      <c r="D516" s="159">
        <f t="shared" si="14"/>
        <v>16.59186148148148</v>
      </c>
      <c r="E516" s="147" t="str">
        <f t="shared" si="15"/>
        <v>DER/SP 31/10/2024</v>
      </c>
      <c r="G516" s="634">
        <v>15.47</v>
      </c>
    </row>
    <row r="517" spans="1:7" ht="14" x14ac:dyDescent="0.3">
      <c r="A517" s="632" t="s">
        <v>1351</v>
      </c>
      <c r="B517" s="633" t="s">
        <v>869</v>
      </c>
      <c r="C517" s="632" t="s">
        <v>867</v>
      </c>
      <c r="D517" s="159">
        <f t="shared" si="14"/>
        <v>16.377357777777775</v>
      </c>
      <c r="E517" s="147" t="str">
        <f t="shared" si="15"/>
        <v>DER/SP 31/10/2024</v>
      </c>
      <c r="G517" s="634">
        <v>15.27</v>
      </c>
    </row>
    <row r="518" spans="1:7" ht="14" x14ac:dyDescent="0.3">
      <c r="A518" s="632" t="s">
        <v>1352</v>
      </c>
      <c r="B518" s="633" t="s">
        <v>871</v>
      </c>
      <c r="C518" s="632" t="s">
        <v>867</v>
      </c>
      <c r="D518" s="159">
        <f t="shared" si="14"/>
        <v>20.87121037037037</v>
      </c>
      <c r="E518" s="147" t="str">
        <f t="shared" si="15"/>
        <v>DER/SP 31/10/2024</v>
      </c>
      <c r="G518" s="634">
        <v>19.46</v>
      </c>
    </row>
    <row r="519" spans="1:7" ht="14" x14ac:dyDescent="0.3">
      <c r="A519" s="632" t="s">
        <v>1353</v>
      </c>
      <c r="B519" s="633" t="s">
        <v>1223</v>
      </c>
      <c r="C519" s="632" t="s">
        <v>867</v>
      </c>
      <c r="D519" s="159">
        <f t="shared" ref="D519:D582" si="16">(G519/(1+0.35))*(1+$D$3)</f>
        <v>36.326202222222214</v>
      </c>
      <c r="E519" s="147" t="str">
        <f t="shared" si="15"/>
        <v>DER/SP 31/10/2024</v>
      </c>
      <c r="G519" s="634">
        <v>33.869999999999997</v>
      </c>
    </row>
    <row r="520" spans="1:7" ht="14" x14ac:dyDescent="0.3">
      <c r="A520" s="632" t="s">
        <v>1354</v>
      </c>
      <c r="B520" s="633" t="s">
        <v>873</v>
      </c>
      <c r="C520" s="632" t="s">
        <v>867</v>
      </c>
      <c r="D520" s="159">
        <f t="shared" si="16"/>
        <v>13.910565185185185</v>
      </c>
      <c r="E520" s="147" t="str">
        <f t="shared" ref="E520:E583" si="17">$E$6</f>
        <v>DER/SP 31/10/2024</v>
      </c>
      <c r="G520" s="634">
        <v>12.97</v>
      </c>
    </row>
    <row r="521" spans="1:7" ht="14" x14ac:dyDescent="0.3">
      <c r="A521" s="632" t="s">
        <v>1355</v>
      </c>
      <c r="B521" s="633" t="s">
        <v>1356</v>
      </c>
      <c r="C521" s="632" t="s">
        <v>867</v>
      </c>
      <c r="D521" s="159">
        <f t="shared" si="16"/>
        <v>63.289317777777775</v>
      </c>
      <c r="E521" s="147" t="str">
        <f t="shared" si="17"/>
        <v>DER/SP 31/10/2024</v>
      </c>
      <c r="G521" s="634">
        <v>59.01</v>
      </c>
    </row>
    <row r="522" spans="1:7" ht="14" x14ac:dyDescent="0.3">
      <c r="A522" s="632" t="s">
        <v>1357</v>
      </c>
      <c r="B522" s="633" t="s">
        <v>1358</v>
      </c>
      <c r="C522" s="632" t="s">
        <v>316</v>
      </c>
      <c r="D522" s="159">
        <f t="shared" si="16"/>
        <v>889.1178518518517</v>
      </c>
      <c r="E522" s="147" t="str">
        <f t="shared" si="17"/>
        <v>DER/SP 31/10/2024</v>
      </c>
      <c r="G522" s="634">
        <v>829</v>
      </c>
    </row>
    <row r="523" spans="1:7" ht="14" x14ac:dyDescent="0.3">
      <c r="A523" s="632" t="s">
        <v>1359</v>
      </c>
      <c r="B523" s="633" t="s">
        <v>1227</v>
      </c>
      <c r="C523" s="632" t="s">
        <v>316</v>
      </c>
      <c r="D523" s="159">
        <f t="shared" si="16"/>
        <v>1739.2818311111112</v>
      </c>
      <c r="E523" s="147" t="str">
        <f t="shared" si="17"/>
        <v>DER/SP 31/10/2024</v>
      </c>
      <c r="G523" s="634">
        <v>1621.68</v>
      </c>
    </row>
    <row r="524" spans="1:7" ht="14" x14ac:dyDescent="0.3">
      <c r="A524" s="632" t="s">
        <v>1360</v>
      </c>
      <c r="B524" s="633" t="s">
        <v>1361</v>
      </c>
      <c r="C524" s="632" t="s">
        <v>316</v>
      </c>
      <c r="D524" s="159">
        <f t="shared" si="16"/>
        <v>110.01894962962962</v>
      </c>
      <c r="E524" s="147" t="str">
        <f t="shared" si="17"/>
        <v>DER/SP 31/10/2024</v>
      </c>
      <c r="G524" s="634">
        <v>102.58</v>
      </c>
    </row>
    <row r="525" spans="1:7" ht="14" x14ac:dyDescent="0.3">
      <c r="A525" s="632" t="s">
        <v>1362</v>
      </c>
      <c r="B525" s="633" t="s">
        <v>1363</v>
      </c>
      <c r="C525" s="632" t="s">
        <v>316</v>
      </c>
      <c r="D525" s="159">
        <f t="shared" si="16"/>
        <v>167.90277407407407</v>
      </c>
      <c r="E525" s="147" t="str">
        <f t="shared" si="17"/>
        <v>DER/SP 31/10/2024</v>
      </c>
      <c r="G525" s="634">
        <v>156.55000000000001</v>
      </c>
    </row>
    <row r="526" spans="1:7" ht="14" x14ac:dyDescent="0.3">
      <c r="A526" s="632" t="s">
        <v>1364</v>
      </c>
      <c r="B526" s="633" t="s">
        <v>1237</v>
      </c>
      <c r="C526" s="632" t="s">
        <v>316</v>
      </c>
      <c r="D526" s="159">
        <f t="shared" si="16"/>
        <v>417.10245185185175</v>
      </c>
      <c r="E526" s="147" t="str">
        <f t="shared" si="17"/>
        <v>DER/SP 31/10/2024</v>
      </c>
      <c r="G526" s="634">
        <v>388.9</v>
      </c>
    </row>
    <row r="527" spans="1:7" ht="14" x14ac:dyDescent="0.3">
      <c r="A527" s="632" t="s">
        <v>1365</v>
      </c>
      <c r="B527" s="633" t="s">
        <v>1238</v>
      </c>
      <c r="C527" s="632" t="s">
        <v>316</v>
      </c>
      <c r="D527" s="159">
        <f t="shared" si="16"/>
        <v>824.52006148148132</v>
      </c>
      <c r="E527" s="147" t="str">
        <f t="shared" si="17"/>
        <v>DER/SP 31/10/2024</v>
      </c>
      <c r="G527" s="634">
        <v>768.77</v>
      </c>
    </row>
    <row r="528" spans="1:7" ht="14" x14ac:dyDescent="0.3">
      <c r="A528" s="632" t="s">
        <v>1366</v>
      </c>
      <c r="B528" s="633" t="s">
        <v>1367</v>
      </c>
      <c r="C528" s="632" t="s">
        <v>316</v>
      </c>
      <c r="D528" s="159">
        <f t="shared" si="16"/>
        <v>2203.1889911111107</v>
      </c>
      <c r="E528" s="147" t="str">
        <f t="shared" si="17"/>
        <v>DER/SP 31/10/2024</v>
      </c>
      <c r="G528" s="634">
        <v>2054.2199999999998</v>
      </c>
    </row>
    <row r="529" spans="1:7" ht="16.5" x14ac:dyDescent="0.3">
      <c r="A529" s="632" t="s">
        <v>1368</v>
      </c>
      <c r="B529" s="633" t="s">
        <v>1369</v>
      </c>
      <c r="C529" s="632" t="s">
        <v>4314</v>
      </c>
      <c r="D529" s="159">
        <f t="shared" si="16"/>
        <v>81.693735555555548</v>
      </c>
      <c r="E529" s="147" t="str">
        <f t="shared" si="17"/>
        <v>DER/SP 31/10/2024</v>
      </c>
      <c r="G529" s="634">
        <v>76.17</v>
      </c>
    </row>
    <row r="530" spans="1:7" ht="16.5" x14ac:dyDescent="0.3">
      <c r="A530" s="632" t="s">
        <v>1370</v>
      </c>
      <c r="B530" s="633" t="s">
        <v>1371</v>
      </c>
      <c r="C530" s="632" t="s">
        <v>4315</v>
      </c>
      <c r="D530" s="159">
        <f t="shared" si="16"/>
        <v>15.551518518518519</v>
      </c>
      <c r="E530" s="147" t="str">
        <f t="shared" si="17"/>
        <v>DER/SP 31/10/2024</v>
      </c>
      <c r="G530" s="634">
        <v>14.5</v>
      </c>
    </row>
    <row r="531" spans="1:7" ht="16.5" x14ac:dyDescent="0.3">
      <c r="A531" s="632" t="s">
        <v>1372</v>
      </c>
      <c r="B531" s="633" t="s">
        <v>1373</v>
      </c>
      <c r="C531" s="632" t="s">
        <v>4192</v>
      </c>
      <c r="D531" s="159">
        <f t="shared" si="16"/>
        <v>787.31439407407413</v>
      </c>
      <c r="E531" s="147" t="str">
        <f t="shared" si="17"/>
        <v>DER/SP 31/10/2024</v>
      </c>
      <c r="G531" s="634">
        <v>734.08</v>
      </c>
    </row>
    <row r="532" spans="1:7" ht="16.5" x14ac:dyDescent="0.3">
      <c r="A532" s="632" t="s">
        <v>1374</v>
      </c>
      <c r="B532" s="633" t="s">
        <v>1375</v>
      </c>
      <c r="C532" s="632" t="s">
        <v>4192</v>
      </c>
      <c r="D532" s="159">
        <f t="shared" si="16"/>
        <v>849.59554444444439</v>
      </c>
      <c r="E532" s="147" t="str">
        <f t="shared" si="17"/>
        <v>DER/SP 31/10/2024</v>
      </c>
      <c r="G532" s="634">
        <v>792.15</v>
      </c>
    </row>
    <row r="533" spans="1:7" ht="16.5" x14ac:dyDescent="0.3">
      <c r="A533" s="632" t="s">
        <v>1376</v>
      </c>
      <c r="B533" s="633" t="s">
        <v>1377</v>
      </c>
      <c r="C533" s="632" t="s">
        <v>4192</v>
      </c>
      <c r="D533" s="159">
        <f t="shared" si="16"/>
        <v>862.79824740740742</v>
      </c>
      <c r="E533" s="147" t="str">
        <f t="shared" si="17"/>
        <v>DER/SP 31/10/2024</v>
      </c>
      <c r="G533" s="634">
        <v>804.46</v>
      </c>
    </row>
    <row r="534" spans="1:7" ht="16.5" x14ac:dyDescent="0.3">
      <c r="A534" s="632" t="s">
        <v>1378</v>
      </c>
      <c r="B534" s="633" t="s">
        <v>881</v>
      </c>
      <c r="C534" s="632" t="s">
        <v>4192</v>
      </c>
      <c r="D534" s="159">
        <f t="shared" si="16"/>
        <v>893.40792592592584</v>
      </c>
      <c r="E534" s="147" t="str">
        <f t="shared" si="17"/>
        <v>DER/SP 31/10/2024</v>
      </c>
      <c r="G534" s="634">
        <v>833</v>
      </c>
    </row>
    <row r="535" spans="1:7" ht="16.5" x14ac:dyDescent="0.3">
      <c r="A535" s="632" t="s">
        <v>1379</v>
      </c>
      <c r="B535" s="633" t="s">
        <v>883</v>
      </c>
      <c r="C535" s="632" t="s">
        <v>4192</v>
      </c>
      <c r="D535" s="159">
        <f t="shared" si="16"/>
        <v>911.88741999999991</v>
      </c>
      <c r="E535" s="147" t="str">
        <f t="shared" si="17"/>
        <v>DER/SP 31/10/2024</v>
      </c>
      <c r="G535" s="634">
        <v>850.23</v>
      </c>
    </row>
    <row r="536" spans="1:7" ht="16.5" x14ac:dyDescent="0.3">
      <c r="A536" s="632" t="s">
        <v>1380</v>
      </c>
      <c r="B536" s="633" t="s">
        <v>1381</v>
      </c>
      <c r="C536" s="632" t="s">
        <v>4192</v>
      </c>
      <c r="D536" s="159">
        <f t="shared" si="16"/>
        <v>936.04053703703687</v>
      </c>
      <c r="E536" s="147" t="str">
        <f t="shared" si="17"/>
        <v>DER/SP 31/10/2024</v>
      </c>
      <c r="G536" s="634">
        <v>872.75</v>
      </c>
    </row>
    <row r="537" spans="1:7" ht="16.5" x14ac:dyDescent="0.3">
      <c r="A537" s="632" t="s">
        <v>1382</v>
      </c>
      <c r="B537" s="633" t="s">
        <v>887</v>
      </c>
      <c r="C537" s="632" t="s">
        <v>4192</v>
      </c>
      <c r="D537" s="159">
        <f t="shared" si="16"/>
        <v>788.697942962963</v>
      </c>
      <c r="E537" s="147" t="str">
        <f t="shared" si="17"/>
        <v>DER/SP 31/10/2024</v>
      </c>
      <c r="G537" s="634">
        <v>735.37</v>
      </c>
    </row>
    <row r="538" spans="1:7" ht="16.5" x14ac:dyDescent="0.3">
      <c r="A538" s="632" t="s">
        <v>1383</v>
      </c>
      <c r="B538" s="633" t="s">
        <v>1384</v>
      </c>
      <c r="C538" s="632" t="s">
        <v>4192</v>
      </c>
      <c r="D538" s="159">
        <f t="shared" si="16"/>
        <v>107.71303481481482</v>
      </c>
      <c r="E538" s="147" t="str">
        <f t="shared" si="17"/>
        <v>DER/SP 31/10/2024</v>
      </c>
      <c r="G538" s="634">
        <v>100.43</v>
      </c>
    </row>
    <row r="539" spans="1:7" ht="16.5" x14ac:dyDescent="0.3">
      <c r="A539" s="632" t="s">
        <v>1385</v>
      </c>
      <c r="B539" s="633" t="s">
        <v>893</v>
      </c>
      <c r="C539" s="632" t="s">
        <v>4192</v>
      </c>
      <c r="D539" s="159">
        <f t="shared" si="16"/>
        <v>951.28102518518517</v>
      </c>
      <c r="E539" s="147" t="str">
        <f t="shared" si="17"/>
        <v>DER/SP 31/10/2024</v>
      </c>
      <c r="G539" s="634">
        <v>886.96</v>
      </c>
    </row>
    <row r="540" spans="1:7" ht="16.5" x14ac:dyDescent="0.3">
      <c r="A540" s="632" t="s">
        <v>1386</v>
      </c>
      <c r="B540" s="633" t="s">
        <v>895</v>
      </c>
      <c r="C540" s="632" t="s">
        <v>4192</v>
      </c>
      <c r="D540" s="159">
        <f t="shared" si="16"/>
        <v>993.84928518518518</v>
      </c>
      <c r="E540" s="147" t="str">
        <f t="shared" si="17"/>
        <v>DER/SP 31/10/2024</v>
      </c>
      <c r="G540" s="634">
        <v>926.65</v>
      </c>
    </row>
    <row r="541" spans="1:7" ht="16.5" x14ac:dyDescent="0.3">
      <c r="A541" s="632" t="s">
        <v>1387</v>
      </c>
      <c r="B541" s="633" t="s">
        <v>897</v>
      </c>
      <c r="C541" s="632" t="s">
        <v>4192</v>
      </c>
      <c r="D541" s="159">
        <f t="shared" si="16"/>
        <v>1135.915088148148</v>
      </c>
      <c r="E541" s="147" t="str">
        <f t="shared" si="17"/>
        <v>DER/SP 31/10/2024</v>
      </c>
      <c r="G541" s="634">
        <v>1059.1099999999999</v>
      </c>
    </row>
    <row r="542" spans="1:7" ht="16.5" x14ac:dyDescent="0.3">
      <c r="A542" s="632" t="s">
        <v>1388</v>
      </c>
      <c r="B542" s="633" t="s">
        <v>1259</v>
      </c>
      <c r="C542" s="632" t="s">
        <v>4192</v>
      </c>
      <c r="D542" s="159">
        <f t="shared" si="16"/>
        <v>1179.5558666666666</v>
      </c>
      <c r="E542" s="147" t="str">
        <f t="shared" si="17"/>
        <v>DER/SP 31/10/2024</v>
      </c>
      <c r="G542" s="634">
        <v>1099.8</v>
      </c>
    </row>
    <row r="543" spans="1:7" ht="14" x14ac:dyDescent="0.3">
      <c r="A543" s="632" t="s">
        <v>1389</v>
      </c>
      <c r="B543" s="633" t="s">
        <v>1390</v>
      </c>
      <c r="C543" s="632" t="s">
        <v>471</v>
      </c>
      <c r="D543" s="159">
        <f t="shared" si="16"/>
        <v>279.15511999999995</v>
      </c>
      <c r="E543" s="147" t="str">
        <f t="shared" si="17"/>
        <v>DER/SP 31/10/2024</v>
      </c>
      <c r="G543" s="634">
        <v>260.27999999999997</v>
      </c>
    </row>
    <row r="544" spans="1:7" ht="14" x14ac:dyDescent="0.3">
      <c r="A544" s="632" t="s">
        <v>1391</v>
      </c>
      <c r="B544" s="633" t="s">
        <v>1392</v>
      </c>
      <c r="C544" s="632" t="s">
        <v>471</v>
      </c>
      <c r="D544" s="159">
        <f t="shared" si="16"/>
        <v>423.09783037037039</v>
      </c>
      <c r="E544" s="147" t="str">
        <f t="shared" si="17"/>
        <v>DER/SP 31/10/2024</v>
      </c>
      <c r="G544" s="634">
        <v>394.49</v>
      </c>
    </row>
    <row r="545" spans="1:7" ht="14" x14ac:dyDescent="0.3">
      <c r="A545" s="632" t="s">
        <v>1393</v>
      </c>
      <c r="B545" s="633" t="s">
        <v>1394</v>
      </c>
      <c r="C545" s="632" t="s">
        <v>471</v>
      </c>
      <c r="D545" s="159">
        <f t="shared" si="16"/>
        <v>570.10794370370354</v>
      </c>
      <c r="E545" s="147" t="str">
        <f t="shared" si="17"/>
        <v>DER/SP 31/10/2024</v>
      </c>
      <c r="G545" s="634">
        <v>531.55999999999995</v>
      </c>
    </row>
    <row r="546" spans="1:7" ht="14" x14ac:dyDescent="0.3">
      <c r="A546" s="632" t="s">
        <v>1395</v>
      </c>
      <c r="B546" s="633" t="s">
        <v>1396</v>
      </c>
      <c r="C546" s="632" t="s">
        <v>471</v>
      </c>
      <c r="D546" s="159">
        <f t="shared" si="16"/>
        <v>275.75523629629629</v>
      </c>
      <c r="E546" s="147" t="str">
        <f t="shared" si="17"/>
        <v>DER/SP 31/10/2024</v>
      </c>
      <c r="G546" s="634">
        <v>257.11</v>
      </c>
    </row>
    <row r="547" spans="1:7" ht="14" x14ac:dyDescent="0.3">
      <c r="A547" s="632" t="s">
        <v>1397</v>
      </c>
      <c r="B547" s="633" t="s">
        <v>1398</v>
      </c>
      <c r="C547" s="632" t="s">
        <v>471</v>
      </c>
      <c r="D547" s="159">
        <f t="shared" si="16"/>
        <v>251.11948592592589</v>
      </c>
      <c r="E547" s="147" t="str">
        <f t="shared" si="17"/>
        <v>DER/SP 31/10/2024</v>
      </c>
      <c r="G547" s="634">
        <v>234.14</v>
      </c>
    </row>
    <row r="548" spans="1:7" ht="14" x14ac:dyDescent="0.3">
      <c r="A548" s="632" t="s">
        <v>1399</v>
      </c>
      <c r="B548" s="633" t="s">
        <v>1400</v>
      </c>
      <c r="C548" s="632" t="s">
        <v>471</v>
      </c>
      <c r="D548" s="159">
        <f t="shared" si="16"/>
        <v>2503.4191000000001</v>
      </c>
      <c r="E548" s="147" t="str">
        <f t="shared" si="17"/>
        <v>DER/SP 31/10/2024</v>
      </c>
      <c r="G548" s="634">
        <v>2334.15</v>
      </c>
    </row>
    <row r="549" spans="1:7" ht="14" x14ac:dyDescent="0.3">
      <c r="A549" s="632" t="s">
        <v>1401</v>
      </c>
      <c r="B549" s="633" t="s">
        <v>1402</v>
      </c>
      <c r="C549" s="632" t="s">
        <v>471</v>
      </c>
      <c r="D549" s="159">
        <f t="shared" si="16"/>
        <v>2720.0463903703703</v>
      </c>
      <c r="E549" s="147" t="str">
        <f t="shared" si="17"/>
        <v>DER/SP 31/10/2024</v>
      </c>
      <c r="G549" s="634">
        <v>2536.13</v>
      </c>
    </row>
    <row r="550" spans="1:7" ht="14" x14ac:dyDescent="0.3">
      <c r="A550" s="632" t="s">
        <v>1403</v>
      </c>
      <c r="B550" s="633" t="s">
        <v>1404</v>
      </c>
      <c r="C550" s="632" t="s">
        <v>316</v>
      </c>
      <c r="D550" s="159">
        <f t="shared" si="16"/>
        <v>811.46751111111109</v>
      </c>
      <c r="E550" s="147" t="str">
        <f t="shared" si="17"/>
        <v>DER/SP 31/10/2024</v>
      </c>
      <c r="G550" s="634">
        <v>756.6</v>
      </c>
    </row>
    <row r="551" spans="1:7" ht="14" x14ac:dyDescent="0.3">
      <c r="A551" s="632" t="s">
        <v>1405</v>
      </c>
      <c r="B551" s="633" t="s">
        <v>1406</v>
      </c>
      <c r="C551" s="632" t="s">
        <v>316</v>
      </c>
      <c r="D551" s="159">
        <f t="shared" si="16"/>
        <v>163.2480437037037</v>
      </c>
      <c r="E551" s="147" t="str">
        <f t="shared" si="17"/>
        <v>DER/SP 31/10/2024</v>
      </c>
      <c r="G551" s="634">
        <v>152.21</v>
      </c>
    </row>
    <row r="552" spans="1:7" ht="14" x14ac:dyDescent="0.3">
      <c r="A552" s="632" t="s">
        <v>1407</v>
      </c>
      <c r="B552" s="633" t="s">
        <v>1408</v>
      </c>
      <c r="C552" s="632" t="s">
        <v>471</v>
      </c>
      <c r="D552" s="159">
        <f t="shared" si="16"/>
        <v>4853.618204444444</v>
      </c>
      <c r="E552" s="147" t="str">
        <f t="shared" si="17"/>
        <v>DER/SP 31/10/2024</v>
      </c>
      <c r="G552" s="634">
        <v>4525.4399999999996</v>
      </c>
    </row>
    <row r="553" spans="1:7" ht="14" x14ac:dyDescent="0.3">
      <c r="A553" s="632" t="s">
        <v>1409</v>
      </c>
      <c r="B553" s="633" t="s">
        <v>1410</v>
      </c>
      <c r="C553" s="632" t="s">
        <v>471</v>
      </c>
      <c r="D553" s="159">
        <f t="shared" si="16"/>
        <v>1724.3201977777776</v>
      </c>
      <c r="E553" s="147" t="str">
        <f t="shared" si="17"/>
        <v>DER/SP 31/10/2024</v>
      </c>
      <c r="G553" s="634">
        <v>1607.73</v>
      </c>
    </row>
    <row r="554" spans="1:7" ht="14" x14ac:dyDescent="0.3">
      <c r="A554" s="632" t="s">
        <v>1411</v>
      </c>
      <c r="B554" s="633" t="s">
        <v>1412</v>
      </c>
      <c r="C554" s="632" t="s">
        <v>471</v>
      </c>
      <c r="D554" s="159">
        <f t="shared" si="16"/>
        <v>236.11495185185186</v>
      </c>
      <c r="E554" s="147" t="str">
        <f t="shared" si="17"/>
        <v>DER/SP 31/10/2024</v>
      </c>
      <c r="G554" s="634">
        <v>220.15</v>
      </c>
    </row>
    <row r="555" spans="1:7" ht="14" x14ac:dyDescent="0.3">
      <c r="A555" s="632" t="s">
        <v>1413</v>
      </c>
      <c r="B555" s="633" t="s">
        <v>1414</v>
      </c>
      <c r="C555" s="632" t="s">
        <v>471</v>
      </c>
      <c r="D555" s="159">
        <f t="shared" si="16"/>
        <v>1413.72956</v>
      </c>
      <c r="E555" s="147" t="str">
        <f t="shared" si="17"/>
        <v>DER/SP 31/10/2024</v>
      </c>
      <c r="G555" s="634">
        <v>1318.14</v>
      </c>
    </row>
    <row r="556" spans="1:7" ht="14" x14ac:dyDescent="0.3">
      <c r="A556" s="632" t="s">
        <v>1415</v>
      </c>
      <c r="B556" s="633" t="s">
        <v>1416</v>
      </c>
      <c r="C556" s="632" t="s">
        <v>471</v>
      </c>
      <c r="D556" s="159">
        <f t="shared" si="16"/>
        <v>1412.0671562962962</v>
      </c>
      <c r="E556" s="147" t="str">
        <f t="shared" si="17"/>
        <v>DER/SP 31/10/2024</v>
      </c>
      <c r="G556" s="634">
        <v>1316.59</v>
      </c>
    </row>
    <row r="557" spans="1:7" ht="14" x14ac:dyDescent="0.3">
      <c r="A557" s="632" t="s">
        <v>1417</v>
      </c>
      <c r="B557" s="633" t="s">
        <v>1418</v>
      </c>
      <c r="C557" s="632" t="s">
        <v>471</v>
      </c>
      <c r="D557" s="159">
        <f t="shared" si="16"/>
        <v>1873.2930199999998</v>
      </c>
      <c r="E557" s="147" t="str">
        <f t="shared" si="17"/>
        <v>DER/SP 31/10/2024</v>
      </c>
      <c r="G557" s="634">
        <v>1746.63</v>
      </c>
    </row>
    <row r="558" spans="1:7" ht="14" x14ac:dyDescent="0.3">
      <c r="A558" s="632" t="s">
        <v>1419</v>
      </c>
      <c r="B558" s="633" t="s">
        <v>1420</v>
      </c>
      <c r="C558" s="632" t="s">
        <v>471</v>
      </c>
      <c r="D558" s="159">
        <f t="shared" si="16"/>
        <v>926.81687777777768</v>
      </c>
      <c r="E558" s="147" t="str">
        <f t="shared" si="17"/>
        <v>DER/SP 31/10/2024</v>
      </c>
      <c r="G558" s="634">
        <v>864.15</v>
      </c>
    </row>
    <row r="559" spans="1:7" ht="14" x14ac:dyDescent="0.3">
      <c r="A559" s="632" t="s">
        <v>1421</v>
      </c>
      <c r="B559" s="633" t="s">
        <v>1422</v>
      </c>
      <c r="C559" s="632" t="s">
        <v>471</v>
      </c>
      <c r="D559" s="159">
        <f t="shared" si="16"/>
        <v>730.24568370370366</v>
      </c>
      <c r="E559" s="147" t="str">
        <f t="shared" si="17"/>
        <v>DER/SP 31/10/2024</v>
      </c>
      <c r="G559" s="634">
        <v>680.87</v>
      </c>
    </row>
    <row r="560" spans="1:7" ht="14" x14ac:dyDescent="0.3">
      <c r="A560" s="632" t="s">
        <v>1423</v>
      </c>
      <c r="B560" s="633" t="s">
        <v>1299</v>
      </c>
      <c r="C560" s="632" t="s">
        <v>471</v>
      </c>
      <c r="D560" s="159">
        <f t="shared" si="16"/>
        <v>30.620403703703705</v>
      </c>
      <c r="E560" s="147" t="str">
        <f t="shared" si="17"/>
        <v>DER/SP 31/10/2024</v>
      </c>
      <c r="G560" s="634">
        <v>28.55</v>
      </c>
    </row>
    <row r="561" spans="1:7" ht="14" x14ac:dyDescent="0.3">
      <c r="A561" s="632" t="s">
        <v>1424</v>
      </c>
      <c r="B561" s="633" t="s">
        <v>1004</v>
      </c>
      <c r="C561" s="632" t="s">
        <v>471</v>
      </c>
      <c r="D561" s="159">
        <f t="shared" si="16"/>
        <v>119.45711259259258</v>
      </c>
      <c r="E561" s="147" t="str">
        <f t="shared" si="17"/>
        <v>DER/SP 31/10/2024</v>
      </c>
      <c r="G561" s="634">
        <v>111.38</v>
      </c>
    </row>
    <row r="562" spans="1:7" ht="14" x14ac:dyDescent="0.3">
      <c r="A562" s="632" t="s">
        <v>1425</v>
      </c>
      <c r="B562" s="633" t="s">
        <v>1426</v>
      </c>
      <c r="C562" s="632" t="s">
        <v>471</v>
      </c>
      <c r="D562" s="159">
        <f t="shared" si="16"/>
        <v>164.44926444444445</v>
      </c>
      <c r="E562" s="147" t="str">
        <f t="shared" si="17"/>
        <v>DER/SP 31/10/2024</v>
      </c>
      <c r="G562" s="634">
        <v>153.33000000000001</v>
      </c>
    </row>
    <row r="563" spans="1:7" ht="14" x14ac:dyDescent="0.3">
      <c r="A563" s="632" t="s">
        <v>1427</v>
      </c>
      <c r="B563" s="633" t="s">
        <v>1428</v>
      </c>
      <c r="C563" s="632" t="s">
        <v>471</v>
      </c>
      <c r="D563" s="159">
        <f t="shared" si="16"/>
        <v>237.77735555555552</v>
      </c>
      <c r="E563" s="147" t="str">
        <f t="shared" si="17"/>
        <v>DER/SP 31/10/2024</v>
      </c>
      <c r="G563" s="634">
        <v>221.7</v>
      </c>
    </row>
    <row r="564" spans="1:7" ht="14" x14ac:dyDescent="0.3">
      <c r="A564" s="632" t="s">
        <v>1429</v>
      </c>
      <c r="B564" s="633" t="s">
        <v>1430</v>
      </c>
      <c r="C564" s="632" t="s">
        <v>316</v>
      </c>
      <c r="D564" s="159">
        <f t="shared" si="16"/>
        <v>12332.815368148149</v>
      </c>
      <c r="E564" s="147" t="str">
        <f t="shared" si="17"/>
        <v>DER/SP 31/10/2024</v>
      </c>
      <c r="G564" s="634">
        <v>11498.93</v>
      </c>
    </row>
    <row r="565" spans="1:7" ht="14" x14ac:dyDescent="0.3">
      <c r="A565" s="632" t="s">
        <v>1431</v>
      </c>
      <c r="B565" s="633" t="s">
        <v>1432</v>
      </c>
      <c r="C565" s="632" t="s">
        <v>316</v>
      </c>
      <c r="D565" s="159">
        <f t="shared" si="16"/>
        <v>13752.529581481482</v>
      </c>
      <c r="E565" s="147" t="str">
        <f t="shared" si="17"/>
        <v>DER/SP 31/10/2024</v>
      </c>
      <c r="G565" s="634">
        <v>12822.65</v>
      </c>
    </row>
    <row r="566" spans="1:7" ht="16.5" x14ac:dyDescent="0.3">
      <c r="A566" s="632" t="s">
        <v>1433</v>
      </c>
      <c r="B566" s="633" t="s">
        <v>846</v>
      </c>
      <c r="C566" s="632" t="s">
        <v>4192</v>
      </c>
      <c r="D566" s="159">
        <f t="shared" si="16"/>
        <v>4.1184711111111101</v>
      </c>
      <c r="E566" s="147" t="str">
        <f t="shared" si="17"/>
        <v>DER/SP 31/10/2024</v>
      </c>
      <c r="G566" s="634">
        <v>3.84</v>
      </c>
    </row>
    <row r="567" spans="1:7" ht="16.5" x14ac:dyDescent="0.3">
      <c r="A567" s="632" t="s">
        <v>1434</v>
      </c>
      <c r="B567" s="633" t="s">
        <v>1435</v>
      </c>
      <c r="C567" s="632" t="s">
        <v>4191</v>
      </c>
      <c r="D567" s="159">
        <f t="shared" si="16"/>
        <v>191.78776148148148</v>
      </c>
      <c r="E567" s="147" t="str">
        <f t="shared" si="17"/>
        <v>DER/SP 31/10/2024</v>
      </c>
      <c r="G567" s="634">
        <v>178.82</v>
      </c>
    </row>
    <row r="568" spans="1:7" ht="16.5" x14ac:dyDescent="0.3">
      <c r="A568" s="632" t="s">
        <v>1436</v>
      </c>
      <c r="B568" s="633" t="s">
        <v>1437</v>
      </c>
      <c r="C568" s="632" t="s">
        <v>4191</v>
      </c>
      <c r="D568" s="159">
        <f t="shared" si="16"/>
        <v>513.88652296296289</v>
      </c>
      <c r="E568" s="147" t="str">
        <f t="shared" si="17"/>
        <v>DER/SP 31/10/2024</v>
      </c>
      <c r="G568" s="634">
        <v>479.14</v>
      </c>
    </row>
    <row r="569" spans="1:7" ht="16.5" x14ac:dyDescent="0.3">
      <c r="A569" s="632" t="s">
        <v>1438</v>
      </c>
      <c r="B569" s="633" t="s">
        <v>840</v>
      </c>
      <c r="C569" s="632" t="s">
        <v>4191</v>
      </c>
      <c r="D569" s="159">
        <f t="shared" si="16"/>
        <v>715.06954666666661</v>
      </c>
      <c r="E569" s="147" t="str">
        <f t="shared" si="17"/>
        <v>DER/SP 31/10/2024</v>
      </c>
      <c r="G569" s="634">
        <v>666.72</v>
      </c>
    </row>
    <row r="570" spans="1:7" ht="16.5" x14ac:dyDescent="0.3">
      <c r="A570" s="632" t="s">
        <v>1439</v>
      </c>
      <c r="B570" s="633" t="s">
        <v>905</v>
      </c>
      <c r="C570" s="632" t="s">
        <v>4192</v>
      </c>
      <c r="D570" s="159">
        <f t="shared" si="16"/>
        <v>466.64208222222214</v>
      </c>
      <c r="E570" s="147" t="str">
        <f t="shared" si="17"/>
        <v>DER/SP 31/10/2024</v>
      </c>
      <c r="G570" s="634">
        <v>435.09</v>
      </c>
    </row>
    <row r="571" spans="1:7" ht="16.5" x14ac:dyDescent="0.3">
      <c r="A571" s="632" t="s">
        <v>1440</v>
      </c>
      <c r="B571" s="633" t="s">
        <v>907</v>
      </c>
      <c r="C571" s="632" t="s">
        <v>4192</v>
      </c>
      <c r="D571" s="159">
        <f t="shared" si="16"/>
        <v>665.16525999999999</v>
      </c>
      <c r="E571" s="147" t="str">
        <f t="shared" si="17"/>
        <v>DER/SP 31/10/2024</v>
      </c>
      <c r="G571" s="634">
        <v>620.19000000000005</v>
      </c>
    </row>
    <row r="572" spans="1:7" ht="16.5" x14ac:dyDescent="0.3">
      <c r="A572" s="632" t="s">
        <v>1441</v>
      </c>
      <c r="B572" s="633" t="s">
        <v>909</v>
      </c>
      <c r="C572" s="632" t="s">
        <v>4192</v>
      </c>
      <c r="D572" s="159">
        <f t="shared" si="16"/>
        <v>305.90373185185189</v>
      </c>
      <c r="E572" s="147" t="str">
        <f t="shared" si="17"/>
        <v>DER/SP 31/10/2024</v>
      </c>
      <c r="G572" s="634">
        <v>285.22000000000003</v>
      </c>
    </row>
    <row r="573" spans="1:7" ht="16.5" x14ac:dyDescent="0.3">
      <c r="A573" s="632" t="s">
        <v>1442</v>
      </c>
      <c r="B573" s="633" t="s">
        <v>1443</v>
      </c>
      <c r="C573" s="632" t="s">
        <v>4191</v>
      </c>
      <c r="D573" s="159">
        <f t="shared" si="16"/>
        <v>710.55424370370361</v>
      </c>
      <c r="E573" s="147" t="str">
        <f t="shared" si="17"/>
        <v>DER/SP 31/10/2024</v>
      </c>
      <c r="G573" s="634">
        <v>662.51</v>
      </c>
    </row>
    <row r="574" spans="1:7" ht="16.5" x14ac:dyDescent="0.3">
      <c r="A574" s="632" t="s">
        <v>1444</v>
      </c>
      <c r="B574" s="633" t="s">
        <v>1445</v>
      </c>
      <c r="C574" s="632" t="s">
        <v>4191</v>
      </c>
      <c r="D574" s="159">
        <f t="shared" si="16"/>
        <v>166.02586666666667</v>
      </c>
      <c r="E574" s="147" t="str">
        <f t="shared" si="17"/>
        <v>DER/SP 31/10/2024</v>
      </c>
      <c r="G574" s="634">
        <v>154.80000000000001</v>
      </c>
    </row>
    <row r="575" spans="1:7" ht="16.5" x14ac:dyDescent="0.3">
      <c r="A575" s="632" t="s">
        <v>1446</v>
      </c>
      <c r="B575" s="633" t="s">
        <v>1447</v>
      </c>
      <c r="C575" s="632" t="s">
        <v>4314</v>
      </c>
      <c r="D575" s="159">
        <f t="shared" si="16"/>
        <v>49.239325185185173</v>
      </c>
      <c r="E575" s="147" t="str">
        <f t="shared" si="17"/>
        <v>DER/SP 31/10/2024</v>
      </c>
      <c r="G575" s="634">
        <v>45.91</v>
      </c>
    </row>
    <row r="576" spans="1:7" ht="16.5" x14ac:dyDescent="0.3">
      <c r="A576" s="632" t="s">
        <v>1448</v>
      </c>
      <c r="B576" s="633" t="s">
        <v>610</v>
      </c>
      <c r="C576" s="632" t="s">
        <v>4192</v>
      </c>
      <c r="D576" s="159">
        <f t="shared" si="16"/>
        <v>378.74918962962954</v>
      </c>
      <c r="E576" s="147" t="str">
        <f t="shared" si="17"/>
        <v>DER/SP 31/10/2024</v>
      </c>
      <c r="G576" s="634">
        <v>353.14</v>
      </c>
    </row>
    <row r="577" spans="1:7" ht="16.5" x14ac:dyDescent="0.3">
      <c r="A577" s="632" t="s">
        <v>1449</v>
      </c>
      <c r="B577" s="633" t="s">
        <v>608</v>
      </c>
      <c r="C577" s="632" t="s">
        <v>4192</v>
      </c>
      <c r="D577" s="159">
        <f t="shared" si="16"/>
        <v>707.7764207407406</v>
      </c>
      <c r="E577" s="147" t="str">
        <f t="shared" si="17"/>
        <v>DER/SP 31/10/2024</v>
      </c>
      <c r="G577" s="634">
        <v>659.92</v>
      </c>
    </row>
    <row r="578" spans="1:7" ht="14" x14ac:dyDescent="0.3">
      <c r="A578" s="632" t="s">
        <v>1450</v>
      </c>
      <c r="B578" s="633" t="s">
        <v>1451</v>
      </c>
      <c r="C578" s="632" t="s">
        <v>1452</v>
      </c>
      <c r="D578" s="159">
        <f t="shared" si="16"/>
        <v>3.260456296296296</v>
      </c>
      <c r="E578" s="147" t="str">
        <f t="shared" si="17"/>
        <v>DER/SP 31/10/2024</v>
      </c>
      <c r="G578" s="634">
        <v>3.04</v>
      </c>
    </row>
    <row r="579" spans="1:7" ht="16.5" x14ac:dyDescent="0.3">
      <c r="A579" s="632" t="s">
        <v>1453</v>
      </c>
      <c r="B579" s="633" t="s">
        <v>1454</v>
      </c>
      <c r="C579" s="632" t="s">
        <v>4191</v>
      </c>
      <c r="D579" s="159">
        <f t="shared" si="16"/>
        <v>27.359947407407404</v>
      </c>
      <c r="E579" s="147" t="str">
        <f t="shared" si="17"/>
        <v>DER/SP 31/10/2024</v>
      </c>
      <c r="G579" s="634">
        <v>25.51</v>
      </c>
    </row>
    <row r="580" spans="1:7" ht="16.5" x14ac:dyDescent="0.3">
      <c r="A580" s="632" t="s">
        <v>1455</v>
      </c>
      <c r="B580" s="633" t="s">
        <v>1456</v>
      </c>
      <c r="C580" s="632" t="s">
        <v>4191</v>
      </c>
      <c r="D580" s="159">
        <f t="shared" si="16"/>
        <v>17.814532592592588</v>
      </c>
      <c r="E580" s="147" t="str">
        <f t="shared" si="17"/>
        <v>DER/SP 31/10/2024</v>
      </c>
      <c r="G580" s="634">
        <v>16.61</v>
      </c>
    </row>
    <row r="581" spans="1:7" ht="14" x14ac:dyDescent="0.3">
      <c r="A581" s="632" t="s">
        <v>1457</v>
      </c>
      <c r="B581" s="633" t="s">
        <v>1458</v>
      </c>
      <c r="C581" s="632" t="s">
        <v>471</v>
      </c>
      <c r="D581" s="159">
        <f t="shared" si="16"/>
        <v>84.106902222222217</v>
      </c>
      <c r="E581" s="147" t="str">
        <f t="shared" si="17"/>
        <v>DER/SP 31/10/2024</v>
      </c>
      <c r="G581" s="634">
        <v>78.42</v>
      </c>
    </row>
    <row r="582" spans="1:7" ht="16.5" x14ac:dyDescent="0.3">
      <c r="A582" s="632" t="s">
        <v>1459</v>
      </c>
      <c r="B582" s="633" t="s">
        <v>1460</v>
      </c>
      <c r="C582" s="632" t="s">
        <v>4191</v>
      </c>
      <c r="D582" s="159">
        <f t="shared" si="16"/>
        <v>86.487893333333318</v>
      </c>
      <c r="E582" s="147" t="str">
        <f t="shared" si="17"/>
        <v>DER/SP 31/10/2024</v>
      </c>
      <c r="G582" s="634">
        <v>80.64</v>
      </c>
    </row>
    <row r="583" spans="1:7" ht="16.5" x14ac:dyDescent="0.3">
      <c r="A583" s="632" t="s">
        <v>1461</v>
      </c>
      <c r="B583" s="633" t="s">
        <v>1462</v>
      </c>
      <c r="C583" s="632" t="s">
        <v>4191</v>
      </c>
      <c r="D583" s="159">
        <f t="shared" ref="D583:D646" si="18">(G583/(1+0.35))*(1+$D$3)</f>
        <v>9.1593081481481473</v>
      </c>
      <c r="E583" s="147" t="str">
        <f t="shared" si="17"/>
        <v>DER/SP 31/10/2024</v>
      </c>
      <c r="G583" s="634">
        <v>8.5399999999999991</v>
      </c>
    </row>
    <row r="584" spans="1:7" ht="16.5" x14ac:dyDescent="0.3">
      <c r="A584" s="632" t="s">
        <v>1463</v>
      </c>
      <c r="B584" s="633" t="s">
        <v>1464</v>
      </c>
      <c r="C584" s="632" t="s">
        <v>4191</v>
      </c>
      <c r="D584" s="159">
        <f t="shared" si="18"/>
        <v>14.414648888888886</v>
      </c>
      <c r="E584" s="147" t="str">
        <f t="shared" ref="E584:E647" si="19">$E$6</f>
        <v>DER/SP 31/10/2024</v>
      </c>
      <c r="G584" s="634">
        <v>13.44</v>
      </c>
    </row>
    <row r="585" spans="1:7" ht="16.5" x14ac:dyDescent="0.3">
      <c r="A585" s="632" t="s">
        <v>1465</v>
      </c>
      <c r="B585" s="633" t="s">
        <v>1466</v>
      </c>
      <c r="C585" s="632" t="s">
        <v>4191</v>
      </c>
      <c r="D585" s="159">
        <f t="shared" si="18"/>
        <v>10.993314814814813</v>
      </c>
      <c r="E585" s="147" t="str">
        <f t="shared" si="19"/>
        <v>DER/SP 31/10/2024</v>
      </c>
      <c r="G585" s="634">
        <v>10.25</v>
      </c>
    </row>
    <row r="586" spans="1:7" ht="14" x14ac:dyDescent="0.3">
      <c r="A586" s="632" t="s">
        <v>1467</v>
      </c>
      <c r="B586" s="633" t="s">
        <v>1468</v>
      </c>
      <c r="C586" s="632" t="s">
        <v>471</v>
      </c>
      <c r="D586" s="159">
        <f t="shared" si="18"/>
        <v>11.33652074074074</v>
      </c>
      <c r="E586" s="147" t="str">
        <f t="shared" si="19"/>
        <v>DER/SP 31/10/2024</v>
      </c>
      <c r="G586" s="634">
        <v>10.57</v>
      </c>
    </row>
    <row r="587" spans="1:7" ht="16.5" x14ac:dyDescent="0.3">
      <c r="A587" s="632" t="s">
        <v>1469</v>
      </c>
      <c r="B587" s="633" t="s">
        <v>1470</v>
      </c>
      <c r="C587" s="632" t="s">
        <v>4191</v>
      </c>
      <c r="D587" s="159">
        <f t="shared" si="18"/>
        <v>15.476442222222222</v>
      </c>
      <c r="E587" s="147" t="str">
        <f t="shared" si="19"/>
        <v>DER/SP 31/10/2024</v>
      </c>
      <c r="G587" s="634">
        <v>14.43</v>
      </c>
    </row>
    <row r="588" spans="1:7" ht="16.5" x14ac:dyDescent="0.3">
      <c r="A588" s="632" t="s">
        <v>1471</v>
      </c>
      <c r="B588" s="633" t="s">
        <v>858</v>
      </c>
      <c r="C588" s="632" t="s">
        <v>4192</v>
      </c>
      <c r="D588" s="159">
        <f t="shared" si="18"/>
        <v>40.980932592592595</v>
      </c>
      <c r="E588" s="147" t="str">
        <f t="shared" si="19"/>
        <v>DER/SP 31/10/2024</v>
      </c>
      <c r="G588" s="634">
        <v>38.21</v>
      </c>
    </row>
    <row r="589" spans="1:7" ht="16.5" x14ac:dyDescent="0.3">
      <c r="A589" s="632" t="s">
        <v>1472</v>
      </c>
      <c r="B589" s="633" t="s">
        <v>860</v>
      </c>
      <c r="C589" s="632" t="s">
        <v>4192</v>
      </c>
      <c r="D589" s="159">
        <f t="shared" si="18"/>
        <v>43.823106666666668</v>
      </c>
      <c r="E589" s="147" t="str">
        <f t="shared" si="19"/>
        <v>DER/SP 31/10/2024</v>
      </c>
      <c r="G589" s="634">
        <v>40.86</v>
      </c>
    </row>
    <row r="590" spans="1:7" ht="16.5" x14ac:dyDescent="0.3">
      <c r="A590" s="632" t="s">
        <v>1473</v>
      </c>
      <c r="B590" s="633" t="s">
        <v>1474</v>
      </c>
      <c r="C590" s="632" t="s">
        <v>4191</v>
      </c>
      <c r="D590" s="159">
        <f t="shared" si="18"/>
        <v>103.46586148148147</v>
      </c>
      <c r="E590" s="147" t="str">
        <f t="shared" si="19"/>
        <v>DER/SP 31/10/2024</v>
      </c>
      <c r="G590" s="634">
        <v>96.47</v>
      </c>
    </row>
    <row r="591" spans="1:7" ht="16.5" x14ac:dyDescent="0.3">
      <c r="A591" s="632" t="s">
        <v>1475</v>
      </c>
      <c r="B591" s="633" t="s">
        <v>1476</v>
      </c>
      <c r="C591" s="632" t="s">
        <v>4191</v>
      </c>
      <c r="D591" s="159">
        <f t="shared" si="18"/>
        <v>88.847434074074073</v>
      </c>
      <c r="E591" s="147" t="str">
        <f t="shared" si="19"/>
        <v>DER/SP 31/10/2024</v>
      </c>
      <c r="G591" s="634">
        <v>82.84</v>
      </c>
    </row>
    <row r="592" spans="1:7" ht="14" x14ac:dyDescent="0.3">
      <c r="A592" s="632" t="s">
        <v>1477</v>
      </c>
      <c r="B592" s="633" t="s">
        <v>1478</v>
      </c>
      <c r="C592" s="632" t="s">
        <v>316</v>
      </c>
      <c r="D592" s="159">
        <f t="shared" si="18"/>
        <v>101.02051925925925</v>
      </c>
      <c r="E592" s="147" t="str">
        <f t="shared" si="19"/>
        <v>DER/SP 31/10/2024</v>
      </c>
      <c r="G592" s="634">
        <v>94.19</v>
      </c>
    </row>
    <row r="593" spans="1:7" ht="14" x14ac:dyDescent="0.3">
      <c r="A593" s="632" t="s">
        <v>1479</v>
      </c>
      <c r="B593" s="633" t="s">
        <v>1480</v>
      </c>
      <c r="C593" s="632" t="s">
        <v>316</v>
      </c>
      <c r="D593" s="159">
        <f t="shared" si="18"/>
        <v>40.219444444444441</v>
      </c>
      <c r="E593" s="147" t="str">
        <f t="shared" si="19"/>
        <v>DER/SP 31/10/2024</v>
      </c>
      <c r="G593" s="634">
        <v>37.5</v>
      </c>
    </row>
    <row r="594" spans="1:7" ht="14" x14ac:dyDescent="0.3">
      <c r="A594" s="632" t="s">
        <v>1481</v>
      </c>
      <c r="B594" s="633" t="s">
        <v>1482</v>
      </c>
      <c r="C594" s="632" t="s">
        <v>316</v>
      </c>
      <c r="D594" s="159">
        <f t="shared" si="18"/>
        <v>17.953959999999999</v>
      </c>
      <c r="E594" s="147" t="str">
        <f t="shared" si="19"/>
        <v>DER/SP 31/10/2024</v>
      </c>
      <c r="G594" s="634">
        <v>16.739999999999998</v>
      </c>
    </row>
    <row r="595" spans="1:7" ht="14" x14ac:dyDescent="0.3">
      <c r="A595" s="632" t="s">
        <v>1483</v>
      </c>
      <c r="B595" s="633" t="s">
        <v>1484</v>
      </c>
      <c r="C595" s="632" t="s">
        <v>316</v>
      </c>
      <c r="D595" s="159">
        <f t="shared" si="18"/>
        <v>54.591192592592591</v>
      </c>
      <c r="E595" s="147" t="str">
        <f t="shared" si="19"/>
        <v>DER/SP 31/10/2024</v>
      </c>
      <c r="G595" s="634">
        <v>50.9</v>
      </c>
    </row>
    <row r="596" spans="1:7" ht="14" x14ac:dyDescent="0.3">
      <c r="A596" s="632" t="s">
        <v>1485</v>
      </c>
      <c r="B596" s="633" t="s">
        <v>1486</v>
      </c>
      <c r="C596" s="632" t="s">
        <v>316</v>
      </c>
      <c r="D596" s="159">
        <f t="shared" si="18"/>
        <v>86.198313333333331</v>
      </c>
      <c r="E596" s="147" t="str">
        <f t="shared" si="19"/>
        <v>DER/SP 31/10/2024</v>
      </c>
      <c r="G596" s="634">
        <v>80.37</v>
      </c>
    </row>
    <row r="597" spans="1:7" ht="14" x14ac:dyDescent="0.3">
      <c r="A597" s="632" t="s">
        <v>1487</v>
      </c>
      <c r="B597" s="633" t="s">
        <v>1488</v>
      </c>
      <c r="C597" s="632" t="s">
        <v>316</v>
      </c>
      <c r="D597" s="159">
        <f t="shared" si="18"/>
        <v>8.4836214814814817</v>
      </c>
      <c r="E597" s="147" t="str">
        <f t="shared" si="19"/>
        <v>DER/SP 31/10/2024</v>
      </c>
      <c r="G597" s="634">
        <v>7.91</v>
      </c>
    </row>
    <row r="598" spans="1:7" ht="14" x14ac:dyDescent="0.3">
      <c r="A598" s="632" t="s">
        <v>1489</v>
      </c>
      <c r="B598" s="633" t="s">
        <v>1490</v>
      </c>
      <c r="C598" s="632" t="s">
        <v>316</v>
      </c>
      <c r="D598" s="159">
        <f t="shared" si="18"/>
        <v>13.642435555555556</v>
      </c>
      <c r="E598" s="147" t="str">
        <f t="shared" si="19"/>
        <v>DER/SP 31/10/2024</v>
      </c>
      <c r="G598" s="634">
        <v>12.72</v>
      </c>
    </row>
    <row r="599" spans="1:7" ht="14" x14ac:dyDescent="0.3">
      <c r="A599" s="632" t="s">
        <v>1491</v>
      </c>
      <c r="B599" s="633" t="s">
        <v>1492</v>
      </c>
      <c r="C599" s="632" t="s">
        <v>316</v>
      </c>
      <c r="D599" s="159">
        <f t="shared" si="18"/>
        <v>218.37549555555555</v>
      </c>
      <c r="E599" s="147" t="str">
        <f t="shared" si="19"/>
        <v>DER/SP 31/10/2024</v>
      </c>
      <c r="G599" s="634">
        <v>203.61</v>
      </c>
    </row>
    <row r="600" spans="1:7" ht="14" x14ac:dyDescent="0.3">
      <c r="A600" s="632" t="s">
        <v>1493</v>
      </c>
      <c r="B600" s="633" t="s">
        <v>1494</v>
      </c>
      <c r="C600" s="632" t="s">
        <v>316</v>
      </c>
      <c r="D600" s="159">
        <f t="shared" si="18"/>
        <v>219.99499851851849</v>
      </c>
      <c r="E600" s="147" t="str">
        <f t="shared" si="19"/>
        <v>DER/SP 31/10/2024</v>
      </c>
      <c r="G600" s="634">
        <v>205.12</v>
      </c>
    </row>
    <row r="601" spans="1:7" ht="16.5" x14ac:dyDescent="0.3">
      <c r="A601" s="632" t="s">
        <v>1495</v>
      </c>
      <c r="B601" s="633" t="s">
        <v>1496</v>
      </c>
      <c r="C601" s="632" t="s">
        <v>4191</v>
      </c>
      <c r="D601" s="159">
        <f t="shared" si="18"/>
        <v>185.38482592592592</v>
      </c>
      <c r="E601" s="147" t="str">
        <f t="shared" si="19"/>
        <v>DER/SP 31/10/2024</v>
      </c>
      <c r="G601" s="634">
        <v>172.85</v>
      </c>
    </row>
    <row r="602" spans="1:7" ht="16.5" x14ac:dyDescent="0.3">
      <c r="A602" s="632" t="s">
        <v>1497</v>
      </c>
      <c r="B602" s="633" t="s">
        <v>1341</v>
      </c>
      <c r="C602" s="632" t="s">
        <v>4191</v>
      </c>
      <c r="D602" s="159">
        <f t="shared" si="18"/>
        <v>215.00778740740739</v>
      </c>
      <c r="E602" s="147" t="str">
        <f t="shared" si="19"/>
        <v>DER/SP 31/10/2024</v>
      </c>
      <c r="G602" s="634">
        <v>200.47</v>
      </c>
    </row>
    <row r="603" spans="1:7" ht="16.5" x14ac:dyDescent="0.3">
      <c r="A603" s="632" t="s">
        <v>1498</v>
      </c>
      <c r="B603" s="633" t="s">
        <v>1499</v>
      </c>
      <c r="C603" s="632" t="s">
        <v>4191</v>
      </c>
      <c r="D603" s="159">
        <f t="shared" si="18"/>
        <v>160.03048814814812</v>
      </c>
      <c r="E603" s="147" t="str">
        <f t="shared" si="19"/>
        <v>DER/SP 31/10/2024</v>
      </c>
      <c r="G603" s="634">
        <v>149.21</v>
      </c>
    </row>
    <row r="604" spans="1:7" ht="14" x14ac:dyDescent="0.3">
      <c r="A604" s="632" t="s">
        <v>1500</v>
      </c>
      <c r="B604" s="633" t="s">
        <v>866</v>
      </c>
      <c r="C604" s="632" t="s">
        <v>867</v>
      </c>
      <c r="D604" s="159">
        <f t="shared" si="18"/>
        <v>16.59186148148148</v>
      </c>
      <c r="E604" s="147" t="str">
        <f t="shared" si="19"/>
        <v>DER/SP 31/10/2024</v>
      </c>
      <c r="G604" s="634">
        <v>15.47</v>
      </c>
    </row>
    <row r="605" spans="1:7" ht="14" x14ac:dyDescent="0.3">
      <c r="A605" s="632" t="s">
        <v>1501</v>
      </c>
      <c r="B605" s="633" t="s">
        <v>1502</v>
      </c>
      <c r="C605" s="632" t="s">
        <v>867</v>
      </c>
      <c r="D605" s="159">
        <f t="shared" si="18"/>
        <v>16.377357777777775</v>
      </c>
      <c r="E605" s="147" t="str">
        <f t="shared" si="19"/>
        <v>DER/SP 31/10/2024</v>
      </c>
      <c r="G605" s="634">
        <v>15.27</v>
      </c>
    </row>
    <row r="606" spans="1:7" ht="14" x14ac:dyDescent="0.3">
      <c r="A606" s="632" t="s">
        <v>1503</v>
      </c>
      <c r="B606" s="633" t="s">
        <v>871</v>
      </c>
      <c r="C606" s="632" t="s">
        <v>867</v>
      </c>
      <c r="D606" s="159">
        <f t="shared" si="18"/>
        <v>20.87121037037037</v>
      </c>
      <c r="E606" s="147" t="str">
        <f t="shared" si="19"/>
        <v>DER/SP 31/10/2024</v>
      </c>
      <c r="G606" s="634">
        <v>19.46</v>
      </c>
    </row>
    <row r="607" spans="1:7" ht="14" x14ac:dyDescent="0.3">
      <c r="A607" s="632" t="s">
        <v>1504</v>
      </c>
      <c r="B607" s="633" t="s">
        <v>1223</v>
      </c>
      <c r="C607" s="632" t="s">
        <v>867</v>
      </c>
      <c r="D607" s="159">
        <f t="shared" si="18"/>
        <v>36.326202222222214</v>
      </c>
      <c r="E607" s="147" t="str">
        <f t="shared" si="19"/>
        <v>DER/SP 31/10/2024</v>
      </c>
      <c r="G607" s="634">
        <v>33.869999999999997</v>
      </c>
    </row>
    <row r="608" spans="1:7" ht="14" x14ac:dyDescent="0.3">
      <c r="A608" s="632" t="s">
        <v>1505</v>
      </c>
      <c r="B608" s="633" t="s">
        <v>873</v>
      </c>
      <c r="C608" s="632" t="s">
        <v>867</v>
      </c>
      <c r="D608" s="159">
        <f t="shared" si="18"/>
        <v>13.910565185185185</v>
      </c>
      <c r="E608" s="147" t="str">
        <f t="shared" si="19"/>
        <v>DER/SP 31/10/2024</v>
      </c>
      <c r="G608" s="634">
        <v>12.97</v>
      </c>
    </row>
    <row r="609" spans="1:7" ht="14" x14ac:dyDescent="0.3">
      <c r="A609" s="632" t="s">
        <v>1506</v>
      </c>
      <c r="B609" s="633" t="s">
        <v>1507</v>
      </c>
      <c r="C609" s="632" t="s">
        <v>867</v>
      </c>
      <c r="D609" s="159">
        <f t="shared" si="18"/>
        <v>37.58104888888888</v>
      </c>
      <c r="E609" s="147" t="str">
        <f t="shared" si="19"/>
        <v>DER/SP 31/10/2024</v>
      </c>
      <c r="G609" s="634">
        <v>35.04</v>
      </c>
    </row>
    <row r="610" spans="1:7" ht="14" x14ac:dyDescent="0.3">
      <c r="A610" s="632" t="s">
        <v>1508</v>
      </c>
      <c r="B610" s="633" t="s">
        <v>1509</v>
      </c>
      <c r="C610" s="632" t="s">
        <v>867</v>
      </c>
      <c r="D610" s="159">
        <f t="shared" si="18"/>
        <v>17.482051851851853</v>
      </c>
      <c r="E610" s="147" t="str">
        <f t="shared" si="19"/>
        <v>DER/SP 31/10/2024</v>
      </c>
      <c r="G610" s="634">
        <v>16.3</v>
      </c>
    </row>
    <row r="611" spans="1:7" ht="14" x14ac:dyDescent="0.3">
      <c r="A611" s="632" t="s">
        <v>1510</v>
      </c>
      <c r="B611" s="633" t="s">
        <v>1511</v>
      </c>
      <c r="C611" s="632" t="s">
        <v>867</v>
      </c>
      <c r="D611" s="159">
        <f t="shared" si="18"/>
        <v>63.289317777777775</v>
      </c>
      <c r="E611" s="147" t="str">
        <f t="shared" si="19"/>
        <v>DER/SP 31/10/2024</v>
      </c>
      <c r="G611" s="634">
        <v>59.01</v>
      </c>
    </row>
    <row r="612" spans="1:7" ht="14" x14ac:dyDescent="0.3">
      <c r="A612" s="632" t="s">
        <v>1512</v>
      </c>
      <c r="B612" s="633" t="s">
        <v>1513</v>
      </c>
      <c r="C612" s="632" t="s">
        <v>316</v>
      </c>
      <c r="D612" s="159">
        <f t="shared" si="18"/>
        <v>36.594331851851848</v>
      </c>
      <c r="E612" s="147" t="str">
        <f t="shared" si="19"/>
        <v>DER/SP 31/10/2024</v>
      </c>
      <c r="G612" s="634">
        <v>34.119999999999997</v>
      </c>
    </row>
    <row r="613" spans="1:7" ht="14" x14ac:dyDescent="0.3">
      <c r="A613" s="632" t="s">
        <v>1514</v>
      </c>
      <c r="B613" s="633" t="s">
        <v>1515</v>
      </c>
      <c r="C613" s="632" t="s">
        <v>316</v>
      </c>
      <c r="D613" s="159">
        <f t="shared" si="18"/>
        <v>46.793982962962957</v>
      </c>
      <c r="E613" s="147" t="str">
        <f t="shared" si="19"/>
        <v>DER/SP 31/10/2024</v>
      </c>
      <c r="G613" s="634">
        <v>43.63</v>
      </c>
    </row>
    <row r="614" spans="1:7" ht="14" x14ac:dyDescent="0.3">
      <c r="A614" s="632" t="s">
        <v>1516</v>
      </c>
      <c r="B614" s="633" t="s">
        <v>1517</v>
      </c>
      <c r="C614" s="632" t="s">
        <v>316</v>
      </c>
      <c r="D614" s="159">
        <f t="shared" si="18"/>
        <v>63.85775259259259</v>
      </c>
      <c r="E614" s="147" t="str">
        <f t="shared" si="19"/>
        <v>DER/SP 31/10/2024</v>
      </c>
      <c r="G614" s="634">
        <v>59.54</v>
      </c>
    </row>
    <row r="615" spans="1:7" ht="14" x14ac:dyDescent="0.3">
      <c r="A615" s="632" t="s">
        <v>1518</v>
      </c>
      <c r="B615" s="633" t="s">
        <v>1519</v>
      </c>
      <c r="C615" s="632" t="s">
        <v>316</v>
      </c>
      <c r="D615" s="159">
        <f t="shared" si="18"/>
        <v>99.572619259259255</v>
      </c>
      <c r="E615" s="147" t="str">
        <f t="shared" si="19"/>
        <v>DER/SP 31/10/2024</v>
      </c>
      <c r="G615" s="634">
        <v>92.84</v>
      </c>
    </row>
    <row r="616" spans="1:7" ht="14" x14ac:dyDescent="0.3">
      <c r="A616" s="632" t="s">
        <v>1520</v>
      </c>
      <c r="B616" s="633" t="s">
        <v>1521</v>
      </c>
      <c r="C616" s="632" t="s">
        <v>316</v>
      </c>
      <c r="D616" s="159">
        <f t="shared" si="18"/>
        <v>24.700101481481482</v>
      </c>
      <c r="E616" s="147" t="str">
        <f t="shared" si="19"/>
        <v>DER/SP 31/10/2024</v>
      </c>
      <c r="G616" s="634">
        <v>23.03</v>
      </c>
    </row>
    <row r="617" spans="1:7" ht="14" x14ac:dyDescent="0.3">
      <c r="A617" s="632" t="s">
        <v>1522</v>
      </c>
      <c r="B617" s="633" t="s">
        <v>1523</v>
      </c>
      <c r="C617" s="632" t="s">
        <v>316</v>
      </c>
      <c r="D617" s="159">
        <f t="shared" si="18"/>
        <v>33.880859999999998</v>
      </c>
      <c r="E617" s="147" t="str">
        <f t="shared" si="19"/>
        <v>DER/SP 31/10/2024</v>
      </c>
      <c r="G617" s="634">
        <v>31.59</v>
      </c>
    </row>
    <row r="618" spans="1:7" ht="14" x14ac:dyDescent="0.3">
      <c r="A618" s="632" t="s">
        <v>1524</v>
      </c>
      <c r="B618" s="633" t="s">
        <v>1525</v>
      </c>
      <c r="C618" s="632" t="s">
        <v>316</v>
      </c>
      <c r="D618" s="159">
        <f t="shared" si="18"/>
        <v>47.008486666666656</v>
      </c>
      <c r="E618" s="147" t="str">
        <f t="shared" si="19"/>
        <v>DER/SP 31/10/2024</v>
      </c>
      <c r="G618" s="634">
        <v>43.83</v>
      </c>
    </row>
    <row r="619" spans="1:7" ht="14" x14ac:dyDescent="0.3">
      <c r="A619" s="632" t="s">
        <v>1526</v>
      </c>
      <c r="B619" s="633" t="s">
        <v>1527</v>
      </c>
      <c r="C619" s="632" t="s">
        <v>316</v>
      </c>
      <c r="D619" s="159">
        <f t="shared" si="18"/>
        <v>60.768899259259257</v>
      </c>
      <c r="E619" s="147" t="str">
        <f t="shared" si="19"/>
        <v>DER/SP 31/10/2024</v>
      </c>
      <c r="G619" s="634">
        <v>56.66</v>
      </c>
    </row>
    <row r="620" spans="1:7" ht="14" x14ac:dyDescent="0.3">
      <c r="A620" s="632" t="s">
        <v>1528</v>
      </c>
      <c r="B620" s="633" t="s">
        <v>1529</v>
      </c>
      <c r="C620" s="632" t="s">
        <v>867</v>
      </c>
      <c r="D620" s="159">
        <f t="shared" si="18"/>
        <v>155.96564296296293</v>
      </c>
      <c r="E620" s="147" t="str">
        <f t="shared" si="19"/>
        <v>DER/SP 31/10/2024</v>
      </c>
      <c r="G620" s="634">
        <v>145.41999999999999</v>
      </c>
    </row>
    <row r="621" spans="1:7" ht="14" x14ac:dyDescent="0.3">
      <c r="A621" s="632" t="s">
        <v>1530</v>
      </c>
      <c r="B621" s="633" t="s">
        <v>1531</v>
      </c>
      <c r="C621" s="632" t="s">
        <v>316</v>
      </c>
      <c r="D621" s="159">
        <f t="shared" si="18"/>
        <v>903.83280592592587</v>
      </c>
      <c r="E621" s="147" t="str">
        <f t="shared" si="19"/>
        <v>DER/SP 31/10/2024</v>
      </c>
      <c r="G621" s="634">
        <v>842.72</v>
      </c>
    </row>
    <row r="622" spans="1:7" ht="14" x14ac:dyDescent="0.3">
      <c r="A622" s="632" t="s">
        <v>1532</v>
      </c>
      <c r="B622" s="633" t="s">
        <v>1533</v>
      </c>
      <c r="C622" s="632" t="s">
        <v>316</v>
      </c>
      <c r="D622" s="159">
        <f t="shared" si="18"/>
        <v>601.89739259259261</v>
      </c>
      <c r="E622" s="147" t="str">
        <f t="shared" si="19"/>
        <v>DER/SP 31/10/2024</v>
      </c>
      <c r="G622" s="634">
        <v>561.20000000000005</v>
      </c>
    </row>
    <row r="623" spans="1:7" ht="14" x14ac:dyDescent="0.3">
      <c r="A623" s="632" t="s">
        <v>1534</v>
      </c>
      <c r="B623" s="633" t="s">
        <v>1358</v>
      </c>
      <c r="C623" s="632" t="s">
        <v>316</v>
      </c>
      <c r="D623" s="159">
        <f t="shared" si="18"/>
        <v>889.1178518518517</v>
      </c>
      <c r="E623" s="147" t="str">
        <f t="shared" si="19"/>
        <v>DER/SP 31/10/2024</v>
      </c>
      <c r="G623" s="634">
        <v>829</v>
      </c>
    </row>
    <row r="624" spans="1:7" ht="14" x14ac:dyDescent="0.3">
      <c r="A624" s="632" t="s">
        <v>1535</v>
      </c>
      <c r="B624" s="633" t="s">
        <v>1227</v>
      </c>
      <c r="C624" s="632" t="s">
        <v>316</v>
      </c>
      <c r="D624" s="159">
        <f t="shared" si="18"/>
        <v>1739.2818311111112</v>
      </c>
      <c r="E624" s="147" t="str">
        <f t="shared" si="19"/>
        <v>DER/SP 31/10/2024</v>
      </c>
      <c r="G624" s="634">
        <v>1621.68</v>
      </c>
    </row>
    <row r="625" spans="1:7" ht="14" x14ac:dyDescent="0.3">
      <c r="A625" s="632" t="s">
        <v>1536</v>
      </c>
      <c r="B625" s="633" t="s">
        <v>1228</v>
      </c>
      <c r="C625" s="632" t="s">
        <v>316</v>
      </c>
      <c r="D625" s="159">
        <f t="shared" si="18"/>
        <v>2999.1907851851852</v>
      </c>
      <c r="E625" s="147" t="str">
        <f t="shared" si="19"/>
        <v>DER/SP 31/10/2024</v>
      </c>
      <c r="G625" s="634">
        <v>2796.4</v>
      </c>
    </row>
    <row r="626" spans="1:7" ht="14" x14ac:dyDescent="0.3">
      <c r="A626" s="632" t="s">
        <v>1537</v>
      </c>
      <c r="B626" s="633" t="s">
        <v>1229</v>
      </c>
      <c r="C626" s="632" t="s">
        <v>316</v>
      </c>
      <c r="D626" s="159">
        <f t="shared" si="18"/>
        <v>3921.6532377777776</v>
      </c>
      <c r="E626" s="147" t="str">
        <f t="shared" si="19"/>
        <v>DER/SP 31/10/2024</v>
      </c>
      <c r="G626" s="634">
        <v>3656.49</v>
      </c>
    </row>
    <row r="627" spans="1:7" ht="14" x14ac:dyDescent="0.3">
      <c r="A627" s="632" t="s">
        <v>1538</v>
      </c>
      <c r="B627" s="633" t="s">
        <v>1361</v>
      </c>
      <c r="C627" s="632" t="s">
        <v>316</v>
      </c>
      <c r="D627" s="159">
        <f t="shared" si="18"/>
        <v>110.01894962962962</v>
      </c>
      <c r="E627" s="147" t="str">
        <f t="shared" si="19"/>
        <v>DER/SP 31/10/2024</v>
      </c>
      <c r="G627" s="634">
        <v>102.58</v>
      </c>
    </row>
    <row r="628" spans="1:7" ht="14" x14ac:dyDescent="0.3">
      <c r="A628" s="632" t="s">
        <v>1539</v>
      </c>
      <c r="B628" s="633" t="s">
        <v>1363</v>
      </c>
      <c r="C628" s="632" t="s">
        <v>316</v>
      </c>
      <c r="D628" s="159">
        <f t="shared" si="18"/>
        <v>167.90277407407407</v>
      </c>
      <c r="E628" s="147" t="str">
        <f t="shared" si="19"/>
        <v>DER/SP 31/10/2024</v>
      </c>
      <c r="G628" s="634">
        <v>156.55000000000001</v>
      </c>
    </row>
    <row r="629" spans="1:7" ht="14" x14ac:dyDescent="0.3">
      <c r="A629" s="632" t="s">
        <v>1540</v>
      </c>
      <c r="B629" s="633" t="s">
        <v>1237</v>
      </c>
      <c r="C629" s="632" t="s">
        <v>316</v>
      </c>
      <c r="D629" s="159">
        <f t="shared" si="18"/>
        <v>417.10245185185175</v>
      </c>
      <c r="E629" s="147" t="str">
        <f t="shared" si="19"/>
        <v>DER/SP 31/10/2024</v>
      </c>
      <c r="G629" s="634">
        <v>388.9</v>
      </c>
    </row>
    <row r="630" spans="1:7" ht="14" x14ac:dyDescent="0.3">
      <c r="A630" s="632" t="s">
        <v>1541</v>
      </c>
      <c r="B630" s="633" t="s">
        <v>1238</v>
      </c>
      <c r="C630" s="632" t="s">
        <v>316</v>
      </c>
      <c r="D630" s="159">
        <f t="shared" si="18"/>
        <v>824.52006148148132</v>
      </c>
      <c r="E630" s="147" t="str">
        <f t="shared" si="19"/>
        <v>DER/SP 31/10/2024</v>
      </c>
      <c r="G630" s="634">
        <v>768.77</v>
      </c>
    </row>
    <row r="631" spans="1:7" ht="14" x14ac:dyDescent="0.3">
      <c r="A631" s="632" t="s">
        <v>1542</v>
      </c>
      <c r="B631" s="633" t="s">
        <v>1543</v>
      </c>
      <c r="C631" s="632" t="s">
        <v>316</v>
      </c>
      <c r="D631" s="159">
        <f t="shared" si="18"/>
        <v>2203.1889911111107</v>
      </c>
      <c r="E631" s="147" t="str">
        <f t="shared" si="19"/>
        <v>DER/SP 31/10/2024</v>
      </c>
      <c r="G631" s="634">
        <v>2054.2199999999998</v>
      </c>
    </row>
    <row r="632" spans="1:7" ht="14" x14ac:dyDescent="0.3">
      <c r="A632" s="632" t="s">
        <v>1544</v>
      </c>
      <c r="B632" s="633" t="s">
        <v>1239</v>
      </c>
      <c r="C632" s="632" t="s">
        <v>316</v>
      </c>
      <c r="D632" s="159">
        <f t="shared" si="18"/>
        <v>2785.2555162962958</v>
      </c>
      <c r="E632" s="147" t="str">
        <f t="shared" si="19"/>
        <v>DER/SP 31/10/2024</v>
      </c>
      <c r="G632" s="634">
        <v>2596.9299999999998</v>
      </c>
    </row>
    <row r="633" spans="1:7" ht="14" x14ac:dyDescent="0.3">
      <c r="A633" s="632" t="s">
        <v>1545</v>
      </c>
      <c r="B633" s="633" t="s">
        <v>1546</v>
      </c>
      <c r="C633" s="632" t="s">
        <v>316</v>
      </c>
      <c r="D633" s="159">
        <f t="shared" si="18"/>
        <v>3699.062744444444</v>
      </c>
      <c r="E633" s="147" t="str">
        <f t="shared" si="19"/>
        <v>DER/SP 31/10/2024</v>
      </c>
      <c r="G633" s="634">
        <v>3448.95</v>
      </c>
    </row>
    <row r="634" spans="1:7" ht="16.5" x14ac:dyDescent="0.3">
      <c r="A634" s="632" t="s">
        <v>1547</v>
      </c>
      <c r="B634" s="633" t="s">
        <v>1548</v>
      </c>
      <c r="C634" s="632" t="s">
        <v>4314</v>
      </c>
      <c r="D634" s="159">
        <f t="shared" si="18"/>
        <v>135.90954666666664</v>
      </c>
      <c r="E634" s="147" t="str">
        <f t="shared" si="19"/>
        <v>DER/SP 31/10/2024</v>
      </c>
      <c r="G634" s="634">
        <v>126.72</v>
      </c>
    </row>
    <row r="635" spans="1:7" ht="16.5" x14ac:dyDescent="0.3">
      <c r="A635" s="632" t="s">
        <v>1549</v>
      </c>
      <c r="B635" s="633" t="s">
        <v>1373</v>
      </c>
      <c r="C635" s="632" t="s">
        <v>4192</v>
      </c>
      <c r="D635" s="159">
        <f t="shared" si="18"/>
        <v>787.31439407407413</v>
      </c>
      <c r="E635" s="147" t="str">
        <f t="shared" si="19"/>
        <v>DER/SP 31/10/2024</v>
      </c>
      <c r="G635" s="634">
        <v>734.08</v>
      </c>
    </row>
    <row r="636" spans="1:7" ht="16.5" x14ac:dyDescent="0.3">
      <c r="A636" s="632" t="s">
        <v>1550</v>
      </c>
      <c r="B636" s="633" t="s">
        <v>1375</v>
      </c>
      <c r="C636" s="632" t="s">
        <v>4192</v>
      </c>
      <c r="D636" s="159">
        <f t="shared" si="18"/>
        <v>849.59554444444439</v>
      </c>
      <c r="E636" s="147" t="str">
        <f t="shared" si="19"/>
        <v>DER/SP 31/10/2024</v>
      </c>
      <c r="G636" s="634">
        <v>792.15</v>
      </c>
    </row>
    <row r="637" spans="1:7" ht="16.5" x14ac:dyDescent="0.3">
      <c r="A637" s="632" t="s">
        <v>1551</v>
      </c>
      <c r="B637" s="633" t="s">
        <v>1377</v>
      </c>
      <c r="C637" s="632" t="s">
        <v>4192</v>
      </c>
      <c r="D637" s="159">
        <f t="shared" si="18"/>
        <v>862.79824740740742</v>
      </c>
      <c r="E637" s="147" t="str">
        <f t="shared" si="19"/>
        <v>DER/SP 31/10/2024</v>
      </c>
      <c r="G637" s="634">
        <v>804.46</v>
      </c>
    </row>
    <row r="638" spans="1:7" ht="16.5" x14ac:dyDescent="0.3">
      <c r="A638" s="632" t="s">
        <v>1552</v>
      </c>
      <c r="B638" s="633" t="s">
        <v>1553</v>
      </c>
      <c r="C638" s="632" t="s">
        <v>4192</v>
      </c>
      <c r="D638" s="159">
        <f t="shared" si="18"/>
        <v>893.40792592592584</v>
      </c>
      <c r="E638" s="147" t="str">
        <f t="shared" si="19"/>
        <v>DER/SP 31/10/2024</v>
      </c>
      <c r="G638" s="634">
        <v>833</v>
      </c>
    </row>
    <row r="639" spans="1:7" ht="16.5" x14ac:dyDescent="0.3">
      <c r="A639" s="632" t="s">
        <v>1554</v>
      </c>
      <c r="B639" s="633" t="s">
        <v>1555</v>
      </c>
      <c r="C639" s="632" t="s">
        <v>4192</v>
      </c>
      <c r="D639" s="159">
        <f t="shared" si="18"/>
        <v>911.88741999999991</v>
      </c>
      <c r="E639" s="147" t="str">
        <f t="shared" si="19"/>
        <v>DER/SP 31/10/2024</v>
      </c>
      <c r="G639" s="634">
        <v>850.23</v>
      </c>
    </row>
    <row r="640" spans="1:7" ht="16.5" x14ac:dyDescent="0.3">
      <c r="A640" s="632" t="s">
        <v>1556</v>
      </c>
      <c r="B640" s="633" t="s">
        <v>1381</v>
      </c>
      <c r="C640" s="632" t="s">
        <v>4192</v>
      </c>
      <c r="D640" s="159">
        <f t="shared" si="18"/>
        <v>936.04053703703687</v>
      </c>
      <c r="E640" s="147" t="str">
        <f t="shared" si="19"/>
        <v>DER/SP 31/10/2024</v>
      </c>
      <c r="G640" s="634">
        <v>872.75</v>
      </c>
    </row>
    <row r="641" spans="1:7" ht="16.5" x14ac:dyDescent="0.3">
      <c r="A641" s="632" t="s">
        <v>1557</v>
      </c>
      <c r="B641" s="633" t="s">
        <v>887</v>
      </c>
      <c r="C641" s="632" t="s">
        <v>4192</v>
      </c>
      <c r="D641" s="159">
        <f t="shared" si="18"/>
        <v>788.697942962963</v>
      </c>
      <c r="E641" s="147" t="str">
        <f t="shared" si="19"/>
        <v>DER/SP 31/10/2024</v>
      </c>
      <c r="G641" s="634">
        <v>735.37</v>
      </c>
    </row>
    <row r="642" spans="1:7" ht="16.5" x14ac:dyDescent="0.3">
      <c r="A642" s="632" t="s">
        <v>1558</v>
      </c>
      <c r="B642" s="633" t="s">
        <v>1559</v>
      </c>
      <c r="C642" s="632" t="s">
        <v>4192</v>
      </c>
      <c r="D642" s="159">
        <f t="shared" si="18"/>
        <v>2749.8731303703698</v>
      </c>
      <c r="E642" s="147" t="str">
        <f t="shared" si="19"/>
        <v>DER/SP 31/10/2024</v>
      </c>
      <c r="G642" s="634">
        <v>2563.94</v>
      </c>
    </row>
    <row r="643" spans="1:7" ht="16.5" x14ac:dyDescent="0.3">
      <c r="A643" s="632" t="s">
        <v>1560</v>
      </c>
      <c r="B643" s="633" t="s">
        <v>1561</v>
      </c>
      <c r="C643" s="632" t="s">
        <v>4192</v>
      </c>
      <c r="D643" s="159">
        <f t="shared" si="18"/>
        <v>107.71303481481482</v>
      </c>
      <c r="E643" s="147" t="str">
        <f t="shared" si="19"/>
        <v>DER/SP 31/10/2024</v>
      </c>
      <c r="G643" s="634">
        <v>100.43</v>
      </c>
    </row>
    <row r="644" spans="1:7" ht="16.5" x14ac:dyDescent="0.3">
      <c r="A644" s="632" t="s">
        <v>1562</v>
      </c>
      <c r="B644" s="633" t="s">
        <v>1563</v>
      </c>
      <c r="C644" s="632" t="s">
        <v>4192</v>
      </c>
      <c r="D644" s="159">
        <f t="shared" si="18"/>
        <v>1432.7667637037036</v>
      </c>
      <c r="E644" s="147" t="str">
        <f t="shared" si="19"/>
        <v>DER/SP 31/10/2024</v>
      </c>
      <c r="G644" s="634">
        <v>1335.89</v>
      </c>
    </row>
    <row r="645" spans="1:7" ht="16.5" x14ac:dyDescent="0.3">
      <c r="A645" s="632" t="s">
        <v>1564</v>
      </c>
      <c r="B645" s="633" t="s">
        <v>1565</v>
      </c>
      <c r="C645" s="632" t="s">
        <v>4192</v>
      </c>
      <c r="D645" s="159">
        <f t="shared" si="18"/>
        <v>951.28102518518517</v>
      </c>
      <c r="E645" s="147" t="str">
        <f t="shared" si="19"/>
        <v>DER/SP 31/10/2024</v>
      </c>
      <c r="G645" s="634">
        <v>886.96</v>
      </c>
    </row>
    <row r="646" spans="1:7" ht="16.5" x14ac:dyDescent="0.3">
      <c r="A646" s="632" t="s">
        <v>1566</v>
      </c>
      <c r="B646" s="633" t="s">
        <v>1567</v>
      </c>
      <c r="C646" s="632" t="s">
        <v>4192</v>
      </c>
      <c r="D646" s="159">
        <f t="shared" si="18"/>
        <v>993.84928518518518</v>
      </c>
      <c r="E646" s="147" t="str">
        <f t="shared" si="19"/>
        <v>DER/SP 31/10/2024</v>
      </c>
      <c r="G646" s="634">
        <v>926.65</v>
      </c>
    </row>
    <row r="647" spans="1:7" ht="16.5" x14ac:dyDescent="0.3">
      <c r="A647" s="632" t="s">
        <v>1568</v>
      </c>
      <c r="B647" s="633" t="s">
        <v>897</v>
      </c>
      <c r="C647" s="632" t="s">
        <v>4192</v>
      </c>
      <c r="D647" s="159">
        <f t="shared" ref="D647:D713" si="20">(G647/(1+0.35))*(1+$D$3)</f>
        <v>1135.915088148148</v>
      </c>
      <c r="E647" s="147" t="str">
        <f t="shared" si="19"/>
        <v>DER/SP 31/10/2024</v>
      </c>
      <c r="G647" s="634">
        <v>1059.1099999999999</v>
      </c>
    </row>
    <row r="648" spans="1:7" ht="16.5" x14ac:dyDescent="0.3">
      <c r="A648" s="632" t="s">
        <v>1569</v>
      </c>
      <c r="B648" s="633" t="s">
        <v>1259</v>
      </c>
      <c r="C648" s="632" t="s">
        <v>4192</v>
      </c>
      <c r="D648" s="159">
        <f t="shared" si="20"/>
        <v>1179.5558666666666</v>
      </c>
      <c r="E648" s="147" t="str">
        <f t="shared" ref="E648:E711" si="21">$E$6</f>
        <v>DER/SP 31/10/2024</v>
      </c>
      <c r="G648" s="634">
        <v>1099.8</v>
      </c>
    </row>
    <row r="649" spans="1:7" ht="14" x14ac:dyDescent="0.3">
      <c r="A649" s="632" t="s">
        <v>1570</v>
      </c>
      <c r="B649" s="633" t="s">
        <v>1571</v>
      </c>
      <c r="C649" s="632" t="s">
        <v>471</v>
      </c>
      <c r="D649" s="159">
        <f t="shared" si="20"/>
        <v>364.84934962962961</v>
      </c>
      <c r="E649" s="147" t="str">
        <f t="shared" si="21"/>
        <v>DER/SP 31/10/2024</v>
      </c>
      <c r="G649" s="634">
        <v>340.18</v>
      </c>
    </row>
    <row r="650" spans="1:7" ht="14" x14ac:dyDescent="0.3">
      <c r="A650" s="632" t="s">
        <v>1572</v>
      </c>
      <c r="B650" s="633" t="s">
        <v>1573</v>
      </c>
      <c r="C650" s="632" t="s">
        <v>471</v>
      </c>
      <c r="D650" s="159">
        <f t="shared" si="20"/>
        <v>474.88974962962953</v>
      </c>
      <c r="E650" s="147" t="str">
        <f t="shared" si="21"/>
        <v>DER/SP 31/10/2024</v>
      </c>
      <c r="G650" s="634">
        <v>442.78</v>
      </c>
    </row>
    <row r="651" spans="1:7" ht="14" x14ac:dyDescent="0.3">
      <c r="A651" s="632" t="s">
        <v>1574</v>
      </c>
      <c r="B651" s="633" t="s">
        <v>1575</v>
      </c>
      <c r="C651" s="632" t="s">
        <v>471</v>
      </c>
      <c r="D651" s="159">
        <f t="shared" si="20"/>
        <v>655.81289851851852</v>
      </c>
      <c r="E651" s="147" t="str">
        <f t="shared" si="21"/>
        <v>DER/SP 31/10/2024</v>
      </c>
      <c r="G651" s="634">
        <v>611.47</v>
      </c>
    </row>
    <row r="652" spans="1:7" ht="14" x14ac:dyDescent="0.3">
      <c r="A652" s="632" t="s">
        <v>1576</v>
      </c>
      <c r="B652" s="633" t="s">
        <v>1577</v>
      </c>
      <c r="C652" s="632" t="s">
        <v>471</v>
      </c>
      <c r="D652" s="159">
        <f t="shared" si="20"/>
        <v>462.21258074074069</v>
      </c>
      <c r="E652" s="147" t="str">
        <f t="shared" si="21"/>
        <v>DER/SP 31/10/2024</v>
      </c>
      <c r="G652" s="634">
        <v>430.96</v>
      </c>
    </row>
    <row r="653" spans="1:7" ht="14" x14ac:dyDescent="0.3">
      <c r="A653" s="632" t="s">
        <v>1578</v>
      </c>
      <c r="B653" s="633" t="s">
        <v>1579</v>
      </c>
      <c r="C653" s="632" t="s">
        <v>471</v>
      </c>
      <c r="D653" s="159">
        <f t="shared" si="20"/>
        <v>1427.1896674074073</v>
      </c>
      <c r="E653" s="147" t="str">
        <f t="shared" si="21"/>
        <v>DER/SP 31/10/2024</v>
      </c>
      <c r="G653" s="634">
        <v>1330.69</v>
      </c>
    </row>
    <row r="654" spans="1:7" ht="16.5" x14ac:dyDescent="0.3">
      <c r="A654" s="632" t="s">
        <v>1580</v>
      </c>
      <c r="B654" s="633" t="s">
        <v>1581</v>
      </c>
      <c r="C654" s="632" t="s">
        <v>4192</v>
      </c>
      <c r="D654" s="159">
        <f t="shared" si="20"/>
        <v>2889.1825607407404</v>
      </c>
      <c r="E654" s="147" t="str">
        <f t="shared" si="21"/>
        <v>DER/SP 31/10/2024</v>
      </c>
      <c r="G654" s="634">
        <v>2693.83</v>
      </c>
    </row>
    <row r="655" spans="1:7" ht="14" x14ac:dyDescent="0.3">
      <c r="A655" s="632" t="s">
        <v>1582</v>
      </c>
      <c r="B655" s="633" t="s">
        <v>1583</v>
      </c>
      <c r="C655" s="632" t="s">
        <v>867</v>
      </c>
      <c r="D655" s="159">
        <f t="shared" si="20"/>
        <v>304.34857999999991</v>
      </c>
      <c r="E655" s="147" t="str">
        <f t="shared" si="21"/>
        <v>DER/SP 31/10/2024</v>
      </c>
      <c r="G655" s="634">
        <v>283.77</v>
      </c>
    </row>
    <row r="656" spans="1:7" ht="14" x14ac:dyDescent="0.3">
      <c r="A656" s="632" t="s">
        <v>1584</v>
      </c>
      <c r="B656" s="633" t="s">
        <v>1585</v>
      </c>
      <c r="C656" s="632" t="s">
        <v>867</v>
      </c>
      <c r="D656" s="159">
        <f t="shared" si="20"/>
        <v>5.2446155555555549</v>
      </c>
      <c r="E656" s="147" t="str">
        <f t="shared" si="21"/>
        <v>DER/SP 31/10/2024</v>
      </c>
      <c r="G656" s="634">
        <v>4.8899999999999997</v>
      </c>
    </row>
    <row r="657" spans="1:7" ht="16.5" x14ac:dyDescent="0.3">
      <c r="A657" s="632" t="s">
        <v>1586</v>
      </c>
      <c r="B657" s="633" t="s">
        <v>1587</v>
      </c>
      <c r="C657" s="632" t="s">
        <v>4314</v>
      </c>
      <c r="D657" s="159">
        <f t="shared" si="20"/>
        <v>10.57503259259259</v>
      </c>
      <c r="E657" s="147" t="str">
        <f t="shared" si="21"/>
        <v>DER/SP 31/10/2024</v>
      </c>
      <c r="G657" s="634">
        <v>9.86</v>
      </c>
    </row>
    <row r="658" spans="1:7" ht="16.5" x14ac:dyDescent="0.3">
      <c r="A658" s="632" t="s">
        <v>1588</v>
      </c>
      <c r="B658" s="633" t="s">
        <v>1589</v>
      </c>
      <c r="C658" s="632" t="s">
        <v>4192</v>
      </c>
      <c r="D658" s="159">
        <f t="shared" si="20"/>
        <v>3154.1268103703701</v>
      </c>
      <c r="E658" s="147" t="str">
        <f t="shared" si="21"/>
        <v>DER/SP 31/10/2024</v>
      </c>
      <c r="G658" s="634">
        <v>2940.86</v>
      </c>
    </row>
    <row r="659" spans="1:7" ht="16.5" x14ac:dyDescent="0.3">
      <c r="A659" s="632" t="s">
        <v>1590</v>
      </c>
      <c r="B659" s="633" t="s">
        <v>4316</v>
      </c>
      <c r="C659" s="632" t="s">
        <v>4191</v>
      </c>
      <c r="D659" s="159">
        <f t="shared" si="20"/>
        <v>67.107483703703707</v>
      </c>
      <c r="E659" s="147" t="str">
        <f t="shared" si="21"/>
        <v>DER/SP 31/10/2024</v>
      </c>
      <c r="G659" s="634">
        <v>62.57</v>
      </c>
    </row>
    <row r="660" spans="1:7" ht="14" x14ac:dyDescent="0.3">
      <c r="A660" s="632" t="s">
        <v>1591</v>
      </c>
      <c r="B660" s="633" t="s">
        <v>1592</v>
      </c>
      <c r="C660" s="632" t="s">
        <v>471</v>
      </c>
      <c r="D660" s="159">
        <f t="shared" si="20"/>
        <v>55.331230370370371</v>
      </c>
      <c r="E660" s="147" t="str">
        <f t="shared" si="21"/>
        <v>DER/SP 31/10/2024</v>
      </c>
      <c r="G660" s="634">
        <v>51.59</v>
      </c>
    </row>
    <row r="661" spans="1:7" ht="14" x14ac:dyDescent="0.3">
      <c r="A661" s="632" t="s">
        <v>1593</v>
      </c>
      <c r="B661" s="633" t="s">
        <v>1299</v>
      </c>
      <c r="C661" s="632" t="s">
        <v>471</v>
      </c>
      <c r="D661" s="159">
        <f t="shared" si="20"/>
        <v>30.620403703703705</v>
      </c>
      <c r="E661" s="147" t="str">
        <f t="shared" si="21"/>
        <v>DER/SP 31/10/2024</v>
      </c>
      <c r="G661" s="634">
        <v>28.55</v>
      </c>
    </row>
    <row r="662" spans="1:7" ht="14" x14ac:dyDescent="0.3">
      <c r="A662" s="632" t="s">
        <v>1594</v>
      </c>
      <c r="B662" s="633" t="s">
        <v>1004</v>
      </c>
      <c r="C662" s="632" t="s">
        <v>471</v>
      </c>
      <c r="D662" s="159">
        <f t="shared" si="20"/>
        <v>119.45711259259258</v>
      </c>
      <c r="E662" s="147" t="str">
        <f t="shared" si="21"/>
        <v>DER/SP 31/10/2024</v>
      </c>
      <c r="G662" s="634">
        <v>111.38</v>
      </c>
    </row>
    <row r="663" spans="1:7" ht="14" x14ac:dyDescent="0.3">
      <c r="A663" s="632" t="s">
        <v>1595</v>
      </c>
      <c r="B663" s="633" t="s">
        <v>1006</v>
      </c>
      <c r="C663" s="632" t="s">
        <v>471</v>
      </c>
      <c r="D663" s="159">
        <f t="shared" si="20"/>
        <v>164.44926444444445</v>
      </c>
      <c r="E663" s="147" t="str">
        <f t="shared" si="21"/>
        <v>DER/SP 31/10/2024</v>
      </c>
      <c r="G663" s="634">
        <v>153.33000000000001</v>
      </c>
    </row>
    <row r="664" spans="1:7" ht="14" x14ac:dyDescent="0.3">
      <c r="A664" s="632" t="s">
        <v>1596</v>
      </c>
      <c r="B664" s="633" t="s">
        <v>1008</v>
      </c>
      <c r="C664" s="632" t="s">
        <v>471</v>
      </c>
      <c r="D664" s="159">
        <f t="shared" si="20"/>
        <v>237.77735555555552</v>
      </c>
      <c r="E664" s="147" t="str">
        <f t="shared" si="21"/>
        <v>DER/SP 31/10/2024</v>
      </c>
      <c r="G664" s="634">
        <v>221.7</v>
      </c>
    </row>
    <row r="665" spans="1:7" ht="14" x14ac:dyDescent="0.3">
      <c r="A665" s="632" t="s">
        <v>1597</v>
      </c>
      <c r="B665" s="633" t="s">
        <v>1598</v>
      </c>
      <c r="C665" s="632" t="s">
        <v>867</v>
      </c>
      <c r="D665" s="159">
        <f t="shared" si="20"/>
        <v>22.040255555555554</v>
      </c>
      <c r="E665" s="147" t="str">
        <f t="shared" si="21"/>
        <v>DER/SP 31/10/2024</v>
      </c>
      <c r="G665" s="634">
        <v>20.55</v>
      </c>
    </row>
    <row r="666" spans="1:7" ht="14" x14ac:dyDescent="0.3">
      <c r="A666" s="632" t="s">
        <v>1599</v>
      </c>
      <c r="B666" s="633" t="s">
        <v>1600</v>
      </c>
      <c r="C666" s="632" t="s">
        <v>867</v>
      </c>
      <c r="D666" s="159">
        <f t="shared" si="20"/>
        <v>13.063275555555554</v>
      </c>
      <c r="E666" s="147" t="str">
        <f t="shared" si="21"/>
        <v>DER/SP 31/10/2024</v>
      </c>
      <c r="G666" s="634">
        <v>12.18</v>
      </c>
    </row>
    <row r="667" spans="1:7" ht="14" x14ac:dyDescent="0.3">
      <c r="A667" s="632" t="s">
        <v>1601</v>
      </c>
      <c r="B667" s="633" t="s">
        <v>1602</v>
      </c>
      <c r="C667" s="632" t="s">
        <v>867</v>
      </c>
      <c r="D667" s="159">
        <f t="shared" si="20"/>
        <v>10.55358222222222</v>
      </c>
      <c r="E667" s="147" t="str">
        <f t="shared" si="21"/>
        <v>DER/SP 31/10/2024</v>
      </c>
      <c r="G667" s="634">
        <v>9.84</v>
      </c>
    </row>
    <row r="668" spans="1:7" ht="14" x14ac:dyDescent="0.3">
      <c r="A668" s="632" t="s">
        <v>1603</v>
      </c>
      <c r="B668" s="633" t="s">
        <v>1604</v>
      </c>
      <c r="C668" s="632" t="s">
        <v>867</v>
      </c>
      <c r="D668" s="159">
        <f t="shared" si="20"/>
        <v>9.8886207407407412</v>
      </c>
      <c r="E668" s="147" t="str">
        <f t="shared" si="21"/>
        <v>DER/SP 31/10/2024</v>
      </c>
      <c r="G668" s="634">
        <v>9.2200000000000006</v>
      </c>
    </row>
    <row r="669" spans="1:7" ht="16.5" x14ac:dyDescent="0.3">
      <c r="A669" s="632" t="s">
        <v>1605</v>
      </c>
      <c r="B669" s="633" t="s">
        <v>1606</v>
      </c>
      <c r="C669" s="632" t="s">
        <v>4191</v>
      </c>
      <c r="D669" s="159">
        <f t="shared" si="20"/>
        <v>21.793576296296294</v>
      </c>
      <c r="E669" s="147" t="str">
        <f t="shared" si="21"/>
        <v>DER/SP 31/10/2024</v>
      </c>
      <c r="G669" s="634">
        <v>20.32</v>
      </c>
    </row>
    <row r="670" spans="1:7" ht="16.5" x14ac:dyDescent="0.3">
      <c r="A670" s="632" t="s">
        <v>1607</v>
      </c>
      <c r="B670" s="633" t="s">
        <v>1608</v>
      </c>
      <c r="C670" s="632" t="s">
        <v>4191</v>
      </c>
      <c r="D670" s="159">
        <f t="shared" si="20"/>
        <v>97.54555925925925</v>
      </c>
      <c r="E670" s="147" t="str">
        <f t="shared" si="21"/>
        <v>DER/SP 31/10/2024</v>
      </c>
      <c r="G670" s="634">
        <v>90.95</v>
      </c>
    </row>
    <row r="671" spans="1:7" ht="16.5" x14ac:dyDescent="0.3">
      <c r="A671" s="632" t="s">
        <v>1609</v>
      </c>
      <c r="B671" s="633" t="s">
        <v>1610</v>
      </c>
      <c r="C671" s="632" t="s">
        <v>4191</v>
      </c>
      <c r="D671" s="159">
        <f t="shared" si="20"/>
        <v>106.03990592592594</v>
      </c>
      <c r="E671" s="147" t="str">
        <f t="shared" si="21"/>
        <v>DER/SP 31/10/2024</v>
      </c>
      <c r="G671" s="634">
        <v>98.87</v>
      </c>
    </row>
    <row r="672" spans="1:7" ht="16.5" x14ac:dyDescent="0.3">
      <c r="A672" s="632" t="s">
        <v>1611</v>
      </c>
      <c r="B672" s="633" t="s">
        <v>1612</v>
      </c>
      <c r="C672" s="632" t="s">
        <v>4191</v>
      </c>
      <c r="D672" s="159">
        <f t="shared" si="20"/>
        <v>48.048829629629623</v>
      </c>
      <c r="E672" s="147" t="str">
        <f t="shared" si="21"/>
        <v>DER/SP 31/10/2024</v>
      </c>
      <c r="G672" s="634">
        <v>44.8</v>
      </c>
    </row>
    <row r="673" spans="1:7" ht="16.5" x14ac:dyDescent="0.3">
      <c r="A673" s="632" t="s">
        <v>1613</v>
      </c>
      <c r="B673" s="633" t="s">
        <v>1614</v>
      </c>
      <c r="C673" s="632" t="s">
        <v>4191</v>
      </c>
      <c r="D673" s="159">
        <f t="shared" si="20"/>
        <v>67.536491111111104</v>
      </c>
      <c r="E673" s="147" t="str">
        <f t="shared" si="21"/>
        <v>DER/SP 31/10/2024</v>
      </c>
      <c r="G673" s="634">
        <v>62.97</v>
      </c>
    </row>
    <row r="674" spans="1:7" ht="16.5" x14ac:dyDescent="0.3">
      <c r="A674" s="632" t="s">
        <v>1615</v>
      </c>
      <c r="B674" s="633" t="s">
        <v>1616</v>
      </c>
      <c r="C674" s="632" t="s">
        <v>4191</v>
      </c>
      <c r="D674" s="159">
        <f t="shared" si="20"/>
        <v>27.424298518518516</v>
      </c>
      <c r="E674" s="147" t="str">
        <f t="shared" si="21"/>
        <v>DER/SP 31/10/2024</v>
      </c>
      <c r="G674" s="634">
        <v>25.57</v>
      </c>
    </row>
    <row r="675" spans="1:7" ht="16.5" x14ac:dyDescent="0.3">
      <c r="A675" s="632" t="s">
        <v>1617</v>
      </c>
      <c r="B675" s="633" t="s">
        <v>1149</v>
      </c>
      <c r="C675" s="632" t="s">
        <v>4192</v>
      </c>
      <c r="D675" s="159">
        <f t="shared" si="20"/>
        <v>81.382705185185173</v>
      </c>
      <c r="E675" s="147" t="str">
        <f t="shared" si="21"/>
        <v>DER/SP 31/10/2024</v>
      </c>
      <c r="G675" s="634">
        <v>75.88</v>
      </c>
    </row>
    <row r="676" spans="1:7" ht="16.5" x14ac:dyDescent="0.3">
      <c r="A676" s="632" t="s">
        <v>1618</v>
      </c>
      <c r="B676" s="633" t="s">
        <v>1619</v>
      </c>
      <c r="C676" s="632" t="s">
        <v>4191</v>
      </c>
      <c r="D676" s="159">
        <f t="shared" si="20"/>
        <v>85.233046666666652</v>
      </c>
      <c r="E676" s="147" t="str">
        <f t="shared" si="21"/>
        <v>DER/SP 31/10/2024</v>
      </c>
      <c r="G676" s="634">
        <v>79.47</v>
      </c>
    </row>
    <row r="677" spans="1:7" ht="16.5" x14ac:dyDescent="0.3">
      <c r="A677" s="632" t="s">
        <v>1620</v>
      </c>
      <c r="B677" s="633" t="s">
        <v>1621</v>
      </c>
      <c r="C677" s="632" t="s">
        <v>4191</v>
      </c>
      <c r="D677" s="159">
        <f t="shared" si="20"/>
        <v>117.48367851851852</v>
      </c>
      <c r="E677" s="147" t="str">
        <f t="shared" si="21"/>
        <v>DER/SP 31/10/2024</v>
      </c>
      <c r="G677" s="634">
        <v>109.54</v>
      </c>
    </row>
    <row r="678" spans="1:7" ht="14" x14ac:dyDescent="0.3">
      <c r="A678" s="632" t="s">
        <v>1622</v>
      </c>
      <c r="B678" s="633" t="s">
        <v>1623</v>
      </c>
      <c r="C678" s="632" t="s">
        <v>316</v>
      </c>
      <c r="D678" s="159">
        <f t="shared" si="20"/>
        <v>156444.40450444445</v>
      </c>
      <c r="E678" s="147" t="str">
        <f t="shared" si="21"/>
        <v>DER/SP 31/10/2024</v>
      </c>
      <c r="G678" s="634">
        <v>145866.39000000001</v>
      </c>
    </row>
    <row r="679" spans="1:7" ht="14" x14ac:dyDescent="0.3">
      <c r="A679" s="632" t="s">
        <v>1624</v>
      </c>
      <c r="B679" s="633" t="s">
        <v>1625</v>
      </c>
      <c r="C679" s="632" t="s">
        <v>316</v>
      </c>
      <c r="D679" s="159">
        <f t="shared" si="20"/>
        <v>120527.78637925925</v>
      </c>
      <c r="E679" s="147" t="str">
        <f t="shared" si="21"/>
        <v>DER/SP 31/10/2024</v>
      </c>
      <c r="G679" s="634">
        <v>112378.28</v>
      </c>
    </row>
    <row r="680" spans="1:7" ht="14" x14ac:dyDescent="0.3">
      <c r="A680" s="632" t="s">
        <v>1626</v>
      </c>
      <c r="B680" s="633" t="s">
        <v>1627</v>
      </c>
      <c r="C680" s="632" t="s">
        <v>316</v>
      </c>
      <c r="D680" s="159">
        <f t="shared" si="20"/>
        <v>93589.639054814805</v>
      </c>
      <c r="E680" s="147" t="str">
        <f t="shared" si="21"/>
        <v>DER/SP 31/10/2024</v>
      </c>
      <c r="G680" s="634">
        <v>87261.56</v>
      </c>
    </row>
    <row r="681" spans="1:7" ht="14" x14ac:dyDescent="0.3">
      <c r="A681" s="632" t="s">
        <v>1628</v>
      </c>
      <c r="B681" s="633" t="s">
        <v>1629</v>
      </c>
      <c r="C681" s="632" t="s">
        <v>316</v>
      </c>
      <c r="D681" s="159">
        <f t="shared" si="20"/>
        <v>93238.839697777774</v>
      </c>
      <c r="E681" s="147" t="str">
        <f t="shared" si="21"/>
        <v>DER/SP 31/10/2024</v>
      </c>
      <c r="G681" s="634">
        <v>86934.48</v>
      </c>
    </row>
    <row r="682" spans="1:7" ht="14" x14ac:dyDescent="0.3">
      <c r="A682" s="632" t="s">
        <v>1630</v>
      </c>
      <c r="B682" s="633" t="s">
        <v>1631</v>
      </c>
      <c r="C682" s="632" t="s">
        <v>316</v>
      </c>
      <c r="D682" s="159">
        <f t="shared" si="20"/>
        <v>156431.12672518517</v>
      </c>
      <c r="E682" s="147" t="str">
        <f t="shared" si="21"/>
        <v>DER/SP 31/10/2024</v>
      </c>
      <c r="G682" s="634">
        <v>145854.01</v>
      </c>
    </row>
    <row r="683" spans="1:7" ht="16.5" x14ac:dyDescent="0.3">
      <c r="A683" s="632" t="s">
        <v>1632</v>
      </c>
      <c r="B683" s="633" t="s">
        <v>1633</v>
      </c>
      <c r="C683" s="632" t="s">
        <v>4191</v>
      </c>
      <c r="D683" s="159">
        <f t="shared" si="20"/>
        <v>42.171428148148145</v>
      </c>
      <c r="E683" s="147" t="str">
        <f t="shared" si="21"/>
        <v>DER/SP 31/10/2024</v>
      </c>
      <c r="G683" s="634">
        <v>39.32</v>
      </c>
    </row>
    <row r="684" spans="1:7" ht="16.5" x14ac:dyDescent="0.3">
      <c r="A684" s="632" t="s">
        <v>1634</v>
      </c>
      <c r="B684" s="633" t="s">
        <v>1635</v>
      </c>
      <c r="C684" s="632" t="s">
        <v>4191</v>
      </c>
      <c r="D684" s="159">
        <f t="shared" si="20"/>
        <v>97.620635555555552</v>
      </c>
      <c r="E684" s="147" t="str">
        <f t="shared" si="21"/>
        <v>DER/SP 31/10/2024</v>
      </c>
      <c r="G684" s="634">
        <v>91.02</v>
      </c>
    </row>
    <row r="685" spans="1:7" ht="16.5" x14ac:dyDescent="0.3">
      <c r="A685" s="632" t="s">
        <v>1636</v>
      </c>
      <c r="B685" s="633" t="s">
        <v>1637</v>
      </c>
      <c r="C685" s="632" t="s">
        <v>4191</v>
      </c>
      <c r="D685" s="159">
        <f t="shared" si="20"/>
        <v>121.6879511111111</v>
      </c>
      <c r="E685" s="147" t="str">
        <f t="shared" si="21"/>
        <v>DER/SP 31/10/2024</v>
      </c>
      <c r="G685" s="634">
        <v>113.46</v>
      </c>
    </row>
    <row r="686" spans="1:7" ht="16.5" x14ac:dyDescent="0.3">
      <c r="A686" s="632" t="s">
        <v>1638</v>
      </c>
      <c r="B686" s="633" t="s">
        <v>1639</v>
      </c>
      <c r="C686" s="632" t="s">
        <v>4191</v>
      </c>
      <c r="D686" s="159">
        <f t="shared" si="20"/>
        <v>312.63914814814814</v>
      </c>
      <c r="E686" s="147" t="str">
        <f t="shared" si="21"/>
        <v>DER/SP 31/10/2024</v>
      </c>
      <c r="G686" s="634">
        <v>291.5</v>
      </c>
    </row>
    <row r="687" spans="1:7" ht="16.5" x14ac:dyDescent="0.3">
      <c r="A687" s="632" t="s">
        <v>1640</v>
      </c>
      <c r="B687" s="633" t="s">
        <v>1641</v>
      </c>
      <c r="C687" s="632" t="s">
        <v>4191</v>
      </c>
      <c r="D687" s="159">
        <f t="shared" si="20"/>
        <v>30.341548888888884</v>
      </c>
      <c r="E687" s="147" t="str">
        <f t="shared" si="21"/>
        <v>DER/SP 31/10/2024</v>
      </c>
      <c r="G687" s="634">
        <v>28.29</v>
      </c>
    </row>
    <row r="688" spans="1:7" ht="16.5" x14ac:dyDescent="0.3">
      <c r="A688" s="632" t="s">
        <v>1642</v>
      </c>
      <c r="B688" s="633" t="s">
        <v>1643</v>
      </c>
      <c r="C688" s="632" t="s">
        <v>4191</v>
      </c>
      <c r="D688" s="159">
        <f t="shared" si="20"/>
        <v>40.273070370370363</v>
      </c>
      <c r="E688" s="147" t="str">
        <f t="shared" si="21"/>
        <v>DER/SP 31/10/2024</v>
      </c>
      <c r="G688" s="634">
        <v>37.549999999999997</v>
      </c>
    </row>
    <row r="689" spans="1:7" ht="14" x14ac:dyDescent="0.3">
      <c r="A689" s="632" t="s">
        <v>1644</v>
      </c>
      <c r="B689" s="633" t="s">
        <v>1645</v>
      </c>
      <c r="C689" s="632" t="s">
        <v>316</v>
      </c>
      <c r="D689" s="159">
        <f t="shared" si="20"/>
        <v>44.337915555555554</v>
      </c>
      <c r="E689" s="147" t="str">
        <f t="shared" si="21"/>
        <v>DER/SP 31/10/2024</v>
      </c>
      <c r="G689" s="634">
        <v>41.34</v>
      </c>
    </row>
    <row r="690" spans="1:7" ht="14" x14ac:dyDescent="0.3">
      <c r="A690" s="632" t="s">
        <v>1646</v>
      </c>
      <c r="B690" s="633" t="s">
        <v>1647</v>
      </c>
      <c r="C690" s="632" t="s">
        <v>316</v>
      </c>
      <c r="D690" s="159">
        <f t="shared" si="20"/>
        <v>36.154599259259257</v>
      </c>
      <c r="E690" s="147" t="str">
        <f t="shared" si="21"/>
        <v>DER/SP 31/10/2024</v>
      </c>
      <c r="G690" s="634">
        <v>33.71</v>
      </c>
    </row>
    <row r="691" spans="1:7" ht="14" x14ac:dyDescent="0.3">
      <c r="A691" s="632" t="s">
        <v>1648</v>
      </c>
      <c r="B691" s="633" t="s">
        <v>1649</v>
      </c>
      <c r="C691" s="632" t="s">
        <v>316</v>
      </c>
      <c r="D691" s="159">
        <f t="shared" si="20"/>
        <v>41.860397777777777</v>
      </c>
      <c r="E691" s="147" t="str">
        <f t="shared" si="21"/>
        <v>DER/SP 31/10/2024</v>
      </c>
      <c r="G691" s="634">
        <v>39.03</v>
      </c>
    </row>
    <row r="692" spans="1:7" ht="14" x14ac:dyDescent="0.3">
      <c r="A692" s="632" t="s">
        <v>1650</v>
      </c>
      <c r="B692" s="633" t="s">
        <v>1651</v>
      </c>
      <c r="C692" s="632" t="s">
        <v>316</v>
      </c>
      <c r="D692" s="159">
        <f t="shared" si="20"/>
        <v>32.26135703703703</v>
      </c>
      <c r="E692" s="147" t="str">
        <f t="shared" si="21"/>
        <v>DER/SP 31/10/2024</v>
      </c>
      <c r="G692" s="634">
        <v>30.08</v>
      </c>
    </row>
    <row r="693" spans="1:7" ht="14" x14ac:dyDescent="0.3">
      <c r="A693" s="632" t="s">
        <v>1652</v>
      </c>
      <c r="B693" s="633" t="s">
        <v>1653</v>
      </c>
      <c r="C693" s="632" t="s">
        <v>316</v>
      </c>
      <c r="D693" s="159">
        <f t="shared" si="20"/>
        <v>38.288911111111112</v>
      </c>
      <c r="E693" s="147" t="str">
        <f t="shared" si="21"/>
        <v>DER/SP 31/10/2024</v>
      </c>
      <c r="G693" s="634">
        <v>35.700000000000003</v>
      </c>
    </row>
    <row r="694" spans="1:7" ht="14" x14ac:dyDescent="0.3">
      <c r="A694" s="632" t="s">
        <v>1654</v>
      </c>
      <c r="B694" s="633" t="s">
        <v>1655</v>
      </c>
      <c r="C694" s="632" t="s">
        <v>316</v>
      </c>
      <c r="D694" s="159">
        <f t="shared" si="20"/>
        <v>62.828134814814803</v>
      </c>
      <c r="E694" s="147" t="str">
        <f t="shared" si="21"/>
        <v>DER/SP 31/10/2024</v>
      </c>
      <c r="G694" s="634">
        <v>58.58</v>
      </c>
    </row>
    <row r="695" spans="1:7" ht="14" x14ac:dyDescent="0.3">
      <c r="A695" s="632" t="s">
        <v>1656</v>
      </c>
      <c r="B695" s="633" t="s">
        <v>1657</v>
      </c>
      <c r="C695" s="632" t="s">
        <v>316</v>
      </c>
      <c r="D695" s="159">
        <f t="shared" si="20"/>
        <v>238.8927748148148</v>
      </c>
      <c r="E695" s="147" t="str">
        <f t="shared" si="21"/>
        <v>DER/SP 31/10/2024</v>
      </c>
      <c r="G695" s="634">
        <v>222.74</v>
      </c>
    </row>
    <row r="696" spans="1:7" ht="14" x14ac:dyDescent="0.3">
      <c r="A696" s="632" t="s">
        <v>1658</v>
      </c>
      <c r="B696" s="633" t="s">
        <v>1659</v>
      </c>
      <c r="C696" s="632" t="s">
        <v>316</v>
      </c>
      <c r="D696" s="159">
        <f t="shared" si="20"/>
        <v>304.87411407407404</v>
      </c>
      <c r="E696" s="147" t="str">
        <f t="shared" si="21"/>
        <v>DER/SP 31/10/2024</v>
      </c>
      <c r="G696" s="634">
        <v>284.26</v>
      </c>
    </row>
    <row r="697" spans="1:7" ht="14" x14ac:dyDescent="0.3">
      <c r="A697" s="632" t="s">
        <v>1660</v>
      </c>
      <c r="B697" s="633" t="s">
        <v>1661</v>
      </c>
      <c r="C697" s="632" t="s">
        <v>629</v>
      </c>
      <c r="D697" s="159">
        <f t="shared" si="20"/>
        <v>13663.263865185185</v>
      </c>
      <c r="E697" s="147" t="str">
        <f t="shared" si="21"/>
        <v>DER/SP 31/10/2024</v>
      </c>
      <c r="G697" s="634">
        <v>12739.42</v>
      </c>
    </row>
    <row r="698" spans="1:7" ht="14" x14ac:dyDescent="0.3">
      <c r="A698" s="632" t="s">
        <v>1662</v>
      </c>
      <c r="B698" s="633" t="s">
        <v>1663</v>
      </c>
      <c r="C698" s="632" t="s">
        <v>629</v>
      </c>
      <c r="D698" s="159">
        <f t="shared" si="20"/>
        <v>8376.6377592592598</v>
      </c>
      <c r="E698" s="147" t="str">
        <f t="shared" si="21"/>
        <v>DER/SP 31/10/2024</v>
      </c>
      <c r="G698" s="634">
        <v>7810.25</v>
      </c>
    </row>
    <row r="699" spans="1:7" ht="14" x14ac:dyDescent="0.3">
      <c r="A699" s="632" t="s">
        <v>1664</v>
      </c>
      <c r="B699" s="633" t="s">
        <v>1665</v>
      </c>
      <c r="C699" s="632" t="s">
        <v>471</v>
      </c>
      <c r="D699" s="159">
        <f t="shared" si="20"/>
        <v>368.63533999999993</v>
      </c>
      <c r="E699" s="147" t="str">
        <f t="shared" si="21"/>
        <v>DER/SP 31/10/2024</v>
      </c>
      <c r="G699" s="634">
        <v>343.71</v>
      </c>
    </row>
    <row r="700" spans="1:7" ht="14" x14ac:dyDescent="0.3">
      <c r="A700" s="632" t="s">
        <v>1666</v>
      </c>
      <c r="B700" s="633" t="s">
        <v>1667</v>
      </c>
      <c r="C700" s="632" t="s">
        <v>471</v>
      </c>
      <c r="D700" s="159">
        <f t="shared" si="20"/>
        <v>50.51562222222222</v>
      </c>
      <c r="E700" s="147" t="str">
        <f t="shared" si="21"/>
        <v>DER/SP 31/10/2024</v>
      </c>
      <c r="G700" s="634">
        <v>47.1</v>
      </c>
    </row>
    <row r="701" spans="1:7" ht="14" x14ac:dyDescent="0.3">
      <c r="A701" s="632" t="s">
        <v>1668</v>
      </c>
      <c r="B701" s="633" t="s">
        <v>4317</v>
      </c>
      <c r="C701" s="632" t="s">
        <v>471</v>
      </c>
      <c r="D701" s="159">
        <f t="shared" si="20"/>
        <v>185.11669629629625</v>
      </c>
      <c r="E701" s="147" t="str">
        <f t="shared" si="21"/>
        <v>DER/SP 31/10/2024</v>
      </c>
      <c r="G701" s="634">
        <v>172.6</v>
      </c>
    </row>
    <row r="702" spans="1:7" ht="14" x14ac:dyDescent="0.3">
      <c r="A702" s="632" t="s">
        <v>1669</v>
      </c>
      <c r="B702" s="633" t="s">
        <v>1670</v>
      </c>
      <c r="C702" s="632" t="s">
        <v>471</v>
      </c>
      <c r="D702" s="159">
        <f t="shared" si="20"/>
        <v>174.98139629629628</v>
      </c>
      <c r="E702" s="147" t="str">
        <f t="shared" si="21"/>
        <v>DER/SP 31/10/2024</v>
      </c>
      <c r="G702" s="634">
        <v>163.15</v>
      </c>
    </row>
    <row r="703" spans="1:7" ht="16.5" x14ac:dyDescent="0.3">
      <c r="A703" s="632" t="s">
        <v>1671</v>
      </c>
      <c r="B703" s="633" t="s">
        <v>1672</v>
      </c>
      <c r="C703" s="632" t="s">
        <v>4191</v>
      </c>
      <c r="D703" s="159">
        <f t="shared" si="20"/>
        <v>388.31605481481478</v>
      </c>
      <c r="E703" s="147" t="str">
        <f t="shared" si="21"/>
        <v>DER/SP 31/10/2024</v>
      </c>
      <c r="G703" s="634">
        <v>362.06</v>
      </c>
    </row>
    <row r="704" spans="1:7" ht="16.5" x14ac:dyDescent="0.3">
      <c r="A704" s="632" t="s">
        <v>1673</v>
      </c>
      <c r="B704" s="633" t="s">
        <v>1674</v>
      </c>
      <c r="C704" s="632" t="s">
        <v>4318</v>
      </c>
      <c r="D704" s="159">
        <f t="shared" si="20"/>
        <v>79.226942962962951</v>
      </c>
      <c r="E704" s="147" t="str">
        <f t="shared" si="21"/>
        <v>DER/SP 31/10/2024</v>
      </c>
      <c r="G704" s="634">
        <v>73.87</v>
      </c>
    </row>
    <row r="705" spans="1:7" ht="14" x14ac:dyDescent="0.3">
      <c r="A705" s="632" t="s">
        <v>1675</v>
      </c>
      <c r="B705" s="633" t="s">
        <v>1676</v>
      </c>
      <c r="C705" s="632" t="s">
        <v>316</v>
      </c>
      <c r="D705" s="159">
        <f t="shared" si="20"/>
        <v>37.934979999999996</v>
      </c>
      <c r="E705" s="147" t="str">
        <f t="shared" si="21"/>
        <v>DER/SP 31/10/2024</v>
      </c>
      <c r="G705" s="634">
        <v>35.369999999999997</v>
      </c>
    </row>
    <row r="706" spans="1:7" ht="14" x14ac:dyDescent="0.3">
      <c r="A706" s="632" t="s">
        <v>1677</v>
      </c>
      <c r="B706" s="633" t="s">
        <v>1678</v>
      </c>
      <c r="C706" s="632" t="s">
        <v>316</v>
      </c>
      <c r="D706" s="159">
        <f t="shared" si="20"/>
        <v>38.707193333333336</v>
      </c>
      <c r="E706" s="147" t="str">
        <f t="shared" si="21"/>
        <v>DER/SP 31/10/2024</v>
      </c>
      <c r="G706" s="634">
        <v>36.090000000000003</v>
      </c>
    </row>
    <row r="707" spans="1:7" ht="16.5" x14ac:dyDescent="0.3">
      <c r="A707" s="632" t="s">
        <v>1679</v>
      </c>
      <c r="B707" s="633" t="s">
        <v>1680</v>
      </c>
      <c r="C707" s="632" t="s">
        <v>4191</v>
      </c>
      <c r="D707" s="159">
        <f t="shared" si="20"/>
        <v>17.878883703703703</v>
      </c>
      <c r="E707" s="147" t="str">
        <f t="shared" si="21"/>
        <v>DER/SP 31/10/2024</v>
      </c>
      <c r="G707" s="634">
        <v>16.670000000000002</v>
      </c>
    </row>
    <row r="708" spans="1:7" ht="16.5" x14ac:dyDescent="0.3">
      <c r="A708" s="632" t="s">
        <v>1681</v>
      </c>
      <c r="B708" s="633" t="s">
        <v>1682</v>
      </c>
      <c r="C708" s="632" t="s">
        <v>4191</v>
      </c>
      <c r="D708" s="159">
        <f t="shared" si="20"/>
        <v>21.150065185185181</v>
      </c>
      <c r="E708" s="147" t="str">
        <f t="shared" si="21"/>
        <v>DER/SP 31/10/2024</v>
      </c>
      <c r="G708" s="634">
        <v>19.72</v>
      </c>
    </row>
    <row r="709" spans="1:7" ht="16.5" x14ac:dyDescent="0.3">
      <c r="A709" s="632" t="s">
        <v>1683</v>
      </c>
      <c r="B709" s="633" t="s">
        <v>1684</v>
      </c>
      <c r="C709" s="632" t="s">
        <v>4191</v>
      </c>
      <c r="D709" s="159">
        <f t="shared" si="20"/>
        <v>11.636825925925924</v>
      </c>
      <c r="E709" s="147" t="str">
        <f t="shared" si="21"/>
        <v>DER/SP 31/10/2024</v>
      </c>
      <c r="G709" s="634">
        <v>10.85</v>
      </c>
    </row>
    <row r="710" spans="1:7" ht="16.5" x14ac:dyDescent="0.3">
      <c r="A710" s="632" t="s">
        <v>1685</v>
      </c>
      <c r="B710" s="633" t="s">
        <v>1686</v>
      </c>
      <c r="C710" s="632" t="s">
        <v>4191</v>
      </c>
      <c r="D710" s="159">
        <f t="shared" si="20"/>
        <v>14.478999999999999</v>
      </c>
      <c r="E710" s="147" t="str">
        <f t="shared" si="21"/>
        <v>DER/SP 31/10/2024</v>
      </c>
      <c r="G710" s="634">
        <v>13.5</v>
      </c>
    </row>
    <row r="711" spans="1:7" ht="16.5" x14ac:dyDescent="0.3">
      <c r="A711" s="632" t="s">
        <v>1687</v>
      </c>
      <c r="B711" s="633" t="s">
        <v>1688</v>
      </c>
      <c r="C711" s="632" t="s">
        <v>4191</v>
      </c>
      <c r="D711" s="159">
        <f t="shared" si="20"/>
        <v>2.112861481481481</v>
      </c>
      <c r="E711" s="147" t="str">
        <f t="shared" si="21"/>
        <v>DER/SP 31/10/2024</v>
      </c>
      <c r="G711" s="634">
        <v>1.97</v>
      </c>
    </row>
    <row r="712" spans="1:7" ht="16.5" x14ac:dyDescent="0.3">
      <c r="A712" s="632" t="s">
        <v>1689</v>
      </c>
      <c r="B712" s="633" t="s">
        <v>1690</v>
      </c>
      <c r="C712" s="632" t="s">
        <v>4191</v>
      </c>
      <c r="D712" s="159">
        <f t="shared" si="20"/>
        <v>4.5582037037037031</v>
      </c>
      <c r="E712" s="147" t="str">
        <f t="shared" ref="E712:E775" si="22">$E$6</f>
        <v>DER/SP 31/10/2024</v>
      </c>
      <c r="G712" s="634">
        <v>4.25</v>
      </c>
    </row>
    <row r="713" spans="1:7" ht="16.5" x14ac:dyDescent="0.3">
      <c r="A713" s="632" t="s">
        <v>1691</v>
      </c>
      <c r="B713" s="633" t="s">
        <v>1692</v>
      </c>
      <c r="C713" s="632" t="s">
        <v>4191</v>
      </c>
      <c r="D713" s="159">
        <f t="shared" si="20"/>
        <v>18.232814814814812</v>
      </c>
      <c r="E713" s="147" t="str">
        <f t="shared" si="22"/>
        <v>DER/SP 31/10/2024</v>
      </c>
      <c r="G713" s="634">
        <v>17</v>
      </c>
    </row>
    <row r="714" spans="1:7" ht="16.5" x14ac:dyDescent="0.3">
      <c r="A714" s="632" t="s">
        <v>1693</v>
      </c>
      <c r="B714" s="633" t="s">
        <v>1694</v>
      </c>
      <c r="C714" s="632" t="s">
        <v>4191</v>
      </c>
      <c r="D714" s="159">
        <f t="shared" ref="D714:D777" si="23">(G714/(1+0.35))*(1+$D$3)</f>
        <v>0.49335851851851847</v>
      </c>
      <c r="E714" s="147" t="str">
        <f t="shared" si="22"/>
        <v>DER/SP 31/10/2024</v>
      </c>
      <c r="G714" s="634">
        <v>0.46</v>
      </c>
    </row>
    <row r="715" spans="1:7" ht="16.5" x14ac:dyDescent="0.3">
      <c r="A715" s="632" t="s">
        <v>1695</v>
      </c>
      <c r="B715" s="633" t="s">
        <v>1696</v>
      </c>
      <c r="C715" s="632" t="s">
        <v>4191</v>
      </c>
      <c r="D715" s="159">
        <f t="shared" si="23"/>
        <v>39.554482962962965</v>
      </c>
      <c r="E715" s="147" t="str">
        <f t="shared" si="22"/>
        <v>DER/SP 31/10/2024</v>
      </c>
      <c r="G715" s="634">
        <v>36.880000000000003</v>
      </c>
    </row>
    <row r="716" spans="1:7" ht="14" x14ac:dyDescent="0.3">
      <c r="A716" s="632" t="s">
        <v>1697</v>
      </c>
      <c r="B716" s="633" t="s">
        <v>1698</v>
      </c>
      <c r="C716" s="632" t="s">
        <v>545</v>
      </c>
      <c r="D716" s="159">
        <f t="shared" si="23"/>
        <v>6902.1285748148139</v>
      </c>
      <c r="E716" s="147" t="str">
        <f t="shared" si="22"/>
        <v>DER/SP 31/10/2024</v>
      </c>
      <c r="G716" s="634">
        <v>6435.44</v>
      </c>
    </row>
    <row r="717" spans="1:7" ht="14" x14ac:dyDescent="0.3">
      <c r="A717" s="632" t="s">
        <v>1699</v>
      </c>
      <c r="B717" s="633" t="s">
        <v>1700</v>
      </c>
      <c r="C717" s="632" t="s">
        <v>545</v>
      </c>
      <c r="D717" s="159">
        <f t="shared" si="23"/>
        <v>2580.6940592592591</v>
      </c>
      <c r="E717" s="147" t="str">
        <f t="shared" si="22"/>
        <v>DER/SP 31/10/2024</v>
      </c>
      <c r="G717" s="634">
        <v>2406.1999999999998</v>
      </c>
    </row>
    <row r="718" spans="1:7" ht="14" x14ac:dyDescent="0.3">
      <c r="A718" s="632" t="s">
        <v>1701</v>
      </c>
      <c r="B718" s="633" t="s">
        <v>1702</v>
      </c>
      <c r="C718" s="632" t="s">
        <v>545</v>
      </c>
      <c r="D718" s="159">
        <f t="shared" si="23"/>
        <v>12331.721399259257</v>
      </c>
      <c r="E718" s="147" t="str">
        <f t="shared" si="22"/>
        <v>DER/SP 31/10/2024</v>
      </c>
      <c r="G718" s="634">
        <v>11497.91</v>
      </c>
    </row>
    <row r="719" spans="1:7" ht="14" x14ac:dyDescent="0.3">
      <c r="A719" s="632" t="s">
        <v>1703</v>
      </c>
      <c r="B719" s="633" t="s">
        <v>1704</v>
      </c>
      <c r="C719" s="632" t="s">
        <v>316</v>
      </c>
      <c r="D719" s="159">
        <f t="shared" si="23"/>
        <v>30.009068148148145</v>
      </c>
      <c r="E719" s="147" t="str">
        <f t="shared" si="22"/>
        <v>DER/SP 31/10/2024</v>
      </c>
      <c r="G719" s="634">
        <v>27.98</v>
      </c>
    </row>
    <row r="720" spans="1:7" ht="14" x14ac:dyDescent="0.3">
      <c r="A720" s="632" t="s">
        <v>1705</v>
      </c>
      <c r="B720" s="633" t="s">
        <v>1706</v>
      </c>
      <c r="C720" s="632" t="s">
        <v>316</v>
      </c>
      <c r="D720" s="159">
        <f t="shared" si="23"/>
        <v>85.458275555555559</v>
      </c>
      <c r="E720" s="147" t="str">
        <f t="shared" si="22"/>
        <v>DER/SP 31/10/2024</v>
      </c>
      <c r="G720" s="634">
        <v>79.680000000000007</v>
      </c>
    </row>
    <row r="721" spans="1:7" ht="16.5" x14ac:dyDescent="0.3">
      <c r="A721" s="632" t="s">
        <v>1707</v>
      </c>
      <c r="B721" s="633" t="s">
        <v>1708</v>
      </c>
      <c r="C721" s="632" t="s">
        <v>4191</v>
      </c>
      <c r="D721" s="159">
        <f t="shared" si="23"/>
        <v>14.58625185185185</v>
      </c>
      <c r="E721" s="147" t="str">
        <f t="shared" si="22"/>
        <v>DER/SP 31/10/2024</v>
      </c>
      <c r="G721" s="634">
        <v>13.6</v>
      </c>
    </row>
    <row r="722" spans="1:7" ht="14" x14ac:dyDescent="0.3">
      <c r="A722" s="632" t="s">
        <v>1709</v>
      </c>
      <c r="B722" s="633" t="s">
        <v>1710</v>
      </c>
      <c r="C722" s="632" t="s">
        <v>545</v>
      </c>
      <c r="D722" s="159">
        <f t="shared" si="23"/>
        <v>25756.607298518513</v>
      </c>
      <c r="E722" s="147" t="str">
        <f t="shared" si="22"/>
        <v>DER/SP 31/10/2024</v>
      </c>
      <c r="G722" s="634">
        <v>24015.07</v>
      </c>
    </row>
    <row r="723" spans="1:7" ht="14" x14ac:dyDescent="0.3">
      <c r="A723" s="632" t="s">
        <v>1711</v>
      </c>
      <c r="B723" s="633" t="s">
        <v>1712</v>
      </c>
      <c r="C723" s="632" t="s">
        <v>1713</v>
      </c>
      <c r="D723" s="159">
        <f t="shared" si="23"/>
        <v>911.35116074074074</v>
      </c>
      <c r="E723" s="147" t="str">
        <f t="shared" si="22"/>
        <v>DER/SP 31/10/2024</v>
      </c>
      <c r="G723" s="634">
        <v>849.73</v>
      </c>
    </row>
    <row r="724" spans="1:7" ht="14" x14ac:dyDescent="0.3">
      <c r="A724" s="632" t="s">
        <v>1714</v>
      </c>
      <c r="B724" s="633" t="s">
        <v>1715</v>
      </c>
      <c r="C724" s="632" t="s">
        <v>545</v>
      </c>
      <c r="D724" s="159">
        <f t="shared" si="23"/>
        <v>36174.140546666662</v>
      </c>
      <c r="E724" s="147" t="str">
        <f t="shared" si="22"/>
        <v>DER/SP 31/10/2024</v>
      </c>
      <c r="G724" s="634">
        <v>33728.22</v>
      </c>
    </row>
    <row r="725" spans="1:7" ht="14" x14ac:dyDescent="0.3">
      <c r="A725" s="632" t="s">
        <v>1716</v>
      </c>
      <c r="B725" s="633" t="s">
        <v>1717</v>
      </c>
      <c r="C725" s="632" t="s">
        <v>545</v>
      </c>
      <c r="D725" s="159">
        <f t="shared" si="23"/>
        <v>33413.821085925927</v>
      </c>
      <c r="E725" s="147" t="str">
        <f t="shared" si="22"/>
        <v>DER/SP 31/10/2024</v>
      </c>
      <c r="G725" s="634">
        <v>31154.54</v>
      </c>
    </row>
    <row r="726" spans="1:7" ht="14" x14ac:dyDescent="0.3">
      <c r="A726" s="632" t="s">
        <v>1718</v>
      </c>
      <c r="B726" s="633" t="s">
        <v>1719</v>
      </c>
      <c r="C726" s="632" t="s">
        <v>1713</v>
      </c>
      <c r="D726" s="159">
        <f t="shared" si="23"/>
        <v>913.77505259259249</v>
      </c>
      <c r="E726" s="147" t="str">
        <f t="shared" si="22"/>
        <v>DER/SP 31/10/2024</v>
      </c>
      <c r="G726" s="634">
        <v>851.99</v>
      </c>
    </row>
    <row r="727" spans="1:7" ht="14" x14ac:dyDescent="0.3">
      <c r="A727" s="632" t="s">
        <v>4319</v>
      </c>
      <c r="B727" s="633" t="s">
        <v>4320</v>
      </c>
      <c r="C727" s="632" t="s">
        <v>471</v>
      </c>
      <c r="D727" s="159">
        <f t="shared" si="23"/>
        <v>15.851823703703703</v>
      </c>
      <c r="E727" s="147" t="str">
        <f t="shared" si="22"/>
        <v>DER/SP 31/10/2024</v>
      </c>
      <c r="G727" s="634">
        <v>14.78</v>
      </c>
    </row>
    <row r="728" spans="1:7" ht="16.5" x14ac:dyDescent="0.3">
      <c r="A728" s="632" t="s">
        <v>4321</v>
      </c>
      <c r="B728" s="633" t="s">
        <v>4322</v>
      </c>
      <c r="C728" s="632" t="s">
        <v>4191</v>
      </c>
      <c r="D728" s="159">
        <f t="shared" si="23"/>
        <v>217.98938888888887</v>
      </c>
      <c r="E728" s="147" t="str">
        <f t="shared" si="22"/>
        <v>DER/SP 31/10/2024</v>
      </c>
      <c r="G728" s="634">
        <v>203.25</v>
      </c>
    </row>
    <row r="729" spans="1:7" ht="14" x14ac:dyDescent="0.3">
      <c r="A729" s="632" t="s">
        <v>4323</v>
      </c>
      <c r="B729" s="633" t="s">
        <v>4324</v>
      </c>
      <c r="C729" s="632" t="s">
        <v>316</v>
      </c>
      <c r="D729" s="159">
        <f t="shared" si="23"/>
        <v>2866.8098244444441</v>
      </c>
      <c r="E729" s="147" t="str">
        <f t="shared" si="22"/>
        <v>DER/SP 31/10/2024</v>
      </c>
      <c r="G729" s="634">
        <v>2672.97</v>
      </c>
    </row>
    <row r="730" spans="1:7" ht="16.5" x14ac:dyDescent="0.3">
      <c r="A730" s="632" t="s">
        <v>1720</v>
      </c>
      <c r="B730" s="633" t="s">
        <v>1721</v>
      </c>
      <c r="C730" s="632" t="s">
        <v>4318</v>
      </c>
      <c r="D730" s="159">
        <f t="shared" si="23"/>
        <v>7.3145762962962957</v>
      </c>
      <c r="E730" s="147" t="str">
        <f t="shared" si="22"/>
        <v>DER/SP 31/10/2024</v>
      </c>
      <c r="G730" s="634">
        <v>6.82</v>
      </c>
    </row>
    <row r="731" spans="1:7" ht="16.5" x14ac:dyDescent="0.3">
      <c r="A731" s="632" t="s">
        <v>4325</v>
      </c>
      <c r="B731" s="633" t="s">
        <v>4326</v>
      </c>
      <c r="C731" s="632" t="s">
        <v>4318</v>
      </c>
      <c r="D731" s="159">
        <f t="shared" si="23"/>
        <v>7.3145762962962957</v>
      </c>
      <c r="E731" s="147" t="str">
        <f t="shared" si="22"/>
        <v>DER/SP 31/10/2024</v>
      </c>
      <c r="G731" s="634">
        <v>6.82</v>
      </c>
    </row>
    <row r="732" spans="1:7" ht="16.5" x14ac:dyDescent="0.3">
      <c r="A732" s="632" t="s">
        <v>1722</v>
      </c>
      <c r="B732" s="633" t="s">
        <v>1723</v>
      </c>
      <c r="C732" s="632" t="s">
        <v>4318</v>
      </c>
      <c r="D732" s="159">
        <f t="shared" si="23"/>
        <v>13.288504444444444</v>
      </c>
      <c r="E732" s="147" t="str">
        <f t="shared" si="22"/>
        <v>DER/SP 31/10/2024</v>
      </c>
      <c r="G732" s="634">
        <v>12.39</v>
      </c>
    </row>
    <row r="733" spans="1:7" ht="16.5" x14ac:dyDescent="0.3">
      <c r="A733" s="632" t="s">
        <v>1724</v>
      </c>
      <c r="B733" s="633" t="s">
        <v>1725</v>
      </c>
      <c r="C733" s="632" t="s">
        <v>4318</v>
      </c>
      <c r="D733" s="159">
        <f t="shared" si="23"/>
        <v>3.2497311111111102</v>
      </c>
      <c r="E733" s="147" t="str">
        <f t="shared" si="22"/>
        <v>DER/SP 31/10/2024</v>
      </c>
      <c r="G733" s="634">
        <v>3.03</v>
      </c>
    </row>
    <row r="734" spans="1:7" ht="16.5" x14ac:dyDescent="0.3">
      <c r="A734" s="632" t="s">
        <v>1726</v>
      </c>
      <c r="B734" s="633" t="s">
        <v>1727</v>
      </c>
      <c r="C734" s="632" t="s">
        <v>4318</v>
      </c>
      <c r="D734" s="159">
        <f t="shared" si="23"/>
        <v>3.6572881481481478</v>
      </c>
      <c r="E734" s="147" t="str">
        <f t="shared" si="22"/>
        <v>DER/SP 31/10/2024</v>
      </c>
      <c r="G734" s="634">
        <v>3.41</v>
      </c>
    </row>
    <row r="735" spans="1:7" ht="16.5" x14ac:dyDescent="0.3">
      <c r="A735" s="632" t="s">
        <v>1728</v>
      </c>
      <c r="B735" s="633" t="s">
        <v>1729</v>
      </c>
      <c r="C735" s="632" t="s">
        <v>4318</v>
      </c>
      <c r="D735" s="159">
        <f t="shared" si="23"/>
        <v>3.6572881481481478</v>
      </c>
      <c r="E735" s="147" t="str">
        <f t="shared" si="22"/>
        <v>DER/SP 31/10/2024</v>
      </c>
      <c r="G735" s="634">
        <v>3.41</v>
      </c>
    </row>
    <row r="736" spans="1:7" ht="16.5" x14ac:dyDescent="0.3">
      <c r="A736" s="632" t="s">
        <v>1730</v>
      </c>
      <c r="B736" s="633" t="s">
        <v>1731</v>
      </c>
      <c r="C736" s="632" t="s">
        <v>4318</v>
      </c>
      <c r="D736" s="159">
        <f t="shared" si="23"/>
        <v>0.697137037037037</v>
      </c>
      <c r="E736" s="147" t="str">
        <f t="shared" si="22"/>
        <v>DER/SP 31/10/2024</v>
      </c>
      <c r="G736" s="634">
        <v>0.65</v>
      </c>
    </row>
    <row r="737" spans="1:7" ht="16.5" x14ac:dyDescent="0.3">
      <c r="A737" s="632" t="s">
        <v>1732</v>
      </c>
      <c r="B737" s="633" t="s">
        <v>1733</v>
      </c>
      <c r="C737" s="632" t="s">
        <v>4318</v>
      </c>
      <c r="D737" s="159">
        <f t="shared" si="23"/>
        <v>0.34320592592592591</v>
      </c>
      <c r="E737" s="147" t="str">
        <f t="shared" si="22"/>
        <v>DER/SP 31/10/2024</v>
      </c>
      <c r="G737" s="634">
        <v>0.32</v>
      </c>
    </row>
    <row r="738" spans="1:7" ht="16.5" x14ac:dyDescent="0.3">
      <c r="A738" s="632" t="s">
        <v>1734</v>
      </c>
      <c r="B738" s="633" t="s">
        <v>1735</v>
      </c>
      <c r="C738" s="632" t="s">
        <v>4318</v>
      </c>
      <c r="D738" s="159">
        <f t="shared" si="23"/>
        <v>0.18232814814814813</v>
      </c>
      <c r="E738" s="147" t="str">
        <f t="shared" si="22"/>
        <v>DER/SP 31/10/2024</v>
      </c>
      <c r="G738" s="634">
        <v>0.17</v>
      </c>
    </row>
    <row r="739" spans="1:7" ht="16.5" x14ac:dyDescent="0.3">
      <c r="A739" s="632" t="s">
        <v>1736</v>
      </c>
      <c r="B739" s="633" t="s">
        <v>1737</v>
      </c>
      <c r="C739" s="632" t="s">
        <v>4318</v>
      </c>
      <c r="D739" s="159">
        <f t="shared" si="23"/>
        <v>2.91725037037037</v>
      </c>
      <c r="E739" s="147" t="str">
        <f t="shared" si="22"/>
        <v>DER/SP 31/10/2024</v>
      </c>
      <c r="G739" s="634">
        <v>2.72</v>
      </c>
    </row>
    <row r="740" spans="1:7" ht="16.5" x14ac:dyDescent="0.3">
      <c r="A740" s="632" t="s">
        <v>1738</v>
      </c>
      <c r="B740" s="633" t="s">
        <v>1739</v>
      </c>
      <c r="C740" s="632" t="s">
        <v>4318</v>
      </c>
      <c r="D740" s="159">
        <f t="shared" si="23"/>
        <v>2.2844644444444442</v>
      </c>
      <c r="E740" s="147" t="str">
        <f t="shared" si="22"/>
        <v>DER/SP 31/10/2024</v>
      </c>
      <c r="G740" s="634">
        <v>2.13</v>
      </c>
    </row>
    <row r="741" spans="1:7" ht="16.5" x14ac:dyDescent="0.3">
      <c r="A741" s="632" t="s">
        <v>1740</v>
      </c>
      <c r="B741" s="633" t="s">
        <v>1741</v>
      </c>
      <c r="C741" s="632" t="s">
        <v>4318</v>
      </c>
      <c r="D741" s="159">
        <f t="shared" si="23"/>
        <v>2.4453422222222216</v>
      </c>
      <c r="E741" s="147" t="str">
        <f t="shared" si="22"/>
        <v>DER/SP 31/10/2024</v>
      </c>
      <c r="G741" s="634">
        <v>2.2799999999999998</v>
      </c>
    </row>
    <row r="742" spans="1:7" ht="16.5" x14ac:dyDescent="0.3">
      <c r="A742" s="632" t="s">
        <v>1742</v>
      </c>
      <c r="B742" s="633" t="s">
        <v>1743</v>
      </c>
      <c r="C742" s="632" t="s">
        <v>4318</v>
      </c>
      <c r="D742" s="159">
        <f t="shared" si="23"/>
        <v>2.1343118518518516</v>
      </c>
      <c r="E742" s="147" t="str">
        <f t="shared" si="22"/>
        <v>DER/SP 31/10/2024</v>
      </c>
      <c r="G742" s="634">
        <v>1.99</v>
      </c>
    </row>
    <row r="743" spans="1:7" ht="14" x14ac:dyDescent="0.3">
      <c r="A743" s="632" t="s">
        <v>1744</v>
      </c>
      <c r="B743" s="633" t="s">
        <v>1745</v>
      </c>
      <c r="C743" s="632" t="s">
        <v>1746</v>
      </c>
      <c r="D743" s="159">
        <f t="shared" si="23"/>
        <v>396.82112666666666</v>
      </c>
      <c r="E743" s="147" t="str">
        <f t="shared" si="22"/>
        <v>DER/SP 31/10/2024</v>
      </c>
      <c r="G743" s="634">
        <v>369.99</v>
      </c>
    </row>
    <row r="744" spans="1:7" ht="14" x14ac:dyDescent="0.3">
      <c r="A744" s="632" t="s">
        <v>1747</v>
      </c>
      <c r="B744" s="633" t="s">
        <v>1748</v>
      </c>
      <c r="C744" s="632" t="s">
        <v>1746</v>
      </c>
      <c r="D744" s="159">
        <f t="shared" si="23"/>
        <v>508.01984666666664</v>
      </c>
      <c r="E744" s="147" t="str">
        <f t="shared" si="22"/>
        <v>DER/SP 31/10/2024</v>
      </c>
      <c r="G744" s="634">
        <v>473.67</v>
      </c>
    </row>
    <row r="745" spans="1:7" ht="14" x14ac:dyDescent="0.3">
      <c r="A745" s="632" t="s">
        <v>1749</v>
      </c>
      <c r="B745" s="633" t="s">
        <v>1750</v>
      </c>
      <c r="C745" s="632" t="s">
        <v>1746</v>
      </c>
      <c r="D745" s="159">
        <f t="shared" si="23"/>
        <v>582.32392962962967</v>
      </c>
      <c r="E745" s="147" t="str">
        <f t="shared" si="22"/>
        <v>DER/SP 31/10/2024</v>
      </c>
      <c r="G745" s="634">
        <v>542.95000000000005</v>
      </c>
    </row>
    <row r="746" spans="1:7" ht="14" x14ac:dyDescent="0.3">
      <c r="A746" s="632" t="s">
        <v>1751</v>
      </c>
      <c r="B746" s="633" t="s">
        <v>1752</v>
      </c>
      <c r="C746" s="632" t="s">
        <v>1746</v>
      </c>
      <c r="D746" s="159">
        <f t="shared" si="23"/>
        <v>288.87213777777777</v>
      </c>
      <c r="E746" s="147" t="str">
        <f t="shared" si="22"/>
        <v>DER/SP 31/10/2024</v>
      </c>
      <c r="G746" s="634">
        <v>269.33999999999997</v>
      </c>
    </row>
    <row r="747" spans="1:7" ht="14" x14ac:dyDescent="0.3">
      <c r="A747" s="632" t="s">
        <v>1753</v>
      </c>
      <c r="B747" s="633" t="s">
        <v>1754</v>
      </c>
      <c r="C747" s="632" t="s">
        <v>1746</v>
      </c>
      <c r="D747" s="159">
        <f t="shared" si="23"/>
        <v>395.65208148148145</v>
      </c>
      <c r="E747" s="147" t="str">
        <f t="shared" si="22"/>
        <v>DER/SP 31/10/2024</v>
      </c>
      <c r="G747" s="634">
        <v>368.9</v>
      </c>
    </row>
    <row r="748" spans="1:7" ht="14" x14ac:dyDescent="0.3">
      <c r="A748" s="632" t="s">
        <v>1755</v>
      </c>
      <c r="B748" s="633" t="s">
        <v>1756</v>
      </c>
      <c r="C748" s="632" t="s">
        <v>1746</v>
      </c>
      <c r="D748" s="159">
        <f t="shared" si="23"/>
        <v>277.23531185185186</v>
      </c>
      <c r="E748" s="147" t="str">
        <f t="shared" si="22"/>
        <v>DER/SP 31/10/2024</v>
      </c>
      <c r="G748" s="634">
        <v>258.49</v>
      </c>
    </row>
    <row r="749" spans="1:7" ht="14" x14ac:dyDescent="0.3">
      <c r="A749" s="632" t="s">
        <v>1757</v>
      </c>
      <c r="B749" s="633" t="s">
        <v>1758</v>
      </c>
      <c r="C749" s="632" t="s">
        <v>1746</v>
      </c>
      <c r="D749" s="159">
        <f t="shared" si="23"/>
        <v>797.42824370370352</v>
      </c>
      <c r="E749" s="147" t="str">
        <f t="shared" si="22"/>
        <v>DER/SP 31/10/2024</v>
      </c>
      <c r="G749" s="634">
        <v>743.51</v>
      </c>
    </row>
    <row r="750" spans="1:7" ht="14" x14ac:dyDescent="0.3">
      <c r="A750" s="632" t="s">
        <v>1759</v>
      </c>
      <c r="B750" s="633" t="s">
        <v>1760</v>
      </c>
      <c r="C750" s="632" t="s">
        <v>316</v>
      </c>
      <c r="D750" s="159">
        <f t="shared" si="23"/>
        <v>10662.410676296295</v>
      </c>
      <c r="E750" s="147" t="str">
        <f t="shared" si="22"/>
        <v>DER/SP 31/10/2024</v>
      </c>
      <c r="G750" s="634">
        <v>9941.4699999999993</v>
      </c>
    </row>
    <row r="751" spans="1:7" ht="14" x14ac:dyDescent="0.3">
      <c r="A751" s="632" t="s">
        <v>1761</v>
      </c>
      <c r="B751" s="633" t="s">
        <v>1762</v>
      </c>
      <c r="C751" s="632" t="s">
        <v>316</v>
      </c>
      <c r="D751" s="159">
        <f t="shared" si="23"/>
        <v>6906.6867785185177</v>
      </c>
      <c r="E751" s="147" t="str">
        <f t="shared" si="22"/>
        <v>DER/SP 31/10/2024</v>
      </c>
      <c r="G751" s="634">
        <v>6439.69</v>
      </c>
    </row>
    <row r="752" spans="1:7" ht="14" x14ac:dyDescent="0.3">
      <c r="A752" s="632" t="s">
        <v>1763</v>
      </c>
      <c r="B752" s="633" t="s">
        <v>1764</v>
      </c>
      <c r="C752" s="632" t="s">
        <v>316</v>
      </c>
      <c r="D752" s="159">
        <f t="shared" si="23"/>
        <v>21703.785045925924</v>
      </c>
      <c r="E752" s="147" t="str">
        <f t="shared" si="22"/>
        <v>DER/SP 31/10/2024</v>
      </c>
      <c r="G752" s="634">
        <v>20236.28</v>
      </c>
    </row>
    <row r="753" spans="1:7" ht="14" x14ac:dyDescent="0.3">
      <c r="A753" s="632" t="s">
        <v>1765</v>
      </c>
      <c r="B753" s="633" t="s">
        <v>1766</v>
      </c>
      <c r="C753" s="632" t="s">
        <v>316</v>
      </c>
      <c r="D753" s="159">
        <f t="shared" si="23"/>
        <v>961.64155407407407</v>
      </c>
      <c r="E753" s="147" t="str">
        <f t="shared" si="22"/>
        <v>DER/SP 31/10/2024</v>
      </c>
      <c r="G753" s="634">
        <v>896.62</v>
      </c>
    </row>
    <row r="754" spans="1:7" ht="14" x14ac:dyDescent="0.3">
      <c r="A754" s="632" t="s">
        <v>329</v>
      </c>
      <c r="B754" s="633" t="s">
        <v>1767</v>
      </c>
      <c r="C754" s="632" t="s">
        <v>1768</v>
      </c>
      <c r="D754" s="159">
        <f t="shared" si="23"/>
        <v>372.13175037037036</v>
      </c>
      <c r="E754" s="147" t="str">
        <f t="shared" si="22"/>
        <v>DER/SP 31/10/2024</v>
      </c>
      <c r="G754" s="634">
        <v>346.97</v>
      </c>
    </row>
    <row r="755" spans="1:7" ht="14" x14ac:dyDescent="0.3">
      <c r="A755" s="632" t="s">
        <v>1769</v>
      </c>
      <c r="B755" s="633" t="s">
        <v>1770</v>
      </c>
      <c r="C755" s="632" t="s">
        <v>1768</v>
      </c>
      <c r="D755" s="159">
        <f t="shared" si="23"/>
        <v>1254.117354074074</v>
      </c>
      <c r="E755" s="147" t="str">
        <f t="shared" si="22"/>
        <v>DER/SP 31/10/2024</v>
      </c>
      <c r="G755" s="634">
        <v>1169.32</v>
      </c>
    </row>
    <row r="756" spans="1:7" ht="14" x14ac:dyDescent="0.3">
      <c r="A756" s="632" t="s">
        <v>1771</v>
      </c>
      <c r="B756" s="633" t="s">
        <v>1772</v>
      </c>
      <c r="C756" s="632" t="s">
        <v>402</v>
      </c>
      <c r="D756" s="159">
        <f t="shared" si="23"/>
        <v>114.42700074074074</v>
      </c>
      <c r="E756" s="147" t="str">
        <f t="shared" si="22"/>
        <v>DER/SP 31/10/2024</v>
      </c>
      <c r="G756" s="634">
        <v>106.69</v>
      </c>
    </row>
    <row r="757" spans="1:7" ht="14" x14ac:dyDescent="0.3">
      <c r="A757" s="632" t="s">
        <v>1773</v>
      </c>
      <c r="B757" s="633" t="s">
        <v>1774</v>
      </c>
      <c r="C757" s="632" t="s">
        <v>402</v>
      </c>
      <c r="D757" s="159">
        <f t="shared" si="23"/>
        <v>152.57648444444442</v>
      </c>
      <c r="E757" s="147" t="str">
        <f t="shared" si="22"/>
        <v>DER/SP 31/10/2024</v>
      </c>
      <c r="G757" s="634">
        <v>142.26</v>
      </c>
    </row>
    <row r="758" spans="1:7" ht="14" x14ac:dyDescent="0.3">
      <c r="A758" s="632" t="s">
        <v>1775</v>
      </c>
      <c r="B758" s="633" t="s">
        <v>1776</v>
      </c>
      <c r="C758" s="632" t="s">
        <v>402</v>
      </c>
      <c r="D758" s="159">
        <f t="shared" si="23"/>
        <v>265.60921111111111</v>
      </c>
      <c r="E758" s="147" t="str">
        <f t="shared" si="22"/>
        <v>DER/SP 31/10/2024</v>
      </c>
      <c r="G758" s="634">
        <v>247.65</v>
      </c>
    </row>
    <row r="759" spans="1:7" ht="14" x14ac:dyDescent="0.3">
      <c r="A759" s="632" t="s">
        <v>1777</v>
      </c>
      <c r="B759" s="633" t="s">
        <v>1778</v>
      </c>
      <c r="C759" s="632" t="s">
        <v>402</v>
      </c>
      <c r="D759" s="159">
        <f t="shared" si="23"/>
        <v>105.6216237037037</v>
      </c>
      <c r="E759" s="147" t="str">
        <f t="shared" si="22"/>
        <v>DER/SP 31/10/2024</v>
      </c>
      <c r="G759" s="634">
        <v>98.48</v>
      </c>
    </row>
    <row r="760" spans="1:7" ht="14" x14ac:dyDescent="0.3">
      <c r="A760" s="632" t="s">
        <v>1779</v>
      </c>
      <c r="B760" s="633" t="s">
        <v>1780</v>
      </c>
      <c r="C760" s="632" t="s">
        <v>402</v>
      </c>
      <c r="D760" s="159">
        <f t="shared" si="23"/>
        <v>123.36107999999999</v>
      </c>
      <c r="E760" s="147" t="str">
        <f t="shared" si="22"/>
        <v>DER/SP 31/10/2024</v>
      </c>
      <c r="G760" s="634">
        <v>115.02</v>
      </c>
    </row>
    <row r="761" spans="1:7" ht="14" x14ac:dyDescent="0.3">
      <c r="A761" s="632" t="s">
        <v>1781</v>
      </c>
      <c r="B761" s="633" t="s">
        <v>1782</v>
      </c>
      <c r="C761" s="632" t="s">
        <v>402</v>
      </c>
      <c r="D761" s="159">
        <f t="shared" si="23"/>
        <v>206.36328814814814</v>
      </c>
      <c r="E761" s="147" t="str">
        <f t="shared" si="22"/>
        <v>DER/SP 31/10/2024</v>
      </c>
      <c r="G761" s="634">
        <v>192.41</v>
      </c>
    </row>
    <row r="762" spans="1:7" ht="14" x14ac:dyDescent="0.3">
      <c r="A762" s="632" t="s">
        <v>1783</v>
      </c>
      <c r="B762" s="633" t="s">
        <v>1784</v>
      </c>
      <c r="C762" s="632" t="s">
        <v>402</v>
      </c>
      <c r="D762" s="159">
        <f t="shared" si="23"/>
        <v>223.05167629629628</v>
      </c>
      <c r="E762" s="147" t="str">
        <f t="shared" si="22"/>
        <v>DER/SP 31/10/2024</v>
      </c>
      <c r="G762" s="634">
        <v>207.97</v>
      </c>
    </row>
    <row r="763" spans="1:7" ht="14" x14ac:dyDescent="0.3">
      <c r="A763" s="632" t="s">
        <v>1785</v>
      </c>
      <c r="B763" s="633" t="s">
        <v>1786</v>
      </c>
      <c r="C763" s="632" t="s">
        <v>402</v>
      </c>
      <c r="D763" s="159">
        <f t="shared" si="23"/>
        <v>260.6005496296296</v>
      </c>
      <c r="E763" s="147" t="str">
        <f t="shared" si="22"/>
        <v>DER/SP 31/10/2024</v>
      </c>
      <c r="G763" s="634">
        <v>242.98</v>
      </c>
    </row>
    <row r="764" spans="1:7" ht="14" x14ac:dyDescent="0.3">
      <c r="A764" s="632" t="s">
        <v>1787</v>
      </c>
      <c r="B764" s="633" t="s">
        <v>1788</v>
      </c>
      <c r="C764" s="632" t="s">
        <v>402</v>
      </c>
      <c r="D764" s="159">
        <f t="shared" si="23"/>
        <v>323.17127999999997</v>
      </c>
      <c r="E764" s="147" t="str">
        <f t="shared" si="22"/>
        <v>DER/SP 31/10/2024</v>
      </c>
      <c r="G764" s="634">
        <v>301.32</v>
      </c>
    </row>
    <row r="765" spans="1:7" ht="14" x14ac:dyDescent="0.3">
      <c r="A765" s="632" t="s">
        <v>1789</v>
      </c>
      <c r="B765" s="633" t="s">
        <v>1790</v>
      </c>
      <c r="C765" s="632" t="s">
        <v>402</v>
      </c>
      <c r="D765" s="159">
        <f t="shared" si="23"/>
        <v>42.149977777777771</v>
      </c>
      <c r="E765" s="147" t="str">
        <f t="shared" si="22"/>
        <v>DER/SP 31/10/2024</v>
      </c>
      <c r="G765" s="634">
        <v>39.299999999999997</v>
      </c>
    </row>
    <row r="766" spans="1:7" ht="14" x14ac:dyDescent="0.3">
      <c r="A766" s="632" t="s">
        <v>1791</v>
      </c>
      <c r="B766" s="633" t="s">
        <v>1792</v>
      </c>
      <c r="C766" s="632" t="s">
        <v>402</v>
      </c>
      <c r="D766" s="159">
        <f t="shared" si="23"/>
        <v>40.948757037037034</v>
      </c>
      <c r="E766" s="147" t="str">
        <f t="shared" si="22"/>
        <v>DER/SP 31/10/2024</v>
      </c>
      <c r="G766" s="634">
        <v>38.18</v>
      </c>
    </row>
    <row r="767" spans="1:7" ht="14" x14ac:dyDescent="0.3">
      <c r="A767" s="632" t="s">
        <v>1793</v>
      </c>
      <c r="B767" s="633" t="s">
        <v>1794</v>
      </c>
      <c r="C767" s="632" t="s">
        <v>402</v>
      </c>
      <c r="D767" s="159">
        <f t="shared" si="23"/>
        <v>74.743815555555557</v>
      </c>
      <c r="E767" s="147" t="str">
        <f t="shared" si="22"/>
        <v>DER/SP 31/10/2024</v>
      </c>
      <c r="G767" s="634">
        <v>69.69</v>
      </c>
    </row>
    <row r="768" spans="1:7" ht="14" x14ac:dyDescent="0.3">
      <c r="A768" s="632" t="s">
        <v>1795</v>
      </c>
      <c r="B768" s="633" t="s">
        <v>1796</v>
      </c>
      <c r="C768" s="632" t="s">
        <v>402</v>
      </c>
      <c r="D768" s="159">
        <f t="shared" si="23"/>
        <v>43.050893333333327</v>
      </c>
      <c r="E768" s="147" t="str">
        <f t="shared" si="22"/>
        <v>DER/SP 31/10/2024</v>
      </c>
      <c r="G768" s="634">
        <v>40.14</v>
      </c>
    </row>
    <row r="769" spans="1:7" ht="14" x14ac:dyDescent="0.3">
      <c r="A769" s="632" t="s">
        <v>1797</v>
      </c>
      <c r="B769" s="633" t="s">
        <v>1798</v>
      </c>
      <c r="C769" s="632" t="s">
        <v>402</v>
      </c>
      <c r="D769" s="159">
        <f t="shared" si="23"/>
        <v>95.110942222222207</v>
      </c>
      <c r="E769" s="147" t="str">
        <f t="shared" si="22"/>
        <v>DER/SP 31/10/2024</v>
      </c>
      <c r="G769" s="634">
        <v>88.68</v>
      </c>
    </row>
    <row r="770" spans="1:7" ht="14" x14ac:dyDescent="0.3">
      <c r="A770" s="632" t="s">
        <v>1799</v>
      </c>
      <c r="B770" s="633" t="s">
        <v>1800</v>
      </c>
      <c r="C770" s="632" t="s">
        <v>402</v>
      </c>
      <c r="D770" s="159">
        <f t="shared" si="23"/>
        <v>430.34805555555556</v>
      </c>
      <c r="E770" s="147" t="str">
        <f t="shared" si="22"/>
        <v>DER/SP 31/10/2024</v>
      </c>
      <c r="G770" s="634">
        <v>401.25</v>
      </c>
    </row>
    <row r="771" spans="1:7" ht="14" x14ac:dyDescent="0.3">
      <c r="A771" s="632" t="s">
        <v>4327</v>
      </c>
      <c r="B771" s="633" t="s">
        <v>4328</v>
      </c>
      <c r="C771" s="632" t="s">
        <v>402</v>
      </c>
      <c r="D771" s="159">
        <f t="shared" si="23"/>
        <v>358.61801703703696</v>
      </c>
      <c r="E771" s="147" t="str">
        <f t="shared" si="22"/>
        <v>DER/SP 31/10/2024</v>
      </c>
      <c r="G771" s="634">
        <v>334.37</v>
      </c>
    </row>
    <row r="772" spans="1:7" ht="14" x14ac:dyDescent="0.3">
      <c r="A772" s="632" t="s">
        <v>4329</v>
      </c>
      <c r="B772" s="633" t="s">
        <v>4330</v>
      </c>
      <c r="C772" s="632" t="s">
        <v>402</v>
      </c>
      <c r="D772" s="159">
        <f t="shared" si="23"/>
        <v>71.912366666666657</v>
      </c>
      <c r="E772" s="147" t="str">
        <f t="shared" si="22"/>
        <v>DER/SP 31/10/2024</v>
      </c>
      <c r="G772" s="634">
        <v>67.05</v>
      </c>
    </row>
    <row r="773" spans="1:7" ht="14" x14ac:dyDescent="0.3">
      <c r="A773" s="632" t="s">
        <v>1801</v>
      </c>
      <c r="B773" s="633" t="s">
        <v>1802</v>
      </c>
      <c r="C773" s="632" t="s">
        <v>402</v>
      </c>
      <c r="D773" s="159">
        <f t="shared" si="23"/>
        <v>88.708006666666648</v>
      </c>
      <c r="E773" s="147" t="str">
        <f t="shared" si="22"/>
        <v>DER/SP 31/10/2024</v>
      </c>
      <c r="G773" s="634">
        <v>82.71</v>
      </c>
    </row>
    <row r="774" spans="1:7" ht="14" x14ac:dyDescent="0.3">
      <c r="A774" s="632" t="s">
        <v>1803</v>
      </c>
      <c r="B774" s="633" t="s">
        <v>1804</v>
      </c>
      <c r="C774" s="632" t="s">
        <v>402</v>
      </c>
      <c r="D774" s="159">
        <f t="shared" si="23"/>
        <v>102.4362437037037</v>
      </c>
      <c r="E774" s="147" t="str">
        <f t="shared" si="22"/>
        <v>DER/SP 31/10/2024</v>
      </c>
      <c r="G774" s="634">
        <v>95.51</v>
      </c>
    </row>
    <row r="775" spans="1:7" ht="14" x14ac:dyDescent="0.3">
      <c r="A775" s="632" t="s">
        <v>1805</v>
      </c>
      <c r="B775" s="633" t="s">
        <v>1806</v>
      </c>
      <c r="C775" s="632" t="s">
        <v>402</v>
      </c>
      <c r="D775" s="159">
        <f t="shared" si="23"/>
        <v>43.007992592592586</v>
      </c>
      <c r="E775" s="147" t="str">
        <f t="shared" si="22"/>
        <v>DER/SP 31/10/2024</v>
      </c>
      <c r="G775" s="634">
        <v>40.1</v>
      </c>
    </row>
    <row r="776" spans="1:7" ht="14" x14ac:dyDescent="0.3">
      <c r="A776" s="632" t="s">
        <v>4331</v>
      </c>
      <c r="B776" s="633" t="s">
        <v>4332</v>
      </c>
      <c r="C776" s="632" t="s">
        <v>402</v>
      </c>
      <c r="D776" s="159">
        <f t="shared" si="23"/>
        <v>91.700333333333319</v>
      </c>
      <c r="E776" s="147" t="str">
        <f t="shared" ref="E776:E839" si="24">$E$6</f>
        <v>DER/SP 31/10/2024</v>
      </c>
      <c r="G776" s="634">
        <v>85.5</v>
      </c>
    </row>
    <row r="777" spans="1:7" ht="14" x14ac:dyDescent="0.3">
      <c r="A777" s="632" t="s">
        <v>4333</v>
      </c>
      <c r="B777" s="633" t="s">
        <v>4334</v>
      </c>
      <c r="C777" s="632" t="s">
        <v>402</v>
      </c>
      <c r="D777" s="159">
        <f t="shared" si="23"/>
        <v>122.26711111111111</v>
      </c>
      <c r="E777" s="147" t="str">
        <f t="shared" si="24"/>
        <v>DER/SP 31/10/2024</v>
      </c>
      <c r="G777" s="634">
        <v>114</v>
      </c>
    </row>
    <row r="778" spans="1:7" ht="14" x14ac:dyDescent="0.3">
      <c r="A778" s="632" t="s">
        <v>1807</v>
      </c>
      <c r="B778" s="633" t="s">
        <v>1808</v>
      </c>
      <c r="C778" s="632" t="s">
        <v>402</v>
      </c>
      <c r="D778" s="159">
        <f t="shared" ref="D778:D841" si="25">(G778/(1+0.35))*(1+$D$3)</f>
        <v>162.48655555555553</v>
      </c>
      <c r="E778" s="147" t="str">
        <f t="shared" si="24"/>
        <v>DER/SP 31/10/2024</v>
      </c>
      <c r="G778" s="634">
        <v>151.5</v>
      </c>
    </row>
    <row r="779" spans="1:7" ht="14" x14ac:dyDescent="0.3">
      <c r="A779" s="632" t="s">
        <v>1809</v>
      </c>
      <c r="B779" s="633" t="s">
        <v>1810</v>
      </c>
      <c r="C779" s="632" t="s">
        <v>402</v>
      </c>
      <c r="D779" s="159">
        <f t="shared" si="25"/>
        <v>223.05167629629628</v>
      </c>
      <c r="E779" s="147" t="str">
        <f t="shared" si="24"/>
        <v>DER/SP 31/10/2024</v>
      </c>
      <c r="G779" s="634">
        <v>207.97</v>
      </c>
    </row>
    <row r="780" spans="1:7" ht="14" x14ac:dyDescent="0.3">
      <c r="A780" s="632" t="s">
        <v>1811</v>
      </c>
      <c r="B780" s="633" t="s">
        <v>1812</v>
      </c>
      <c r="C780" s="632" t="s">
        <v>402</v>
      </c>
      <c r="D780" s="159">
        <f t="shared" si="25"/>
        <v>254.12253777777775</v>
      </c>
      <c r="E780" s="147" t="str">
        <f t="shared" si="24"/>
        <v>DER/SP 31/10/2024</v>
      </c>
      <c r="G780" s="634">
        <v>236.94</v>
      </c>
    </row>
    <row r="781" spans="1:7" ht="14" x14ac:dyDescent="0.3">
      <c r="A781" s="632" t="s">
        <v>1813</v>
      </c>
      <c r="B781" s="633" t="s">
        <v>1814</v>
      </c>
      <c r="C781" s="632" t="s">
        <v>402</v>
      </c>
      <c r="D781" s="159">
        <f t="shared" si="25"/>
        <v>317.20807703703701</v>
      </c>
      <c r="E781" s="147" t="str">
        <f t="shared" si="24"/>
        <v>DER/SP 31/10/2024</v>
      </c>
      <c r="G781" s="634">
        <v>295.76</v>
      </c>
    </row>
    <row r="782" spans="1:7" ht="14" x14ac:dyDescent="0.3">
      <c r="A782" s="632" t="s">
        <v>1815</v>
      </c>
      <c r="B782" s="633" t="s">
        <v>1816</v>
      </c>
      <c r="C782" s="632" t="s">
        <v>402</v>
      </c>
      <c r="D782" s="159">
        <f t="shared" si="25"/>
        <v>73.413892592592589</v>
      </c>
      <c r="E782" s="147" t="str">
        <f t="shared" si="24"/>
        <v>DER/SP 31/10/2024</v>
      </c>
      <c r="G782" s="634">
        <v>68.45</v>
      </c>
    </row>
    <row r="783" spans="1:7" ht="14" x14ac:dyDescent="0.3">
      <c r="A783" s="632" t="s">
        <v>1817</v>
      </c>
      <c r="B783" s="633" t="s">
        <v>1818</v>
      </c>
      <c r="C783" s="632" t="s">
        <v>402</v>
      </c>
      <c r="D783" s="159">
        <f t="shared" si="25"/>
        <v>191.93791407407406</v>
      </c>
      <c r="E783" s="147" t="str">
        <f t="shared" si="24"/>
        <v>DER/SP 31/10/2024</v>
      </c>
      <c r="G783" s="634">
        <v>178.96</v>
      </c>
    </row>
    <row r="784" spans="1:7" ht="14" x14ac:dyDescent="0.3">
      <c r="A784" s="632" t="s">
        <v>1819</v>
      </c>
      <c r="B784" s="633" t="s">
        <v>1820</v>
      </c>
      <c r="C784" s="632" t="s">
        <v>402</v>
      </c>
      <c r="D784" s="159">
        <f t="shared" si="25"/>
        <v>202.58802296296295</v>
      </c>
      <c r="E784" s="147" t="str">
        <f t="shared" si="24"/>
        <v>DER/SP 31/10/2024</v>
      </c>
      <c r="G784" s="634">
        <v>188.89</v>
      </c>
    </row>
    <row r="785" spans="1:7" ht="14" x14ac:dyDescent="0.3">
      <c r="A785" s="632" t="s">
        <v>1821</v>
      </c>
      <c r="B785" s="633" t="s">
        <v>1822</v>
      </c>
      <c r="C785" s="632" t="s">
        <v>402</v>
      </c>
      <c r="D785" s="159">
        <f t="shared" si="25"/>
        <v>213.24885703703703</v>
      </c>
      <c r="E785" s="147" t="str">
        <f t="shared" si="24"/>
        <v>DER/SP 31/10/2024</v>
      </c>
      <c r="G785" s="634">
        <v>198.83</v>
      </c>
    </row>
    <row r="786" spans="1:7" ht="14" x14ac:dyDescent="0.3">
      <c r="A786" s="632" t="s">
        <v>1823</v>
      </c>
      <c r="B786" s="633" t="s">
        <v>1824</v>
      </c>
      <c r="C786" s="632" t="s">
        <v>402</v>
      </c>
      <c r="D786" s="159">
        <f t="shared" si="25"/>
        <v>92.869378518518516</v>
      </c>
      <c r="E786" s="147" t="str">
        <f t="shared" si="24"/>
        <v>DER/SP 31/10/2024</v>
      </c>
      <c r="G786" s="634">
        <v>86.59</v>
      </c>
    </row>
    <row r="787" spans="1:7" ht="14" x14ac:dyDescent="0.3">
      <c r="A787" s="632" t="s">
        <v>1825</v>
      </c>
      <c r="B787" s="633" t="s">
        <v>1826</v>
      </c>
      <c r="C787" s="632" t="s">
        <v>402</v>
      </c>
      <c r="D787" s="159">
        <f t="shared" si="25"/>
        <v>33.934485925925927</v>
      </c>
      <c r="E787" s="147" t="str">
        <f t="shared" si="24"/>
        <v>DER/SP 31/10/2024</v>
      </c>
      <c r="G787" s="634">
        <v>31.64</v>
      </c>
    </row>
    <row r="788" spans="1:7" ht="14" x14ac:dyDescent="0.3">
      <c r="A788" s="632" t="s">
        <v>1827</v>
      </c>
      <c r="B788" s="633" t="s">
        <v>1828</v>
      </c>
      <c r="C788" s="632" t="s">
        <v>402</v>
      </c>
      <c r="D788" s="159">
        <f t="shared" si="25"/>
        <v>45.624937777777774</v>
      </c>
      <c r="E788" s="147" t="str">
        <f t="shared" si="24"/>
        <v>DER/SP 31/10/2024</v>
      </c>
      <c r="G788" s="634">
        <v>42.54</v>
      </c>
    </row>
    <row r="789" spans="1:7" ht="14" x14ac:dyDescent="0.3">
      <c r="A789" s="632" t="s">
        <v>1829</v>
      </c>
      <c r="B789" s="633" t="s">
        <v>1830</v>
      </c>
      <c r="C789" s="632" t="s">
        <v>402</v>
      </c>
      <c r="D789" s="159">
        <f t="shared" si="25"/>
        <v>55.695886666666659</v>
      </c>
      <c r="E789" s="147" t="str">
        <f t="shared" si="24"/>
        <v>DER/SP 31/10/2024</v>
      </c>
      <c r="G789" s="634">
        <v>51.93</v>
      </c>
    </row>
    <row r="790" spans="1:7" ht="14" x14ac:dyDescent="0.3">
      <c r="A790" s="632" t="s">
        <v>1831</v>
      </c>
      <c r="B790" s="633" t="s">
        <v>1832</v>
      </c>
      <c r="C790" s="632" t="s">
        <v>402</v>
      </c>
      <c r="D790" s="159">
        <f t="shared" si="25"/>
        <v>79.216217777777771</v>
      </c>
      <c r="E790" s="147" t="str">
        <f t="shared" si="24"/>
        <v>DER/SP 31/10/2024</v>
      </c>
      <c r="G790" s="634">
        <v>73.86</v>
      </c>
    </row>
    <row r="791" spans="1:7" ht="14" x14ac:dyDescent="0.3">
      <c r="A791" s="632" t="s">
        <v>1833</v>
      </c>
      <c r="B791" s="633" t="s">
        <v>1834</v>
      </c>
      <c r="C791" s="632" t="s">
        <v>402</v>
      </c>
      <c r="D791" s="159">
        <f t="shared" si="25"/>
        <v>105.6216237037037</v>
      </c>
      <c r="E791" s="147" t="str">
        <f t="shared" si="24"/>
        <v>DER/SP 31/10/2024</v>
      </c>
      <c r="G791" s="634">
        <v>98.48</v>
      </c>
    </row>
    <row r="792" spans="1:7" ht="14" x14ac:dyDescent="0.3">
      <c r="A792" s="632" t="s">
        <v>1835</v>
      </c>
      <c r="B792" s="633" t="s">
        <v>1836</v>
      </c>
      <c r="C792" s="632" t="s">
        <v>402</v>
      </c>
      <c r="D792" s="159">
        <f t="shared" si="25"/>
        <v>183.2826896296296</v>
      </c>
      <c r="E792" s="147" t="str">
        <f t="shared" si="24"/>
        <v>DER/SP 31/10/2024</v>
      </c>
      <c r="G792" s="634">
        <v>170.89</v>
      </c>
    </row>
    <row r="793" spans="1:7" ht="14" x14ac:dyDescent="0.3">
      <c r="A793" s="632" t="s">
        <v>1837</v>
      </c>
      <c r="B793" s="633" t="s">
        <v>1838</v>
      </c>
      <c r="C793" s="632" t="s">
        <v>402</v>
      </c>
      <c r="D793" s="159">
        <f t="shared" si="25"/>
        <v>94.263652592592592</v>
      </c>
      <c r="E793" s="147" t="str">
        <f t="shared" si="24"/>
        <v>DER/SP 31/10/2024</v>
      </c>
      <c r="G793" s="634">
        <v>87.89</v>
      </c>
    </row>
    <row r="794" spans="1:7" ht="14" x14ac:dyDescent="0.3">
      <c r="A794" s="632" t="s">
        <v>1839</v>
      </c>
      <c r="B794" s="633" t="s">
        <v>1840</v>
      </c>
      <c r="C794" s="632" t="s">
        <v>402</v>
      </c>
      <c r="D794" s="159">
        <f t="shared" si="25"/>
        <v>177.93082222222222</v>
      </c>
      <c r="E794" s="147" t="str">
        <f t="shared" si="24"/>
        <v>DER/SP 31/10/2024</v>
      </c>
      <c r="G794" s="634">
        <v>165.9</v>
      </c>
    </row>
    <row r="795" spans="1:7" ht="14" x14ac:dyDescent="0.3">
      <c r="A795" s="632" t="s">
        <v>1841</v>
      </c>
      <c r="B795" s="633" t="s">
        <v>1842</v>
      </c>
      <c r="C795" s="632" t="s">
        <v>402</v>
      </c>
      <c r="D795" s="159">
        <f t="shared" si="25"/>
        <v>205.71977703703701</v>
      </c>
      <c r="E795" s="147" t="str">
        <f t="shared" si="24"/>
        <v>DER/SP 31/10/2024</v>
      </c>
      <c r="G795" s="634">
        <v>191.81</v>
      </c>
    </row>
    <row r="796" spans="1:7" ht="14" x14ac:dyDescent="0.3">
      <c r="A796" s="632" t="s">
        <v>1843</v>
      </c>
      <c r="B796" s="633" t="s">
        <v>1844</v>
      </c>
      <c r="C796" s="632" t="s">
        <v>402</v>
      </c>
      <c r="D796" s="159">
        <f t="shared" si="25"/>
        <v>54.32306296296295</v>
      </c>
      <c r="E796" s="147" t="str">
        <f t="shared" si="24"/>
        <v>DER/SP 31/10/2024</v>
      </c>
      <c r="G796" s="634">
        <v>50.65</v>
      </c>
    </row>
    <row r="797" spans="1:7" ht="14" x14ac:dyDescent="0.3">
      <c r="A797" s="632" t="s">
        <v>1845</v>
      </c>
      <c r="B797" s="633" t="s">
        <v>1846</v>
      </c>
      <c r="C797" s="632" t="s">
        <v>402</v>
      </c>
      <c r="D797" s="159">
        <f t="shared" si="25"/>
        <v>196.14218666666667</v>
      </c>
      <c r="E797" s="147" t="str">
        <f t="shared" si="24"/>
        <v>DER/SP 31/10/2024</v>
      </c>
      <c r="G797" s="634">
        <v>182.88</v>
      </c>
    </row>
    <row r="798" spans="1:7" ht="14" x14ac:dyDescent="0.3">
      <c r="A798" s="632" t="s">
        <v>1847</v>
      </c>
      <c r="B798" s="633" t="s">
        <v>1848</v>
      </c>
      <c r="C798" s="632" t="s">
        <v>402</v>
      </c>
      <c r="D798" s="159">
        <f t="shared" si="25"/>
        <v>112.55009333333331</v>
      </c>
      <c r="E798" s="147" t="str">
        <f t="shared" si="24"/>
        <v>DER/SP 31/10/2024</v>
      </c>
      <c r="G798" s="634">
        <v>104.94</v>
      </c>
    </row>
    <row r="799" spans="1:7" ht="14" x14ac:dyDescent="0.3">
      <c r="A799" s="632" t="s">
        <v>1849</v>
      </c>
      <c r="B799" s="633" t="s">
        <v>1850</v>
      </c>
      <c r="C799" s="632" t="s">
        <v>402</v>
      </c>
      <c r="D799" s="159">
        <f t="shared" si="25"/>
        <v>204.74378518518515</v>
      </c>
      <c r="E799" s="147" t="str">
        <f t="shared" si="24"/>
        <v>DER/SP 31/10/2024</v>
      </c>
      <c r="G799" s="634">
        <v>190.9</v>
      </c>
    </row>
    <row r="800" spans="1:7" ht="14" x14ac:dyDescent="0.3">
      <c r="A800" s="632" t="s">
        <v>1851</v>
      </c>
      <c r="B800" s="633" t="s">
        <v>1852</v>
      </c>
      <c r="C800" s="632" t="s">
        <v>402</v>
      </c>
      <c r="D800" s="159">
        <f t="shared" si="25"/>
        <v>249.96116592592591</v>
      </c>
      <c r="E800" s="147" t="str">
        <f t="shared" si="24"/>
        <v>DER/SP 31/10/2024</v>
      </c>
      <c r="G800" s="634">
        <v>233.06</v>
      </c>
    </row>
    <row r="801" spans="1:7" ht="14" x14ac:dyDescent="0.3">
      <c r="A801" s="632" t="s">
        <v>1853</v>
      </c>
      <c r="B801" s="633" t="s">
        <v>1854</v>
      </c>
      <c r="C801" s="632" t="s">
        <v>402</v>
      </c>
      <c r="D801" s="159">
        <f t="shared" si="25"/>
        <v>201.44042814814813</v>
      </c>
      <c r="E801" s="147" t="str">
        <f t="shared" si="24"/>
        <v>DER/SP 31/10/2024</v>
      </c>
      <c r="G801" s="634">
        <v>187.82</v>
      </c>
    </row>
    <row r="802" spans="1:7" ht="14" x14ac:dyDescent="0.3">
      <c r="A802" s="632" t="s">
        <v>1855</v>
      </c>
      <c r="B802" s="633" t="s">
        <v>1856</v>
      </c>
      <c r="C802" s="632" t="s">
        <v>402</v>
      </c>
      <c r="D802" s="159">
        <f t="shared" si="25"/>
        <v>223.05167629629628</v>
      </c>
      <c r="E802" s="147" t="str">
        <f t="shared" si="24"/>
        <v>DER/SP 31/10/2024</v>
      </c>
      <c r="G802" s="634">
        <v>207.97</v>
      </c>
    </row>
    <row r="803" spans="1:7" ht="14" x14ac:dyDescent="0.3">
      <c r="A803" s="632" t="s">
        <v>1857</v>
      </c>
      <c r="B803" s="633" t="s">
        <v>1858</v>
      </c>
      <c r="C803" s="632" t="s">
        <v>402</v>
      </c>
      <c r="D803" s="159">
        <f t="shared" si="25"/>
        <v>67.075308148148139</v>
      </c>
      <c r="E803" s="147" t="str">
        <f t="shared" si="24"/>
        <v>DER/SP 31/10/2024</v>
      </c>
      <c r="G803" s="634">
        <v>62.54</v>
      </c>
    </row>
    <row r="804" spans="1:7" ht="14" x14ac:dyDescent="0.3">
      <c r="A804" s="632" t="s">
        <v>1859</v>
      </c>
      <c r="B804" s="633" t="s">
        <v>1860</v>
      </c>
      <c r="C804" s="632" t="s">
        <v>402</v>
      </c>
      <c r="D804" s="159">
        <f t="shared" si="25"/>
        <v>89.437319259259255</v>
      </c>
      <c r="E804" s="147" t="str">
        <f t="shared" si="24"/>
        <v>DER/SP 31/10/2024</v>
      </c>
      <c r="G804" s="634">
        <v>83.39</v>
      </c>
    </row>
    <row r="805" spans="1:7" ht="14" x14ac:dyDescent="0.3">
      <c r="A805" s="632" t="s">
        <v>1861</v>
      </c>
      <c r="B805" s="633" t="s">
        <v>1862</v>
      </c>
      <c r="C805" s="632" t="s">
        <v>402</v>
      </c>
      <c r="D805" s="159">
        <f t="shared" si="25"/>
        <v>135.57706592592592</v>
      </c>
      <c r="E805" s="147" t="str">
        <f t="shared" si="24"/>
        <v>DER/SP 31/10/2024</v>
      </c>
      <c r="G805" s="634">
        <v>126.41</v>
      </c>
    </row>
    <row r="806" spans="1:7" ht="14" x14ac:dyDescent="0.3">
      <c r="A806" s="632" t="s">
        <v>1863</v>
      </c>
      <c r="B806" s="633" t="s">
        <v>1864</v>
      </c>
      <c r="C806" s="632" t="s">
        <v>471</v>
      </c>
      <c r="D806" s="159">
        <f t="shared" si="25"/>
        <v>12.623542962962963</v>
      </c>
      <c r="E806" s="147" t="str">
        <f t="shared" si="24"/>
        <v>DER/SP 31/10/2024</v>
      </c>
      <c r="G806" s="634">
        <v>11.77</v>
      </c>
    </row>
    <row r="807" spans="1:7" ht="14" x14ac:dyDescent="0.3">
      <c r="A807" s="632" t="s">
        <v>1865</v>
      </c>
      <c r="B807" s="633" t="s">
        <v>638</v>
      </c>
      <c r="C807" s="632" t="s">
        <v>471</v>
      </c>
      <c r="D807" s="159">
        <f t="shared" si="25"/>
        <v>2.31664</v>
      </c>
      <c r="E807" s="147" t="str">
        <f t="shared" si="24"/>
        <v>DER/SP 31/10/2024</v>
      </c>
      <c r="G807" s="634">
        <v>2.16</v>
      </c>
    </row>
    <row r="808" spans="1:7" ht="14" x14ac:dyDescent="0.3">
      <c r="A808" s="632" t="s">
        <v>1866</v>
      </c>
      <c r="B808" s="633" t="s">
        <v>654</v>
      </c>
      <c r="C808" s="632" t="s">
        <v>471</v>
      </c>
      <c r="D808" s="159">
        <f t="shared" si="25"/>
        <v>2.7778229629629627</v>
      </c>
      <c r="E808" s="147" t="str">
        <f t="shared" si="24"/>
        <v>DER/SP 31/10/2024</v>
      </c>
      <c r="G808" s="634">
        <v>2.59</v>
      </c>
    </row>
    <row r="809" spans="1:7" ht="16.5" x14ac:dyDescent="0.3">
      <c r="A809" s="632" t="s">
        <v>1867</v>
      </c>
      <c r="B809" s="633" t="s">
        <v>1868</v>
      </c>
      <c r="C809" s="632" t="s">
        <v>4192</v>
      </c>
      <c r="D809" s="159">
        <f t="shared" si="25"/>
        <v>2075.8381422222224</v>
      </c>
      <c r="E809" s="147" t="str">
        <f t="shared" si="24"/>
        <v>DER/SP 31/10/2024</v>
      </c>
      <c r="G809" s="634">
        <v>1935.48</v>
      </c>
    </row>
    <row r="810" spans="1:7" ht="16.5" x14ac:dyDescent="0.3">
      <c r="A810" s="632" t="s">
        <v>1869</v>
      </c>
      <c r="B810" s="633" t="s">
        <v>1870</v>
      </c>
      <c r="C810" s="632" t="s">
        <v>4192</v>
      </c>
      <c r="D810" s="159">
        <f t="shared" si="25"/>
        <v>378.74918962962954</v>
      </c>
      <c r="E810" s="147" t="str">
        <f t="shared" si="24"/>
        <v>DER/SP 31/10/2024</v>
      </c>
      <c r="G810" s="634">
        <v>353.14</v>
      </c>
    </row>
    <row r="811" spans="1:7" ht="16.5" x14ac:dyDescent="0.3">
      <c r="A811" s="632" t="s">
        <v>1871</v>
      </c>
      <c r="B811" s="633" t="s">
        <v>1872</v>
      </c>
      <c r="C811" s="632" t="s">
        <v>4192</v>
      </c>
      <c r="D811" s="159">
        <f t="shared" si="25"/>
        <v>707.7764207407406</v>
      </c>
      <c r="E811" s="147" t="str">
        <f t="shared" si="24"/>
        <v>DER/SP 31/10/2024</v>
      </c>
      <c r="G811" s="634">
        <v>659.92</v>
      </c>
    </row>
    <row r="812" spans="1:7" ht="16.5" x14ac:dyDescent="0.3">
      <c r="A812" s="632" t="s">
        <v>1873</v>
      </c>
      <c r="B812" s="633" t="s">
        <v>650</v>
      </c>
      <c r="C812" s="632" t="s">
        <v>4192</v>
      </c>
      <c r="D812" s="159">
        <f t="shared" si="25"/>
        <v>578.49503851851841</v>
      </c>
      <c r="E812" s="147" t="str">
        <f t="shared" si="24"/>
        <v>DER/SP 31/10/2024</v>
      </c>
      <c r="G812" s="634">
        <v>539.38</v>
      </c>
    </row>
    <row r="813" spans="1:7" ht="16.5" x14ac:dyDescent="0.3">
      <c r="A813" s="632" t="s">
        <v>1874</v>
      </c>
      <c r="B813" s="633" t="s">
        <v>1875</v>
      </c>
      <c r="C813" s="632" t="s">
        <v>4191</v>
      </c>
      <c r="D813" s="159">
        <f t="shared" si="25"/>
        <v>15.186862222222222</v>
      </c>
      <c r="E813" s="147" t="str">
        <f t="shared" si="24"/>
        <v>DER/SP 31/10/2024</v>
      </c>
      <c r="G813" s="634">
        <v>14.16</v>
      </c>
    </row>
    <row r="814" spans="1:7" ht="16.5" x14ac:dyDescent="0.3">
      <c r="A814" s="632" t="s">
        <v>1877</v>
      </c>
      <c r="B814" s="633" t="s">
        <v>1878</v>
      </c>
      <c r="C814" s="632" t="s">
        <v>4191</v>
      </c>
      <c r="D814" s="159">
        <f t="shared" si="25"/>
        <v>48.07027999999999</v>
      </c>
      <c r="E814" s="147" t="str">
        <f t="shared" si="24"/>
        <v>DER/SP 31/10/2024</v>
      </c>
      <c r="G814" s="634">
        <v>44.82</v>
      </c>
    </row>
    <row r="815" spans="1:7" ht="16.5" x14ac:dyDescent="0.3">
      <c r="A815" s="632" t="s">
        <v>1879</v>
      </c>
      <c r="B815" s="633" t="s">
        <v>1880</v>
      </c>
      <c r="C815" s="632" t="s">
        <v>4192</v>
      </c>
      <c r="D815" s="159">
        <f t="shared" si="25"/>
        <v>147.94320444444443</v>
      </c>
      <c r="E815" s="147" t="str">
        <f t="shared" si="24"/>
        <v>DER/SP 31/10/2024</v>
      </c>
      <c r="G815" s="634">
        <v>137.94</v>
      </c>
    </row>
    <row r="816" spans="1:7" ht="16.5" x14ac:dyDescent="0.3">
      <c r="A816" s="632" t="s">
        <v>1881</v>
      </c>
      <c r="B816" s="633" t="s">
        <v>1882</v>
      </c>
      <c r="C816" s="632" t="s">
        <v>4192</v>
      </c>
      <c r="D816" s="159">
        <f t="shared" si="25"/>
        <v>46.289899259259251</v>
      </c>
      <c r="E816" s="147" t="str">
        <f t="shared" si="24"/>
        <v>DER/SP 31/10/2024</v>
      </c>
      <c r="G816" s="634">
        <v>43.16</v>
      </c>
    </row>
    <row r="817" spans="1:7" ht="16.5" x14ac:dyDescent="0.3">
      <c r="A817" s="632" t="s">
        <v>1883</v>
      </c>
      <c r="B817" s="633" t="s">
        <v>1884</v>
      </c>
      <c r="C817" s="632" t="s">
        <v>4192</v>
      </c>
      <c r="D817" s="159">
        <f t="shared" si="25"/>
        <v>92.987355555555538</v>
      </c>
      <c r="E817" s="147" t="str">
        <f t="shared" si="24"/>
        <v>DER/SP 31/10/2024</v>
      </c>
      <c r="G817" s="634">
        <v>86.7</v>
      </c>
    </row>
    <row r="818" spans="1:7" ht="16.5" x14ac:dyDescent="0.3">
      <c r="A818" s="632" t="s">
        <v>1885</v>
      </c>
      <c r="B818" s="633" t="s">
        <v>1886</v>
      </c>
      <c r="C818" s="632" t="s">
        <v>4192</v>
      </c>
      <c r="D818" s="159">
        <f t="shared" si="25"/>
        <v>35.940095555555551</v>
      </c>
      <c r="E818" s="147" t="str">
        <f t="shared" si="24"/>
        <v>DER/SP 31/10/2024</v>
      </c>
      <c r="G818" s="634">
        <v>33.51</v>
      </c>
    </row>
    <row r="819" spans="1:7" ht="16.5" x14ac:dyDescent="0.3">
      <c r="A819" s="632" t="s">
        <v>1887</v>
      </c>
      <c r="B819" s="633" t="s">
        <v>1888</v>
      </c>
      <c r="C819" s="632" t="s">
        <v>4192</v>
      </c>
      <c r="D819" s="159">
        <f t="shared" si="25"/>
        <v>113.77276444444443</v>
      </c>
      <c r="E819" s="147" t="str">
        <f t="shared" si="24"/>
        <v>DER/SP 31/10/2024</v>
      </c>
      <c r="G819" s="634">
        <v>106.08</v>
      </c>
    </row>
    <row r="820" spans="1:7" ht="14" x14ac:dyDescent="0.3">
      <c r="A820" s="632" t="s">
        <v>1889</v>
      </c>
      <c r="B820" s="633" t="s">
        <v>666</v>
      </c>
      <c r="C820" s="632" t="s">
        <v>316</v>
      </c>
      <c r="D820" s="159">
        <f t="shared" si="25"/>
        <v>168.27815555555554</v>
      </c>
      <c r="E820" s="147" t="str">
        <f t="shared" si="24"/>
        <v>DER/SP 31/10/2024</v>
      </c>
      <c r="G820" s="634">
        <v>156.9</v>
      </c>
    </row>
    <row r="821" spans="1:7" ht="16.5" x14ac:dyDescent="0.3">
      <c r="A821" s="632" t="s">
        <v>1890</v>
      </c>
      <c r="B821" s="633" t="s">
        <v>1891</v>
      </c>
      <c r="C821" s="632" t="s">
        <v>4191</v>
      </c>
      <c r="D821" s="159">
        <f t="shared" si="25"/>
        <v>1.7803807407407404</v>
      </c>
      <c r="E821" s="147" t="str">
        <f t="shared" si="24"/>
        <v>DER/SP 31/10/2024</v>
      </c>
      <c r="G821" s="634">
        <v>1.66</v>
      </c>
    </row>
    <row r="822" spans="1:7" ht="16.5" x14ac:dyDescent="0.3">
      <c r="A822" s="632" t="s">
        <v>1892</v>
      </c>
      <c r="B822" s="633" t="s">
        <v>1893</v>
      </c>
      <c r="C822" s="632" t="s">
        <v>4191</v>
      </c>
      <c r="D822" s="159">
        <f t="shared" si="25"/>
        <v>0.76148814814814814</v>
      </c>
      <c r="E822" s="147" t="str">
        <f t="shared" si="24"/>
        <v>DER/SP 31/10/2024</v>
      </c>
      <c r="G822" s="634">
        <v>0.71</v>
      </c>
    </row>
    <row r="823" spans="1:7" ht="16.5" x14ac:dyDescent="0.3">
      <c r="A823" s="632" t="s">
        <v>1894</v>
      </c>
      <c r="B823" s="633" t="s">
        <v>1895</v>
      </c>
      <c r="C823" s="632" t="s">
        <v>4192</v>
      </c>
      <c r="D823" s="159">
        <f t="shared" si="25"/>
        <v>47.952302962962968</v>
      </c>
      <c r="E823" s="147" t="str">
        <f t="shared" si="24"/>
        <v>DER/SP 31/10/2024</v>
      </c>
      <c r="G823" s="634">
        <v>44.71</v>
      </c>
    </row>
    <row r="824" spans="1:7" ht="16.5" x14ac:dyDescent="0.3">
      <c r="A824" s="632" t="s">
        <v>1896</v>
      </c>
      <c r="B824" s="633" t="s">
        <v>1897</v>
      </c>
      <c r="C824" s="632" t="s">
        <v>4192</v>
      </c>
      <c r="D824" s="159">
        <f t="shared" si="25"/>
        <v>75.655456296296293</v>
      </c>
      <c r="E824" s="147" t="str">
        <f t="shared" si="24"/>
        <v>DER/SP 31/10/2024</v>
      </c>
      <c r="G824" s="634">
        <v>70.540000000000006</v>
      </c>
    </row>
    <row r="825" spans="1:7" ht="16.5" x14ac:dyDescent="0.3">
      <c r="A825" s="632" t="s">
        <v>1898</v>
      </c>
      <c r="B825" s="633" t="s">
        <v>1899</v>
      </c>
      <c r="C825" s="632" t="s">
        <v>4192</v>
      </c>
      <c r="D825" s="159">
        <f t="shared" si="25"/>
        <v>7.0035459259259261</v>
      </c>
      <c r="E825" s="147" t="str">
        <f t="shared" si="24"/>
        <v>DER/SP 31/10/2024</v>
      </c>
      <c r="G825" s="634">
        <v>6.53</v>
      </c>
    </row>
    <row r="826" spans="1:7" ht="16.5" x14ac:dyDescent="0.3">
      <c r="A826" s="632" t="s">
        <v>1900</v>
      </c>
      <c r="B826" s="633" t="s">
        <v>1901</v>
      </c>
      <c r="C826" s="632" t="s">
        <v>4193</v>
      </c>
      <c r="D826" s="159">
        <f t="shared" si="25"/>
        <v>9.7920940740740754</v>
      </c>
      <c r="E826" s="147" t="str">
        <f t="shared" si="24"/>
        <v>DER/SP 31/10/2024</v>
      </c>
      <c r="G826" s="634">
        <v>9.1300000000000008</v>
      </c>
    </row>
    <row r="827" spans="1:7" ht="16.5" x14ac:dyDescent="0.3">
      <c r="A827" s="632" t="s">
        <v>1902</v>
      </c>
      <c r="B827" s="633" t="s">
        <v>1903</v>
      </c>
      <c r="C827" s="632" t="s">
        <v>4193</v>
      </c>
      <c r="D827" s="159">
        <f t="shared" si="25"/>
        <v>5.759424444444444</v>
      </c>
      <c r="E827" s="147" t="str">
        <f t="shared" si="24"/>
        <v>DER/SP 31/10/2024</v>
      </c>
      <c r="G827" s="634">
        <v>5.37</v>
      </c>
    </row>
    <row r="828" spans="1:7" ht="16.5" x14ac:dyDescent="0.3">
      <c r="A828" s="632" t="s">
        <v>1904</v>
      </c>
      <c r="B828" s="633" t="s">
        <v>1905</v>
      </c>
      <c r="C828" s="632" t="s">
        <v>4193</v>
      </c>
      <c r="D828" s="159">
        <f t="shared" si="25"/>
        <v>4.4724022222222217</v>
      </c>
      <c r="E828" s="147" t="str">
        <f t="shared" si="24"/>
        <v>DER/SP 31/10/2024</v>
      </c>
      <c r="G828" s="634">
        <v>4.17</v>
      </c>
    </row>
    <row r="829" spans="1:7" ht="16.5" x14ac:dyDescent="0.3">
      <c r="A829" s="632" t="s">
        <v>1906</v>
      </c>
      <c r="B829" s="633" t="s">
        <v>1907</v>
      </c>
      <c r="C829" s="632" t="s">
        <v>4193</v>
      </c>
      <c r="D829" s="159">
        <f t="shared" si="25"/>
        <v>3.7430896296296292</v>
      </c>
      <c r="E829" s="147" t="str">
        <f t="shared" si="24"/>
        <v>DER/SP 31/10/2024</v>
      </c>
      <c r="G829" s="634">
        <v>3.49</v>
      </c>
    </row>
    <row r="830" spans="1:7" ht="16.5" x14ac:dyDescent="0.3">
      <c r="A830" s="632" t="s">
        <v>1908</v>
      </c>
      <c r="B830" s="633" t="s">
        <v>1909</v>
      </c>
      <c r="C830" s="632" t="s">
        <v>4193</v>
      </c>
      <c r="D830" s="159">
        <f t="shared" si="25"/>
        <v>3.3033570370370366</v>
      </c>
      <c r="E830" s="147" t="str">
        <f t="shared" si="24"/>
        <v>DER/SP 31/10/2024</v>
      </c>
      <c r="G830" s="634">
        <v>3.08</v>
      </c>
    </row>
    <row r="831" spans="1:7" ht="16.5" x14ac:dyDescent="0.3">
      <c r="A831" s="632" t="s">
        <v>1910</v>
      </c>
      <c r="B831" s="633" t="s">
        <v>1911</v>
      </c>
      <c r="C831" s="632" t="s">
        <v>4193</v>
      </c>
      <c r="D831" s="159">
        <f t="shared" si="25"/>
        <v>2.60622</v>
      </c>
      <c r="E831" s="147" t="str">
        <f t="shared" si="24"/>
        <v>DER/SP 31/10/2024</v>
      </c>
      <c r="G831" s="634">
        <v>2.4300000000000002</v>
      </c>
    </row>
    <row r="832" spans="1:7" ht="16.5" x14ac:dyDescent="0.3">
      <c r="A832" s="632" t="s">
        <v>1912</v>
      </c>
      <c r="B832" s="633" t="s">
        <v>1913</v>
      </c>
      <c r="C832" s="632" t="s">
        <v>4192</v>
      </c>
      <c r="D832" s="159">
        <f t="shared" si="25"/>
        <v>186.39299333333332</v>
      </c>
      <c r="E832" s="147" t="str">
        <f t="shared" si="24"/>
        <v>DER/SP 31/10/2024</v>
      </c>
      <c r="G832" s="634">
        <v>173.79</v>
      </c>
    </row>
    <row r="833" spans="1:7" ht="14" x14ac:dyDescent="0.3">
      <c r="A833" s="632" t="s">
        <v>4335</v>
      </c>
      <c r="B833" s="633" t="s">
        <v>4336</v>
      </c>
      <c r="C833" s="632" t="s">
        <v>4337</v>
      </c>
      <c r="D833" s="159">
        <f t="shared" si="25"/>
        <v>49.743408888888887</v>
      </c>
      <c r="E833" s="147" t="str">
        <f t="shared" si="24"/>
        <v>DER/SP 31/10/2024</v>
      </c>
      <c r="G833" s="634">
        <v>46.38</v>
      </c>
    </row>
    <row r="834" spans="1:7" ht="16.5" x14ac:dyDescent="0.3">
      <c r="A834" s="632" t="s">
        <v>4338</v>
      </c>
      <c r="B834" s="633" t="s">
        <v>4339</v>
      </c>
      <c r="C834" s="632" t="s">
        <v>4192</v>
      </c>
      <c r="D834" s="159">
        <f t="shared" si="25"/>
        <v>408.75825777777771</v>
      </c>
      <c r="E834" s="147" t="str">
        <f t="shared" si="24"/>
        <v>DER/SP 31/10/2024</v>
      </c>
      <c r="G834" s="634">
        <v>381.12</v>
      </c>
    </row>
    <row r="835" spans="1:7" ht="16.5" x14ac:dyDescent="0.3">
      <c r="A835" s="632" t="s">
        <v>4340</v>
      </c>
      <c r="B835" s="633" t="s">
        <v>4341</v>
      </c>
      <c r="C835" s="632" t="s">
        <v>4191</v>
      </c>
      <c r="D835" s="159">
        <f t="shared" si="25"/>
        <v>7.1536985185185182</v>
      </c>
      <c r="E835" s="147" t="str">
        <f t="shared" si="24"/>
        <v>DER/SP 31/10/2024</v>
      </c>
      <c r="G835" s="634">
        <v>6.67</v>
      </c>
    </row>
    <row r="836" spans="1:7" ht="16.5" x14ac:dyDescent="0.3">
      <c r="A836" s="632" t="s">
        <v>4342</v>
      </c>
      <c r="B836" s="633" t="s">
        <v>4245</v>
      </c>
      <c r="C836" s="632" t="s">
        <v>4191</v>
      </c>
      <c r="D836" s="159">
        <f t="shared" si="25"/>
        <v>4.0648451851851846</v>
      </c>
      <c r="E836" s="147" t="str">
        <f t="shared" si="24"/>
        <v>DER/SP 31/10/2024</v>
      </c>
      <c r="G836" s="634">
        <v>3.79</v>
      </c>
    </row>
    <row r="837" spans="1:7" ht="16.5" x14ac:dyDescent="0.3">
      <c r="A837" s="632" t="s">
        <v>4343</v>
      </c>
      <c r="B837" s="633" t="s">
        <v>4344</v>
      </c>
      <c r="C837" s="632" t="s">
        <v>4192</v>
      </c>
      <c r="D837" s="159">
        <f t="shared" si="25"/>
        <v>395.12654740740737</v>
      </c>
      <c r="E837" s="147" t="str">
        <f t="shared" si="24"/>
        <v>DER/SP 31/10/2024</v>
      </c>
      <c r="G837" s="634">
        <v>368.41</v>
      </c>
    </row>
    <row r="838" spans="1:7" ht="16.5" x14ac:dyDescent="0.3">
      <c r="A838" s="632" t="s">
        <v>4345</v>
      </c>
      <c r="B838" s="633" t="s">
        <v>4346</v>
      </c>
      <c r="C838" s="632" t="s">
        <v>4192</v>
      </c>
      <c r="D838" s="159">
        <f t="shared" si="25"/>
        <v>144.87580148148149</v>
      </c>
      <c r="E838" s="147" t="str">
        <f t="shared" si="24"/>
        <v>DER/SP 31/10/2024</v>
      </c>
      <c r="G838" s="634">
        <v>135.08000000000001</v>
      </c>
    </row>
    <row r="839" spans="1:7" ht="16.5" x14ac:dyDescent="0.3">
      <c r="A839" s="632" t="s">
        <v>4347</v>
      </c>
      <c r="B839" s="633" t="s">
        <v>4348</v>
      </c>
      <c r="C839" s="632" t="s">
        <v>4192</v>
      </c>
      <c r="D839" s="159">
        <f t="shared" si="25"/>
        <v>184.79494074074074</v>
      </c>
      <c r="E839" s="147" t="str">
        <f t="shared" si="24"/>
        <v>DER/SP 31/10/2024</v>
      </c>
      <c r="G839" s="634">
        <v>172.3</v>
      </c>
    </row>
    <row r="840" spans="1:7" ht="16.5" x14ac:dyDescent="0.3">
      <c r="A840" s="632" t="s">
        <v>4349</v>
      </c>
      <c r="B840" s="633" t="s">
        <v>4350</v>
      </c>
      <c r="C840" s="632" t="s">
        <v>4192</v>
      </c>
      <c r="D840" s="159">
        <f t="shared" si="25"/>
        <v>475.22223037037026</v>
      </c>
      <c r="E840" s="147" t="str">
        <f t="shared" ref="E840:E903" si="26">$E$6</f>
        <v>DER/SP 31/10/2024</v>
      </c>
      <c r="G840" s="634">
        <v>443.09</v>
      </c>
    </row>
    <row r="841" spans="1:7" ht="14" x14ac:dyDescent="0.3">
      <c r="A841" s="632" t="s">
        <v>1914</v>
      </c>
      <c r="B841" s="633" t="s">
        <v>1915</v>
      </c>
      <c r="C841" s="632" t="s">
        <v>471</v>
      </c>
      <c r="D841" s="159">
        <f t="shared" si="25"/>
        <v>252.26708074074071</v>
      </c>
      <c r="E841" s="147" t="str">
        <f t="shared" si="26"/>
        <v>DER/SP 31/10/2024</v>
      </c>
      <c r="G841" s="634">
        <v>235.21</v>
      </c>
    </row>
    <row r="842" spans="1:7" ht="16.5" x14ac:dyDescent="0.3">
      <c r="A842" s="632" t="s">
        <v>1916</v>
      </c>
      <c r="B842" s="633" t="s">
        <v>1102</v>
      </c>
      <c r="C842" s="632" t="s">
        <v>4192</v>
      </c>
      <c r="D842" s="159">
        <f t="shared" ref="D842:D905" si="27">(G842/(1+0.35))*(1+$D$3)</f>
        <v>1510.2240511111108</v>
      </c>
      <c r="E842" s="147" t="str">
        <f t="shared" si="26"/>
        <v>DER/SP 31/10/2024</v>
      </c>
      <c r="G842" s="634">
        <v>1408.11</v>
      </c>
    </row>
    <row r="843" spans="1:7" ht="16.5" x14ac:dyDescent="0.3">
      <c r="A843" s="632" t="s">
        <v>1917</v>
      </c>
      <c r="B843" s="633" t="s">
        <v>1100</v>
      </c>
      <c r="C843" s="632" t="s">
        <v>4192</v>
      </c>
      <c r="D843" s="159">
        <f t="shared" si="27"/>
        <v>1193.7881874074073</v>
      </c>
      <c r="E843" s="147" t="str">
        <f t="shared" si="26"/>
        <v>DER/SP 31/10/2024</v>
      </c>
      <c r="G843" s="634">
        <v>1113.07</v>
      </c>
    </row>
    <row r="844" spans="1:7" ht="16.5" x14ac:dyDescent="0.3">
      <c r="A844" s="632" t="s">
        <v>1918</v>
      </c>
      <c r="B844" s="633" t="s">
        <v>1919</v>
      </c>
      <c r="C844" s="632" t="s">
        <v>4192</v>
      </c>
      <c r="D844" s="159">
        <f t="shared" si="27"/>
        <v>116.89379333333331</v>
      </c>
      <c r="E844" s="147" t="str">
        <f t="shared" si="26"/>
        <v>DER/SP 31/10/2024</v>
      </c>
      <c r="G844" s="634">
        <v>108.99</v>
      </c>
    </row>
    <row r="845" spans="1:7" ht="16.5" x14ac:dyDescent="0.3">
      <c r="A845" s="632" t="s">
        <v>1920</v>
      </c>
      <c r="B845" s="633" t="s">
        <v>1921</v>
      </c>
      <c r="C845" s="632" t="s">
        <v>4192</v>
      </c>
      <c r="D845" s="159">
        <f t="shared" si="27"/>
        <v>134.0004637037037</v>
      </c>
      <c r="E845" s="147" t="str">
        <f t="shared" si="26"/>
        <v>DER/SP 31/10/2024</v>
      </c>
      <c r="G845" s="634">
        <v>124.94</v>
      </c>
    </row>
    <row r="846" spans="1:7" ht="16.5" x14ac:dyDescent="0.3">
      <c r="A846" s="632" t="s">
        <v>1922</v>
      </c>
      <c r="B846" s="633" t="s">
        <v>1923</v>
      </c>
      <c r="C846" s="632" t="s">
        <v>4192</v>
      </c>
      <c r="D846" s="159">
        <f t="shared" si="27"/>
        <v>27.542275555555555</v>
      </c>
      <c r="E846" s="147" t="str">
        <f t="shared" si="26"/>
        <v>DER/SP 31/10/2024</v>
      </c>
      <c r="G846" s="634">
        <v>25.68</v>
      </c>
    </row>
    <row r="847" spans="1:7" ht="16.5" x14ac:dyDescent="0.3">
      <c r="A847" s="632" t="s">
        <v>1924</v>
      </c>
      <c r="B847" s="633" t="s">
        <v>1925</v>
      </c>
      <c r="C847" s="632" t="s">
        <v>4192</v>
      </c>
      <c r="D847" s="159">
        <f t="shared" si="27"/>
        <v>425.50027185185183</v>
      </c>
      <c r="E847" s="147" t="str">
        <f t="shared" si="26"/>
        <v>DER/SP 31/10/2024</v>
      </c>
      <c r="G847" s="634">
        <v>396.73</v>
      </c>
    </row>
    <row r="848" spans="1:7" ht="16.5" x14ac:dyDescent="0.3">
      <c r="A848" s="632" t="s">
        <v>1926</v>
      </c>
      <c r="B848" s="633" t="s">
        <v>4351</v>
      </c>
      <c r="C848" s="632" t="s">
        <v>4192</v>
      </c>
      <c r="D848" s="159">
        <f t="shared" si="27"/>
        <v>42.289405185185181</v>
      </c>
      <c r="E848" s="147" t="str">
        <f t="shared" si="26"/>
        <v>DER/SP 31/10/2024</v>
      </c>
      <c r="G848" s="634">
        <v>39.43</v>
      </c>
    </row>
    <row r="849" spans="1:7" ht="16.5" x14ac:dyDescent="0.3">
      <c r="A849" s="632" t="s">
        <v>1927</v>
      </c>
      <c r="B849" s="633" t="s">
        <v>1928</v>
      </c>
      <c r="C849" s="632" t="s">
        <v>4192</v>
      </c>
      <c r="D849" s="159">
        <f t="shared" si="27"/>
        <v>54.022757777777777</v>
      </c>
      <c r="E849" s="147" t="str">
        <f t="shared" si="26"/>
        <v>DER/SP 31/10/2024</v>
      </c>
      <c r="G849" s="634">
        <v>50.37</v>
      </c>
    </row>
    <row r="850" spans="1:7" ht="16.5" x14ac:dyDescent="0.3">
      <c r="A850" s="632" t="s">
        <v>1929</v>
      </c>
      <c r="B850" s="633" t="s">
        <v>1930</v>
      </c>
      <c r="C850" s="632" t="s">
        <v>4191</v>
      </c>
      <c r="D850" s="159">
        <f t="shared" si="27"/>
        <v>185.38482592592592</v>
      </c>
      <c r="E850" s="147" t="str">
        <f t="shared" si="26"/>
        <v>DER/SP 31/10/2024</v>
      </c>
      <c r="G850" s="634">
        <v>172.85</v>
      </c>
    </row>
    <row r="851" spans="1:7" ht="16.5" x14ac:dyDescent="0.3">
      <c r="A851" s="632" t="s">
        <v>1931</v>
      </c>
      <c r="B851" s="633" t="s">
        <v>864</v>
      </c>
      <c r="C851" s="632" t="s">
        <v>4191</v>
      </c>
      <c r="D851" s="159">
        <f t="shared" si="27"/>
        <v>215.00778740740739</v>
      </c>
      <c r="E851" s="147" t="str">
        <f t="shared" si="26"/>
        <v>DER/SP 31/10/2024</v>
      </c>
      <c r="G851" s="634">
        <v>200.47</v>
      </c>
    </row>
    <row r="852" spans="1:7" ht="16.5" x14ac:dyDescent="0.3">
      <c r="A852" s="632" t="s">
        <v>1932</v>
      </c>
      <c r="B852" s="633" t="s">
        <v>1347</v>
      </c>
      <c r="C852" s="632" t="s">
        <v>4191</v>
      </c>
      <c r="D852" s="159">
        <f t="shared" si="27"/>
        <v>243.91216148148143</v>
      </c>
      <c r="E852" s="147" t="str">
        <f t="shared" si="26"/>
        <v>DER/SP 31/10/2024</v>
      </c>
      <c r="G852" s="634">
        <v>227.42</v>
      </c>
    </row>
    <row r="853" spans="1:7" ht="16.5" x14ac:dyDescent="0.3">
      <c r="A853" s="632" t="s">
        <v>1933</v>
      </c>
      <c r="B853" s="633" t="s">
        <v>1349</v>
      </c>
      <c r="C853" s="632" t="s">
        <v>4191</v>
      </c>
      <c r="D853" s="159">
        <f t="shared" si="27"/>
        <v>253.2966985185185</v>
      </c>
      <c r="E853" s="147" t="str">
        <f t="shared" si="26"/>
        <v>DER/SP 31/10/2024</v>
      </c>
      <c r="G853" s="634">
        <v>236.17</v>
      </c>
    </row>
    <row r="854" spans="1:7" ht="14" x14ac:dyDescent="0.3">
      <c r="A854" s="632" t="s">
        <v>1934</v>
      </c>
      <c r="B854" s="633" t="s">
        <v>866</v>
      </c>
      <c r="C854" s="632" t="s">
        <v>867</v>
      </c>
      <c r="D854" s="159">
        <f t="shared" si="27"/>
        <v>16.59186148148148</v>
      </c>
      <c r="E854" s="147" t="str">
        <f t="shared" si="26"/>
        <v>DER/SP 31/10/2024</v>
      </c>
      <c r="G854" s="634">
        <v>15.47</v>
      </c>
    </row>
    <row r="855" spans="1:7" ht="14" x14ac:dyDescent="0.3">
      <c r="A855" s="632" t="s">
        <v>1935</v>
      </c>
      <c r="B855" s="633" t="s">
        <v>869</v>
      </c>
      <c r="C855" s="632" t="s">
        <v>867</v>
      </c>
      <c r="D855" s="159">
        <f t="shared" si="27"/>
        <v>16.377357777777775</v>
      </c>
      <c r="E855" s="147" t="str">
        <f t="shared" si="26"/>
        <v>DER/SP 31/10/2024</v>
      </c>
      <c r="G855" s="634">
        <v>15.27</v>
      </c>
    </row>
    <row r="856" spans="1:7" ht="14" x14ac:dyDescent="0.3">
      <c r="A856" s="632" t="s">
        <v>1936</v>
      </c>
      <c r="B856" s="633" t="s">
        <v>871</v>
      </c>
      <c r="C856" s="632" t="s">
        <v>867</v>
      </c>
      <c r="D856" s="159">
        <f t="shared" si="27"/>
        <v>20.87121037037037</v>
      </c>
      <c r="E856" s="147" t="str">
        <f t="shared" si="26"/>
        <v>DER/SP 31/10/2024</v>
      </c>
      <c r="G856" s="634">
        <v>19.46</v>
      </c>
    </row>
    <row r="857" spans="1:7" ht="16.5" x14ac:dyDescent="0.3">
      <c r="A857" s="632" t="s">
        <v>1937</v>
      </c>
      <c r="B857" s="633" t="s">
        <v>1373</v>
      </c>
      <c r="C857" s="632" t="s">
        <v>4192</v>
      </c>
      <c r="D857" s="159">
        <f t="shared" si="27"/>
        <v>787.31439407407413</v>
      </c>
      <c r="E857" s="147" t="str">
        <f t="shared" si="26"/>
        <v>DER/SP 31/10/2024</v>
      </c>
      <c r="G857" s="634">
        <v>734.08</v>
      </c>
    </row>
    <row r="858" spans="1:7" ht="16.5" x14ac:dyDescent="0.3">
      <c r="A858" s="632" t="s">
        <v>1938</v>
      </c>
      <c r="B858" s="633" t="s">
        <v>1375</v>
      </c>
      <c r="C858" s="632" t="s">
        <v>4192</v>
      </c>
      <c r="D858" s="159">
        <f t="shared" si="27"/>
        <v>849.59554444444439</v>
      </c>
      <c r="E858" s="147" t="str">
        <f t="shared" si="26"/>
        <v>DER/SP 31/10/2024</v>
      </c>
      <c r="G858" s="634">
        <v>792.15</v>
      </c>
    </row>
    <row r="859" spans="1:7" ht="16.5" x14ac:dyDescent="0.3">
      <c r="A859" s="632" t="s">
        <v>1939</v>
      </c>
      <c r="B859" s="633" t="s">
        <v>1377</v>
      </c>
      <c r="C859" s="632" t="s">
        <v>4192</v>
      </c>
      <c r="D859" s="159">
        <f t="shared" si="27"/>
        <v>862.79824740740742</v>
      </c>
      <c r="E859" s="147" t="str">
        <f t="shared" si="26"/>
        <v>DER/SP 31/10/2024</v>
      </c>
      <c r="G859" s="634">
        <v>804.46</v>
      </c>
    </row>
    <row r="860" spans="1:7" ht="16.5" x14ac:dyDescent="0.3">
      <c r="A860" s="632" t="s">
        <v>1940</v>
      </c>
      <c r="B860" s="633" t="s">
        <v>1553</v>
      </c>
      <c r="C860" s="632" t="s">
        <v>4192</v>
      </c>
      <c r="D860" s="159">
        <f t="shared" si="27"/>
        <v>893.40792592592584</v>
      </c>
      <c r="E860" s="147" t="str">
        <f t="shared" si="26"/>
        <v>DER/SP 31/10/2024</v>
      </c>
      <c r="G860" s="634">
        <v>833</v>
      </c>
    </row>
    <row r="861" spans="1:7" ht="16.5" x14ac:dyDescent="0.3">
      <c r="A861" s="632" t="s">
        <v>1941</v>
      </c>
      <c r="B861" s="633" t="s">
        <v>1555</v>
      </c>
      <c r="C861" s="632" t="s">
        <v>4192</v>
      </c>
      <c r="D861" s="159">
        <f t="shared" si="27"/>
        <v>911.88741999999991</v>
      </c>
      <c r="E861" s="147" t="str">
        <f t="shared" si="26"/>
        <v>DER/SP 31/10/2024</v>
      </c>
      <c r="G861" s="634">
        <v>850.23</v>
      </c>
    </row>
    <row r="862" spans="1:7" ht="16.5" x14ac:dyDescent="0.3">
      <c r="A862" s="632" t="s">
        <v>1942</v>
      </c>
      <c r="B862" s="633" t="s">
        <v>1381</v>
      </c>
      <c r="C862" s="632" t="s">
        <v>4192</v>
      </c>
      <c r="D862" s="159">
        <f t="shared" si="27"/>
        <v>936.04053703703687</v>
      </c>
      <c r="E862" s="147" t="str">
        <f t="shared" si="26"/>
        <v>DER/SP 31/10/2024</v>
      </c>
      <c r="G862" s="634">
        <v>872.75</v>
      </c>
    </row>
    <row r="863" spans="1:7" ht="16.5" x14ac:dyDescent="0.3">
      <c r="A863" s="632" t="s">
        <v>1943</v>
      </c>
      <c r="B863" s="633" t="s">
        <v>1565</v>
      </c>
      <c r="C863" s="632" t="s">
        <v>4192</v>
      </c>
      <c r="D863" s="159">
        <f t="shared" si="27"/>
        <v>951.28102518518517</v>
      </c>
      <c r="E863" s="147" t="str">
        <f t="shared" si="26"/>
        <v>DER/SP 31/10/2024</v>
      </c>
      <c r="G863" s="634">
        <v>886.96</v>
      </c>
    </row>
    <row r="864" spans="1:7" ht="16.5" x14ac:dyDescent="0.3">
      <c r="A864" s="632" t="s">
        <v>1944</v>
      </c>
      <c r="B864" s="633" t="s">
        <v>1567</v>
      </c>
      <c r="C864" s="632" t="s">
        <v>4192</v>
      </c>
      <c r="D864" s="159">
        <f t="shared" si="27"/>
        <v>993.84928518518518</v>
      </c>
      <c r="E864" s="147" t="str">
        <f t="shared" si="26"/>
        <v>DER/SP 31/10/2024</v>
      </c>
      <c r="G864" s="634">
        <v>926.65</v>
      </c>
    </row>
    <row r="865" spans="1:7" ht="16.5" x14ac:dyDescent="0.3">
      <c r="A865" s="632" t="s">
        <v>1945</v>
      </c>
      <c r="B865" s="633" t="s">
        <v>887</v>
      </c>
      <c r="C865" s="632" t="s">
        <v>4192</v>
      </c>
      <c r="D865" s="159">
        <f t="shared" si="27"/>
        <v>788.697942962963</v>
      </c>
      <c r="E865" s="147" t="str">
        <f t="shared" si="26"/>
        <v>DER/SP 31/10/2024</v>
      </c>
      <c r="G865" s="634">
        <v>735.37</v>
      </c>
    </row>
    <row r="866" spans="1:7" ht="16.5" x14ac:dyDescent="0.3">
      <c r="A866" s="632" t="s">
        <v>1946</v>
      </c>
      <c r="B866" s="633" t="s">
        <v>1947</v>
      </c>
      <c r="C866" s="632" t="s">
        <v>4192</v>
      </c>
      <c r="D866" s="159">
        <f t="shared" si="27"/>
        <v>107.71303481481482</v>
      </c>
      <c r="E866" s="147" t="str">
        <f t="shared" si="26"/>
        <v>DER/SP 31/10/2024</v>
      </c>
      <c r="G866" s="634">
        <v>100.43</v>
      </c>
    </row>
    <row r="867" spans="1:7" ht="16.5" x14ac:dyDescent="0.3">
      <c r="A867" s="632" t="s">
        <v>1948</v>
      </c>
      <c r="B867" s="633" t="s">
        <v>905</v>
      </c>
      <c r="C867" s="632" t="s">
        <v>4192</v>
      </c>
      <c r="D867" s="159">
        <f t="shared" si="27"/>
        <v>466.64208222222214</v>
      </c>
      <c r="E867" s="147" t="str">
        <f t="shared" si="26"/>
        <v>DER/SP 31/10/2024</v>
      </c>
      <c r="G867" s="634">
        <v>435.09</v>
      </c>
    </row>
    <row r="868" spans="1:7" ht="16.5" x14ac:dyDescent="0.3">
      <c r="A868" s="632" t="s">
        <v>1949</v>
      </c>
      <c r="B868" s="633" t="s">
        <v>907</v>
      </c>
      <c r="C868" s="632" t="s">
        <v>4192</v>
      </c>
      <c r="D868" s="159">
        <f t="shared" si="27"/>
        <v>665.16525999999999</v>
      </c>
      <c r="E868" s="147" t="str">
        <f t="shared" si="26"/>
        <v>DER/SP 31/10/2024</v>
      </c>
      <c r="G868" s="634">
        <v>620.19000000000005</v>
      </c>
    </row>
    <row r="869" spans="1:7" ht="16.5" x14ac:dyDescent="0.3">
      <c r="A869" s="632" t="s">
        <v>1950</v>
      </c>
      <c r="B869" s="633" t="s">
        <v>909</v>
      </c>
      <c r="C869" s="632" t="s">
        <v>4192</v>
      </c>
      <c r="D869" s="159">
        <f t="shared" si="27"/>
        <v>305.90373185185189</v>
      </c>
      <c r="E869" s="147" t="str">
        <f t="shared" si="26"/>
        <v>DER/SP 31/10/2024</v>
      </c>
      <c r="G869" s="634">
        <v>285.22000000000003</v>
      </c>
    </row>
    <row r="870" spans="1:7" ht="14" x14ac:dyDescent="0.3">
      <c r="A870" s="632" t="s">
        <v>1951</v>
      </c>
      <c r="B870" s="633" t="s">
        <v>1952</v>
      </c>
      <c r="C870" s="632" t="s">
        <v>471</v>
      </c>
      <c r="D870" s="159">
        <f t="shared" si="27"/>
        <v>188.51657999999998</v>
      </c>
      <c r="E870" s="147" t="str">
        <f t="shared" si="26"/>
        <v>DER/SP 31/10/2024</v>
      </c>
      <c r="G870" s="634">
        <v>175.77</v>
      </c>
    </row>
    <row r="871" spans="1:7" ht="14" x14ac:dyDescent="0.3">
      <c r="A871" s="632" t="s">
        <v>1953</v>
      </c>
      <c r="B871" s="633" t="s">
        <v>1954</v>
      </c>
      <c r="C871" s="632" t="s">
        <v>471</v>
      </c>
      <c r="D871" s="159">
        <f t="shared" si="27"/>
        <v>204.8832125925926</v>
      </c>
      <c r="E871" s="147" t="str">
        <f t="shared" si="26"/>
        <v>DER/SP 31/10/2024</v>
      </c>
      <c r="G871" s="634">
        <v>191.03</v>
      </c>
    </row>
    <row r="872" spans="1:7" ht="14" x14ac:dyDescent="0.3">
      <c r="A872" s="632" t="s">
        <v>1955</v>
      </c>
      <c r="B872" s="633" t="s">
        <v>1956</v>
      </c>
      <c r="C872" s="632" t="s">
        <v>471</v>
      </c>
      <c r="D872" s="159">
        <f t="shared" si="27"/>
        <v>298.26740000000001</v>
      </c>
      <c r="E872" s="147" t="str">
        <f t="shared" si="26"/>
        <v>DER/SP 31/10/2024</v>
      </c>
      <c r="G872" s="634">
        <v>278.10000000000002</v>
      </c>
    </row>
    <row r="873" spans="1:7" ht="14" x14ac:dyDescent="0.3">
      <c r="A873" s="632" t="s">
        <v>1957</v>
      </c>
      <c r="B873" s="633" t="s">
        <v>1958</v>
      </c>
      <c r="C873" s="632" t="s">
        <v>471</v>
      </c>
      <c r="D873" s="159">
        <f t="shared" si="27"/>
        <v>273.93195481481479</v>
      </c>
      <c r="E873" s="147" t="str">
        <f t="shared" si="26"/>
        <v>DER/SP 31/10/2024</v>
      </c>
      <c r="G873" s="634">
        <v>255.41</v>
      </c>
    </row>
    <row r="874" spans="1:7" ht="14" x14ac:dyDescent="0.3">
      <c r="A874" s="632" t="s">
        <v>1959</v>
      </c>
      <c r="B874" s="633" t="s">
        <v>1960</v>
      </c>
      <c r="C874" s="632" t="s">
        <v>471</v>
      </c>
      <c r="D874" s="159">
        <f t="shared" si="27"/>
        <v>331.76215333333329</v>
      </c>
      <c r="E874" s="147" t="str">
        <f t="shared" si="26"/>
        <v>DER/SP 31/10/2024</v>
      </c>
      <c r="G874" s="634">
        <v>309.33</v>
      </c>
    </row>
    <row r="875" spans="1:7" ht="14" x14ac:dyDescent="0.3">
      <c r="A875" s="632" t="s">
        <v>1961</v>
      </c>
      <c r="B875" s="633" t="s">
        <v>1962</v>
      </c>
      <c r="C875" s="632" t="s">
        <v>471</v>
      </c>
      <c r="D875" s="159">
        <f t="shared" si="27"/>
        <v>375.29567999999995</v>
      </c>
      <c r="E875" s="147" t="str">
        <f t="shared" si="26"/>
        <v>DER/SP 31/10/2024</v>
      </c>
      <c r="G875" s="634">
        <v>349.92</v>
      </c>
    </row>
    <row r="876" spans="1:7" ht="14" x14ac:dyDescent="0.3">
      <c r="A876" s="632" t="s">
        <v>1963</v>
      </c>
      <c r="B876" s="633" t="s">
        <v>1964</v>
      </c>
      <c r="C876" s="632" t="s">
        <v>471</v>
      </c>
      <c r="D876" s="159">
        <f t="shared" si="27"/>
        <v>415.57947555555558</v>
      </c>
      <c r="E876" s="147" t="str">
        <f t="shared" si="26"/>
        <v>DER/SP 31/10/2024</v>
      </c>
      <c r="G876" s="634">
        <v>387.48</v>
      </c>
    </row>
    <row r="877" spans="1:7" ht="14" x14ac:dyDescent="0.3">
      <c r="A877" s="632" t="s">
        <v>1965</v>
      </c>
      <c r="B877" s="633" t="s">
        <v>1966</v>
      </c>
      <c r="C877" s="632" t="s">
        <v>471</v>
      </c>
      <c r="D877" s="159">
        <f t="shared" si="27"/>
        <v>506.41106888888885</v>
      </c>
      <c r="E877" s="147" t="str">
        <f t="shared" si="26"/>
        <v>DER/SP 31/10/2024</v>
      </c>
      <c r="G877" s="634">
        <v>472.17</v>
      </c>
    </row>
    <row r="878" spans="1:7" ht="14" x14ac:dyDescent="0.3">
      <c r="A878" s="632" t="s">
        <v>1967</v>
      </c>
      <c r="B878" s="633" t="s">
        <v>1968</v>
      </c>
      <c r="C878" s="632" t="s">
        <v>471</v>
      </c>
      <c r="D878" s="159">
        <f t="shared" si="27"/>
        <v>561.48489481481477</v>
      </c>
      <c r="E878" s="147" t="str">
        <f t="shared" si="26"/>
        <v>DER/SP 31/10/2024</v>
      </c>
      <c r="G878" s="634">
        <v>523.52</v>
      </c>
    </row>
    <row r="879" spans="1:7" ht="14" x14ac:dyDescent="0.3">
      <c r="A879" s="632" t="s">
        <v>1969</v>
      </c>
      <c r="B879" s="633" t="s">
        <v>1970</v>
      </c>
      <c r="C879" s="632" t="s">
        <v>471</v>
      </c>
      <c r="D879" s="159">
        <f t="shared" si="27"/>
        <v>650.9651148148148</v>
      </c>
      <c r="E879" s="147" t="str">
        <f t="shared" si="26"/>
        <v>DER/SP 31/10/2024</v>
      </c>
      <c r="G879" s="634">
        <v>606.95000000000005</v>
      </c>
    </row>
    <row r="880" spans="1:7" ht="14" x14ac:dyDescent="0.3">
      <c r="A880" s="632" t="s">
        <v>1971</v>
      </c>
      <c r="B880" s="633" t="s">
        <v>1972</v>
      </c>
      <c r="C880" s="632" t="s">
        <v>471</v>
      </c>
      <c r="D880" s="159">
        <f t="shared" si="27"/>
        <v>799.81995999999992</v>
      </c>
      <c r="E880" s="147" t="str">
        <f t="shared" si="26"/>
        <v>DER/SP 31/10/2024</v>
      </c>
      <c r="G880" s="634">
        <v>745.74</v>
      </c>
    </row>
    <row r="881" spans="1:7" ht="14" x14ac:dyDescent="0.3">
      <c r="A881" s="632" t="s">
        <v>1973</v>
      </c>
      <c r="B881" s="633" t="s">
        <v>1974</v>
      </c>
      <c r="C881" s="632" t="s">
        <v>471</v>
      </c>
      <c r="D881" s="159">
        <f t="shared" si="27"/>
        <v>671.10701259259258</v>
      </c>
      <c r="E881" s="147" t="str">
        <f t="shared" si="26"/>
        <v>DER/SP 31/10/2024</v>
      </c>
      <c r="G881" s="634">
        <v>625.73</v>
      </c>
    </row>
    <row r="882" spans="1:7" ht="14" x14ac:dyDescent="0.3">
      <c r="A882" s="632" t="s">
        <v>1975</v>
      </c>
      <c r="B882" s="633" t="s">
        <v>1976</v>
      </c>
      <c r="C882" s="632" t="s">
        <v>471</v>
      </c>
      <c r="D882" s="159">
        <f t="shared" si="27"/>
        <v>1084.1982451851852</v>
      </c>
      <c r="E882" s="147" t="str">
        <f t="shared" si="26"/>
        <v>DER/SP 31/10/2024</v>
      </c>
      <c r="G882" s="634">
        <v>1010.89</v>
      </c>
    </row>
    <row r="883" spans="1:7" ht="14" x14ac:dyDescent="0.3">
      <c r="A883" s="632" t="s">
        <v>1977</v>
      </c>
      <c r="B883" s="633" t="s">
        <v>1978</v>
      </c>
      <c r="C883" s="632" t="s">
        <v>471</v>
      </c>
      <c r="D883" s="159">
        <f t="shared" si="27"/>
        <v>1625.5626925925926</v>
      </c>
      <c r="E883" s="147" t="str">
        <f t="shared" si="26"/>
        <v>DER/SP 31/10/2024</v>
      </c>
      <c r="G883" s="634">
        <v>1515.65</v>
      </c>
    </row>
    <row r="884" spans="1:7" ht="14" x14ac:dyDescent="0.3">
      <c r="A884" s="632" t="s">
        <v>1979</v>
      </c>
      <c r="B884" s="633" t="s">
        <v>1980</v>
      </c>
      <c r="C884" s="632" t="s">
        <v>471</v>
      </c>
      <c r="D884" s="159">
        <f t="shared" si="27"/>
        <v>118.12718962962963</v>
      </c>
      <c r="E884" s="147" t="str">
        <f t="shared" si="26"/>
        <v>DER/SP 31/10/2024</v>
      </c>
      <c r="G884" s="634">
        <v>110.14</v>
      </c>
    </row>
    <row r="885" spans="1:7" ht="14" x14ac:dyDescent="0.3">
      <c r="A885" s="632" t="s">
        <v>1981</v>
      </c>
      <c r="B885" s="633" t="s">
        <v>1982</v>
      </c>
      <c r="C885" s="632" t="s">
        <v>471</v>
      </c>
      <c r="D885" s="159">
        <f t="shared" si="27"/>
        <v>138.01168296296296</v>
      </c>
      <c r="E885" s="147" t="str">
        <f t="shared" si="26"/>
        <v>DER/SP 31/10/2024</v>
      </c>
      <c r="G885" s="634">
        <v>128.68</v>
      </c>
    </row>
    <row r="886" spans="1:7" ht="14" x14ac:dyDescent="0.3">
      <c r="A886" s="632" t="s">
        <v>1983</v>
      </c>
      <c r="B886" s="633" t="s">
        <v>1984</v>
      </c>
      <c r="C886" s="632" t="s">
        <v>471</v>
      </c>
      <c r="D886" s="159">
        <f t="shared" si="27"/>
        <v>215.54404666666665</v>
      </c>
      <c r="E886" s="147" t="str">
        <f t="shared" si="26"/>
        <v>DER/SP 31/10/2024</v>
      </c>
      <c r="G886" s="634">
        <v>200.97</v>
      </c>
    </row>
    <row r="887" spans="1:7" ht="14" x14ac:dyDescent="0.3">
      <c r="A887" s="632" t="s">
        <v>1985</v>
      </c>
      <c r="B887" s="633" t="s">
        <v>1986</v>
      </c>
      <c r="C887" s="632" t="s">
        <v>471</v>
      </c>
      <c r="D887" s="159">
        <f t="shared" si="27"/>
        <v>277.76084592592593</v>
      </c>
      <c r="E887" s="147" t="str">
        <f t="shared" si="26"/>
        <v>DER/SP 31/10/2024</v>
      </c>
      <c r="G887" s="634">
        <v>258.98</v>
      </c>
    </row>
    <row r="888" spans="1:7" ht="14" x14ac:dyDescent="0.3">
      <c r="A888" s="632" t="s">
        <v>1987</v>
      </c>
      <c r="B888" s="633" t="s">
        <v>1988</v>
      </c>
      <c r="C888" s="632" t="s">
        <v>471</v>
      </c>
      <c r="D888" s="159">
        <f t="shared" si="27"/>
        <v>322.08803629629625</v>
      </c>
      <c r="E888" s="147" t="str">
        <f t="shared" si="26"/>
        <v>DER/SP 31/10/2024</v>
      </c>
      <c r="G888" s="634">
        <v>300.31</v>
      </c>
    </row>
    <row r="889" spans="1:7" ht="14" x14ac:dyDescent="0.3">
      <c r="A889" s="632" t="s">
        <v>1989</v>
      </c>
      <c r="B889" s="633" t="s">
        <v>1990</v>
      </c>
      <c r="C889" s="632" t="s">
        <v>471</v>
      </c>
      <c r="D889" s="159">
        <f t="shared" si="27"/>
        <v>439.24995925925924</v>
      </c>
      <c r="E889" s="147" t="str">
        <f t="shared" si="26"/>
        <v>DER/SP 31/10/2024</v>
      </c>
      <c r="G889" s="634">
        <v>409.55</v>
      </c>
    </row>
    <row r="890" spans="1:7" ht="14" x14ac:dyDescent="0.3">
      <c r="A890" s="632" t="s">
        <v>1991</v>
      </c>
      <c r="B890" s="633" t="s">
        <v>1992</v>
      </c>
      <c r="C890" s="632" t="s">
        <v>471</v>
      </c>
      <c r="D890" s="159">
        <f t="shared" si="27"/>
        <v>670.31334888888887</v>
      </c>
      <c r="E890" s="147" t="str">
        <f t="shared" si="26"/>
        <v>DER/SP 31/10/2024</v>
      </c>
      <c r="G890" s="634">
        <v>624.99</v>
      </c>
    </row>
    <row r="891" spans="1:7" ht="16.5" x14ac:dyDescent="0.3">
      <c r="A891" s="632" t="s">
        <v>1993</v>
      </c>
      <c r="B891" s="633" t="s">
        <v>1994</v>
      </c>
      <c r="C891" s="632" t="s">
        <v>4192</v>
      </c>
      <c r="D891" s="159">
        <f t="shared" si="27"/>
        <v>1248.6367844444444</v>
      </c>
      <c r="E891" s="147" t="str">
        <f t="shared" si="26"/>
        <v>DER/SP 31/10/2024</v>
      </c>
      <c r="G891" s="634">
        <v>1164.21</v>
      </c>
    </row>
    <row r="892" spans="1:7" ht="16.5" x14ac:dyDescent="0.3">
      <c r="A892" s="632" t="s">
        <v>1995</v>
      </c>
      <c r="B892" s="633" t="s">
        <v>1996</v>
      </c>
      <c r="C892" s="632" t="s">
        <v>4191</v>
      </c>
      <c r="D892" s="159">
        <f t="shared" si="27"/>
        <v>268.09745407407405</v>
      </c>
      <c r="E892" s="147" t="str">
        <f t="shared" si="26"/>
        <v>DER/SP 31/10/2024</v>
      </c>
      <c r="G892" s="634">
        <v>249.97</v>
      </c>
    </row>
    <row r="893" spans="1:7" ht="16.5" x14ac:dyDescent="0.3">
      <c r="A893" s="632" t="s">
        <v>1997</v>
      </c>
      <c r="B893" s="633" t="s">
        <v>1998</v>
      </c>
      <c r="C893" s="632" t="s">
        <v>4191</v>
      </c>
      <c r="D893" s="159">
        <f t="shared" si="27"/>
        <v>298.08507185185181</v>
      </c>
      <c r="E893" s="147" t="str">
        <f t="shared" si="26"/>
        <v>DER/SP 31/10/2024</v>
      </c>
      <c r="G893" s="634">
        <v>277.93</v>
      </c>
    </row>
    <row r="894" spans="1:7" ht="16.5" x14ac:dyDescent="0.3">
      <c r="A894" s="632" t="s">
        <v>1999</v>
      </c>
      <c r="B894" s="633" t="s">
        <v>2000</v>
      </c>
      <c r="C894" s="632" t="s">
        <v>4191</v>
      </c>
      <c r="D894" s="159">
        <f t="shared" si="27"/>
        <v>353.62008074074066</v>
      </c>
      <c r="E894" s="147" t="str">
        <f t="shared" si="26"/>
        <v>DER/SP 31/10/2024</v>
      </c>
      <c r="G894" s="634">
        <v>329.71</v>
      </c>
    </row>
    <row r="895" spans="1:7" ht="16.5" x14ac:dyDescent="0.3">
      <c r="A895" s="632" t="s">
        <v>2001</v>
      </c>
      <c r="B895" s="633" t="s">
        <v>2002</v>
      </c>
      <c r="C895" s="632" t="s">
        <v>4191</v>
      </c>
      <c r="D895" s="159">
        <f t="shared" si="27"/>
        <v>393.3354414814815</v>
      </c>
      <c r="E895" s="147" t="str">
        <f t="shared" si="26"/>
        <v>DER/SP 31/10/2024</v>
      </c>
      <c r="G895" s="634">
        <v>366.74</v>
      </c>
    </row>
    <row r="896" spans="1:7" ht="16.5" x14ac:dyDescent="0.3">
      <c r="A896" s="632" t="s">
        <v>2003</v>
      </c>
      <c r="B896" s="633" t="s">
        <v>2004</v>
      </c>
      <c r="C896" s="632" t="s">
        <v>4191</v>
      </c>
      <c r="D896" s="159">
        <f t="shared" si="27"/>
        <v>435.86080074074067</v>
      </c>
      <c r="E896" s="147" t="str">
        <f t="shared" si="26"/>
        <v>DER/SP 31/10/2024</v>
      </c>
      <c r="G896" s="634">
        <v>406.39</v>
      </c>
    </row>
    <row r="897" spans="1:7" ht="16.5" x14ac:dyDescent="0.3">
      <c r="A897" s="632" t="s">
        <v>2005</v>
      </c>
      <c r="B897" s="633" t="s">
        <v>2006</v>
      </c>
      <c r="C897" s="632" t="s">
        <v>4191</v>
      </c>
      <c r="D897" s="159">
        <f t="shared" si="27"/>
        <v>505.69248148148142</v>
      </c>
      <c r="E897" s="147" t="str">
        <f t="shared" si="26"/>
        <v>DER/SP 31/10/2024</v>
      </c>
      <c r="G897" s="634">
        <v>471.5</v>
      </c>
    </row>
    <row r="898" spans="1:7" ht="16.5" x14ac:dyDescent="0.3">
      <c r="A898" s="632" t="s">
        <v>2007</v>
      </c>
      <c r="B898" s="633" t="s">
        <v>2008</v>
      </c>
      <c r="C898" s="632" t="s">
        <v>4192</v>
      </c>
      <c r="D898" s="159">
        <f t="shared" si="27"/>
        <v>1190.3132274074071</v>
      </c>
      <c r="E898" s="147" t="str">
        <f t="shared" si="26"/>
        <v>DER/SP 31/10/2024</v>
      </c>
      <c r="G898" s="634">
        <v>1109.83</v>
      </c>
    </row>
    <row r="899" spans="1:7" ht="16.5" x14ac:dyDescent="0.3">
      <c r="A899" s="632" t="s">
        <v>2009</v>
      </c>
      <c r="B899" s="633" t="s">
        <v>922</v>
      </c>
      <c r="C899" s="632" t="s">
        <v>4192</v>
      </c>
      <c r="D899" s="159">
        <f t="shared" si="27"/>
        <v>285.39717777777776</v>
      </c>
      <c r="E899" s="147" t="str">
        <f t="shared" si="26"/>
        <v>DER/SP 31/10/2024</v>
      </c>
      <c r="G899" s="634">
        <v>266.10000000000002</v>
      </c>
    </row>
    <row r="900" spans="1:7" ht="14" x14ac:dyDescent="0.3">
      <c r="A900" s="632" t="s">
        <v>2010</v>
      </c>
      <c r="B900" s="633" t="s">
        <v>1092</v>
      </c>
      <c r="C900" s="632" t="s">
        <v>471</v>
      </c>
      <c r="D900" s="159">
        <f t="shared" si="27"/>
        <v>94.563957777777759</v>
      </c>
      <c r="E900" s="147" t="str">
        <f t="shared" si="26"/>
        <v>DER/SP 31/10/2024</v>
      </c>
      <c r="G900" s="634">
        <v>88.17</v>
      </c>
    </row>
    <row r="901" spans="1:7" ht="14" x14ac:dyDescent="0.3">
      <c r="A901" s="632" t="s">
        <v>2011</v>
      </c>
      <c r="B901" s="633" t="s">
        <v>1094</v>
      </c>
      <c r="C901" s="632" t="s">
        <v>471</v>
      </c>
      <c r="D901" s="159">
        <f t="shared" si="27"/>
        <v>144.68274814814814</v>
      </c>
      <c r="E901" s="147" t="str">
        <f t="shared" si="26"/>
        <v>DER/SP 31/10/2024</v>
      </c>
      <c r="G901" s="634">
        <v>134.9</v>
      </c>
    </row>
    <row r="902" spans="1:7" ht="14" x14ac:dyDescent="0.3">
      <c r="A902" s="632" t="s">
        <v>2012</v>
      </c>
      <c r="B902" s="633" t="s">
        <v>1096</v>
      </c>
      <c r="C902" s="632" t="s">
        <v>471</v>
      </c>
      <c r="D902" s="159">
        <f t="shared" si="27"/>
        <v>246.50765629629629</v>
      </c>
      <c r="E902" s="147" t="str">
        <f t="shared" si="26"/>
        <v>DER/SP 31/10/2024</v>
      </c>
      <c r="G902" s="634">
        <v>229.84</v>
      </c>
    </row>
    <row r="903" spans="1:7" ht="14" x14ac:dyDescent="0.3">
      <c r="A903" s="632" t="s">
        <v>2013</v>
      </c>
      <c r="B903" s="633" t="s">
        <v>2014</v>
      </c>
      <c r="C903" s="632" t="s">
        <v>471</v>
      </c>
      <c r="D903" s="159">
        <f t="shared" si="27"/>
        <v>30.620403703703705</v>
      </c>
      <c r="E903" s="147" t="str">
        <f t="shared" si="26"/>
        <v>DER/SP 31/10/2024</v>
      </c>
      <c r="G903" s="634">
        <v>28.55</v>
      </c>
    </row>
    <row r="904" spans="1:7" ht="14" x14ac:dyDescent="0.3">
      <c r="A904" s="632" t="s">
        <v>2015</v>
      </c>
      <c r="B904" s="633" t="s">
        <v>2016</v>
      </c>
      <c r="C904" s="632" t="s">
        <v>471</v>
      </c>
      <c r="D904" s="159">
        <f t="shared" si="27"/>
        <v>164.44926444444445</v>
      </c>
      <c r="E904" s="147" t="str">
        <f t="shared" ref="E904:E967" si="28">$E$6</f>
        <v>DER/SP 31/10/2024</v>
      </c>
      <c r="G904" s="634">
        <v>153.33000000000001</v>
      </c>
    </row>
    <row r="905" spans="1:7" ht="14" x14ac:dyDescent="0.3">
      <c r="A905" s="632" t="s">
        <v>2017</v>
      </c>
      <c r="B905" s="633" t="s">
        <v>2018</v>
      </c>
      <c r="C905" s="632" t="s">
        <v>471</v>
      </c>
      <c r="D905" s="159">
        <f t="shared" si="27"/>
        <v>237.77735555555552</v>
      </c>
      <c r="E905" s="147" t="str">
        <f t="shared" si="28"/>
        <v>DER/SP 31/10/2024</v>
      </c>
      <c r="G905" s="634">
        <v>221.7</v>
      </c>
    </row>
    <row r="906" spans="1:7" ht="14" x14ac:dyDescent="0.3">
      <c r="A906" s="632" t="s">
        <v>2019</v>
      </c>
      <c r="B906" s="633" t="s">
        <v>2020</v>
      </c>
      <c r="C906" s="632" t="s">
        <v>867</v>
      </c>
      <c r="D906" s="159">
        <f t="shared" ref="D906:D969" si="29">(G906/(1+0.35))*(1+$D$3)</f>
        <v>48.413485925925926</v>
      </c>
      <c r="E906" s="147" t="str">
        <f t="shared" si="28"/>
        <v>DER/SP 31/10/2024</v>
      </c>
      <c r="G906" s="634">
        <v>45.14</v>
      </c>
    </row>
    <row r="907" spans="1:7" ht="16.5" x14ac:dyDescent="0.3">
      <c r="A907" s="632" t="s">
        <v>2021</v>
      </c>
      <c r="B907" s="633" t="s">
        <v>2022</v>
      </c>
      <c r="C907" s="632" t="s">
        <v>4191</v>
      </c>
      <c r="D907" s="159">
        <f t="shared" si="29"/>
        <v>7.2609503703703693</v>
      </c>
      <c r="E907" s="147" t="str">
        <f t="shared" si="28"/>
        <v>DER/SP 31/10/2024</v>
      </c>
      <c r="G907" s="634">
        <v>6.77</v>
      </c>
    </row>
    <row r="908" spans="1:7" ht="16.5" x14ac:dyDescent="0.3">
      <c r="A908" s="632" t="s">
        <v>2023</v>
      </c>
      <c r="B908" s="633" t="s">
        <v>2024</v>
      </c>
      <c r="C908" s="632" t="s">
        <v>4191</v>
      </c>
      <c r="D908" s="159">
        <f t="shared" si="29"/>
        <v>8.4407207407407405</v>
      </c>
      <c r="E908" s="147" t="str">
        <f t="shared" si="28"/>
        <v>DER/SP 31/10/2024</v>
      </c>
      <c r="G908" s="634">
        <v>7.87</v>
      </c>
    </row>
    <row r="909" spans="1:7" ht="16.5" x14ac:dyDescent="0.3">
      <c r="A909" s="632" t="s">
        <v>2025</v>
      </c>
      <c r="B909" s="633" t="s">
        <v>2026</v>
      </c>
      <c r="C909" s="632" t="s">
        <v>4191</v>
      </c>
      <c r="D909" s="159">
        <f t="shared" si="29"/>
        <v>9.4167125925925923</v>
      </c>
      <c r="E909" s="147" t="str">
        <f t="shared" si="28"/>
        <v>DER/SP 31/10/2024</v>
      </c>
      <c r="G909" s="634">
        <v>8.7799999999999994</v>
      </c>
    </row>
    <row r="910" spans="1:7" ht="16.5" x14ac:dyDescent="0.3">
      <c r="A910" s="632" t="s">
        <v>2027</v>
      </c>
      <c r="B910" s="633" t="s">
        <v>974</v>
      </c>
      <c r="C910" s="632" t="s">
        <v>4191</v>
      </c>
      <c r="D910" s="159">
        <f t="shared" si="29"/>
        <v>9.9958725925925922</v>
      </c>
      <c r="E910" s="147" t="str">
        <f t="shared" si="28"/>
        <v>DER/SP 31/10/2024</v>
      </c>
      <c r="G910" s="634">
        <v>9.32</v>
      </c>
    </row>
    <row r="911" spans="1:7" ht="16.5" x14ac:dyDescent="0.3">
      <c r="A911" s="632" t="s">
        <v>2028</v>
      </c>
      <c r="B911" s="633" t="s">
        <v>976</v>
      </c>
      <c r="C911" s="632" t="s">
        <v>4191</v>
      </c>
      <c r="D911" s="159">
        <f t="shared" si="29"/>
        <v>11.819154074074074</v>
      </c>
      <c r="E911" s="147" t="str">
        <f t="shared" si="28"/>
        <v>DER/SP 31/10/2024</v>
      </c>
      <c r="G911" s="634">
        <v>11.02</v>
      </c>
    </row>
    <row r="912" spans="1:7" ht="16.5" x14ac:dyDescent="0.3">
      <c r="A912" s="632" t="s">
        <v>2029</v>
      </c>
      <c r="B912" s="633" t="s">
        <v>978</v>
      </c>
      <c r="C912" s="632" t="s">
        <v>4191</v>
      </c>
      <c r="D912" s="159">
        <f t="shared" si="29"/>
        <v>13.556634074074072</v>
      </c>
      <c r="E912" s="147" t="str">
        <f t="shared" si="28"/>
        <v>DER/SP 31/10/2024</v>
      </c>
      <c r="G912" s="634">
        <v>12.64</v>
      </c>
    </row>
    <row r="913" spans="1:7" ht="16.5" x14ac:dyDescent="0.3">
      <c r="A913" s="632" t="s">
        <v>2030</v>
      </c>
      <c r="B913" s="633" t="s">
        <v>980</v>
      </c>
      <c r="C913" s="632" t="s">
        <v>4191</v>
      </c>
      <c r="D913" s="159">
        <f t="shared" si="29"/>
        <v>17.288998518518518</v>
      </c>
      <c r="E913" s="147" t="str">
        <f t="shared" si="28"/>
        <v>DER/SP 31/10/2024</v>
      </c>
      <c r="G913" s="634">
        <v>16.12</v>
      </c>
    </row>
    <row r="914" spans="1:7" ht="16.5" x14ac:dyDescent="0.3">
      <c r="A914" s="632" t="s">
        <v>2031</v>
      </c>
      <c r="B914" s="633" t="s">
        <v>982</v>
      </c>
      <c r="C914" s="632" t="s">
        <v>4191</v>
      </c>
      <c r="D914" s="159">
        <f t="shared" si="29"/>
        <v>20.753233333333334</v>
      </c>
      <c r="E914" s="147" t="str">
        <f t="shared" si="28"/>
        <v>DER/SP 31/10/2024</v>
      </c>
      <c r="G914" s="634">
        <v>19.350000000000001</v>
      </c>
    </row>
    <row r="915" spans="1:7" ht="16.5" x14ac:dyDescent="0.3">
      <c r="A915" s="632" t="s">
        <v>2032</v>
      </c>
      <c r="B915" s="633" t="s">
        <v>984</v>
      </c>
      <c r="C915" s="632" t="s">
        <v>4191</v>
      </c>
      <c r="D915" s="159">
        <f t="shared" si="29"/>
        <v>24.689376296296295</v>
      </c>
      <c r="E915" s="147" t="str">
        <f t="shared" si="28"/>
        <v>DER/SP 31/10/2024</v>
      </c>
      <c r="G915" s="634">
        <v>23.02</v>
      </c>
    </row>
    <row r="916" spans="1:7" ht="16.5" x14ac:dyDescent="0.3">
      <c r="A916" s="632" t="s">
        <v>2033</v>
      </c>
      <c r="B916" s="633" t="s">
        <v>2034</v>
      </c>
      <c r="C916" s="632" t="s">
        <v>4191</v>
      </c>
      <c r="D916" s="159">
        <f t="shared" si="29"/>
        <v>17.171021481481482</v>
      </c>
      <c r="E916" s="147" t="str">
        <f t="shared" si="28"/>
        <v>DER/SP 31/10/2024</v>
      </c>
      <c r="G916" s="634">
        <v>16.010000000000002</v>
      </c>
    </row>
    <row r="917" spans="1:7" ht="16.5" x14ac:dyDescent="0.3">
      <c r="A917" s="632" t="s">
        <v>2035</v>
      </c>
      <c r="B917" s="633" t="s">
        <v>2036</v>
      </c>
      <c r="C917" s="632" t="s">
        <v>4191</v>
      </c>
      <c r="D917" s="159">
        <f t="shared" si="29"/>
        <v>27.874756296296294</v>
      </c>
      <c r="E917" s="147" t="str">
        <f t="shared" si="28"/>
        <v>DER/SP 31/10/2024</v>
      </c>
      <c r="G917" s="634">
        <v>25.99</v>
      </c>
    </row>
    <row r="918" spans="1:7" ht="14" x14ac:dyDescent="0.3">
      <c r="A918" s="632" t="s">
        <v>2037</v>
      </c>
      <c r="B918" s="633" t="s">
        <v>992</v>
      </c>
      <c r="C918" s="632" t="s">
        <v>867</v>
      </c>
      <c r="D918" s="159">
        <f t="shared" si="29"/>
        <v>75.247899259259242</v>
      </c>
      <c r="E918" s="147" t="str">
        <f t="shared" si="28"/>
        <v>DER/SP 31/10/2024</v>
      </c>
      <c r="G918" s="634">
        <v>70.16</v>
      </c>
    </row>
    <row r="919" spans="1:7" ht="16.5" x14ac:dyDescent="0.3">
      <c r="A919" s="632" t="s">
        <v>2038</v>
      </c>
      <c r="B919" s="633" t="s">
        <v>2039</v>
      </c>
      <c r="C919" s="632" t="s">
        <v>4192</v>
      </c>
      <c r="D919" s="159">
        <f t="shared" si="29"/>
        <v>285.01107111111111</v>
      </c>
      <c r="E919" s="147" t="str">
        <f t="shared" si="28"/>
        <v>DER/SP 31/10/2024</v>
      </c>
      <c r="G919" s="634">
        <v>265.74</v>
      </c>
    </row>
    <row r="920" spans="1:7" ht="16.5" x14ac:dyDescent="0.3">
      <c r="A920" s="632" t="s">
        <v>2040</v>
      </c>
      <c r="B920" s="633" t="s">
        <v>940</v>
      </c>
      <c r="C920" s="632" t="s">
        <v>4192</v>
      </c>
      <c r="D920" s="159">
        <f t="shared" si="29"/>
        <v>260.68635111111109</v>
      </c>
      <c r="E920" s="147" t="str">
        <f t="shared" si="28"/>
        <v>DER/SP 31/10/2024</v>
      </c>
      <c r="G920" s="634">
        <v>243.06</v>
      </c>
    </row>
    <row r="921" spans="1:7" ht="16.5" x14ac:dyDescent="0.3">
      <c r="A921" s="632" t="s">
        <v>2041</v>
      </c>
      <c r="B921" s="633" t="s">
        <v>2042</v>
      </c>
      <c r="C921" s="632" t="s">
        <v>4192</v>
      </c>
      <c r="D921" s="159">
        <f t="shared" si="29"/>
        <v>210.14927851851851</v>
      </c>
      <c r="E921" s="147" t="str">
        <f t="shared" si="28"/>
        <v>DER/SP 31/10/2024</v>
      </c>
      <c r="G921" s="634">
        <v>195.94</v>
      </c>
    </row>
    <row r="922" spans="1:7" ht="14" x14ac:dyDescent="0.3">
      <c r="A922" s="632" t="s">
        <v>2043</v>
      </c>
      <c r="B922" s="633" t="s">
        <v>2044</v>
      </c>
      <c r="C922" s="632" t="s">
        <v>867</v>
      </c>
      <c r="D922" s="159">
        <f t="shared" si="29"/>
        <v>102.44696888888888</v>
      </c>
      <c r="E922" s="147" t="str">
        <f t="shared" si="28"/>
        <v>DER/SP 31/10/2024</v>
      </c>
      <c r="G922" s="634">
        <v>95.52</v>
      </c>
    </row>
    <row r="923" spans="1:7" ht="14" x14ac:dyDescent="0.3">
      <c r="A923" s="632" t="s">
        <v>2045</v>
      </c>
      <c r="B923" s="633" t="s">
        <v>1112</v>
      </c>
      <c r="C923" s="632" t="s">
        <v>867</v>
      </c>
      <c r="D923" s="159">
        <f t="shared" si="29"/>
        <v>105.55727259259258</v>
      </c>
      <c r="E923" s="147" t="str">
        <f t="shared" si="28"/>
        <v>DER/SP 31/10/2024</v>
      </c>
      <c r="G923" s="634">
        <v>98.42</v>
      </c>
    </row>
    <row r="924" spans="1:7" ht="14" x14ac:dyDescent="0.3">
      <c r="A924" s="632" t="s">
        <v>2046</v>
      </c>
      <c r="B924" s="633" t="s">
        <v>1114</v>
      </c>
      <c r="C924" s="632" t="s">
        <v>867</v>
      </c>
      <c r="D924" s="159">
        <f t="shared" si="29"/>
        <v>68.716261481481467</v>
      </c>
      <c r="E924" s="147" t="str">
        <f t="shared" si="28"/>
        <v>DER/SP 31/10/2024</v>
      </c>
      <c r="G924" s="634">
        <v>64.069999999999993</v>
      </c>
    </row>
    <row r="925" spans="1:7" ht="14" x14ac:dyDescent="0.3">
      <c r="A925" s="632" t="s">
        <v>2047</v>
      </c>
      <c r="B925" s="633" t="s">
        <v>2048</v>
      </c>
      <c r="C925" s="632" t="s">
        <v>867</v>
      </c>
      <c r="D925" s="159">
        <f t="shared" si="29"/>
        <v>71.075802222222208</v>
      </c>
      <c r="E925" s="147" t="str">
        <f t="shared" si="28"/>
        <v>DER/SP 31/10/2024</v>
      </c>
      <c r="G925" s="634">
        <v>66.27</v>
      </c>
    </row>
    <row r="926" spans="1:7" ht="14" x14ac:dyDescent="0.3">
      <c r="A926" s="632" t="s">
        <v>2049</v>
      </c>
      <c r="B926" s="633" t="s">
        <v>1667</v>
      </c>
      <c r="C926" s="632" t="s">
        <v>471</v>
      </c>
      <c r="D926" s="159">
        <f t="shared" si="29"/>
        <v>50.51562222222222</v>
      </c>
      <c r="E926" s="147" t="str">
        <f t="shared" si="28"/>
        <v>DER/SP 31/10/2024</v>
      </c>
      <c r="G926" s="634">
        <v>47.1</v>
      </c>
    </row>
    <row r="927" spans="1:7" ht="14" x14ac:dyDescent="0.3">
      <c r="A927" s="632" t="s">
        <v>2050</v>
      </c>
      <c r="B927" s="633" t="s">
        <v>2051</v>
      </c>
      <c r="C927" s="632" t="s">
        <v>867</v>
      </c>
      <c r="D927" s="159">
        <f t="shared" si="29"/>
        <v>42.621885925925923</v>
      </c>
      <c r="E927" s="147" t="str">
        <f t="shared" si="28"/>
        <v>DER/SP 31/10/2024</v>
      </c>
      <c r="G927" s="634">
        <v>39.74</v>
      </c>
    </row>
    <row r="928" spans="1:7" ht="14" x14ac:dyDescent="0.3">
      <c r="A928" s="632" t="s">
        <v>2052</v>
      </c>
      <c r="B928" s="633" t="s">
        <v>2053</v>
      </c>
      <c r="C928" s="632" t="s">
        <v>471</v>
      </c>
      <c r="D928" s="159">
        <f t="shared" si="29"/>
        <v>185.11669629629625</v>
      </c>
      <c r="E928" s="147" t="str">
        <f t="shared" si="28"/>
        <v>DER/SP 31/10/2024</v>
      </c>
      <c r="G928" s="634">
        <v>172.6</v>
      </c>
    </row>
    <row r="929" spans="1:7" ht="14" x14ac:dyDescent="0.3">
      <c r="A929" s="632" t="s">
        <v>2054</v>
      </c>
      <c r="B929" s="633" t="s">
        <v>2055</v>
      </c>
      <c r="C929" s="632" t="s">
        <v>471</v>
      </c>
      <c r="D929" s="159">
        <f t="shared" si="29"/>
        <v>121.94535555555554</v>
      </c>
      <c r="E929" s="147" t="str">
        <f t="shared" si="28"/>
        <v>DER/SP 31/10/2024</v>
      </c>
      <c r="G929" s="634">
        <v>113.7</v>
      </c>
    </row>
    <row r="930" spans="1:7" ht="14" x14ac:dyDescent="0.3">
      <c r="A930" s="632" t="s">
        <v>2056</v>
      </c>
      <c r="B930" s="633" t="s">
        <v>2057</v>
      </c>
      <c r="C930" s="632" t="s">
        <v>316</v>
      </c>
      <c r="D930" s="159">
        <f t="shared" si="29"/>
        <v>62.828134814814803</v>
      </c>
      <c r="E930" s="147" t="str">
        <f t="shared" si="28"/>
        <v>DER/SP 31/10/2024</v>
      </c>
      <c r="G930" s="634">
        <v>58.58</v>
      </c>
    </row>
    <row r="931" spans="1:7" ht="14" x14ac:dyDescent="0.3">
      <c r="A931" s="632" t="s">
        <v>2058</v>
      </c>
      <c r="B931" s="633" t="s">
        <v>2059</v>
      </c>
      <c r="C931" s="632" t="s">
        <v>316</v>
      </c>
      <c r="D931" s="159">
        <f t="shared" si="29"/>
        <v>44.337915555555554</v>
      </c>
      <c r="E931" s="147" t="str">
        <f t="shared" si="28"/>
        <v>DER/SP 31/10/2024</v>
      </c>
      <c r="G931" s="634">
        <v>41.34</v>
      </c>
    </row>
    <row r="932" spans="1:7" ht="16.5" x14ac:dyDescent="0.3">
      <c r="A932" s="632" t="s">
        <v>2060</v>
      </c>
      <c r="B932" s="633" t="s">
        <v>2061</v>
      </c>
      <c r="C932" s="632" t="s">
        <v>4191</v>
      </c>
      <c r="D932" s="159">
        <f t="shared" si="29"/>
        <v>40.273070370370363</v>
      </c>
      <c r="E932" s="147" t="str">
        <f t="shared" si="28"/>
        <v>DER/SP 31/10/2024</v>
      </c>
      <c r="G932" s="634">
        <v>37.549999999999997</v>
      </c>
    </row>
    <row r="933" spans="1:7" ht="16.5" x14ac:dyDescent="0.3">
      <c r="A933" s="632" t="s">
        <v>2062</v>
      </c>
      <c r="B933" s="633" t="s">
        <v>1641</v>
      </c>
      <c r="C933" s="632" t="s">
        <v>4191</v>
      </c>
      <c r="D933" s="159">
        <f t="shared" si="29"/>
        <v>30.341548888888884</v>
      </c>
      <c r="E933" s="147" t="str">
        <f t="shared" si="28"/>
        <v>DER/SP 31/10/2024</v>
      </c>
      <c r="G933" s="634">
        <v>28.29</v>
      </c>
    </row>
    <row r="934" spans="1:7" ht="16.5" x14ac:dyDescent="0.3">
      <c r="A934" s="632" t="s">
        <v>2063</v>
      </c>
      <c r="B934" s="633" t="s">
        <v>2064</v>
      </c>
      <c r="C934" s="632" t="s">
        <v>4191</v>
      </c>
      <c r="D934" s="159">
        <f t="shared" si="29"/>
        <v>37.699025925925923</v>
      </c>
      <c r="E934" s="147" t="str">
        <f t="shared" si="28"/>
        <v>DER/SP 31/10/2024</v>
      </c>
      <c r="G934" s="634">
        <v>35.15</v>
      </c>
    </row>
    <row r="935" spans="1:7" ht="16.5" x14ac:dyDescent="0.3">
      <c r="A935" s="632" t="s">
        <v>2065</v>
      </c>
      <c r="B935" s="633" t="s">
        <v>2066</v>
      </c>
      <c r="C935" s="632" t="s">
        <v>4191</v>
      </c>
      <c r="D935" s="159">
        <f t="shared" si="29"/>
        <v>91.775409629629621</v>
      </c>
      <c r="E935" s="147" t="str">
        <f t="shared" si="28"/>
        <v>DER/SP 31/10/2024</v>
      </c>
      <c r="G935" s="634">
        <v>85.57</v>
      </c>
    </row>
    <row r="936" spans="1:7" ht="16.5" x14ac:dyDescent="0.3">
      <c r="A936" s="632" t="s">
        <v>2067</v>
      </c>
      <c r="B936" s="633" t="s">
        <v>2068</v>
      </c>
      <c r="C936" s="632" t="s">
        <v>4191</v>
      </c>
      <c r="D936" s="159">
        <f t="shared" si="29"/>
        <v>105.81467703703703</v>
      </c>
      <c r="E936" s="147" t="str">
        <f t="shared" si="28"/>
        <v>DER/SP 31/10/2024</v>
      </c>
      <c r="G936" s="634">
        <v>98.66</v>
      </c>
    </row>
    <row r="937" spans="1:7" ht="16.5" x14ac:dyDescent="0.3">
      <c r="A937" s="632" t="s">
        <v>2069</v>
      </c>
      <c r="B937" s="633" t="s">
        <v>2070</v>
      </c>
      <c r="C937" s="632" t="s">
        <v>4191</v>
      </c>
      <c r="D937" s="159">
        <f t="shared" si="29"/>
        <v>206.93172296296294</v>
      </c>
      <c r="E937" s="147" t="str">
        <f t="shared" si="28"/>
        <v>DER/SP 31/10/2024</v>
      </c>
      <c r="G937" s="634">
        <v>192.94</v>
      </c>
    </row>
    <row r="938" spans="1:7" ht="16.5" x14ac:dyDescent="0.3">
      <c r="A938" s="632" t="s">
        <v>2071</v>
      </c>
      <c r="B938" s="633" t="s">
        <v>2072</v>
      </c>
      <c r="C938" s="632" t="s">
        <v>4191</v>
      </c>
      <c r="D938" s="159">
        <f t="shared" si="29"/>
        <v>49.925737037037024</v>
      </c>
      <c r="E938" s="147" t="str">
        <f t="shared" si="28"/>
        <v>DER/SP 31/10/2024</v>
      </c>
      <c r="G938" s="634">
        <v>46.55</v>
      </c>
    </row>
    <row r="939" spans="1:7" ht="16.5" x14ac:dyDescent="0.3">
      <c r="A939" s="632" t="s">
        <v>2073</v>
      </c>
      <c r="B939" s="633" t="s">
        <v>2074</v>
      </c>
      <c r="C939" s="632" t="s">
        <v>4191</v>
      </c>
      <c r="D939" s="159">
        <f t="shared" si="29"/>
        <v>85.233046666666652</v>
      </c>
      <c r="E939" s="147" t="str">
        <f t="shared" si="28"/>
        <v>DER/SP 31/10/2024</v>
      </c>
      <c r="G939" s="634">
        <v>79.47</v>
      </c>
    </row>
    <row r="940" spans="1:7" ht="16.5" x14ac:dyDescent="0.3">
      <c r="A940" s="632" t="s">
        <v>2075</v>
      </c>
      <c r="B940" s="633" t="s">
        <v>1621</v>
      </c>
      <c r="C940" s="632" t="s">
        <v>4191</v>
      </c>
      <c r="D940" s="159">
        <f t="shared" si="29"/>
        <v>117.48367851851852</v>
      </c>
      <c r="E940" s="147" t="str">
        <f t="shared" si="28"/>
        <v>DER/SP 31/10/2024</v>
      </c>
      <c r="G940" s="634">
        <v>109.54</v>
      </c>
    </row>
    <row r="941" spans="1:7" ht="16.5" x14ac:dyDescent="0.3">
      <c r="A941" s="632" t="s">
        <v>2076</v>
      </c>
      <c r="B941" s="633" t="s">
        <v>2077</v>
      </c>
      <c r="C941" s="632" t="s">
        <v>4191</v>
      </c>
      <c r="D941" s="159">
        <f t="shared" si="29"/>
        <v>99.443917037037011</v>
      </c>
      <c r="E941" s="147" t="str">
        <f t="shared" si="28"/>
        <v>DER/SP 31/10/2024</v>
      </c>
      <c r="G941" s="634">
        <v>92.72</v>
      </c>
    </row>
    <row r="942" spans="1:7" ht="16.5" x14ac:dyDescent="0.3">
      <c r="A942" s="632" t="s">
        <v>2078</v>
      </c>
      <c r="B942" s="633" t="s">
        <v>2079</v>
      </c>
      <c r="C942" s="632" t="s">
        <v>4191</v>
      </c>
      <c r="D942" s="159">
        <f t="shared" si="29"/>
        <v>146.84923555555554</v>
      </c>
      <c r="E942" s="147" t="str">
        <f t="shared" si="28"/>
        <v>DER/SP 31/10/2024</v>
      </c>
      <c r="G942" s="634">
        <v>136.91999999999999</v>
      </c>
    </row>
    <row r="943" spans="1:7" ht="16.5" x14ac:dyDescent="0.3">
      <c r="A943" s="632" t="s">
        <v>2080</v>
      </c>
      <c r="B943" s="633" t="s">
        <v>2081</v>
      </c>
      <c r="C943" s="632" t="s">
        <v>4191</v>
      </c>
      <c r="D943" s="159">
        <f t="shared" si="29"/>
        <v>1413.8904377777776</v>
      </c>
      <c r="E943" s="147" t="str">
        <f t="shared" si="28"/>
        <v>DER/SP 31/10/2024</v>
      </c>
      <c r="G943" s="634">
        <v>1318.29</v>
      </c>
    </row>
    <row r="944" spans="1:7" ht="16.5" x14ac:dyDescent="0.3">
      <c r="A944" s="632" t="s">
        <v>2082</v>
      </c>
      <c r="B944" s="633" t="s">
        <v>2083</v>
      </c>
      <c r="C944" s="632" t="s">
        <v>4191</v>
      </c>
      <c r="D944" s="159">
        <f t="shared" si="29"/>
        <v>1874.7087444444444</v>
      </c>
      <c r="E944" s="147" t="str">
        <f t="shared" si="28"/>
        <v>DER/SP 31/10/2024</v>
      </c>
      <c r="G944" s="634">
        <v>1747.95</v>
      </c>
    </row>
    <row r="945" spans="1:7" ht="16.5" x14ac:dyDescent="0.3">
      <c r="A945" s="632" t="s">
        <v>2084</v>
      </c>
      <c r="B945" s="633" t="s">
        <v>2085</v>
      </c>
      <c r="C945" s="632" t="s">
        <v>4191</v>
      </c>
      <c r="D945" s="159">
        <f t="shared" si="29"/>
        <v>1496.9998977777777</v>
      </c>
      <c r="E945" s="147" t="str">
        <f t="shared" si="28"/>
        <v>DER/SP 31/10/2024</v>
      </c>
      <c r="G945" s="634">
        <v>1395.78</v>
      </c>
    </row>
    <row r="946" spans="1:7" ht="16.5" x14ac:dyDescent="0.3">
      <c r="A946" s="632" t="s">
        <v>2086</v>
      </c>
      <c r="B946" s="633" t="s">
        <v>1680</v>
      </c>
      <c r="C946" s="632" t="s">
        <v>4191</v>
      </c>
      <c r="D946" s="159">
        <f t="shared" si="29"/>
        <v>17.878883703703703</v>
      </c>
      <c r="E946" s="147" t="str">
        <f t="shared" si="28"/>
        <v>DER/SP 31/10/2024</v>
      </c>
      <c r="G946" s="634">
        <v>16.670000000000002</v>
      </c>
    </row>
    <row r="947" spans="1:7" ht="14" x14ac:dyDescent="0.3">
      <c r="A947" s="632" t="s">
        <v>2087</v>
      </c>
      <c r="B947" s="633" t="s">
        <v>2088</v>
      </c>
      <c r="C947" s="632" t="s">
        <v>545</v>
      </c>
      <c r="D947" s="159">
        <f t="shared" si="29"/>
        <v>12331.721399259257</v>
      </c>
      <c r="E947" s="147" t="str">
        <f t="shared" si="28"/>
        <v>DER/SP 31/10/2024</v>
      </c>
      <c r="G947" s="634">
        <v>11497.91</v>
      </c>
    </row>
    <row r="948" spans="1:7" ht="16.5" x14ac:dyDescent="0.3">
      <c r="A948" s="632" t="s">
        <v>2089</v>
      </c>
      <c r="B948" s="633" t="s">
        <v>2090</v>
      </c>
      <c r="C948" s="632" t="s">
        <v>4191</v>
      </c>
      <c r="D948" s="159">
        <f t="shared" si="29"/>
        <v>0.87946518518518502</v>
      </c>
      <c r="E948" s="147" t="str">
        <f t="shared" si="28"/>
        <v>DER/SP 31/10/2024</v>
      </c>
      <c r="G948" s="634">
        <v>0.82</v>
      </c>
    </row>
    <row r="949" spans="1:7" ht="14" x14ac:dyDescent="0.3">
      <c r="A949" s="632" t="s">
        <v>2091</v>
      </c>
      <c r="B949" s="633" t="s">
        <v>2092</v>
      </c>
      <c r="C949" s="632" t="s">
        <v>545</v>
      </c>
      <c r="D949" s="159">
        <f t="shared" si="29"/>
        <v>13442.67898148148</v>
      </c>
      <c r="E949" s="147" t="str">
        <f t="shared" si="28"/>
        <v>DER/SP 31/10/2024</v>
      </c>
      <c r="G949" s="634">
        <v>12533.75</v>
      </c>
    </row>
    <row r="950" spans="1:7" ht="14" x14ac:dyDescent="0.3">
      <c r="A950" s="632" t="s">
        <v>2093</v>
      </c>
      <c r="B950" s="633" t="s">
        <v>2094</v>
      </c>
      <c r="C950" s="632" t="s">
        <v>545</v>
      </c>
      <c r="D950" s="159">
        <f t="shared" si="29"/>
        <v>3178.0332481481478</v>
      </c>
      <c r="E950" s="147" t="str">
        <f t="shared" si="28"/>
        <v>DER/SP 31/10/2024</v>
      </c>
      <c r="G950" s="634">
        <v>2963.15</v>
      </c>
    </row>
    <row r="951" spans="1:7" ht="14" x14ac:dyDescent="0.3">
      <c r="A951" s="632" t="s">
        <v>2095</v>
      </c>
      <c r="B951" s="633" t="s">
        <v>2096</v>
      </c>
      <c r="C951" s="632" t="s">
        <v>1876</v>
      </c>
      <c r="D951" s="159">
        <f t="shared" si="29"/>
        <v>596.23449481481475</v>
      </c>
      <c r="E951" s="147" t="str">
        <f t="shared" si="28"/>
        <v>DER/SP 31/10/2024</v>
      </c>
      <c r="G951" s="634">
        <v>555.91999999999996</v>
      </c>
    </row>
    <row r="952" spans="1:7" ht="16.5" x14ac:dyDescent="0.3">
      <c r="A952" s="632" t="s">
        <v>2097</v>
      </c>
      <c r="B952" s="633" t="s">
        <v>910</v>
      </c>
      <c r="C952" s="632" t="s">
        <v>4192</v>
      </c>
      <c r="D952" s="159">
        <f t="shared" si="29"/>
        <v>869.73744222222217</v>
      </c>
      <c r="E952" s="147" t="str">
        <f t="shared" si="28"/>
        <v>DER/SP 31/10/2024</v>
      </c>
      <c r="G952" s="634">
        <v>810.93</v>
      </c>
    </row>
    <row r="953" spans="1:7" ht="16.5" x14ac:dyDescent="0.3">
      <c r="A953" s="632" t="s">
        <v>2098</v>
      </c>
      <c r="B953" s="633" t="s">
        <v>912</v>
      </c>
      <c r="C953" s="632" t="s">
        <v>4192</v>
      </c>
      <c r="D953" s="159">
        <f t="shared" si="29"/>
        <v>980.06742222222204</v>
      </c>
      <c r="E953" s="147" t="str">
        <f t="shared" si="28"/>
        <v>DER/SP 31/10/2024</v>
      </c>
      <c r="G953" s="634">
        <v>913.8</v>
      </c>
    </row>
    <row r="954" spans="1:7" ht="16.5" x14ac:dyDescent="0.3">
      <c r="A954" s="632" t="s">
        <v>2099</v>
      </c>
      <c r="B954" s="633" t="s">
        <v>913</v>
      </c>
      <c r="C954" s="632" t="s">
        <v>4192</v>
      </c>
      <c r="D954" s="159">
        <f t="shared" si="29"/>
        <v>1267.2128051851851</v>
      </c>
      <c r="E954" s="147" t="str">
        <f t="shared" si="28"/>
        <v>DER/SP 31/10/2024</v>
      </c>
      <c r="G954" s="634">
        <v>1181.53</v>
      </c>
    </row>
    <row r="955" spans="1:7" ht="16.5" x14ac:dyDescent="0.3">
      <c r="A955" s="632" t="s">
        <v>2100</v>
      </c>
      <c r="B955" s="633" t="s">
        <v>916</v>
      </c>
      <c r="C955" s="632" t="s">
        <v>4192</v>
      </c>
      <c r="D955" s="159">
        <f t="shared" si="29"/>
        <v>732.81972814814799</v>
      </c>
      <c r="E955" s="147" t="str">
        <f t="shared" si="28"/>
        <v>DER/SP 31/10/2024</v>
      </c>
      <c r="G955" s="634">
        <v>683.27</v>
      </c>
    </row>
    <row r="956" spans="1:7" ht="16.5" x14ac:dyDescent="0.3">
      <c r="A956" s="632" t="s">
        <v>2101</v>
      </c>
      <c r="B956" s="633" t="s">
        <v>915</v>
      </c>
      <c r="C956" s="632" t="s">
        <v>4192</v>
      </c>
      <c r="D956" s="159">
        <f t="shared" si="29"/>
        <v>803.60595037037024</v>
      </c>
      <c r="E956" s="147" t="str">
        <f t="shared" si="28"/>
        <v>DER/SP 31/10/2024</v>
      </c>
      <c r="G956" s="634">
        <v>749.27</v>
      </c>
    </row>
    <row r="957" spans="1:7" ht="16.5" x14ac:dyDescent="0.3">
      <c r="A957" s="632" t="s">
        <v>2102</v>
      </c>
      <c r="B957" s="633" t="s">
        <v>918</v>
      </c>
      <c r="C957" s="632" t="s">
        <v>4191</v>
      </c>
      <c r="D957" s="159">
        <f t="shared" si="29"/>
        <v>675.61159037037021</v>
      </c>
      <c r="E957" s="147" t="str">
        <f t="shared" si="28"/>
        <v>DER/SP 31/10/2024</v>
      </c>
      <c r="G957" s="634">
        <v>629.92999999999995</v>
      </c>
    </row>
    <row r="958" spans="1:7" ht="16.5" x14ac:dyDescent="0.3">
      <c r="A958" s="632" t="s">
        <v>2103</v>
      </c>
      <c r="B958" s="633" t="s">
        <v>920</v>
      </c>
      <c r="C958" s="632" t="s">
        <v>4191</v>
      </c>
      <c r="D958" s="159">
        <f t="shared" si="29"/>
        <v>585.42350814814813</v>
      </c>
      <c r="E958" s="147" t="str">
        <f t="shared" si="28"/>
        <v>DER/SP 31/10/2024</v>
      </c>
      <c r="G958" s="634">
        <v>545.84</v>
      </c>
    </row>
    <row r="959" spans="1:7" ht="14" x14ac:dyDescent="0.3">
      <c r="A959" s="632" t="s">
        <v>2104</v>
      </c>
      <c r="B959" s="633" t="s">
        <v>2105</v>
      </c>
      <c r="C959" s="632" t="s">
        <v>316</v>
      </c>
      <c r="D959" s="159">
        <f t="shared" si="29"/>
        <v>36.154599259259257</v>
      </c>
      <c r="E959" s="147" t="str">
        <f t="shared" si="28"/>
        <v>DER/SP 31/10/2024</v>
      </c>
      <c r="G959" s="634">
        <v>33.71</v>
      </c>
    </row>
    <row r="960" spans="1:7" ht="14" x14ac:dyDescent="0.3">
      <c r="A960" s="632" t="s">
        <v>2106</v>
      </c>
      <c r="B960" s="633" t="s">
        <v>2107</v>
      </c>
      <c r="C960" s="632" t="s">
        <v>316</v>
      </c>
      <c r="D960" s="159">
        <f t="shared" si="29"/>
        <v>41.860397777777777</v>
      </c>
      <c r="E960" s="147" t="str">
        <f t="shared" si="28"/>
        <v>DER/SP 31/10/2024</v>
      </c>
      <c r="G960" s="634">
        <v>39.03</v>
      </c>
    </row>
    <row r="961" spans="1:7" ht="14" x14ac:dyDescent="0.3">
      <c r="A961" s="632" t="s">
        <v>2108</v>
      </c>
      <c r="B961" s="633" t="s">
        <v>2109</v>
      </c>
      <c r="C961" s="632" t="s">
        <v>629</v>
      </c>
      <c r="D961" s="159">
        <f t="shared" si="29"/>
        <v>8376.6377592592598</v>
      </c>
      <c r="E961" s="147" t="str">
        <f t="shared" si="28"/>
        <v>DER/SP 31/10/2024</v>
      </c>
      <c r="G961" s="634">
        <v>7810.25</v>
      </c>
    </row>
    <row r="962" spans="1:7" ht="16.5" x14ac:dyDescent="0.3">
      <c r="A962" s="632" t="s">
        <v>2110</v>
      </c>
      <c r="B962" s="633" t="s">
        <v>1672</v>
      </c>
      <c r="C962" s="632" t="s">
        <v>4191</v>
      </c>
      <c r="D962" s="159">
        <f t="shared" si="29"/>
        <v>388.31605481481478</v>
      </c>
      <c r="E962" s="147" t="str">
        <f t="shared" si="28"/>
        <v>DER/SP 31/10/2024</v>
      </c>
      <c r="G962" s="634">
        <v>362.06</v>
      </c>
    </row>
    <row r="963" spans="1:7" ht="16.5" x14ac:dyDescent="0.3">
      <c r="A963" s="632" t="s">
        <v>2111</v>
      </c>
      <c r="B963" s="633" t="s">
        <v>1674</v>
      </c>
      <c r="C963" s="632" t="s">
        <v>4318</v>
      </c>
      <c r="D963" s="159">
        <f t="shared" si="29"/>
        <v>79.226942962962951</v>
      </c>
      <c r="E963" s="147" t="str">
        <f t="shared" si="28"/>
        <v>DER/SP 31/10/2024</v>
      </c>
      <c r="G963" s="634">
        <v>73.87</v>
      </c>
    </row>
    <row r="964" spans="1:7" ht="14" x14ac:dyDescent="0.3">
      <c r="A964" s="632" t="s">
        <v>2112</v>
      </c>
      <c r="B964" s="633" t="s">
        <v>2113</v>
      </c>
      <c r="C964" s="632" t="s">
        <v>402</v>
      </c>
      <c r="D964" s="159">
        <f t="shared" si="29"/>
        <v>57.765847407407399</v>
      </c>
      <c r="E964" s="147" t="str">
        <f t="shared" si="28"/>
        <v>DER/SP 31/10/2024</v>
      </c>
      <c r="G964" s="634">
        <v>53.86</v>
      </c>
    </row>
    <row r="965" spans="1:7" ht="14" x14ac:dyDescent="0.3">
      <c r="A965" s="632" t="s">
        <v>2114</v>
      </c>
      <c r="B965" s="633" t="s">
        <v>2115</v>
      </c>
      <c r="C965" s="632" t="s">
        <v>402</v>
      </c>
      <c r="D965" s="159">
        <f t="shared" si="29"/>
        <v>8.0117133333333328</v>
      </c>
      <c r="E965" s="147" t="str">
        <f t="shared" si="28"/>
        <v>DER/SP 31/10/2024</v>
      </c>
      <c r="G965" s="634">
        <v>7.47</v>
      </c>
    </row>
    <row r="966" spans="1:7" ht="14" x14ac:dyDescent="0.3">
      <c r="A966" s="632" t="s">
        <v>2116</v>
      </c>
      <c r="B966" s="633" t="s">
        <v>2117</v>
      </c>
      <c r="C966" s="632" t="s">
        <v>402</v>
      </c>
      <c r="D966" s="159">
        <f t="shared" si="29"/>
        <v>49.48600444444444</v>
      </c>
      <c r="E966" s="147" t="str">
        <f t="shared" si="28"/>
        <v>DER/SP 31/10/2024</v>
      </c>
      <c r="G966" s="634">
        <v>46.14</v>
      </c>
    </row>
    <row r="967" spans="1:7" ht="14" x14ac:dyDescent="0.3">
      <c r="A967" s="632" t="s">
        <v>2118</v>
      </c>
      <c r="B967" s="633" t="s">
        <v>2119</v>
      </c>
      <c r="C967" s="632" t="s">
        <v>402</v>
      </c>
      <c r="D967" s="159">
        <f t="shared" si="29"/>
        <v>102.81162518518516</v>
      </c>
      <c r="E967" s="147" t="str">
        <f t="shared" si="28"/>
        <v>DER/SP 31/10/2024</v>
      </c>
      <c r="G967" s="634">
        <v>95.86</v>
      </c>
    </row>
    <row r="968" spans="1:7" ht="14" x14ac:dyDescent="0.3">
      <c r="A968" s="632" t="s">
        <v>2120</v>
      </c>
      <c r="B968" s="633" t="s">
        <v>2121</v>
      </c>
      <c r="C968" s="632" t="s">
        <v>402</v>
      </c>
      <c r="D968" s="159">
        <f t="shared" si="29"/>
        <v>55.406306666666651</v>
      </c>
      <c r="E968" s="147" t="str">
        <f t="shared" ref="E968:E1031" si="30">$E$6</f>
        <v>DER/SP 31/10/2024</v>
      </c>
      <c r="G968" s="634">
        <v>51.66</v>
      </c>
    </row>
    <row r="969" spans="1:7" ht="14" x14ac:dyDescent="0.3">
      <c r="A969" s="632" t="s">
        <v>2122</v>
      </c>
      <c r="B969" s="633" t="s">
        <v>2123</v>
      </c>
      <c r="C969" s="632" t="s">
        <v>402</v>
      </c>
      <c r="D969" s="159">
        <f t="shared" si="29"/>
        <v>4.1077459259259257</v>
      </c>
      <c r="E969" s="147" t="str">
        <f t="shared" si="30"/>
        <v>DER/SP 31/10/2024</v>
      </c>
      <c r="G969" s="634">
        <v>3.83</v>
      </c>
    </row>
    <row r="970" spans="1:7" ht="14" x14ac:dyDescent="0.3">
      <c r="A970" s="632" t="s">
        <v>2124</v>
      </c>
      <c r="B970" s="633" t="s">
        <v>2125</v>
      </c>
      <c r="C970" s="632" t="s">
        <v>402</v>
      </c>
      <c r="D970" s="159">
        <f t="shared" ref="D970:D1033" si="31">(G970/(1+0.35))*(1+$D$3)</f>
        <v>10.360528888888888</v>
      </c>
      <c r="E970" s="147" t="str">
        <f t="shared" si="30"/>
        <v>DER/SP 31/10/2024</v>
      </c>
      <c r="G970" s="634">
        <v>9.66</v>
      </c>
    </row>
    <row r="971" spans="1:7" ht="14" x14ac:dyDescent="0.3">
      <c r="A971" s="632" t="s">
        <v>2126</v>
      </c>
      <c r="B971" s="633" t="s">
        <v>2127</v>
      </c>
      <c r="C971" s="632" t="s">
        <v>402</v>
      </c>
      <c r="D971" s="159">
        <f t="shared" si="31"/>
        <v>63.686149629629632</v>
      </c>
      <c r="E971" s="147" t="str">
        <f t="shared" si="30"/>
        <v>DER/SP 31/10/2024</v>
      </c>
      <c r="G971" s="634">
        <v>59.38</v>
      </c>
    </row>
    <row r="972" spans="1:7" ht="14" x14ac:dyDescent="0.3">
      <c r="A972" s="632" t="s">
        <v>2128</v>
      </c>
      <c r="B972" s="633" t="s">
        <v>2129</v>
      </c>
      <c r="C972" s="632" t="s">
        <v>402</v>
      </c>
      <c r="D972" s="159">
        <f t="shared" si="31"/>
        <v>44.380816296296295</v>
      </c>
      <c r="E972" s="147" t="str">
        <f t="shared" si="30"/>
        <v>DER/SP 31/10/2024</v>
      </c>
      <c r="G972" s="634">
        <v>41.38</v>
      </c>
    </row>
    <row r="973" spans="1:7" ht="14" x14ac:dyDescent="0.3">
      <c r="A973" s="632" t="s">
        <v>2130</v>
      </c>
      <c r="B973" s="633" t="s">
        <v>2131</v>
      </c>
      <c r="C973" s="632" t="s">
        <v>402</v>
      </c>
      <c r="D973" s="159">
        <f t="shared" si="31"/>
        <v>13.492282962962962</v>
      </c>
      <c r="E973" s="147" t="str">
        <f t="shared" si="30"/>
        <v>DER/SP 31/10/2024</v>
      </c>
      <c r="G973" s="634">
        <v>12.58</v>
      </c>
    </row>
    <row r="974" spans="1:7" ht="14" x14ac:dyDescent="0.3">
      <c r="A974" s="632" t="s">
        <v>2132</v>
      </c>
      <c r="B974" s="633" t="s">
        <v>2133</v>
      </c>
      <c r="C974" s="632" t="s">
        <v>402</v>
      </c>
      <c r="D974" s="159">
        <f t="shared" si="31"/>
        <v>72.28774814814814</v>
      </c>
      <c r="E974" s="147" t="str">
        <f t="shared" si="30"/>
        <v>DER/SP 31/10/2024</v>
      </c>
      <c r="G974" s="634">
        <v>67.400000000000006</v>
      </c>
    </row>
    <row r="975" spans="1:7" ht="14" x14ac:dyDescent="0.3">
      <c r="A975" s="632" t="s">
        <v>2134</v>
      </c>
      <c r="B975" s="633" t="s">
        <v>2135</v>
      </c>
      <c r="C975" s="632" t="s">
        <v>402</v>
      </c>
      <c r="D975" s="159">
        <f t="shared" si="31"/>
        <v>109.35398814814813</v>
      </c>
      <c r="E975" s="147" t="str">
        <f t="shared" si="30"/>
        <v>DER/SP 31/10/2024</v>
      </c>
      <c r="G975" s="634">
        <v>101.96</v>
      </c>
    </row>
    <row r="976" spans="1:7" ht="14" x14ac:dyDescent="0.3">
      <c r="A976" s="632" t="s">
        <v>2136</v>
      </c>
      <c r="B976" s="633" t="s">
        <v>2137</v>
      </c>
      <c r="C976" s="632" t="s">
        <v>293</v>
      </c>
      <c r="D976" s="159">
        <f t="shared" si="31"/>
        <v>1.2226711111111108</v>
      </c>
      <c r="E976" s="147" t="str">
        <f t="shared" si="30"/>
        <v>DER/SP 31/10/2024</v>
      </c>
      <c r="G976" s="634">
        <v>1.1399999999999999</v>
      </c>
    </row>
    <row r="977" spans="1:7" ht="14" x14ac:dyDescent="0.3">
      <c r="A977" s="632" t="s">
        <v>2138</v>
      </c>
      <c r="B977" s="633" t="s">
        <v>2139</v>
      </c>
      <c r="C977" s="632" t="s">
        <v>2140</v>
      </c>
      <c r="D977" s="159">
        <f t="shared" si="31"/>
        <v>6460.4547237037032</v>
      </c>
      <c r="E977" s="147" t="str">
        <f t="shared" si="30"/>
        <v>DER/SP 31/10/2024</v>
      </c>
      <c r="G977" s="634">
        <v>6023.63</v>
      </c>
    </row>
    <row r="978" spans="1:7" ht="14" x14ac:dyDescent="0.3">
      <c r="A978" s="632" t="s">
        <v>2141</v>
      </c>
      <c r="B978" s="633" t="s">
        <v>2142</v>
      </c>
      <c r="C978" s="632" t="s">
        <v>402</v>
      </c>
      <c r="D978" s="159">
        <f t="shared" si="31"/>
        <v>89.319342222222218</v>
      </c>
      <c r="E978" s="147" t="str">
        <f t="shared" si="30"/>
        <v>DER/SP 31/10/2024</v>
      </c>
      <c r="G978" s="634">
        <v>83.28</v>
      </c>
    </row>
    <row r="979" spans="1:7" ht="14" x14ac:dyDescent="0.3">
      <c r="A979" s="632" t="s">
        <v>2143</v>
      </c>
      <c r="B979" s="633" t="s">
        <v>2144</v>
      </c>
      <c r="C979" s="632" t="s">
        <v>402</v>
      </c>
      <c r="D979" s="159">
        <f t="shared" si="31"/>
        <v>19.584188148148151</v>
      </c>
      <c r="E979" s="147" t="str">
        <f t="shared" si="30"/>
        <v>DER/SP 31/10/2024</v>
      </c>
      <c r="G979" s="634">
        <v>18.260000000000002</v>
      </c>
    </row>
    <row r="980" spans="1:7" ht="14" x14ac:dyDescent="0.3">
      <c r="A980" s="632" t="s">
        <v>2145</v>
      </c>
      <c r="B980" s="633" t="s">
        <v>2146</v>
      </c>
      <c r="C980" s="632" t="s">
        <v>402</v>
      </c>
      <c r="D980" s="159">
        <f t="shared" si="31"/>
        <v>79.334194814814808</v>
      </c>
      <c r="E980" s="147" t="str">
        <f t="shared" si="30"/>
        <v>DER/SP 31/10/2024</v>
      </c>
      <c r="G980" s="634">
        <v>73.97</v>
      </c>
    </row>
    <row r="981" spans="1:7" ht="14" x14ac:dyDescent="0.3">
      <c r="A981" s="632" t="s">
        <v>2147</v>
      </c>
      <c r="B981" s="633" t="s">
        <v>2148</v>
      </c>
      <c r="C981" s="632" t="s">
        <v>402</v>
      </c>
      <c r="D981" s="159">
        <f t="shared" si="31"/>
        <v>159.1188474074074</v>
      </c>
      <c r="E981" s="147" t="str">
        <f t="shared" si="30"/>
        <v>DER/SP 31/10/2024</v>
      </c>
      <c r="G981" s="634">
        <v>148.36000000000001</v>
      </c>
    </row>
    <row r="982" spans="1:7" ht="14" x14ac:dyDescent="0.3">
      <c r="A982" s="632" t="s">
        <v>2149</v>
      </c>
      <c r="B982" s="633" t="s">
        <v>2150</v>
      </c>
      <c r="C982" s="632" t="s">
        <v>402</v>
      </c>
      <c r="D982" s="159">
        <f t="shared" si="31"/>
        <v>71.376107407407403</v>
      </c>
      <c r="E982" s="147" t="str">
        <f t="shared" si="30"/>
        <v>DER/SP 31/10/2024</v>
      </c>
      <c r="G982" s="634">
        <v>66.55</v>
      </c>
    </row>
    <row r="983" spans="1:7" ht="14" x14ac:dyDescent="0.3">
      <c r="A983" s="632" t="s">
        <v>2151</v>
      </c>
      <c r="B983" s="633" t="s">
        <v>2152</v>
      </c>
      <c r="C983" s="632" t="s">
        <v>402</v>
      </c>
      <c r="D983" s="159">
        <f t="shared" si="31"/>
        <v>70.518092592592595</v>
      </c>
      <c r="E983" s="147" t="str">
        <f t="shared" si="30"/>
        <v>DER/SP 31/10/2024</v>
      </c>
      <c r="G983" s="634">
        <v>65.75</v>
      </c>
    </row>
    <row r="984" spans="1:7" ht="14" x14ac:dyDescent="0.3">
      <c r="A984" s="632" t="s">
        <v>2153</v>
      </c>
      <c r="B984" s="633" t="s">
        <v>2154</v>
      </c>
      <c r="C984" s="632" t="s">
        <v>402</v>
      </c>
      <c r="D984" s="159">
        <f t="shared" si="31"/>
        <v>109.92242296296295</v>
      </c>
      <c r="E984" s="147" t="str">
        <f t="shared" si="30"/>
        <v>DER/SP 31/10/2024</v>
      </c>
      <c r="G984" s="634">
        <v>102.49</v>
      </c>
    </row>
    <row r="985" spans="1:7" ht="14" x14ac:dyDescent="0.3">
      <c r="A985" s="632" t="s">
        <v>2155</v>
      </c>
      <c r="B985" s="633" t="s">
        <v>2156</v>
      </c>
      <c r="C985" s="632" t="s">
        <v>402</v>
      </c>
      <c r="D985" s="159">
        <f t="shared" si="31"/>
        <v>146.97793777777775</v>
      </c>
      <c r="E985" s="147" t="str">
        <f t="shared" si="30"/>
        <v>DER/SP 31/10/2024</v>
      </c>
      <c r="G985" s="634">
        <v>137.04</v>
      </c>
    </row>
    <row r="986" spans="1:7" ht="14" x14ac:dyDescent="0.3">
      <c r="A986" s="632" t="s">
        <v>2157</v>
      </c>
      <c r="B986" s="633" t="s">
        <v>2158</v>
      </c>
      <c r="C986" s="632" t="s">
        <v>293</v>
      </c>
      <c r="D986" s="159">
        <f t="shared" si="31"/>
        <v>2.6705711111111112</v>
      </c>
      <c r="E986" s="147" t="str">
        <f t="shared" si="30"/>
        <v>DER/SP 31/10/2024</v>
      </c>
      <c r="G986" s="634">
        <v>2.4900000000000002</v>
      </c>
    </row>
    <row r="987" spans="1:7" ht="14" x14ac:dyDescent="0.3">
      <c r="A987" s="632" t="s">
        <v>2159</v>
      </c>
      <c r="B987" s="633" t="s">
        <v>2160</v>
      </c>
      <c r="C987" s="632" t="s">
        <v>2140</v>
      </c>
      <c r="D987" s="159">
        <f t="shared" si="31"/>
        <v>20142.165907407405</v>
      </c>
      <c r="E987" s="147" t="str">
        <f t="shared" si="30"/>
        <v>DER/SP 31/10/2024</v>
      </c>
      <c r="G987" s="634">
        <v>18780.25</v>
      </c>
    </row>
    <row r="988" spans="1:7" ht="14" x14ac:dyDescent="0.3">
      <c r="A988" s="632" t="s">
        <v>2161</v>
      </c>
      <c r="B988" s="633" t="s">
        <v>2162</v>
      </c>
      <c r="C988" s="632" t="s">
        <v>402</v>
      </c>
      <c r="D988" s="159">
        <f t="shared" si="31"/>
        <v>46.547303703703697</v>
      </c>
      <c r="E988" s="147" t="str">
        <f t="shared" si="30"/>
        <v>DER/SP 31/10/2024</v>
      </c>
      <c r="G988" s="634">
        <v>43.4</v>
      </c>
    </row>
    <row r="989" spans="1:7" ht="14" x14ac:dyDescent="0.3">
      <c r="A989" s="632" t="s">
        <v>2163</v>
      </c>
      <c r="B989" s="633" t="s">
        <v>2164</v>
      </c>
      <c r="C989" s="632" t="s">
        <v>402</v>
      </c>
      <c r="D989" s="159">
        <f t="shared" si="31"/>
        <v>17.128120740740741</v>
      </c>
      <c r="E989" s="147" t="str">
        <f t="shared" si="30"/>
        <v>DER/SP 31/10/2024</v>
      </c>
      <c r="G989" s="634">
        <v>15.97</v>
      </c>
    </row>
    <row r="990" spans="1:7" ht="14" x14ac:dyDescent="0.3">
      <c r="A990" s="632" t="s">
        <v>2165</v>
      </c>
      <c r="B990" s="633" t="s">
        <v>2166</v>
      </c>
      <c r="C990" s="632" t="s">
        <v>402</v>
      </c>
      <c r="D990" s="159">
        <f t="shared" si="31"/>
        <v>135.16950888888888</v>
      </c>
      <c r="E990" s="147" t="str">
        <f t="shared" si="30"/>
        <v>DER/SP 31/10/2024</v>
      </c>
      <c r="G990" s="634">
        <v>126.03</v>
      </c>
    </row>
    <row r="991" spans="1:7" ht="14" x14ac:dyDescent="0.3">
      <c r="A991" s="632" t="s">
        <v>2167</v>
      </c>
      <c r="B991" s="633" t="s">
        <v>2168</v>
      </c>
      <c r="C991" s="632" t="s">
        <v>402</v>
      </c>
      <c r="D991" s="159">
        <f t="shared" si="31"/>
        <v>172.2250237037037</v>
      </c>
      <c r="E991" s="147" t="str">
        <f t="shared" si="30"/>
        <v>DER/SP 31/10/2024</v>
      </c>
      <c r="G991" s="634">
        <v>160.58000000000001</v>
      </c>
    </row>
    <row r="992" spans="1:7" ht="14" x14ac:dyDescent="0.3">
      <c r="A992" s="632" t="s">
        <v>2169</v>
      </c>
      <c r="B992" s="633" t="s">
        <v>2170</v>
      </c>
      <c r="C992" s="632" t="s">
        <v>293</v>
      </c>
      <c r="D992" s="159">
        <f t="shared" si="31"/>
        <v>2.6491207407407407</v>
      </c>
      <c r="E992" s="147" t="str">
        <f t="shared" si="30"/>
        <v>DER/SP 31/10/2024</v>
      </c>
      <c r="G992" s="634">
        <v>2.4700000000000002</v>
      </c>
    </row>
    <row r="993" spans="1:7" ht="14" x14ac:dyDescent="0.3">
      <c r="A993" s="632" t="s">
        <v>2171</v>
      </c>
      <c r="B993" s="633" t="s">
        <v>2172</v>
      </c>
      <c r="C993" s="632" t="s">
        <v>2140</v>
      </c>
      <c r="D993" s="159">
        <f t="shared" si="31"/>
        <v>13449.039016296296</v>
      </c>
      <c r="E993" s="147" t="str">
        <f t="shared" si="30"/>
        <v>DER/SP 31/10/2024</v>
      </c>
      <c r="G993" s="634">
        <v>12539.68</v>
      </c>
    </row>
    <row r="994" spans="1:7" ht="14" x14ac:dyDescent="0.3">
      <c r="A994" s="632" t="s">
        <v>2173</v>
      </c>
      <c r="B994" s="633" t="s">
        <v>2174</v>
      </c>
      <c r="C994" s="632" t="s">
        <v>402</v>
      </c>
      <c r="D994" s="159">
        <f t="shared" si="31"/>
        <v>45.142304444444441</v>
      </c>
      <c r="E994" s="147" t="str">
        <f t="shared" si="30"/>
        <v>DER/SP 31/10/2024</v>
      </c>
      <c r="G994" s="634">
        <v>42.09</v>
      </c>
    </row>
    <row r="995" spans="1:7" ht="14" x14ac:dyDescent="0.3">
      <c r="A995" s="632" t="s">
        <v>2175</v>
      </c>
      <c r="B995" s="633" t="s">
        <v>2176</v>
      </c>
      <c r="C995" s="632" t="s">
        <v>402</v>
      </c>
      <c r="D995" s="159">
        <f t="shared" si="31"/>
        <v>16.613311851851851</v>
      </c>
      <c r="E995" s="147" t="str">
        <f t="shared" si="30"/>
        <v>DER/SP 31/10/2024</v>
      </c>
      <c r="G995" s="634">
        <v>15.49</v>
      </c>
    </row>
    <row r="996" spans="1:7" ht="14" x14ac:dyDescent="0.3">
      <c r="A996" s="632" t="s">
        <v>2177</v>
      </c>
      <c r="B996" s="633" t="s">
        <v>2178</v>
      </c>
      <c r="C996" s="632" t="s">
        <v>402</v>
      </c>
      <c r="D996" s="159">
        <f t="shared" si="31"/>
        <v>74.111029629629613</v>
      </c>
      <c r="E996" s="147" t="str">
        <f t="shared" si="30"/>
        <v>DER/SP 31/10/2024</v>
      </c>
      <c r="G996" s="634">
        <v>69.099999999999994</v>
      </c>
    </row>
    <row r="997" spans="1:7" ht="14" x14ac:dyDescent="0.3">
      <c r="A997" s="632" t="s">
        <v>2179</v>
      </c>
      <c r="B997" s="633" t="s">
        <v>2180</v>
      </c>
      <c r="C997" s="632" t="s">
        <v>402</v>
      </c>
      <c r="D997" s="159">
        <f t="shared" si="31"/>
        <v>111.16654444444443</v>
      </c>
      <c r="E997" s="147" t="str">
        <f t="shared" si="30"/>
        <v>DER/SP 31/10/2024</v>
      </c>
      <c r="G997" s="634">
        <v>103.65</v>
      </c>
    </row>
    <row r="998" spans="1:7" ht="14" x14ac:dyDescent="0.3">
      <c r="A998" s="632" t="s">
        <v>2181</v>
      </c>
      <c r="B998" s="633" t="s">
        <v>2182</v>
      </c>
      <c r="C998" s="632" t="s">
        <v>293</v>
      </c>
      <c r="D998" s="159">
        <f t="shared" si="31"/>
        <v>1.1690451851851853</v>
      </c>
      <c r="E998" s="147" t="str">
        <f t="shared" si="30"/>
        <v>DER/SP 31/10/2024</v>
      </c>
      <c r="G998" s="634">
        <v>1.0900000000000001</v>
      </c>
    </row>
    <row r="999" spans="1:7" ht="14" x14ac:dyDescent="0.3">
      <c r="A999" s="632" t="s">
        <v>2183</v>
      </c>
      <c r="B999" s="633" t="s">
        <v>2184</v>
      </c>
      <c r="C999" s="632" t="s">
        <v>2140</v>
      </c>
      <c r="D999" s="159">
        <f t="shared" si="31"/>
        <v>5790.1413748148152</v>
      </c>
      <c r="E999" s="147" t="str">
        <f t="shared" si="30"/>
        <v>DER/SP 31/10/2024</v>
      </c>
      <c r="G999" s="634">
        <v>5398.64</v>
      </c>
    </row>
    <row r="1000" spans="1:7" ht="14" x14ac:dyDescent="0.3">
      <c r="A1000" s="632" t="s">
        <v>2185</v>
      </c>
      <c r="B1000" s="633" t="s">
        <v>2186</v>
      </c>
      <c r="C1000" s="632" t="s">
        <v>402</v>
      </c>
      <c r="D1000" s="159">
        <f t="shared" si="31"/>
        <v>98.628802962962951</v>
      </c>
      <c r="E1000" s="147" t="str">
        <f t="shared" si="30"/>
        <v>DER/SP 31/10/2024</v>
      </c>
      <c r="G1000" s="634">
        <v>91.96</v>
      </c>
    </row>
    <row r="1001" spans="1:7" ht="14" x14ac:dyDescent="0.3">
      <c r="A1001" s="632" t="s">
        <v>2187</v>
      </c>
      <c r="B1001" s="633" t="s">
        <v>2188</v>
      </c>
      <c r="C1001" s="632" t="s">
        <v>402</v>
      </c>
      <c r="D1001" s="159">
        <f t="shared" si="31"/>
        <v>30.234297037037035</v>
      </c>
      <c r="E1001" s="147" t="str">
        <f t="shared" si="30"/>
        <v>DER/SP 31/10/2024</v>
      </c>
      <c r="G1001" s="634">
        <v>28.19</v>
      </c>
    </row>
    <row r="1002" spans="1:7" ht="14" x14ac:dyDescent="0.3">
      <c r="A1002" s="632" t="s">
        <v>2189</v>
      </c>
      <c r="B1002" s="633" t="s">
        <v>2190</v>
      </c>
      <c r="C1002" s="632" t="s">
        <v>402</v>
      </c>
      <c r="D1002" s="159">
        <f t="shared" si="31"/>
        <v>168.82513999999998</v>
      </c>
      <c r="E1002" s="147" t="str">
        <f t="shared" si="30"/>
        <v>DER/SP 31/10/2024</v>
      </c>
      <c r="G1002" s="634">
        <v>157.41</v>
      </c>
    </row>
    <row r="1003" spans="1:7" ht="14" x14ac:dyDescent="0.3">
      <c r="A1003" s="632" t="s">
        <v>2191</v>
      </c>
      <c r="B1003" s="633" t="s">
        <v>2192</v>
      </c>
      <c r="C1003" s="632" t="s">
        <v>402</v>
      </c>
      <c r="D1003" s="159">
        <f t="shared" si="31"/>
        <v>248.60979259259258</v>
      </c>
      <c r="E1003" s="147" t="str">
        <f t="shared" si="30"/>
        <v>DER/SP 31/10/2024</v>
      </c>
      <c r="G1003" s="634">
        <v>231.8</v>
      </c>
    </row>
    <row r="1004" spans="1:7" ht="14" x14ac:dyDescent="0.3">
      <c r="A1004" s="632" t="s">
        <v>2193</v>
      </c>
      <c r="B1004" s="633" t="s">
        <v>2194</v>
      </c>
      <c r="C1004" s="632" t="s">
        <v>402</v>
      </c>
      <c r="D1004" s="159">
        <f t="shared" si="31"/>
        <v>112.44284148148148</v>
      </c>
      <c r="E1004" s="147" t="str">
        <f t="shared" si="30"/>
        <v>DER/SP 31/10/2024</v>
      </c>
      <c r="G1004" s="634">
        <v>104.84</v>
      </c>
    </row>
    <row r="1005" spans="1:7" ht="14" x14ac:dyDescent="0.3">
      <c r="A1005" s="632" t="s">
        <v>2195</v>
      </c>
      <c r="B1005" s="633" t="s">
        <v>2196</v>
      </c>
      <c r="C1005" s="632" t="s">
        <v>402</v>
      </c>
      <c r="D1005" s="159">
        <f t="shared" si="31"/>
        <v>52.392529629629628</v>
      </c>
      <c r="E1005" s="147" t="str">
        <f t="shared" si="30"/>
        <v>DER/SP 31/10/2024</v>
      </c>
      <c r="G1005" s="634">
        <v>48.85</v>
      </c>
    </row>
    <row r="1006" spans="1:7" ht="14" x14ac:dyDescent="0.3">
      <c r="A1006" s="632" t="s">
        <v>2197</v>
      </c>
      <c r="B1006" s="633" t="s">
        <v>2198</v>
      </c>
      <c r="C1006" s="632" t="s">
        <v>402</v>
      </c>
      <c r="D1006" s="159">
        <f t="shared" si="31"/>
        <v>107.24112666666666</v>
      </c>
      <c r="E1006" s="147" t="str">
        <f t="shared" si="30"/>
        <v>DER/SP 31/10/2024</v>
      </c>
      <c r="G1006" s="634">
        <v>99.99</v>
      </c>
    </row>
    <row r="1007" spans="1:7" ht="14" x14ac:dyDescent="0.3">
      <c r="A1007" s="632" t="s">
        <v>2199</v>
      </c>
      <c r="B1007" s="633" t="s">
        <v>2200</v>
      </c>
      <c r="C1007" s="632" t="s">
        <v>402</v>
      </c>
      <c r="D1007" s="159">
        <f t="shared" si="31"/>
        <v>187.02577925925925</v>
      </c>
      <c r="E1007" s="147" t="str">
        <f t="shared" si="30"/>
        <v>DER/SP 31/10/2024</v>
      </c>
      <c r="G1007" s="634">
        <v>174.38</v>
      </c>
    </row>
    <row r="1008" spans="1:7" ht="14" x14ac:dyDescent="0.3">
      <c r="A1008" s="632" t="s">
        <v>2201</v>
      </c>
      <c r="B1008" s="633" t="s">
        <v>2202</v>
      </c>
      <c r="C1008" s="632" t="s">
        <v>402</v>
      </c>
      <c r="D1008" s="159">
        <f t="shared" si="31"/>
        <v>32.314982962962958</v>
      </c>
      <c r="E1008" s="147" t="str">
        <f t="shared" si="30"/>
        <v>DER/SP 31/10/2024</v>
      </c>
      <c r="G1008" s="634">
        <v>30.13</v>
      </c>
    </row>
    <row r="1009" spans="1:7" ht="14" x14ac:dyDescent="0.3">
      <c r="A1009" s="632" t="s">
        <v>2203</v>
      </c>
      <c r="B1009" s="633" t="s">
        <v>2204</v>
      </c>
      <c r="C1009" s="632" t="s">
        <v>402</v>
      </c>
      <c r="D1009" s="159">
        <f t="shared" si="31"/>
        <v>1.4479</v>
      </c>
      <c r="E1009" s="147" t="str">
        <f t="shared" si="30"/>
        <v>DER/SP 31/10/2024</v>
      </c>
      <c r="G1009" s="634">
        <v>1.35</v>
      </c>
    </row>
    <row r="1010" spans="1:7" ht="14" x14ac:dyDescent="0.3">
      <c r="A1010" s="632" t="s">
        <v>2205</v>
      </c>
      <c r="B1010" s="633" t="s">
        <v>2206</v>
      </c>
      <c r="C1010" s="632" t="s">
        <v>402</v>
      </c>
      <c r="D1010" s="159">
        <f t="shared" si="31"/>
        <v>5.0086614814814805</v>
      </c>
      <c r="E1010" s="147" t="str">
        <f t="shared" si="30"/>
        <v>DER/SP 31/10/2024</v>
      </c>
      <c r="G1010" s="634">
        <v>4.67</v>
      </c>
    </row>
    <row r="1011" spans="1:7" ht="14" x14ac:dyDescent="0.3">
      <c r="A1011" s="632" t="s">
        <v>2207</v>
      </c>
      <c r="B1011" s="633" t="s">
        <v>2208</v>
      </c>
      <c r="C1011" s="632" t="s">
        <v>402</v>
      </c>
      <c r="D1011" s="159">
        <f t="shared" si="31"/>
        <v>36.594331851851848</v>
      </c>
      <c r="E1011" s="147" t="str">
        <f t="shared" si="30"/>
        <v>DER/SP 31/10/2024</v>
      </c>
      <c r="G1011" s="634">
        <v>34.119999999999997</v>
      </c>
    </row>
    <row r="1012" spans="1:7" ht="14" x14ac:dyDescent="0.3">
      <c r="A1012" s="632" t="s">
        <v>2209</v>
      </c>
      <c r="B1012" s="633" t="s">
        <v>2210</v>
      </c>
      <c r="C1012" s="632" t="s">
        <v>402</v>
      </c>
      <c r="D1012" s="159">
        <f t="shared" si="31"/>
        <v>32.754715555555549</v>
      </c>
      <c r="E1012" s="147" t="str">
        <f t="shared" si="30"/>
        <v>DER/SP 31/10/2024</v>
      </c>
      <c r="G1012" s="634">
        <v>30.54</v>
      </c>
    </row>
    <row r="1013" spans="1:7" ht="14" x14ac:dyDescent="0.3">
      <c r="A1013" s="632" t="s">
        <v>2211</v>
      </c>
      <c r="B1013" s="633" t="s">
        <v>2212</v>
      </c>
      <c r="C1013" s="632" t="s">
        <v>402</v>
      </c>
      <c r="D1013" s="159">
        <f t="shared" si="31"/>
        <v>2.3380903703703706</v>
      </c>
      <c r="E1013" s="147" t="str">
        <f t="shared" si="30"/>
        <v>DER/SP 31/10/2024</v>
      </c>
      <c r="G1013" s="634">
        <v>2.1800000000000002</v>
      </c>
    </row>
    <row r="1014" spans="1:7" ht="14" x14ac:dyDescent="0.3">
      <c r="A1014" s="632" t="s">
        <v>2213</v>
      </c>
      <c r="B1014" s="633" t="s">
        <v>2214</v>
      </c>
      <c r="C1014" s="632" t="s">
        <v>402</v>
      </c>
      <c r="D1014" s="159">
        <f t="shared" si="31"/>
        <v>8.3120185185185171</v>
      </c>
      <c r="E1014" s="147" t="str">
        <f t="shared" si="30"/>
        <v>DER/SP 31/10/2024</v>
      </c>
      <c r="G1014" s="634">
        <v>7.75</v>
      </c>
    </row>
    <row r="1015" spans="1:7" ht="14" x14ac:dyDescent="0.3">
      <c r="A1015" s="632" t="s">
        <v>2215</v>
      </c>
      <c r="B1015" s="633" t="s">
        <v>2216</v>
      </c>
      <c r="C1015" s="632" t="s">
        <v>402</v>
      </c>
      <c r="D1015" s="159">
        <f t="shared" si="31"/>
        <v>39.908414074074074</v>
      </c>
      <c r="E1015" s="147" t="str">
        <f t="shared" si="30"/>
        <v>DER/SP 31/10/2024</v>
      </c>
      <c r="G1015" s="634">
        <v>37.21</v>
      </c>
    </row>
    <row r="1016" spans="1:7" ht="14" x14ac:dyDescent="0.3">
      <c r="A1016" s="632" t="s">
        <v>2217</v>
      </c>
      <c r="B1016" s="633" t="s">
        <v>2218</v>
      </c>
      <c r="C1016" s="632" t="s">
        <v>402</v>
      </c>
      <c r="D1016" s="159">
        <f t="shared" si="31"/>
        <v>37.312919259259253</v>
      </c>
      <c r="E1016" s="147" t="str">
        <f t="shared" si="30"/>
        <v>DER/SP 31/10/2024</v>
      </c>
      <c r="G1016" s="634">
        <v>34.79</v>
      </c>
    </row>
    <row r="1017" spans="1:7" ht="14" x14ac:dyDescent="0.3">
      <c r="A1017" s="632" t="s">
        <v>2219</v>
      </c>
      <c r="B1017" s="633" t="s">
        <v>2220</v>
      </c>
      <c r="C1017" s="632" t="s">
        <v>402</v>
      </c>
      <c r="D1017" s="159">
        <f t="shared" si="31"/>
        <v>11.411597037037037</v>
      </c>
      <c r="E1017" s="147" t="str">
        <f t="shared" si="30"/>
        <v>DER/SP 31/10/2024</v>
      </c>
      <c r="G1017" s="634">
        <v>10.64</v>
      </c>
    </row>
    <row r="1018" spans="1:7" ht="14" x14ac:dyDescent="0.3">
      <c r="A1018" s="632" t="s">
        <v>2221</v>
      </c>
      <c r="B1018" s="633" t="s">
        <v>2222</v>
      </c>
      <c r="C1018" s="632" t="s">
        <v>402</v>
      </c>
      <c r="D1018" s="159">
        <f t="shared" si="31"/>
        <v>20.914111111111108</v>
      </c>
      <c r="E1018" s="147" t="str">
        <f t="shared" si="30"/>
        <v>DER/SP 31/10/2024</v>
      </c>
      <c r="G1018" s="634">
        <v>19.5</v>
      </c>
    </row>
    <row r="1019" spans="1:7" ht="14" x14ac:dyDescent="0.3">
      <c r="A1019" s="632" t="s">
        <v>2223</v>
      </c>
      <c r="B1019" s="633" t="s">
        <v>2224</v>
      </c>
      <c r="C1019" s="632" t="s">
        <v>402</v>
      </c>
      <c r="D1019" s="159">
        <f t="shared" si="31"/>
        <v>52.499781481481477</v>
      </c>
      <c r="E1019" s="147" t="str">
        <f t="shared" si="30"/>
        <v>DER/SP 31/10/2024</v>
      </c>
      <c r="G1019" s="634">
        <v>48.95</v>
      </c>
    </row>
    <row r="1020" spans="1:7" ht="14" x14ac:dyDescent="0.3">
      <c r="A1020" s="632" t="s">
        <v>2225</v>
      </c>
      <c r="B1020" s="633" t="s">
        <v>2226</v>
      </c>
      <c r="C1020" s="632" t="s">
        <v>402</v>
      </c>
      <c r="D1020" s="159">
        <f t="shared" si="31"/>
        <v>37.5703237037037</v>
      </c>
      <c r="E1020" s="147" t="str">
        <f t="shared" si="30"/>
        <v>DER/SP 31/10/2024</v>
      </c>
      <c r="G1020" s="634">
        <v>35.03</v>
      </c>
    </row>
    <row r="1021" spans="1:7" ht="14" x14ac:dyDescent="0.3">
      <c r="A1021" s="632" t="s">
        <v>2227</v>
      </c>
      <c r="B1021" s="633" t="s">
        <v>2228</v>
      </c>
      <c r="C1021" s="632" t="s">
        <v>402</v>
      </c>
      <c r="D1021" s="159">
        <f t="shared" si="31"/>
        <v>11.926405925925923</v>
      </c>
      <c r="E1021" s="147" t="str">
        <f t="shared" si="30"/>
        <v>DER/SP 31/10/2024</v>
      </c>
      <c r="G1021" s="634">
        <v>11.12</v>
      </c>
    </row>
    <row r="1022" spans="1:7" ht="14" x14ac:dyDescent="0.3">
      <c r="A1022" s="632" t="s">
        <v>2229</v>
      </c>
      <c r="B1022" s="633" t="s">
        <v>2230</v>
      </c>
      <c r="C1022" s="632" t="s">
        <v>402</v>
      </c>
      <c r="D1022" s="159">
        <f t="shared" si="31"/>
        <v>20.313500740740739</v>
      </c>
      <c r="E1022" s="147" t="str">
        <f t="shared" si="30"/>
        <v>DER/SP 31/10/2024</v>
      </c>
      <c r="G1022" s="634">
        <v>18.940000000000001</v>
      </c>
    </row>
    <row r="1023" spans="1:7" ht="14" x14ac:dyDescent="0.3">
      <c r="A1023" s="632" t="s">
        <v>2231</v>
      </c>
      <c r="B1023" s="633" t="s">
        <v>2232</v>
      </c>
      <c r="C1023" s="632" t="s">
        <v>402</v>
      </c>
      <c r="D1023" s="159">
        <f t="shared" si="31"/>
        <v>51.899171111111109</v>
      </c>
      <c r="E1023" s="147" t="str">
        <f t="shared" si="30"/>
        <v>DER/SP 31/10/2024</v>
      </c>
      <c r="G1023" s="634">
        <v>48.39</v>
      </c>
    </row>
    <row r="1024" spans="1:7" ht="14" x14ac:dyDescent="0.3">
      <c r="A1024" s="632" t="s">
        <v>2233</v>
      </c>
      <c r="B1024" s="633" t="s">
        <v>2234</v>
      </c>
      <c r="C1024" s="632" t="s">
        <v>402</v>
      </c>
      <c r="D1024" s="159">
        <f t="shared" si="31"/>
        <v>32.411509629629627</v>
      </c>
      <c r="E1024" s="147" t="str">
        <f t="shared" si="30"/>
        <v>DER/SP 31/10/2024</v>
      </c>
      <c r="G1024" s="634">
        <v>30.22</v>
      </c>
    </row>
    <row r="1025" spans="1:7" ht="14" x14ac:dyDescent="0.3">
      <c r="A1025" s="632" t="s">
        <v>2235</v>
      </c>
      <c r="B1025" s="633" t="s">
        <v>2236</v>
      </c>
      <c r="C1025" s="632" t="s">
        <v>402</v>
      </c>
      <c r="D1025" s="159">
        <f t="shared" si="31"/>
        <v>1.3620985185185184</v>
      </c>
      <c r="E1025" s="147" t="str">
        <f t="shared" si="30"/>
        <v>DER/SP 31/10/2024</v>
      </c>
      <c r="G1025" s="634">
        <v>1.27</v>
      </c>
    </row>
    <row r="1026" spans="1:7" ht="14" x14ac:dyDescent="0.3">
      <c r="A1026" s="632" t="s">
        <v>2237</v>
      </c>
      <c r="B1026" s="633" t="s">
        <v>2238</v>
      </c>
      <c r="C1026" s="632" t="s">
        <v>402</v>
      </c>
      <c r="D1026" s="159">
        <f t="shared" si="31"/>
        <v>22.973346666666668</v>
      </c>
      <c r="E1026" s="147" t="str">
        <f t="shared" si="30"/>
        <v>DER/SP 31/10/2024</v>
      </c>
      <c r="G1026" s="634">
        <v>21.42</v>
      </c>
    </row>
    <row r="1027" spans="1:7" ht="14" x14ac:dyDescent="0.3">
      <c r="A1027" s="632" t="s">
        <v>2239</v>
      </c>
      <c r="B1027" s="633" t="s">
        <v>2240</v>
      </c>
      <c r="C1027" s="632" t="s">
        <v>402</v>
      </c>
      <c r="D1027" s="159">
        <f t="shared" si="31"/>
        <v>54.55901703703703</v>
      </c>
      <c r="E1027" s="147" t="str">
        <f t="shared" si="30"/>
        <v>DER/SP 31/10/2024</v>
      </c>
      <c r="G1027" s="634">
        <v>50.87</v>
      </c>
    </row>
    <row r="1028" spans="1:7" ht="14" x14ac:dyDescent="0.3">
      <c r="A1028" s="632" t="s">
        <v>2241</v>
      </c>
      <c r="B1028" s="633" t="s">
        <v>2242</v>
      </c>
      <c r="C1028" s="632" t="s">
        <v>402</v>
      </c>
      <c r="D1028" s="159">
        <f t="shared" si="31"/>
        <v>34.331317777777777</v>
      </c>
      <c r="E1028" s="147" t="str">
        <f t="shared" si="30"/>
        <v>DER/SP 31/10/2024</v>
      </c>
      <c r="G1028" s="634">
        <v>32.01</v>
      </c>
    </row>
    <row r="1029" spans="1:7" ht="14" x14ac:dyDescent="0.3">
      <c r="A1029" s="632" t="s">
        <v>2243</v>
      </c>
      <c r="B1029" s="633" t="s">
        <v>2244</v>
      </c>
      <c r="C1029" s="632" t="s">
        <v>402</v>
      </c>
      <c r="D1029" s="159">
        <f t="shared" si="31"/>
        <v>4.5689288888888884</v>
      </c>
      <c r="E1029" s="147" t="str">
        <f t="shared" si="30"/>
        <v>DER/SP 31/10/2024</v>
      </c>
      <c r="G1029" s="634">
        <v>4.26</v>
      </c>
    </row>
    <row r="1030" spans="1:7" ht="14" x14ac:dyDescent="0.3">
      <c r="A1030" s="632" t="s">
        <v>2245</v>
      </c>
      <c r="B1030" s="633" t="s">
        <v>2246</v>
      </c>
      <c r="C1030" s="632" t="s">
        <v>402</v>
      </c>
      <c r="D1030" s="159">
        <f t="shared" si="31"/>
        <v>22.619415555555555</v>
      </c>
      <c r="E1030" s="147" t="str">
        <f t="shared" si="30"/>
        <v>DER/SP 31/10/2024</v>
      </c>
      <c r="G1030" s="634">
        <v>21.09</v>
      </c>
    </row>
    <row r="1031" spans="1:7" ht="14" x14ac:dyDescent="0.3">
      <c r="A1031" s="632" t="s">
        <v>2247</v>
      </c>
      <c r="B1031" s="633" t="s">
        <v>2248</v>
      </c>
      <c r="C1031" s="632" t="s">
        <v>402</v>
      </c>
      <c r="D1031" s="159">
        <f t="shared" si="31"/>
        <v>54.205085925925921</v>
      </c>
      <c r="E1031" s="147" t="str">
        <f t="shared" si="30"/>
        <v>DER/SP 31/10/2024</v>
      </c>
      <c r="G1031" s="634">
        <v>50.54</v>
      </c>
    </row>
    <row r="1032" spans="1:7" ht="14" x14ac:dyDescent="0.3">
      <c r="A1032" s="632" t="s">
        <v>2249</v>
      </c>
      <c r="B1032" s="633" t="s">
        <v>2250</v>
      </c>
      <c r="C1032" s="632" t="s">
        <v>402</v>
      </c>
      <c r="D1032" s="159">
        <f t="shared" si="31"/>
        <v>37.055514814814806</v>
      </c>
      <c r="E1032" s="147" t="str">
        <f t="shared" ref="E1032:E1095" si="32">$E$6</f>
        <v>DER/SP 31/10/2024</v>
      </c>
      <c r="G1032" s="634">
        <v>34.549999999999997</v>
      </c>
    </row>
    <row r="1033" spans="1:7" ht="14" x14ac:dyDescent="0.3">
      <c r="A1033" s="632" t="s">
        <v>2251</v>
      </c>
      <c r="B1033" s="633" t="s">
        <v>2252</v>
      </c>
      <c r="C1033" s="632" t="s">
        <v>402</v>
      </c>
      <c r="D1033" s="159">
        <f t="shared" si="31"/>
        <v>9.0949570370370374</v>
      </c>
      <c r="E1033" s="147" t="str">
        <f t="shared" si="32"/>
        <v>DER/SP 31/10/2024</v>
      </c>
      <c r="G1033" s="634">
        <v>8.48</v>
      </c>
    </row>
    <row r="1034" spans="1:7" ht="14" x14ac:dyDescent="0.3">
      <c r="A1034" s="632" t="s">
        <v>2253</v>
      </c>
      <c r="B1034" s="633" t="s">
        <v>2254</v>
      </c>
      <c r="C1034" s="632" t="s">
        <v>402</v>
      </c>
      <c r="D1034" s="159">
        <f t="shared" ref="D1034:D1097" si="33">(G1034/(1+0.35))*(1+$D$3)</f>
        <v>30.71693037037037</v>
      </c>
      <c r="E1034" s="147" t="str">
        <f t="shared" si="32"/>
        <v>DER/SP 31/10/2024</v>
      </c>
      <c r="G1034" s="634">
        <v>28.64</v>
      </c>
    </row>
    <row r="1035" spans="1:7" ht="14" x14ac:dyDescent="0.3">
      <c r="A1035" s="632" t="s">
        <v>2255</v>
      </c>
      <c r="B1035" s="633" t="s">
        <v>2256</v>
      </c>
      <c r="C1035" s="632" t="s">
        <v>402</v>
      </c>
      <c r="D1035" s="159">
        <f t="shared" si="33"/>
        <v>62.302600740740743</v>
      </c>
      <c r="E1035" s="147" t="str">
        <f t="shared" si="32"/>
        <v>DER/SP 31/10/2024</v>
      </c>
      <c r="G1035" s="634">
        <v>58.09</v>
      </c>
    </row>
    <row r="1036" spans="1:7" ht="14" x14ac:dyDescent="0.3">
      <c r="A1036" s="632" t="s">
        <v>2257</v>
      </c>
      <c r="B1036" s="633" t="s">
        <v>2258</v>
      </c>
      <c r="C1036" s="632" t="s">
        <v>402</v>
      </c>
      <c r="D1036" s="159">
        <f t="shared" si="33"/>
        <v>41.141810370370365</v>
      </c>
      <c r="E1036" s="147" t="str">
        <f t="shared" si="32"/>
        <v>DER/SP 31/10/2024</v>
      </c>
      <c r="G1036" s="634">
        <v>38.36</v>
      </c>
    </row>
    <row r="1037" spans="1:7" ht="14" x14ac:dyDescent="0.3">
      <c r="A1037" s="632" t="s">
        <v>2259</v>
      </c>
      <c r="B1037" s="633" t="s">
        <v>2260</v>
      </c>
      <c r="C1037" s="632" t="s">
        <v>402</v>
      </c>
      <c r="D1037" s="159">
        <f t="shared" si="33"/>
        <v>15.894724444444444</v>
      </c>
      <c r="E1037" s="147" t="str">
        <f t="shared" si="32"/>
        <v>DER/SP 31/10/2024</v>
      </c>
      <c r="G1037" s="634">
        <v>14.82</v>
      </c>
    </row>
    <row r="1038" spans="1:7" ht="14" x14ac:dyDescent="0.3">
      <c r="A1038" s="632" t="s">
        <v>2261</v>
      </c>
      <c r="B1038" s="633" t="s">
        <v>2262</v>
      </c>
      <c r="C1038" s="632" t="s">
        <v>402</v>
      </c>
      <c r="D1038" s="159">
        <f t="shared" si="33"/>
        <v>41.07745925925925</v>
      </c>
      <c r="E1038" s="147" t="str">
        <f t="shared" si="32"/>
        <v>DER/SP 31/10/2024</v>
      </c>
      <c r="G1038" s="634">
        <v>38.299999999999997</v>
      </c>
    </row>
    <row r="1039" spans="1:7" ht="14" x14ac:dyDescent="0.3">
      <c r="A1039" s="632" t="s">
        <v>2263</v>
      </c>
      <c r="B1039" s="633" t="s">
        <v>2264</v>
      </c>
      <c r="C1039" s="632" t="s">
        <v>402</v>
      </c>
      <c r="D1039" s="159">
        <f t="shared" si="33"/>
        <v>72.663129629629623</v>
      </c>
      <c r="E1039" s="147" t="str">
        <f t="shared" si="32"/>
        <v>DER/SP 31/10/2024</v>
      </c>
      <c r="G1039" s="634">
        <v>67.75</v>
      </c>
    </row>
    <row r="1040" spans="1:7" ht="14" x14ac:dyDescent="0.3">
      <c r="A1040" s="632" t="s">
        <v>2265</v>
      </c>
      <c r="B1040" s="633" t="s">
        <v>2266</v>
      </c>
      <c r="C1040" s="632" t="s">
        <v>402</v>
      </c>
      <c r="D1040" s="159">
        <f t="shared" si="33"/>
        <v>31.800174074074071</v>
      </c>
      <c r="E1040" s="147" t="str">
        <f t="shared" si="32"/>
        <v>DER/SP 31/10/2024</v>
      </c>
      <c r="G1040" s="634">
        <v>29.65</v>
      </c>
    </row>
    <row r="1041" spans="1:7" ht="14" x14ac:dyDescent="0.3">
      <c r="A1041" s="632" t="s">
        <v>2267</v>
      </c>
      <c r="B1041" s="633" t="s">
        <v>2268</v>
      </c>
      <c r="C1041" s="632" t="s">
        <v>402</v>
      </c>
      <c r="D1041" s="159">
        <f t="shared" si="33"/>
        <v>0.34320592592592591</v>
      </c>
      <c r="E1041" s="147" t="str">
        <f t="shared" si="32"/>
        <v>DER/SP 31/10/2024</v>
      </c>
      <c r="G1041" s="634">
        <v>0.32</v>
      </c>
    </row>
    <row r="1042" spans="1:7" ht="14" x14ac:dyDescent="0.3">
      <c r="A1042" s="632" t="s">
        <v>2269</v>
      </c>
      <c r="B1042" s="633" t="s">
        <v>2270</v>
      </c>
      <c r="C1042" s="632" t="s">
        <v>402</v>
      </c>
      <c r="D1042" s="159">
        <f t="shared" si="33"/>
        <v>9.6419414814814814</v>
      </c>
      <c r="E1042" s="147" t="str">
        <f t="shared" si="32"/>
        <v>DER/SP 31/10/2024</v>
      </c>
      <c r="G1042" s="634">
        <v>8.99</v>
      </c>
    </row>
    <row r="1043" spans="1:7" ht="14" x14ac:dyDescent="0.3">
      <c r="A1043" s="632" t="s">
        <v>2271</v>
      </c>
      <c r="B1043" s="633" t="s">
        <v>2272</v>
      </c>
      <c r="C1043" s="632" t="s">
        <v>402</v>
      </c>
      <c r="D1043" s="159">
        <f t="shared" si="33"/>
        <v>41.238337037037034</v>
      </c>
      <c r="E1043" s="147" t="str">
        <f t="shared" si="32"/>
        <v>DER/SP 31/10/2024</v>
      </c>
      <c r="G1043" s="634">
        <v>38.450000000000003</v>
      </c>
    </row>
    <row r="1044" spans="1:7" ht="14" x14ac:dyDescent="0.3">
      <c r="A1044" s="632" t="s">
        <v>2273</v>
      </c>
      <c r="B1044" s="633" t="s">
        <v>2274</v>
      </c>
      <c r="C1044" s="632" t="s">
        <v>402</v>
      </c>
      <c r="D1044" s="159">
        <f t="shared" si="33"/>
        <v>89.008311851851843</v>
      </c>
      <c r="E1044" s="147" t="str">
        <f t="shared" si="32"/>
        <v>DER/SP 31/10/2024</v>
      </c>
      <c r="G1044" s="634">
        <v>82.99</v>
      </c>
    </row>
    <row r="1045" spans="1:7" ht="14" x14ac:dyDescent="0.3">
      <c r="A1045" s="632" t="s">
        <v>2275</v>
      </c>
      <c r="B1045" s="633" t="s">
        <v>2276</v>
      </c>
      <c r="C1045" s="632" t="s">
        <v>402</v>
      </c>
      <c r="D1045" s="159">
        <f t="shared" si="33"/>
        <v>68.898589629629612</v>
      </c>
      <c r="E1045" s="147" t="str">
        <f t="shared" si="32"/>
        <v>DER/SP 31/10/2024</v>
      </c>
      <c r="G1045" s="634">
        <v>64.239999999999995</v>
      </c>
    </row>
    <row r="1046" spans="1:7" ht="14" x14ac:dyDescent="0.3">
      <c r="A1046" s="632" t="s">
        <v>2277</v>
      </c>
      <c r="B1046" s="633" t="s">
        <v>2278</v>
      </c>
      <c r="C1046" s="632" t="s">
        <v>402</v>
      </c>
      <c r="D1046" s="159">
        <f t="shared" si="33"/>
        <v>187.89451925925923</v>
      </c>
      <c r="E1046" s="147" t="str">
        <f t="shared" si="32"/>
        <v>DER/SP 31/10/2024</v>
      </c>
      <c r="G1046" s="634">
        <v>175.19</v>
      </c>
    </row>
    <row r="1047" spans="1:7" ht="14" x14ac:dyDescent="0.3">
      <c r="A1047" s="632" t="s">
        <v>2279</v>
      </c>
      <c r="B1047" s="633" t="s">
        <v>2280</v>
      </c>
      <c r="C1047" s="632" t="s">
        <v>402</v>
      </c>
      <c r="D1047" s="159">
        <f t="shared" si="33"/>
        <v>241.23086518518514</v>
      </c>
      <c r="E1047" s="147" t="str">
        <f t="shared" si="32"/>
        <v>DER/SP 31/10/2024</v>
      </c>
      <c r="G1047" s="634">
        <v>224.92</v>
      </c>
    </row>
    <row r="1048" spans="1:7" ht="14" x14ac:dyDescent="0.3">
      <c r="A1048" s="632" t="s">
        <v>2281</v>
      </c>
      <c r="B1048" s="633" t="s">
        <v>2282</v>
      </c>
      <c r="C1048" s="632" t="s">
        <v>402</v>
      </c>
      <c r="D1048" s="159">
        <f t="shared" si="33"/>
        <v>90.981745925925907</v>
      </c>
      <c r="E1048" s="147" t="str">
        <f t="shared" si="32"/>
        <v>DER/SP 31/10/2024</v>
      </c>
      <c r="G1048" s="634">
        <v>84.83</v>
      </c>
    </row>
    <row r="1049" spans="1:7" ht="14" x14ac:dyDescent="0.3">
      <c r="A1049" s="632" t="s">
        <v>2283</v>
      </c>
      <c r="B1049" s="633" t="s">
        <v>2284</v>
      </c>
      <c r="C1049" s="632" t="s">
        <v>402</v>
      </c>
      <c r="D1049" s="159">
        <f t="shared" si="33"/>
        <v>72.716755555555537</v>
      </c>
      <c r="E1049" s="147" t="str">
        <f t="shared" si="32"/>
        <v>DER/SP 31/10/2024</v>
      </c>
      <c r="G1049" s="634">
        <v>67.8</v>
      </c>
    </row>
    <row r="1050" spans="1:7" ht="14" x14ac:dyDescent="0.3">
      <c r="A1050" s="632" t="s">
        <v>2285</v>
      </c>
      <c r="B1050" s="633" t="s">
        <v>2286</v>
      </c>
      <c r="C1050" s="632" t="s">
        <v>402</v>
      </c>
      <c r="D1050" s="159">
        <f t="shared" si="33"/>
        <v>119.56436444444442</v>
      </c>
      <c r="E1050" s="147" t="str">
        <f t="shared" si="32"/>
        <v>DER/SP 31/10/2024</v>
      </c>
      <c r="G1050" s="634">
        <v>111.48</v>
      </c>
    </row>
    <row r="1051" spans="1:7" ht="14" x14ac:dyDescent="0.3">
      <c r="A1051" s="632" t="s">
        <v>2287</v>
      </c>
      <c r="B1051" s="633" t="s">
        <v>2288</v>
      </c>
      <c r="C1051" s="632" t="s">
        <v>402</v>
      </c>
      <c r="D1051" s="159">
        <f t="shared" si="33"/>
        <v>172.88998518518517</v>
      </c>
      <c r="E1051" s="147" t="str">
        <f t="shared" si="32"/>
        <v>DER/SP 31/10/2024</v>
      </c>
      <c r="G1051" s="634">
        <v>161.19999999999999</v>
      </c>
    </row>
    <row r="1052" spans="1:7" ht="14" x14ac:dyDescent="0.3">
      <c r="A1052" s="632" t="s">
        <v>2289</v>
      </c>
      <c r="B1052" s="633" t="s">
        <v>2290</v>
      </c>
      <c r="C1052" s="632" t="s">
        <v>402</v>
      </c>
      <c r="D1052" s="159">
        <f t="shared" si="33"/>
        <v>127.98363481481481</v>
      </c>
      <c r="E1052" s="147" t="str">
        <f t="shared" si="32"/>
        <v>DER/SP 31/10/2024</v>
      </c>
      <c r="G1052" s="634">
        <v>119.33</v>
      </c>
    </row>
    <row r="1053" spans="1:7" ht="14" x14ac:dyDescent="0.3">
      <c r="A1053" s="632" t="s">
        <v>2291</v>
      </c>
      <c r="B1053" s="633" t="s">
        <v>2292</v>
      </c>
      <c r="C1053" s="632" t="s">
        <v>402</v>
      </c>
      <c r="D1053" s="159">
        <f t="shared" si="33"/>
        <v>144.14648888888888</v>
      </c>
      <c r="E1053" s="147" t="str">
        <f t="shared" si="32"/>
        <v>DER/SP 31/10/2024</v>
      </c>
      <c r="G1053" s="634">
        <v>134.4</v>
      </c>
    </row>
    <row r="1054" spans="1:7" ht="14" x14ac:dyDescent="0.3">
      <c r="A1054" s="632" t="s">
        <v>2293</v>
      </c>
      <c r="B1054" s="633" t="s">
        <v>2294</v>
      </c>
      <c r="C1054" s="632" t="s">
        <v>402</v>
      </c>
      <c r="D1054" s="159">
        <f t="shared" si="33"/>
        <v>379.87533407407409</v>
      </c>
      <c r="E1054" s="147" t="str">
        <f t="shared" si="32"/>
        <v>DER/SP 31/10/2024</v>
      </c>
      <c r="G1054" s="634">
        <v>354.19</v>
      </c>
    </row>
    <row r="1055" spans="1:7" ht="14" x14ac:dyDescent="0.3">
      <c r="A1055" s="632" t="s">
        <v>2295</v>
      </c>
      <c r="B1055" s="633" t="s">
        <v>2296</v>
      </c>
      <c r="C1055" s="632" t="s">
        <v>402</v>
      </c>
      <c r="D1055" s="159">
        <f t="shared" si="33"/>
        <v>433.20095481481479</v>
      </c>
      <c r="E1055" s="147" t="str">
        <f t="shared" si="32"/>
        <v>DER/SP 31/10/2024</v>
      </c>
      <c r="G1055" s="634">
        <v>403.91</v>
      </c>
    </row>
    <row r="1056" spans="1:7" ht="14" x14ac:dyDescent="0.3">
      <c r="A1056" s="632" t="s">
        <v>2297</v>
      </c>
      <c r="B1056" s="633" t="s">
        <v>2298</v>
      </c>
      <c r="C1056" s="632" t="s">
        <v>402</v>
      </c>
      <c r="D1056" s="159">
        <f t="shared" si="33"/>
        <v>103.93776962962963</v>
      </c>
      <c r="E1056" s="147" t="str">
        <f t="shared" si="32"/>
        <v>DER/SP 31/10/2024</v>
      </c>
      <c r="G1056" s="634">
        <v>96.91</v>
      </c>
    </row>
    <row r="1057" spans="1:7" ht="14" x14ac:dyDescent="0.3">
      <c r="A1057" s="632" t="s">
        <v>2299</v>
      </c>
      <c r="B1057" s="633" t="s">
        <v>2300</v>
      </c>
      <c r="C1057" s="632" t="s">
        <v>402</v>
      </c>
      <c r="D1057" s="159">
        <f t="shared" si="33"/>
        <v>97.717162222222214</v>
      </c>
      <c r="E1057" s="147" t="str">
        <f t="shared" si="32"/>
        <v>DER/SP 31/10/2024</v>
      </c>
      <c r="G1057" s="634">
        <v>91.11</v>
      </c>
    </row>
    <row r="1058" spans="1:7" ht="14" x14ac:dyDescent="0.3">
      <c r="A1058" s="632" t="s">
        <v>2301</v>
      </c>
      <c r="B1058" s="633" t="s">
        <v>2302</v>
      </c>
      <c r="C1058" s="632" t="s">
        <v>402</v>
      </c>
      <c r="D1058" s="159">
        <f t="shared" si="33"/>
        <v>333.22077851851844</v>
      </c>
      <c r="E1058" s="147" t="str">
        <f t="shared" si="32"/>
        <v>DER/SP 31/10/2024</v>
      </c>
      <c r="G1058" s="634">
        <v>310.69</v>
      </c>
    </row>
    <row r="1059" spans="1:7" ht="14" x14ac:dyDescent="0.3">
      <c r="A1059" s="632" t="s">
        <v>2303</v>
      </c>
      <c r="B1059" s="633" t="s">
        <v>2304</v>
      </c>
      <c r="C1059" s="632" t="s">
        <v>402</v>
      </c>
      <c r="D1059" s="159">
        <f t="shared" si="33"/>
        <v>386.55712444444441</v>
      </c>
      <c r="E1059" s="147" t="str">
        <f t="shared" si="32"/>
        <v>DER/SP 31/10/2024</v>
      </c>
      <c r="G1059" s="634">
        <v>360.42</v>
      </c>
    </row>
    <row r="1060" spans="1:7" ht="14" x14ac:dyDescent="0.3">
      <c r="A1060" s="632" t="s">
        <v>2305</v>
      </c>
      <c r="B1060" s="633" t="s">
        <v>2306</v>
      </c>
      <c r="C1060" s="632" t="s">
        <v>402</v>
      </c>
      <c r="D1060" s="159">
        <f t="shared" si="33"/>
        <v>585.187554074074</v>
      </c>
      <c r="E1060" s="147" t="str">
        <f t="shared" si="32"/>
        <v>DER/SP 31/10/2024</v>
      </c>
      <c r="G1060" s="634">
        <v>545.62</v>
      </c>
    </row>
    <row r="1061" spans="1:7" ht="14" x14ac:dyDescent="0.3">
      <c r="A1061" s="632" t="s">
        <v>2307</v>
      </c>
      <c r="B1061" s="633" t="s">
        <v>2308</v>
      </c>
      <c r="C1061" s="632" t="s">
        <v>402</v>
      </c>
      <c r="D1061" s="159">
        <f t="shared" si="33"/>
        <v>1027.0330081481482</v>
      </c>
      <c r="E1061" s="147" t="str">
        <f t="shared" si="32"/>
        <v>DER/SP 31/10/2024</v>
      </c>
      <c r="G1061" s="634">
        <v>957.59</v>
      </c>
    </row>
    <row r="1062" spans="1:7" ht="14" x14ac:dyDescent="0.3">
      <c r="A1062" s="632" t="s">
        <v>2309</v>
      </c>
      <c r="B1062" s="633" t="s">
        <v>2310</v>
      </c>
      <c r="C1062" s="632" t="s">
        <v>402</v>
      </c>
      <c r="D1062" s="159">
        <f t="shared" si="33"/>
        <v>1638.336388148148</v>
      </c>
      <c r="E1062" s="147" t="str">
        <f t="shared" si="32"/>
        <v>DER/SP 31/10/2024</v>
      </c>
      <c r="G1062" s="634">
        <v>1527.56</v>
      </c>
    </row>
    <row r="1063" spans="1:7" ht="14" x14ac:dyDescent="0.3">
      <c r="A1063" s="632" t="s">
        <v>2311</v>
      </c>
      <c r="B1063" s="633" t="s">
        <v>2312</v>
      </c>
      <c r="C1063" s="632" t="s">
        <v>402</v>
      </c>
      <c r="D1063" s="159">
        <f t="shared" si="33"/>
        <v>1691.672734074074</v>
      </c>
      <c r="E1063" s="147" t="str">
        <f t="shared" si="32"/>
        <v>DER/SP 31/10/2024</v>
      </c>
      <c r="G1063" s="634">
        <v>1577.29</v>
      </c>
    </row>
    <row r="1064" spans="1:7" ht="14" x14ac:dyDescent="0.3">
      <c r="A1064" s="632" t="s">
        <v>2313</v>
      </c>
      <c r="B1064" s="633" t="s">
        <v>2314</v>
      </c>
      <c r="C1064" s="632" t="s">
        <v>402</v>
      </c>
      <c r="D1064" s="159">
        <f t="shared" si="33"/>
        <v>62.313325925925923</v>
      </c>
      <c r="E1064" s="147" t="str">
        <f t="shared" si="32"/>
        <v>DER/SP 31/10/2024</v>
      </c>
      <c r="G1064" s="634">
        <v>58.1</v>
      </c>
    </row>
    <row r="1065" spans="1:7" ht="14" x14ac:dyDescent="0.3">
      <c r="A1065" s="632" t="s">
        <v>2315</v>
      </c>
      <c r="B1065" s="633" t="s">
        <v>2316</v>
      </c>
      <c r="C1065" s="632" t="s">
        <v>402</v>
      </c>
      <c r="D1065" s="159">
        <f t="shared" si="33"/>
        <v>19.44476074074074</v>
      </c>
      <c r="E1065" s="147" t="str">
        <f t="shared" si="32"/>
        <v>DER/SP 31/10/2024</v>
      </c>
      <c r="G1065" s="634">
        <v>18.13</v>
      </c>
    </row>
    <row r="1066" spans="1:7" ht="14" x14ac:dyDescent="0.3">
      <c r="A1066" s="632" t="s">
        <v>2317</v>
      </c>
      <c r="B1066" s="633" t="s">
        <v>2318</v>
      </c>
      <c r="C1066" s="632" t="s">
        <v>402</v>
      </c>
      <c r="D1066" s="159">
        <f t="shared" si="33"/>
        <v>20.560180000000003</v>
      </c>
      <c r="E1066" s="147" t="str">
        <f t="shared" si="32"/>
        <v>DER/SP 31/10/2024</v>
      </c>
      <c r="G1066" s="634">
        <v>19.170000000000002</v>
      </c>
    </row>
    <row r="1067" spans="1:7" ht="14" x14ac:dyDescent="0.3">
      <c r="A1067" s="632" t="s">
        <v>2319</v>
      </c>
      <c r="B1067" s="633" t="s">
        <v>2320</v>
      </c>
      <c r="C1067" s="632" t="s">
        <v>402</v>
      </c>
      <c r="D1067" s="159">
        <f t="shared" si="33"/>
        <v>73.885800740740734</v>
      </c>
      <c r="E1067" s="147" t="str">
        <f t="shared" si="32"/>
        <v>DER/SP 31/10/2024</v>
      </c>
      <c r="G1067" s="634">
        <v>68.89</v>
      </c>
    </row>
    <row r="1068" spans="1:7" ht="14" x14ac:dyDescent="0.3">
      <c r="A1068" s="632" t="s">
        <v>2321</v>
      </c>
      <c r="B1068" s="633" t="s">
        <v>2322</v>
      </c>
      <c r="C1068" s="632" t="s">
        <v>402</v>
      </c>
      <c r="D1068" s="159">
        <f t="shared" si="33"/>
        <v>2.5740444444444441</v>
      </c>
      <c r="E1068" s="147" t="str">
        <f t="shared" si="32"/>
        <v>DER/SP 31/10/2024</v>
      </c>
      <c r="G1068" s="634">
        <v>2.4</v>
      </c>
    </row>
    <row r="1069" spans="1:7" ht="14" x14ac:dyDescent="0.3">
      <c r="A1069" s="632" t="s">
        <v>2323</v>
      </c>
      <c r="B1069" s="633" t="s">
        <v>2324</v>
      </c>
      <c r="C1069" s="632" t="s">
        <v>402</v>
      </c>
      <c r="D1069" s="159">
        <f t="shared" si="33"/>
        <v>5.577096296296296</v>
      </c>
      <c r="E1069" s="147" t="str">
        <f t="shared" si="32"/>
        <v>DER/SP 31/10/2024</v>
      </c>
      <c r="G1069" s="634">
        <v>5.2</v>
      </c>
    </row>
    <row r="1070" spans="1:7" ht="14" x14ac:dyDescent="0.3">
      <c r="A1070" s="632" t="s">
        <v>2325</v>
      </c>
      <c r="B1070" s="633" t="s">
        <v>2326</v>
      </c>
      <c r="C1070" s="632" t="s">
        <v>402</v>
      </c>
      <c r="D1070" s="159">
        <f t="shared" si="33"/>
        <v>5.577096296296296</v>
      </c>
      <c r="E1070" s="147" t="str">
        <f t="shared" si="32"/>
        <v>DER/SP 31/10/2024</v>
      </c>
      <c r="G1070" s="634">
        <v>5.2</v>
      </c>
    </row>
    <row r="1071" spans="1:7" ht="14" x14ac:dyDescent="0.3">
      <c r="A1071" s="632" t="s">
        <v>2327</v>
      </c>
      <c r="B1071" s="633" t="s">
        <v>2328</v>
      </c>
      <c r="C1071" s="632" t="s">
        <v>402</v>
      </c>
      <c r="D1071" s="159">
        <f t="shared" si="33"/>
        <v>5.577096296296296</v>
      </c>
      <c r="E1071" s="147" t="str">
        <f t="shared" si="32"/>
        <v>DER/SP 31/10/2024</v>
      </c>
      <c r="G1071" s="634">
        <v>5.2</v>
      </c>
    </row>
    <row r="1072" spans="1:7" ht="14" x14ac:dyDescent="0.3">
      <c r="A1072" s="632" t="s">
        <v>2329</v>
      </c>
      <c r="B1072" s="633" t="s">
        <v>2330</v>
      </c>
      <c r="C1072" s="632" t="s">
        <v>402</v>
      </c>
      <c r="D1072" s="159">
        <f t="shared" si="33"/>
        <v>100.69876370370369</v>
      </c>
      <c r="E1072" s="147" t="str">
        <f t="shared" si="32"/>
        <v>DER/SP 31/10/2024</v>
      </c>
      <c r="G1072" s="634">
        <v>93.89</v>
      </c>
    </row>
    <row r="1073" spans="1:7" ht="14" x14ac:dyDescent="0.3">
      <c r="A1073" s="632" t="s">
        <v>2331</v>
      </c>
      <c r="B1073" s="633" t="s">
        <v>2332</v>
      </c>
      <c r="C1073" s="632" t="s">
        <v>402</v>
      </c>
      <c r="D1073" s="159">
        <f t="shared" si="33"/>
        <v>113.85856592592592</v>
      </c>
      <c r="E1073" s="147" t="str">
        <f t="shared" si="32"/>
        <v>DER/SP 31/10/2024</v>
      </c>
      <c r="G1073" s="634">
        <v>106.16</v>
      </c>
    </row>
    <row r="1074" spans="1:7" ht="14" x14ac:dyDescent="0.3">
      <c r="A1074" s="632" t="s">
        <v>2333</v>
      </c>
      <c r="B1074" s="633" t="s">
        <v>2334</v>
      </c>
      <c r="C1074" s="632" t="s">
        <v>402</v>
      </c>
      <c r="D1074" s="159">
        <f t="shared" si="33"/>
        <v>274.02848148148144</v>
      </c>
      <c r="E1074" s="147" t="str">
        <f t="shared" si="32"/>
        <v>DER/SP 31/10/2024</v>
      </c>
      <c r="G1074" s="634">
        <v>255.5</v>
      </c>
    </row>
    <row r="1075" spans="1:7" ht="14" x14ac:dyDescent="0.3">
      <c r="A1075" s="632" t="s">
        <v>2335</v>
      </c>
      <c r="B1075" s="633" t="s">
        <v>2336</v>
      </c>
      <c r="C1075" s="632" t="s">
        <v>402</v>
      </c>
      <c r="D1075" s="159">
        <f t="shared" si="33"/>
        <v>319.31021333333331</v>
      </c>
      <c r="E1075" s="147" t="str">
        <f t="shared" si="32"/>
        <v>DER/SP 31/10/2024</v>
      </c>
      <c r="G1075" s="634">
        <v>297.72000000000003</v>
      </c>
    </row>
    <row r="1076" spans="1:7" ht="14" x14ac:dyDescent="0.3">
      <c r="A1076" s="632" t="s">
        <v>2337</v>
      </c>
      <c r="B1076" s="633" t="s">
        <v>2338</v>
      </c>
      <c r="C1076" s="632" t="s">
        <v>293</v>
      </c>
      <c r="D1076" s="159">
        <f t="shared" si="33"/>
        <v>6.0061037037037028</v>
      </c>
      <c r="E1076" s="147" t="str">
        <f t="shared" si="32"/>
        <v>DER/SP 31/10/2024</v>
      </c>
      <c r="G1076" s="634">
        <v>5.6</v>
      </c>
    </row>
    <row r="1077" spans="1:7" ht="14" x14ac:dyDescent="0.3">
      <c r="A1077" s="632" t="s">
        <v>2339</v>
      </c>
      <c r="B1077" s="633" t="s">
        <v>2340</v>
      </c>
      <c r="C1077" s="632" t="s">
        <v>402</v>
      </c>
      <c r="D1077" s="159">
        <f t="shared" si="33"/>
        <v>106.00773037037037</v>
      </c>
      <c r="E1077" s="147" t="str">
        <f t="shared" si="32"/>
        <v>DER/SP 31/10/2024</v>
      </c>
      <c r="G1077" s="634">
        <v>98.84</v>
      </c>
    </row>
    <row r="1078" spans="1:7" ht="14" x14ac:dyDescent="0.3">
      <c r="A1078" s="632" t="s">
        <v>2341</v>
      </c>
      <c r="B1078" s="633" t="s">
        <v>2342</v>
      </c>
      <c r="C1078" s="632" t="s">
        <v>402</v>
      </c>
      <c r="D1078" s="159">
        <f t="shared" si="33"/>
        <v>124.77680444444444</v>
      </c>
      <c r="E1078" s="147" t="str">
        <f t="shared" si="32"/>
        <v>DER/SP 31/10/2024</v>
      </c>
      <c r="G1078" s="634">
        <v>116.34</v>
      </c>
    </row>
    <row r="1079" spans="1:7" ht="14" x14ac:dyDescent="0.3">
      <c r="A1079" s="632" t="s">
        <v>2343</v>
      </c>
      <c r="B1079" s="633" t="s">
        <v>2344</v>
      </c>
      <c r="C1079" s="632" t="s">
        <v>402</v>
      </c>
      <c r="D1079" s="159">
        <f t="shared" si="33"/>
        <v>292.72247925925922</v>
      </c>
      <c r="E1079" s="147" t="str">
        <f t="shared" si="32"/>
        <v>DER/SP 31/10/2024</v>
      </c>
      <c r="G1079" s="634">
        <v>272.93</v>
      </c>
    </row>
    <row r="1080" spans="1:7" ht="14" x14ac:dyDescent="0.3">
      <c r="A1080" s="632" t="s">
        <v>2345</v>
      </c>
      <c r="B1080" s="633" t="s">
        <v>2346</v>
      </c>
      <c r="C1080" s="632" t="s">
        <v>402</v>
      </c>
      <c r="D1080" s="159">
        <f t="shared" si="33"/>
        <v>338.00421111111103</v>
      </c>
      <c r="E1080" s="147" t="str">
        <f t="shared" si="32"/>
        <v>DER/SP 31/10/2024</v>
      </c>
      <c r="G1080" s="634">
        <v>315.14999999999998</v>
      </c>
    </row>
    <row r="1081" spans="1:7" ht="14" x14ac:dyDescent="0.3">
      <c r="A1081" s="632" t="s">
        <v>2347</v>
      </c>
      <c r="B1081" s="633" t="s">
        <v>2348</v>
      </c>
      <c r="C1081" s="632" t="s">
        <v>293</v>
      </c>
      <c r="D1081" s="159">
        <f t="shared" si="33"/>
        <v>6.3493096296296283</v>
      </c>
      <c r="E1081" s="147" t="str">
        <f t="shared" si="32"/>
        <v>DER/SP 31/10/2024</v>
      </c>
      <c r="G1081" s="634">
        <v>5.92</v>
      </c>
    </row>
    <row r="1082" spans="1:7" ht="14" x14ac:dyDescent="0.3">
      <c r="A1082" s="632" t="s">
        <v>2349</v>
      </c>
      <c r="B1082" s="633" t="s">
        <v>2350</v>
      </c>
      <c r="C1082" s="632" t="s">
        <v>402</v>
      </c>
      <c r="D1082" s="159">
        <f t="shared" si="33"/>
        <v>97.148727407407392</v>
      </c>
      <c r="E1082" s="147" t="str">
        <f t="shared" si="32"/>
        <v>DER/SP 31/10/2024</v>
      </c>
      <c r="G1082" s="634">
        <v>90.58</v>
      </c>
    </row>
    <row r="1083" spans="1:7" ht="14" x14ac:dyDescent="0.3">
      <c r="A1083" s="632" t="s">
        <v>2351</v>
      </c>
      <c r="B1083" s="633" t="s">
        <v>2352</v>
      </c>
      <c r="C1083" s="632" t="s">
        <v>402</v>
      </c>
      <c r="D1083" s="159">
        <f t="shared" si="33"/>
        <v>101.09559555555555</v>
      </c>
      <c r="E1083" s="147" t="str">
        <f t="shared" si="32"/>
        <v>DER/SP 31/10/2024</v>
      </c>
      <c r="G1083" s="634">
        <v>94.26</v>
      </c>
    </row>
    <row r="1084" spans="1:7" ht="14" x14ac:dyDescent="0.3">
      <c r="A1084" s="632" t="s">
        <v>2353</v>
      </c>
      <c r="B1084" s="633" t="s">
        <v>2354</v>
      </c>
      <c r="C1084" s="632" t="s">
        <v>402</v>
      </c>
      <c r="D1084" s="159">
        <f t="shared" si="33"/>
        <v>254.18688888888886</v>
      </c>
      <c r="E1084" s="147" t="str">
        <f t="shared" si="32"/>
        <v>DER/SP 31/10/2024</v>
      </c>
      <c r="G1084" s="634">
        <v>237</v>
      </c>
    </row>
    <row r="1085" spans="1:7" ht="14" x14ac:dyDescent="0.3">
      <c r="A1085" s="632" t="s">
        <v>2355</v>
      </c>
      <c r="B1085" s="633" t="s">
        <v>2356</v>
      </c>
      <c r="C1085" s="632" t="s">
        <v>402</v>
      </c>
      <c r="D1085" s="159">
        <f t="shared" si="33"/>
        <v>299.46862074074073</v>
      </c>
      <c r="E1085" s="147" t="str">
        <f t="shared" si="32"/>
        <v>DER/SP 31/10/2024</v>
      </c>
      <c r="G1085" s="634">
        <v>279.22000000000003</v>
      </c>
    </row>
    <row r="1086" spans="1:7" ht="14" x14ac:dyDescent="0.3">
      <c r="A1086" s="632" t="s">
        <v>2357</v>
      </c>
      <c r="B1086" s="633" t="s">
        <v>2358</v>
      </c>
      <c r="C1086" s="632" t="s">
        <v>293</v>
      </c>
      <c r="D1086" s="159">
        <f t="shared" si="33"/>
        <v>5.6307222222222224</v>
      </c>
      <c r="E1086" s="147" t="str">
        <f t="shared" si="32"/>
        <v>DER/SP 31/10/2024</v>
      </c>
      <c r="G1086" s="634">
        <v>5.25</v>
      </c>
    </row>
    <row r="1087" spans="1:7" ht="14" x14ac:dyDescent="0.3">
      <c r="A1087" s="632" t="s">
        <v>2359</v>
      </c>
      <c r="B1087" s="633" t="s">
        <v>2360</v>
      </c>
      <c r="C1087" s="632" t="s">
        <v>402</v>
      </c>
      <c r="D1087" s="159">
        <f t="shared" si="33"/>
        <v>102.24319037037036</v>
      </c>
      <c r="E1087" s="147" t="str">
        <f t="shared" si="32"/>
        <v>DER/SP 31/10/2024</v>
      </c>
      <c r="G1087" s="634">
        <v>95.33</v>
      </c>
    </row>
    <row r="1088" spans="1:7" ht="14" x14ac:dyDescent="0.3">
      <c r="A1088" s="632" t="s">
        <v>2361</v>
      </c>
      <c r="B1088" s="633" t="s">
        <v>2362</v>
      </c>
      <c r="C1088" s="632" t="s">
        <v>402</v>
      </c>
      <c r="D1088" s="159">
        <f t="shared" si="33"/>
        <v>111.02711703703702</v>
      </c>
      <c r="E1088" s="147" t="str">
        <f t="shared" si="32"/>
        <v>DER/SP 31/10/2024</v>
      </c>
      <c r="G1088" s="634">
        <v>103.52</v>
      </c>
    </row>
    <row r="1089" spans="1:7" ht="14" x14ac:dyDescent="0.3">
      <c r="A1089" s="632" t="s">
        <v>2363</v>
      </c>
      <c r="B1089" s="633" t="s">
        <v>2364</v>
      </c>
      <c r="C1089" s="632" t="s">
        <v>402</v>
      </c>
      <c r="D1089" s="159">
        <f t="shared" si="33"/>
        <v>321.46597555555553</v>
      </c>
      <c r="E1089" s="147" t="str">
        <f t="shared" si="32"/>
        <v>DER/SP 31/10/2024</v>
      </c>
      <c r="G1089" s="634">
        <v>299.73</v>
      </c>
    </row>
    <row r="1090" spans="1:7" ht="14" x14ac:dyDescent="0.3">
      <c r="A1090" s="632" t="s">
        <v>2365</v>
      </c>
      <c r="B1090" s="633" t="s">
        <v>2366</v>
      </c>
      <c r="C1090" s="632" t="s">
        <v>402</v>
      </c>
      <c r="D1090" s="159">
        <f t="shared" si="33"/>
        <v>366.74770740740735</v>
      </c>
      <c r="E1090" s="147" t="str">
        <f t="shared" si="32"/>
        <v>DER/SP 31/10/2024</v>
      </c>
      <c r="G1090" s="634">
        <v>341.95</v>
      </c>
    </row>
    <row r="1091" spans="1:7" ht="14" x14ac:dyDescent="0.3">
      <c r="A1091" s="632" t="s">
        <v>2367</v>
      </c>
      <c r="B1091" s="633" t="s">
        <v>2368</v>
      </c>
      <c r="C1091" s="632" t="s">
        <v>293</v>
      </c>
      <c r="D1091" s="159">
        <f t="shared" si="33"/>
        <v>6.8962940740740732</v>
      </c>
      <c r="E1091" s="147" t="str">
        <f t="shared" si="32"/>
        <v>DER/SP 31/10/2024</v>
      </c>
      <c r="G1091" s="634">
        <v>6.43</v>
      </c>
    </row>
    <row r="1092" spans="1:7" ht="14" x14ac:dyDescent="0.3">
      <c r="A1092" s="632" t="s">
        <v>2369</v>
      </c>
      <c r="B1092" s="633" t="s">
        <v>2370</v>
      </c>
      <c r="C1092" s="632" t="s">
        <v>402</v>
      </c>
      <c r="D1092" s="159">
        <f t="shared" si="33"/>
        <v>72.394999999999996</v>
      </c>
      <c r="E1092" s="147" t="str">
        <f t="shared" si="32"/>
        <v>DER/SP 31/10/2024</v>
      </c>
      <c r="G1092" s="634">
        <v>67.5</v>
      </c>
    </row>
    <row r="1093" spans="1:7" ht="14" x14ac:dyDescent="0.3">
      <c r="A1093" s="632" t="s">
        <v>2371</v>
      </c>
      <c r="B1093" s="633" t="s">
        <v>2372</v>
      </c>
      <c r="C1093" s="632" t="s">
        <v>402</v>
      </c>
      <c r="D1093" s="159">
        <f t="shared" si="33"/>
        <v>52.853712592592586</v>
      </c>
      <c r="E1093" s="147" t="str">
        <f t="shared" si="32"/>
        <v>DER/SP 31/10/2024</v>
      </c>
      <c r="G1093" s="634">
        <v>49.28</v>
      </c>
    </row>
    <row r="1094" spans="1:7" ht="14" x14ac:dyDescent="0.3">
      <c r="A1094" s="632" t="s">
        <v>2373</v>
      </c>
      <c r="B1094" s="633" t="s">
        <v>2374</v>
      </c>
      <c r="C1094" s="632" t="s">
        <v>402</v>
      </c>
      <c r="D1094" s="159">
        <f t="shared" si="33"/>
        <v>263.28184592592589</v>
      </c>
      <c r="E1094" s="147" t="str">
        <f t="shared" si="32"/>
        <v>DER/SP 31/10/2024</v>
      </c>
      <c r="G1094" s="634">
        <v>245.48</v>
      </c>
    </row>
    <row r="1095" spans="1:7" ht="14" x14ac:dyDescent="0.3">
      <c r="A1095" s="632" t="s">
        <v>2375</v>
      </c>
      <c r="B1095" s="633" t="s">
        <v>2376</v>
      </c>
      <c r="C1095" s="632" t="s">
        <v>402</v>
      </c>
      <c r="D1095" s="159">
        <f t="shared" si="33"/>
        <v>308.56357777777771</v>
      </c>
      <c r="E1095" s="147" t="str">
        <f t="shared" si="32"/>
        <v>DER/SP 31/10/2024</v>
      </c>
      <c r="G1095" s="634">
        <v>287.7</v>
      </c>
    </row>
    <row r="1096" spans="1:7" ht="14" x14ac:dyDescent="0.3">
      <c r="A1096" s="632" t="s">
        <v>2377</v>
      </c>
      <c r="B1096" s="633" t="s">
        <v>2378</v>
      </c>
      <c r="C1096" s="632" t="s">
        <v>293</v>
      </c>
      <c r="D1096" s="159">
        <f t="shared" si="33"/>
        <v>5.8023251851851843</v>
      </c>
      <c r="E1096" s="147" t="str">
        <f t="shared" ref="E1096:E1159" si="34">$E$6</f>
        <v>DER/SP 31/10/2024</v>
      </c>
      <c r="G1096" s="634">
        <v>5.41</v>
      </c>
    </row>
    <row r="1097" spans="1:7" ht="14" x14ac:dyDescent="0.3">
      <c r="A1097" s="632" t="s">
        <v>2379</v>
      </c>
      <c r="B1097" s="633" t="s">
        <v>2380</v>
      </c>
      <c r="C1097" s="632" t="s">
        <v>402</v>
      </c>
      <c r="D1097" s="159">
        <f t="shared" si="33"/>
        <v>172.58967999999999</v>
      </c>
      <c r="E1097" s="147" t="str">
        <f t="shared" si="34"/>
        <v>DER/SP 31/10/2024</v>
      </c>
      <c r="G1097" s="634">
        <v>160.91999999999999</v>
      </c>
    </row>
    <row r="1098" spans="1:7" ht="14" x14ac:dyDescent="0.3">
      <c r="A1098" s="632" t="s">
        <v>2381</v>
      </c>
      <c r="B1098" s="633" t="s">
        <v>2382</v>
      </c>
      <c r="C1098" s="632" t="s">
        <v>402</v>
      </c>
      <c r="D1098" s="159">
        <f t="shared" ref="D1098:D1161" si="35">(G1098/(1+0.35))*(1+$D$3)</f>
        <v>205.74122740740739</v>
      </c>
      <c r="E1098" s="147" t="str">
        <f t="shared" si="34"/>
        <v>DER/SP 31/10/2024</v>
      </c>
      <c r="G1098" s="634">
        <v>191.83</v>
      </c>
    </row>
    <row r="1099" spans="1:7" ht="14" x14ac:dyDescent="0.3">
      <c r="A1099" s="632" t="s">
        <v>2383</v>
      </c>
      <c r="B1099" s="633" t="s">
        <v>2384</v>
      </c>
      <c r="C1099" s="632" t="s">
        <v>402</v>
      </c>
      <c r="D1099" s="159">
        <f t="shared" si="35"/>
        <v>566.87966296296293</v>
      </c>
      <c r="E1099" s="147" t="str">
        <f t="shared" si="34"/>
        <v>DER/SP 31/10/2024</v>
      </c>
      <c r="G1099" s="634">
        <v>528.54999999999995</v>
      </c>
    </row>
    <row r="1100" spans="1:7" ht="14" x14ac:dyDescent="0.3">
      <c r="A1100" s="632" t="s">
        <v>2385</v>
      </c>
      <c r="B1100" s="633" t="s">
        <v>2386</v>
      </c>
      <c r="C1100" s="632" t="s">
        <v>402</v>
      </c>
      <c r="D1100" s="159">
        <f t="shared" si="35"/>
        <v>625.54642592592586</v>
      </c>
      <c r="E1100" s="147" t="str">
        <f t="shared" si="34"/>
        <v>DER/SP 31/10/2024</v>
      </c>
      <c r="G1100" s="634">
        <v>583.25</v>
      </c>
    </row>
    <row r="1101" spans="1:7" ht="14" x14ac:dyDescent="0.3">
      <c r="A1101" s="632" t="s">
        <v>2387</v>
      </c>
      <c r="B1101" s="633" t="s">
        <v>2388</v>
      </c>
      <c r="C1101" s="632" t="s">
        <v>293</v>
      </c>
      <c r="D1101" s="159">
        <f t="shared" si="35"/>
        <v>11.76552814814815</v>
      </c>
      <c r="E1101" s="147" t="str">
        <f t="shared" si="34"/>
        <v>DER/SP 31/10/2024</v>
      </c>
      <c r="G1101" s="634">
        <v>10.97</v>
      </c>
    </row>
    <row r="1102" spans="1:7" ht="14" x14ac:dyDescent="0.3">
      <c r="A1102" s="632" t="s">
        <v>2389</v>
      </c>
      <c r="B1102" s="633" t="s">
        <v>2390</v>
      </c>
      <c r="C1102" s="632" t="s">
        <v>402</v>
      </c>
      <c r="D1102" s="159">
        <f t="shared" si="35"/>
        <v>129.82836666666665</v>
      </c>
      <c r="E1102" s="147" t="str">
        <f t="shared" si="34"/>
        <v>DER/SP 31/10/2024</v>
      </c>
      <c r="G1102" s="634">
        <v>121.05</v>
      </c>
    </row>
    <row r="1103" spans="1:7" ht="14" x14ac:dyDescent="0.3">
      <c r="A1103" s="632" t="s">
        <v>2391</v>
      </c>
      <c r="B1103" s="633" t="s">
        <v>2392</v>
      </c>
      <c r="C1103" s="632" t="s">
        <v>402</v>
      </c>
      <c r="D1103" s="159">
        <f t="shared" si="35"/>
        <v>164.80319555555553</v>
      </c>
      <c r="E1103" s="147" t="str">
        <f t="shared" si="34"/>
        <v>DER/SP 31/10/2024</v>
      </c>
      <c r="G1103" s="634">
        <v>153.66</v>
      </c>
    </row>
    <row r="1104" spans="1:7" ht="14" x14ac:dyDescent="0.3">
      <c r="A1104" s="632" t="s">
        <v>2393</v>
      </c>
      <c r="B1104" s="633" t="s">
        <v>2394</v>
      </c>
      <c r="C1104" s="632" t="s">
        <v>402</v>
      </c>
      <c r="D1104" s="159">
        <f t="shared" si="35"/>
        <v>401.80833777777769</v>
      </c>
      <c r="E1104" s="147" t="str">
        <f t="shared" si="34"/>
        <v>DER/SP 31/10/2024</v>
      </c>
      <c r="G1104" s="634">
        <v>374.64</v>
      </c>
    </row>
    <row r="1105" spans="1:7" ht="14" x14ac:dyDescent="0.3">
      <c r="A1105" s="632" t="s">
        <v>2395</v>
      </c>
      <c r="B1105" s="633" t="s">
        <v>2396</v>
      </c>
      <c r="C1105" s="632" t="s">
        <v>402</v>
      </c>
      <c r="D1105" s="159">
        <f t="shared" si="35"/>
        <v>447.09006962962962</v>
      </c>
      <c r="E1105" s="147" t="str">
        <f t="shared" si="34"/>
        <v>DER/SP 31/10/2024</v>
      </c>
      <c r="G1105" s="634">
        <v>416.86</v>
      </c>
    </row>
    <row r="1106" spans="1:7" ht="14" x14ac:dyDescent="0.3">
      <c r="A1106" s="632" t="s">
        <v>2397</v>
      </c>
      <c r="B1106" s="633" t="s">
        <v>2398</v>
      </c>
      <c r="C1106" s="632" t="s">
        <v>293</v>
      </c>
      <c r="D1106" s="159">
        <f t="shared" si="35"/>
        <v>8.4085451851851847</v>
      </c>
      <c r="E1106" s="147" t="str">
        <f t="shared" si="34"/>
        <v>DER/SP 31/10/2024</v>
      </c>
      <c r="G1106" s="634">
        <v>7.84</v>
      </c>
    </row>
    <row r="1107" spans="1:7" ht="14" x14ac:dyDescent="0.3">
      <c r="A1107" s="632" t="s">
        <v>2399</v>
      </c>
      <c r="B1107" s="633" t="s">
        <v>2400</v>
      </c>
      <c r="C1107" s="632" t="s">
        <v>402</v>
      </c>
      <c r="D1107" s="159">
        <f t="shared" si="35"/>
        <v>135.93099703703703</v>
      </c>
      <c r="E1107" s="147" t="str">
        <f t="shared" si="34"/>
        <v>DER/SP 31/10/2024</v>
      </c>
      <c r="G1107" s="634">
        <v>126.74</v>
      </c>
    </row>
    <row r="1108" spans="1:7" ht="14" x14ac:dyDescent="0.3">
      <c r="A1108" s="632" t="s">
        <v>2401</v>
      </c>
      <c r="B1108" s="633" t="s">
        <v>2402</v>
      </c>
      <c r="C1108" s="632" t="s">
        <v>402</v>
      </c>
      <c r="D1108" s="159">
        <f t="shared" si="35"/>
        <v>176.68670074074072</v>
      </c>
      <c r="E1108" s="147" t="str">
        <f t="shared" si="34"/>
        <v>DER/SP 31/10/2024</v>
      </c>
      <c r="G1108" s="634">
        <v>164.74</v>
      </c>
    </row>
    <row r="1109" spans="1:7" ht="14" x14ac:dyDescent="0.3">
      <c r="A1109" s="632" t="s">
        <v>2403</v>
      </c>
      <c r="B1109" s="633" t="s">
        <v>2404</v>
      </c>
      <c r="C1109" s="632" t="s">
        <v>402</v>
      </c>
      <c r="D1109" s="159">
        <f t="shared" si="35"/>
        <v>420.74901481481481</v>
      </c>
      <c r="E1109" s="147" t="str">
        <f t="shared" si="34"/>
        <v>DER/SP 31/10/2024</v>
      </c>
      <c r="G1109" s="634">
        <v>392.3</v>
      </c>
    </row>
    <row r="1110" spans="1:7" ht="14" x14ac:dyDescent="0.3">
      <c r="A1110" s="632" t="s">
        <v>2405</v>
      </c>
      <c r="B1110" s="633" t="s">
        <v>2406</v>
      </c>
      <c r="C1110" s="632" t="s">
        <v>402</v>
      </c>
      <c r="D1110" s="159">
        <f t="shared" si="35"/>
        <v>466.03074666666657</v>
      </c>
      <c r="E1110" s="147" t="str">
        <f t="shared" si="34"/>
        <v>DER/SP 31/10/2024</v>
      </c>
      <c r="G1110" s="634">
        <v>434.52</v>
      </c>
    </row>
    <row r="1111" spans="1:7" ht="14" x14ac:dyDescent="0.3">
      <c r="A1111" s="632" t="s">
        <v>2407</v>
      </c>
      <c r="B1111" s="633" t="s">
        <v>2408</v>
      </c>
      <c r="C1111" s="632" t="s">
        <v>293</v>
      </c>
      <c r="D1111" s="159">
        <f t="shared" si="35"/>
        <v>8.7624762962962954</v>
      </c>
      <c r="E1111" s="147" t="str">
        <f t="shared" si="34"/>
        <v>DER/SP 31/10/2024</v>
      </c>
      <c r="G1111" s="634">
        <v>8.17</v>
      </c>
    </row>
    <row r="1112" spans="1:7" ht="14" x14ac:dyDescent="0.3">
      <c r="A1112" s="632" t="s">
        <v>2409</v>
      </c>
      <c r="B1112" s="633" t="s">
        <v>2410</v>
      </c>
      <c r="C1112" s="632" t="s">
        <v>402</v>
      </c>
      <c r="D1112" s="159">
        <f t="shared" si="35"/>
        <v>199.44554370370369</v>
      </c>
      <c r="E1112" s="147" t="str">
        <f t="shared" si="34"/>
        <v>DER/SP 31/10/2024</v>
      </c>
      <c r="G1112" s="634">
        <v>185.96</v>
      </c>
    </row>
    <row r="1113" spans="1:7" ht="14" x14ac:dyDescent="0.3">
      <c r="A1113" s="632" t="s">
        <v>2411</v>
      </c>
      <c r="B1113" s="633" t="s">
        <v>2412</v>
      </c>
      <c r="C1113" s="632" t="s">
        <v>402</v>
      </c>
      <c r="D1113" s="159">
        <f t="shared" si="35"/>
        <v>316.76834444444444</v>
      </c>
      <c r="E1113" s="147" t="str">
        <f t="shared" si="34"/>
        <v>DER/SP 31/10/2024</v>
      </c>
      <c r="G1113" s="634">
        <v>295.35000000000002</v>
      </c>
    </row>
    <row r="1114" spans="1:7" ht="14" x14ac:dyDescent="0.3">
      <c r="A1114" s="632" t="s">
        <v>2413</v>
      </c>
      <c r="B1114" s="633" t="s">
        <v>2414</v>
      </c>
      <c r="C1114" s="632" t="s">
        <v>402</v>
      </c>
      <c r="D1114" s="159">
        <f t="shared" si="35"/>
        <v>553.77348666666671</v>
      </c>
      <c r="E1114" s="147" t="str">
        <f t="shared" si="34"/>
        <v>DER/SP 31/10/2024</v>
      </c>
      <c r="G1114" s="634">
        <v>516.33000000000004</v>
      </c>
    </row>
    <row r="1115" spans="1:7" ht="14" x14ac:dyDescent="0.3">
      <c r="A1115" s="632" t="s">
        <v>2415</v>
      </c>
      <c r="B1115" s="633" t="s">
        <v>2416</v>
      </c>
      <c r="C1115" s="632" t="s">
        <v>402</v>
      </c>
      <c r="D1115" s="159">
        <f t="shared" si="35"/>
        <v>599.05521851851847</v>
      </c>
      <c r="E1115" s="147" t="str">
        <f t="shared" si="34"/>
        <v>DER/SP 31/10/2024</v>
      </c>
      <c r="G1115" s="634">
        <v>558.54999999999995</v>
      </c>
    </row>
    <row r="1116" spans="1:7" ht="14" x14ac:dyDescent="0.3">
      <c r="A1116" s="632" t="s">
        <v>2417</v>
      </c>
      <c r="B1116" s="633" t="s">
        <v>2418</v>
      </c>
      <c r="C1116" s="632" t="s">
        <v>293</v>
      </c>
      <c r="D1116" s="159">
        <f t="shared" si="35"/>
        <v>11.261444444444445</v>
      </c>
      <c r="E1116" s="147" t="str">
        <f t="shared" si="34"/>
        <v>DER/SP 31/10/2024</v>
      </c>
      <c r="G1116" s="634">
        <v>10.5</v>
      </c>
    </row>
    <row r="1117" spans="1:7" ht="14" x14ac:dyDescent="0.3">
      <c r="A1117" s="632" t="s">
        <v>2419</v>
      </c>
      <c r="B1117" s="633" t="s">
        <v>2420</v>
      </c>
      <c r="C1117" s="632" t="s">
        <v>402</v>
      </c>
      <c r="D1117" s="159">
        <f t="shared" si="35"/>
        <v>83.506291851851842</v>
      </c>
      <c r="E1117" s="147" t="str">
        <f t="shared" si="34"/>
        <v>DER/SP 31/10/2024</v>
      </c>
      <c r="G1117" s="634">
        <v>77.86</v>
      </c>
    </row>
    <row r="1118" spans="1:7" ht="14" x14ac:dyDescent="0.3">
      <c r="A1118" s="632" t="s">
        <v>2421</v>
      </c>
      <c r="B1118" s="633" t="s">
        <v>2422</v>
      </c>
      <c r="C1118" s="632" t="s">
        <v>402</v>
      </c>
      <c r="D1118" s="159">
        <f t="shared" si="35"/>
        <v>78.529805925925913</v>
      </c>
      <c r="E1118" s="147" t="str">
        <f t="shared" si="34"/>
        <v>DER/SP 31/10/2024</v>
      </c>
      <c r="G1118" s="634">
        <v>73.22</v>
      </c>
    </row>
    <row r="1119" spans="1:7" ht="14" x14ac:dyDescent="0.3">
      <c r="A1119" s="632" t="s">
        <v>2423</v>
      </c>
      <c r="B1119" s="633" t="s">
        <v>2424</v>
      </c>
      <c r="C1119" s="632" t="s">
        <v>402</v>
      </c>
      <c r="D1119" s="159">
        <f t="shared" si="35"/>
        <v>217.74270962962962</v>
      </c>
      <c r="E1119" s="147" t="str">
        <f t="shared" si="34"/>
        <v>DER/SP 31/10/2024</v>
      </c>
      <c r="G1119" s="634">
        <v>203.02</v>
      </c>
    </row>
    <row r="1120" spans="1:7" ht="14" x14ac:dyDescent="0.3">
      <c r="A1120" s="632" t="s">
        <v>2425</v>
      </c>
      <c r="B1120" s="633" t="s">
        <v>2426</v>
      </c>
      <c r="C1120" s="632" t="s">
        <v>402</v>
      </c>
      <c r="D1120" s="159">
        <f t="shared" si="35"/>
        <v>263.02444148148146</v>
      </c>
      <c r="E1120" s="147" t="str">
        <f t="shared" si="34"/>
        <v>DER/SP 31/10/2024</v>
      </c>
      <c r="G1120" s="634">
        <v>245.24</v>
      </c>
    </row>
    <row r="1121" spans="1:7" ht="14" x14ac:dyDescent="0.3">
      <c r="A1121" s="632" t="s">
        <v>2427</v>
      </c>
      <c r="B1121" s="633" t="s">
        <v>2428</v>
      </c>
      <c r="C1121" s="632" t="s">
        <v>293</v>
      </c>
      <c r="D1121" s="159">
        <f t="shared" si="35"/>
        <v>4.9443103703703706</v>
      </c>
      <c r="E1121" s="147" t="str">
        <f t="shared" si="34"/>
        <v>DER/SP 31/10/2024</v>
      </c>
      <c r="G1121" s="634">
        <v>4.6100000000000003</v>
      </c>
    </row>
    <row r="1122" spans="1:7" ht="14" x14ac:dyDescent="0.3">
      <c r="A1122" s="632" t="s">
        <v>2429</v>
      </c>
      <c r="B1122" s="633" t="s">
        <v>2430</v>
      </c>
      <c r="C1122" s="632" t="s">
        <v>402</v>
      </c>
      <c r="D1122" s="159">
        <f t="shared" si="35"/>
        <v>99.636970370370364</v>
      </c>
      <c r="E1122" s="147" t="str">
        <f t="shared" si="34"/>
        <v>DER/SP 31/10/2024</v>
      </c>
      <c r="G1122" s="634">
        <v>92.9</v>
      </c>
    </row>
    <row r="1123" spans="1:7" ht="14" x14ac:dyDescent="0.3">
      <c r="A1123" s="632" t="s">
        <v>2431</v>
      </c>
      <c r="B1123" s="633" t="s">
        <v>2432</v>
      </c>
      <c r="C1123" s="632" t="s">
        <v>402</v>
      </c>
      <c r="D1123" s="159">
        <f t="shared" si="35"/>
        <v>111.68135333333332</v>
      </c>
      <c r="E1123" s="147" t="str">
        <f t="shared" si="34"/>
        <v>DER/SP 31/10/2024</v>
      </c>
      <c r="G1123" s="634">
        <v>104.13</v>
      </c>
    </row>
    <row r="1124" spans="1:7" ht="14" x14ac:dyDescent="0.3">
      <c r="A1124" s="632" t="s">
        <v>2433</v>
      </c>
      <c r="B1124" s="633" t="s">
        <v>2434</v>
      </c>
      <c r="C1124" s="632" t="s">
        <v>402</v>
      </c>
      <c r="D1124" s="159">
        <f t="shared" si="35"/>
        <v>278.39363185185181</v>
      </c>
      <c r="E1124" s="147" t="str">
        <f t="shared" si="34"/>
        <v>DER/SP 31/10/2024</v>
      </c>
      <c r="G1124" s="634">
        <v>259.57</v>
      </c>
    </row>
    <row r="1125" spans="1:7" ht="14" x14ac:dyDescent="0.3">
      <c r="A1125" s="632" t="s">
        <v>2435</v>
      </c>
      <c r="B1125" s="633" t="s">
        <v>2436</v>
      </c>
      <c r="C1125" s="632" t="s">
        <v>402</v>
      </c>
      <c r="D1125" s="159">
        <f t="shared" si="35"/>
        <v>323.68608888888889</v>
      </c>
      <c r="E1125" s="147" t="str">
        <f t="shared" si="34"/>
        <v>DER/SP 31/10/2024</v>
      </c>
      <c r="G1125" s="634">
        <v>301.8</v>
      </c>
    </row>
    <row r="1126" spans="1:7" ht="14" x14ac:dyDescent="0.3">
      <c r="A1126" s="632" t="s">
        <v>2437</v>
      </c>
      <c r="B1126" s="633" t="s">
        <v>2438</v>
      </c>
      <c r="C1126" s="632" t="s">
        <v>293</v>
      </c>
      <c r="D1126" s="159">
        <f t="shared" si="35"/>
        <v>6.0811799999999989</v>
      </c>
      <c r="E1126" s="147" t="str">
        <f t="shared" si="34"/>
        <v>DER/SP 31/10/2024</v>
      </c>
      <c r="G1126" s="634">
        <v>5.67</v>
      </c>
    </row>
    <row r="1127" spans="1:7" ht="14" x14ac:dyDescent="0.3">
      <c r="A1127" s="632" t="s">
        <v>2439</v>
      </c>
      <c r="B1127" s="633" t="s">
        <v>2440</v>
      </c>
      <c r="C1127" s="632" t="s">
        <v>402</v>
      </c>
      <c r="D1127" s="159">
        <f t="shared" si="35"/>
        <v>103.83051777777777</v>
      </c>
      <c r="E1127" s="147" t="str">
        <f t="shared" si="34"/>
        <v>DER/SP 31/10/2024</v>
      </c>
      <c r="G1127" s="634">
        <v>96.81</v>
      </c>
    </row>
    <row r="1128" spans="1:7" ht="14" x14ac:dyDescent="0.3">
      <c r="A1128" s="632" t="s">
        <v>2441</v>
      </c>
      <c r="B1128" s="633" t="s">
        <v>2442</v>
      </c>
      <c r="C1128" s="632" t="s">
        <v>402</v>
      </c>
      <c r="D1128" s="159">
        <f t="shared" si="35"/>
        <v>120.30440222222222</v>
      </c>
      <c r="E1128" s="147" t="str">
        <f t="shared" si="34"/>
        <v>DER/SP 31/10/2024</v>
      </c>
      <c r="G1128" s="634">
        <v>112.17</v>
      </c>
    </row>
    <row r="1129" spans="1:7" ht="14" x14ac:dyDescent="0.3">
      <c r="A1129" s="632" t="s">
        <v>2443</v>
      </c>
      <c r="B1129" s="633" t="s">
        <v>2444</v>
      </c>
      <c r="C1129" s="632" t="s">
        <v>402</v>
      </c>
      <c r="D1129" s="159">
        <f t="shared" si="35"/>
        <v>321.88425777777775</v>
      </c>
      <c r="E1129" s="147" t="str">
        <f t="shared" si="34"/>
        <v>DER/SP 31/10/2024</v>
      </c>
      <c r="G1129" s="634">
        <v>300.12</v>
      </c>
    </row>
    <row r="1130" spans="1:7" ht="14" x14ac:dyDescent="0.3">
      <c r="A1130" s="632" t="s">
        <v>2445</v>
      </c>
      <c r="B1130" s="633" t="s">
        <v>2446</v>
      </c>
      <c r="C1130" s="632" t="s">
        <v>402</v>
      </c>
      <c r="D1130" s="159">
        <f t="shared" si="35"/>
        <v>367.16598962962956</v>
      </c>
      <c r="E1130" s="147" t="str">
        <f t="shared" si="34"/>
        <v>DER/SP 31/10/2024</v>
      </c>
      <c r="G1130" s="634">
        <v>342.34</v>
      </c>
    </row>
    <row r="1131" spans="1:7" ht="14" x14ac:dyDescent="0.3">
      <c r="A1131" s="632" t="s">
        <v>2447</v>
      </c>
      <c r="B1131" s="633" t="s">
        <v>2448</v>
      </c>
      <c r="C1131" s="632" t="s">
        <v>293</v>
      </c>
      <c r="D1131" s="159">
        <f t="shared" si="35"/>
        <v>6.9070192592592594</v>
      </c>
      <c r="E1131" s="147" t="str">
        <f t="shared" si="34"/>
        <v>DER/SP 31/10/2024</v>
      </c>
      <c r="G1131" s="634">
        <v>6.44</v>
      </c>
    </row>
    <row r="1132" spans="1:7" ht="14" x14ac:dyDescent="0.3">
      <c r="A1132" s="632" t="s">
        <v>2449</v>
      </c>
      <c r="B1132" s="633" t="s">
        <v>2450</v>
      </c>
      <c r="C1132" s="632" t="s">
        <v>402</v>
      </c>
      <c r="D1132" s="159">
        <f t="shared" si="35"/>
        <v>162.04682296296295</v>
      </c>
      <c r="E1132" s="147" t="str">
        <f t="shared" si="34"/>
        <v>DER/SP 31/10/2024</v>
      </c>
      <c r="G1132" s="634">
        <v>151.09</v>
      </c>
    </row>
    <row r="1133" spans="1:7" ht="14" x14ac:dyDescent="0.3">
      <c r="A1133" s="632" t="s">
        <v>2451</v>
      </c>
      <c r="B1133" s="633" t="s">
        <v>2452</v>
      </c>
      <c r="C1133" s="632" t="s">
        <v>402</v>
      </c>
      <c r="D1133" s="159">
        <f t="shared" si="35"/>
        <v>98.135444444444431</v>
      </c>
      <c r="E1133" s="147" t="str">
        <f t="shared" si="34"/>
        <v>DER/SP 31/10/2024</v>
      </c>
      <c r="G1133" s="634">
        <v>91.5</v>
      </c>
    </row>
    <row r="1134" spans="1:7" ht="14" x14ac:dyDescent="0.3">
      <c r="A1134" s="632" t="s">
        <v>2453</v>
      </c>
      <c r="B1134" s="633" t="s">
        <v>2454</v>
      </c>
      <c r="C1134" s="632" t="s">
        <v>402</v>
      </c>
      <c r="D1134" s="159">
        <f t="shared" si="35"/>
        <v>233.36930444444442</v>
      </c>
      <c r="E1134" s="147" t="str">
        <f t="shared" si="34"/>
        <v>DER/SP 31/10/2024</v>
      </c>
      <c r="G1134" s="634">
        <v>217.59</v>
      </c>
    </row>
    <row r="1135" spans="1:7" ht="14" x14ac:dyDescent="0.3">
      <c r="A1135" s="632" t="s">
        <v>2455</v>
      </c>
      <c r="B1135" s="633" t="s">
        <v>2456</v>
      </c>
      <c r="C1135" s="632" t="s">
        <v>402</v>
      </c>
      <c r="D1135" s="159">
        <f t="shared" si="35"/>
        <v>347.65687777777771</v>
      </c>
      <c r="E1135" s="147" t="str">
        <f t="shared" si="34"/>
        <v>DER/SP 31/10/2024</v>
      </c>
      <c r="G1135" s="634">
        <v>324.14999999999998</v>
      </c>
    </row>
    <row r="1136" spans="1:7" ht="14" x14ac:dyDescent="0.3">
      <c r="A1136" s="632" t="s">
        <v>2457</v>
      </c>
      <c r="B1136" s="633" t="s">
        <v>2458</v>
      </c>
      <c r="C1136" s="632" t="s">
        <v>293</v>
      </c>
      <c r="D1136" s="159">
        <f t="shared" si="35"/>
        <v>6.3278592592592586</v>
      </c>
      <c r="E1136" s="147" t="str">
        <f t="shared" si="34"/>
        <v>DER/SP 31/10/2024</v>
      </c>
      <c r="G1136" s="634">
        <v>5.9</v>
      </c>
    </row>
    <row r="1137" spans="1:7" ht="14" x14ac:dyDescent="0.3">
      <c r="A1137" s="632" t="s">
        <v>2459</v>
      </c>
      <c r="B1137" s="633" t="s">
        <v>2460</v>
      </c>
      <c r="C1137" s="632" t="s">
        <v>402</v>
      </c>
      <c r="D1137" s="159">
        <f t="shared" si="35"/>
        <v>180.35471407407405</v>
      </c>
      <c r="E1137" s="147" t="str">
        <f t="shared" si="34"/>
        <v>DER/SP 31/10/2024</v>
      </c>
      <c r="G1137" s="634">
        <v>168.16</v>
      </c>
    </row>
    <row r="1138" spans="1:7" ht="14" x14ac:dyDescent="0.3">
      <c r="A1138" s="632" t="s">
        <v>2461</v>
      </c>
      <c r="B1138" s="633" t="s">
        <v>2462</v>
      </c>
      <c r="C1138" s="632" t="s">
        <v>402</v>
      </c>
      <c r="D1138" s="159">
        <f t="shared" si="35"/>
        <v>135.75939407407407</v>
      </c>
      <c r="E1138" s="147" t="str">
        <f t="shared" si="34"/>
        <v>DER/SP 31/10/2024</v>
      </c>
      <c r="G1138" s="634">
        <v>126.58</v>
      </c>
    </row>
    <row r="1139" spans="1:7" ht="14" x14ac:dyDescent="0.3">
      <c r="A1139" s="632" t="s">
        <v>2463</v>
      </c>
      <c r="B1139" s="633" t="s">
        <v>2464</v>
      </c>
      <c r="C1139" s="632" t="s">
        <v>402</v>
      </c>
      <c r="D1139" s="159">
        <f t="shared" si="35"/>
        <v>296.62644666666665</v>
      </c>
      <c r="E1139" s="147" t="str">
        <f t="shared" si="34"/>
        <v>DER/SP 31/10/2024</v>
      </c>
      <c r="G1139" s="634">
        <v>276.57</v>
      </c>
    </row>
    <row r="1140" spans="1:7" ht="14" x14ac:dyDescent="0.3">
      <c r="A1140" s="632" t="s">
        <v>2465</v>
      </c>
      <c r="B1140" s="633" t="s">
        <v>2466</v>
      </c>
      <c r="C1140" s="632" t="s">
        <v>402</v>
      </c>
      <c r="D1140" s="159">
        <f t="shared" si="35"/>
        <v>410.91401999999994</v>
      </c>
      <c r="E1140" s="147" t="str">
        <f t="shared" si="34"/>
        <v>DER/SP 31/10/2024</v>
      </c>
      <c r="G1140" s="634">
        <v>383.13</v>
      </c>
    </row>
    <row r="1141" spans="1:7" ht="14" x14ac:dyDescent="0.3">
      <c r="A1141" s="632" t="s">
        <v>2467</v>
      </c>
      <c r="B1141" s="633" t="s">
        <v>2468</v>
      </c>
      <c r="C1141" s="632" t="s">
        <v>293</v>
      </c>
      <c r="D1141" s="159">
        <f t="shared" si="35"/>
        <v>7.4754540740740723</v>
      </c>
      <c r="E1141" s="147" t="str">
        <f t="shared" si="34"/>
        <v>DER/SP 31/10/2024</v>
      </c>
      <c r="G1141" s="634">
        <v>6.97</v>
      </c>
    </row>
    <row r="1142" spans="1:7" ht="14" x14ac:dyDescent="0.3">
      <c r="A1142" s="632" t="s">
        <v>2469</v>
      </c>
      <c r="B1142" s="633" t="s">
        <v>2470</v>
      </c>
      <c r="C1142" s="632" t="s">
        <v>402</v>
      </c>
      <c r="D1142" s="159">
        <f t="shared" si="35"/>
        <v>146.8706859259259</v>
      </c>
      <c r="E1142" s="147" t="str">
        <f t="shared" si="34"/>
        <v>DER/SP 31/10/2024</v>
      </c>
      <c r="G1142" s="634">
        <v>136.94</v>
      </c>
    </row>
    <row r="1143" spans="1:7" ht="14" x14ac:dyDescent="0.3">
      <c r="A1143" s="632" t="s">
        <v>2471</v>
      </c>
      <c r="B1143" s="633" t="s">
        <v>2472</v>
      </c>
      <c r="C1143" s="632" t="s">
        <v>402</v>
      </c>
      <c r="D1143" s="159">
        <f t="shared" si="35"/>
        <v>137.82935481481479</v>
      </c>
      <c r="E1143" s="147" t="str">
        <f t="shared" si="34"/>
        <v>DER/SP 31/10/2024</v>
      </c>
      <c r="G1143" s="634">
        <v>128.51</v>
      </c>
    </row>
    <row r="1144" spans="1:7" ht="14" x14ac:dyDescent="0.3">
      <c r="A1144" s="632" t="s">
        <v>2473</v>
      </c>
      <c r="B1144" s="633" t="s">
        <v>2474</v>
      </c>
      <c r="C1144" s="632" t="s">
        <v>402</v>
      </c>
      <c r="D1144" s="159">
        <f t="shared" si="35"/>
        <v>374.84522222222216</v>
      </c>
      <c r="E1144" s="147" t="str">
        <f t="shared" si="34"/>
        <v>DER/SP 31/10/2024</v>
      </c>
      <c r="G1144" s="634">
        <v>349.5</v>
      </c>
    </row>
    <row r="1145" spans="1:7" ht="14" x14ac:dyDescent="0.3">
      <c r="A1145" s="632" t="s">
        <v>2475</v>
      </c>
      <c r="B1145" s="633" t="s">
        <v>2476</v>
      </c>
      <c r="C1145" s="632" t="s">
        <v>402</v>
      </c>
      <c r="D1145" s="159">
        <f t="shared" si="35"/>
        <v>454.6298748148148</v>
      </c>
      <c r="E1145" s="147" t="str">
        <f t="shared" si="34"/>
        <v>DER/SP 31/10/2024</v>
      </c>
      <c r="G1145" s="634">
        <v>423.89</v>
      </c>
    </row>
    <row r="1146" spans="1:7" ht="14" x14ac:dyDescent="0.3">
      <c r="A1146" s="632" t="s">
        <v>2477</v>
      </c>
      <c r="B1146" s="633" t="s">
        <v>2478</v>
      </c>
      <c r="C1146" s="632" t="s">
        <v>293</v>
      </c>
      <c r="D1146" s="159">
        <f t="shared" si="35"/>
        <v>8.269117777777776</v>
      </c>
      <c r="E1146" s="147" t="str">
        <f t="shared" si="34"/>
        <v>DER/SP 31/10/2024</v>
      </c>
      <c r="G1146" s="634">
        <v>7.71</v>
      </c>
    </row>
    <row r="1147" spans="1:7" ht="14" x14ac:dyDescent="0.3">
      <c r="A1147" s="632" t="s">
        <v>2479</v>
      </c>
      <c r="B1147" s="633" t="s">
        <v>2480</v>
      </c>
      <c r="C1147" s="632" t="s">
        <v>402</v>
      </c>
      <c r="D1147" s="159">
        <f t="shared" si="35"/>
        <v>132.06993037037037</v>
      </c>
      <c r="E1147" s="147" t="str">
        <f t="shared" si="34"/>
        <v>DER/SP 31/10/2024</v>
      </c>
      <c r="G1147" s="634">
        <v>123.14</v>
      </c>
    </row>
    <row r="1148" spans="1:7" ht="14" x14ac:dyDescent="0.3">
      <c r="A1148" s="632" t="s">
        <v>2481</v>
      </c>
      <c r="B1148" s="633" t="s">
        <v>2482</v>
      </c>
      <c r="C1148" s="632" t="s">
        <v>402</v>
      </c>
      <c r="D1148" s="159">
        <f t="shared" si="35"/>
        <v>107.43418</v>
      </c>
      <c r="E1148" s="147" t="str">
        <f t="shared" si="34"/>
        <v>DER/SP 31/10/2024</v>
      </c>
      <c r="G1148" s="634">
        <v>100.17</v>
      </c>
    </row>
    <row r="1149" spans="1:7" ht="14" x14ac:dyDescent="0.3">
      <c r="A1149" s="632" t="s">
        <v>2483</v>
      </c>
      <c r="B1149" s="633" t="s">
        <v>2484</v>
      </c>
      <c r="C1149" s="632" t="s">
        <v>402</v>
      </c>
      <c r="D1149" s="159">
        <f t="shared" si="35"/>
        <v>268.33340814814812</v>
      </c>
      <c r="E1149" s="147" t="str">
        <f t="shared" si="34"/>
        <v>DER/SP 31/10/2024</v>
      </c>
      <c r="G1149" s="634">
        <v>250.19</v>
      </c>
    </row>
    <row r="1150" spans="1:7" ht="14" x14ac:dyDescent="0.3">
      <c r="A1150" s="632" t="s">
        <v>2485</v>
      </c>
      <c r="B1150" s="633" t="s">
        <v>2486</v>
      </c>
      <c r="C1150" s="632" t="s">
        <v>402</v>
      </c>
      <c r="D1150" s="159">
        <f t="shared" si="35"/>
        <v>348.1180607407407</v>
      </c>
      <c r="E1150" s="147" t="str">
        <f t="shared" si="34"/>
        <v>DER/SP 31/10/2024</v>
      </c>
      <c r="G1150" s="634">
        <v>324.58</v>
      </c>
    </row>
    <row r="1151" spans="1:7" ht="14" x14ac:dyDescent="0.3">
      <c r="A1151" s="632" t="s">
        <v>2487</v>
      </c>
      <c r="B1151" s="633" t="s">
        <v>2488</v>
      </c>
      <c r="C1151" s="632" t="s">
        <v>402</v>
      </c>
      <c r="D1151" s="159">
        <f t="shared" si="35"/>
        <v>108.82845407407406</v>
      </c>
      <c r="E1151" s="147" t="str">
        <f t="shared" si="34"/>
        <v>DER/SP 31/10/2024</v>
      </c>
      <c r="G1151" s="634">
        <v>101.47</v>
      </c>
    </row>
    <row r="1152" spans="1:7" ht="14" x14ac:dyDescent="0.3">
      <c r="A1152" s="632" t="s">
        <v>2489</v>
      </c>
      <c r="B1152" s="633" t="s">
        <v>2490</v>
      </c>
      <c r="C1152" s="632" t="s">
        <v>402</v>
      </c>
      <c r="D1152" s="159">
        <f t="shared" si="35"/>
        <v>130.56840444444441</v>
      </c>
      <c r="E1152" s="147" t="str">
        <f t="shared" si="34"/>
        <v>DER/SP 31/10/2024</v>
      </c>
      <c r="G1152" s="634">
        <v>121.74</v>
      </c>
    </row>
    <row r="1153" spans="1:7" ht="14" x14ac:dyDescent="0.3">
      <c r="A1153" s="632" t="s">
        <v>2491</v>
      </c>
      <c r="B1153" s="633" t="s">
        <v>2492</v>
      </c>
      <c r="C1153" s="632" t="s">
        <v>402</v>
      </c>
      <c r="D1153" s="159">
        <f t="shared" si="35"/>
        <v>290.73831999999999</v>
      </c>
      <c r="E1153" s="147" t="str">
        <f t="shared" si="34"/>
        <v>DER/SP 31/10/2024</v>
      </c>
      <c r="G1153" s="634">
        <v>271.08</v>
      </c>
    </row>
    <row r="1154" spans="1:7" ht="14" x14ac:dyDescent="0.3">
      <c r="A1154" s="632" t="s">
        <v>2493</v>
      </c>
      <c r="B1154" s="633" t="s">
        <v>2494</v>
      </c>
      <c r="C1154" s="632" t="s">
        <v>402</v>
      </c>
      <c r="D1154" s="159">
        <f t="shared" si="35"/>
        <v>336.02005185185186</v>
      </c>
      <c r="E1154" s="147" t="str">
        <f t="shared" si="34"/>
        <v>DER/SP 31/10/2024</v>
      </c>
      <c r="G1154" s="634">
        <v>313.3</v>
      </c>
    </row>
    <row r="1155" spans="1:7" ht="14" x14ac:dyDescent="0.3">
      <c r="A1155" s="632" t="s">
        <v>2495</v>
      </c>
      <c r="B1155" s="633" t="s">
        <v>2496</v>
      </c>
      <c r="C1155" s="632" t="s">
        <v>293</v>
      </c>
      <c r="D1155" s="159">
        <f t="shared" si="35"/>
        <v>6.1133555555555557</v>
      </c>
      <c r="E1155" s="147" t="str">
        <f t="shared" si="34"/>
        <v>DER/SP 31/10/2024</v>
      </c>
      <c r="G1155" s="634">
        <v>5.7</v>
      </c>
    </row>
    <row r="1156" spans="1:7" ht="14" x14ac:dyDescent="0.3">
      <c r="A1156" s="632" t="s">
        <v>2497</v>
      </c>
      <c r="B1156" s="633" t="s">
        <v>2498</v>
      </c>
      <c r="C1156" s="632" t="s">
        <v>402</v>
      </c>
      <c r="D1156" s="159">
        <f t="shared" si="35"/>
        <v>107.15532518518518</v>
      </c>
      <c r="E1156" s="147" t="str">
        <f t="shared" si="34"/>
        <v>DER/SP 31/10/2024</v>
      </c>
      <c r="G1156" s="634">
        <v>99.91</v>
      </c>
    </row>
    <row r="1157" spans="1:7" ht="14" x14ac:dyDescent="0.3">
      <c r="A1157" s="632" t="s">
        <v>2499</v>
      </c>
      <c r="B1157" s="633" t="s">
        <v>2500</v>
      </c>
      <c r="C1157" s="632" t="s">
        <v>402</v>
      </c>
      <c r="D1157" s="159">
        <f t="shared" si="35"/>
        <v>127.1148948148148</v>
      </c>
      <c r="E1157" s="147" t="str">
        <f t="shared" si="34"/>
        <v>DER/SP 31/10/2024</v>
      </c>
      <c r="G1157" s="634">
        <v>118.52</v>
      </c>
    </row>
    <row r="1158" spans="1:7" ht="14" x14ac:dyDescent="0.3">
      <c r="A1158" s="632" t="s">
        <v>2501</v>
      </c>
      <c r="B1158" s="633" t="s">
        <v>2502</v>
      </c>
      <c r="C1158" s="632" t="s">
        <v>402</v>
      </c>
      <c r="D1158" s="159">
        <f t="shared" si="35"/>
        <v>287.28481037037034</v>
      </c>
      <c r="E1158" s="147" t="str">
        <f t="shared" si="34"/>
        <v>DER/SP 31/10/2024</v>
      </c>
      <c r="G1158" s="634">
        <v>267.86</v>
      </c>
    </row>
    <row r="1159" spans="1:7" ht="14" x14ac:dyDescent="0.3">
      <c r="A1159" s="632" t="s">
        <v>2503</v>
      </c>
      <c r="B1159" s="633" t="s">
        <v>2504</v>
      </c>
      <c r="C1159" s="632" t="s">
        <v>402</v>
      </c>
      <c r="D1159" s="159">
        <f t="shared" si="35"/>
        <v>332.56654222222221</v>
      </c>
      <c r="E1159" s="147" t="str">
        <f t="shared" si="34"/>
        <v>DER/SP 31/10/2024</v>
      </c>
      <c r="G1159" s="634">
        <v>310.08</v>
      </c>
    </row>
    <row r="1160" spans="1:7" ht="14" x14ac:dyDescent="0.3">
      <c r="A1160" s="632" t="s">
        <v>2505</v>
      </c>
      <c r="B1160" s="633" t="s">
        <v>2506</v>
      </c>
      <c r="C1160" s="632" t="s">
        <v>293</v>
      </c>
      <c r="D1160" s="159">
        <f t="shared" si="35"/>
        <v>6.2527829629629617</v>
      </c>
      <c r="E1160" s="147" t="str">
        <f t="shared" ref="E1160:E1204" si="36">$E$6</f>
        <v>DER/SP 31/10/2024</v>
      </c>
      <c r="G1160" s="634">
        <v>5.83</v>
      </c>
    </row>
    <row r="1161" spans="1:7" ht="14" x14ac:dyDescent="0.3">
      <c r="A1161" s="632" t="s">
        <v>2507</v>
      </c>
      <c r="B1161" s="633" t="s">
        <v>2508</v>
      </c>
      <c r="C1161" s="632" t="s">
        <v>402</v>
      </c>
      <c r="D1161" s="159">
        <f t="shared" si="35"/>
        <v>111.24162074074073</v>
      </c>
      <c r="E1161" s="147" t="str">
        <f t="shared" si="36"/>
        <v>DER/SP 31/10/2024</v>
      </c>
      <c r="G1161" s="634">
        <v>103.72</v>
      </c>
    </row>
    <row r="1162" spans="1:7" ht="14" x14ac:dyDescent="0.3">
      <c r="A1162" s="632" t="s">
        <v>2509</v>
      </c>
      <c r="B1162" s="633" t="s">
        <v>2510</v>
      </c>
      <c r="C1162" s="632" t="s">
        <v>402</v>
      </c>
      <c r="D1162" s="159">
        <f t="shared" ref="D1162:D1225" si="37">(G1162/(1+0.35))*(1+$D$3)</f>
        <v>119.10318148148147</v>
      </c>
      <c r="E1162" s="147" t="str">
        <f t="shared" si="36"/>
        <v>DER/SP 31/10/2024</v>
      </c>
      <c r="G1162" s="634">
        <v>111.05</v>
      </c>
    </row>
    <row r="1163" spans="1:7" ht="14" x14ac:dyDescent="0.3">
      <c r="A1163" s="632" t="s">
        <v>2511</v>
      </c>
      <c r="B1163" s="633" t="s">
        <v>2512</v>
      </c>
      <c r="C1163" s="632" t="s">
        <v>402</v>
      </c>
      <c r="D1163" s="159">
        <f t="shared" si="37"/>
        <v>313.63659037037036</v>
      </c>
      <c r="E1163" s="147" t="str">
        <f t="shared" si="36"/>
        <v>DER/SP 31/10/2024</v>
      </c>
      <c r="G1163" s="634">
        <v>292.43</v>
      </c>
    </row>
    <row r="1164" spans="1:7" ht="14" x14ac:dyDescent="0.3">
      <c r="A1164" s="632" t="s">
        <v>2513</v>
      </c>
      <c r="B1164" s="633" t="s">
        <v>2514</v>
      </c>
      <c r="C1164" s="632" t="s">
        <v>402</v>
      </c>
      <c r="D1164" s="159">
        <f t="shared" si="37"/>
        <v>358.91832222222217</v>
      </c>
      <c r="E1164" s="147" t="str">
        <f t="shared" si="36"/>
        <v>DER/SP 31/10/2024</v>
      </c>
      <c r="G1164" s="634">
        <v>334.65</v>
      </c>
    </row>
    <row r="1165" spans="1:7" ht="14" x14ac:dyDescent="0.3">
      <c r="A1165" s="632" t="s">
        <v>2515</v>
      </c>
      <c r="B1165" s="633" t="s">
        <v>2516</v>
      </c>
      <c r="C1165" s="632" t="s">
        <v>293</v>
      </c>
      <c r="D1165" s="159">
        <f t="shared" si="37"/>
        <v>6.5316377777777772</v>
      </c>
      <c r="E1165" s="147" t="str">
        <f t="shared" si="36"/>
        <v>DER/SP 31/10/2024</v>
      </c>
      <c r="G1165" s="634">
        <v>6.09</v>
      </c>
    </row>
    <row r="1166" spans="1:7" ht="14" x14ac:dyDescent="0.3">
      <c r="A1166" s="632" t="s">
        <v>2517</v>
      </c>
      <c r="B1166" s="633" t="s">
        <v>2518</v>
      </c>
      <c r="C1166" s="632" t="s">
        <v>402</v>
      </c>
      <c r="D1166" s="159">
        <f t="shared" si="37"/>
        <v>111.24162074074073</v>
      </c>
      <c r="E1166" s="147" t="str">
        <f t="shared" si="36"/>
        <v>DER/SP 31/10/2024</v>
      </c>
      <c r="G1166" s="634">
        <v>103.72</v>
      </c>
    </row>
    <row r="1167" spans="1:7" ht="14" x14ac:dyDescent="0.3">
      <c r="A1167" s="632" t="s">
        <v>2519</v>
      </c>
      <c r="B1167" s="633" t="s">
        <v>2520</v>
      </c>
      <c r="C1167" s="632" t="s">
        <v>402</v>
      </c>
      <c r="D1167" s="159">
        <f t="shared" si="37"/>
        <v>119.10318148148147</v>
      </c>
      <c r="E1167" s="147" t="str">
        <f t="shared" si="36"/>
        <v>DER/SP 31/10/2024</v>
      </c>
      <c r="G1167" s="634">
        <v>111.05</v>
      </c>
    </row>
    <row r="1168" spans="1:7" ht="14" x14ac:dyDescent="0.3">
      <c r="A1168" s="632" t="s">
        <v>2521</v>
      </c>
      <c r="B1168" s="633" t="s">
        <v>2522</v>
      </c>
      <c r="C1168" s="632" t="s">
        <v>402</v>
      </c>
      <c r="D1168" s="159">
        <f t="shared" si="37"/>
        <v>313.63659037037036</v>
      </c>
      <c r="E1168" s="147" t="str">
        <f t="shared" si="36"/>
        <v>DER/SP 31/10/2024</v>
      </c>
      <c r="G1168" s="634">
        <v>292.43</v>
      </c>
    </row>
    <row r="1169" spans="1:7" ht="14" x14ac:dyDescent="0.3">
      <c r="A1169" s="632" t="s">
        <v>2523</v>
      </c>
      <c r="B1169" s="633" t="s">
        <v>2524</v>
      </c>
      <c r="C1169" s="632" t="s">
        <v>402</v>
      </c>
      <c r="D1169" s="159">
        <f t="shared" si="37"/>
        <v>358.91832222222217</v>
      </c>
      <c r="E1169" s="147" t="str">
        <f t="shared" si="36"/>
        <v>DER/SP 31/10/2024</v>
      </c>
      <c r="G1169" s="634">
        <v>334.65</v>
      </c>
    </row>
    <row r="1170" spans="1:7" ht="14" x14ac:dyDescent="0.3">
      <c r="A1170" s="632" t="s">
        <v>2525</v>
      </c>
      <c r="B1170" s="633" t="s">
        <v>2526</v>
      </c>
      <c r="C1170" s="632" t="s">
        <v>293</v>
      </c>
      <c r="D1170" s="159">
        <f t="shared" si="37"/>
        <v>6.5316377777777772</v>
      </c>
      <c r="E1170" s="147" t="str">
        <f t="shared" si="36"/>
        <v>DER/SP 31/10/2024</v>
      </c>
      <c r="G1170" s="634">
        <v>6.09</v>
      </c>
    </row>
    <row r="1171" spans="1:7" ht="14" x14ac:dyDescent="0.3">
      <c r="A1171" s="632" t="s">
        <v>2527</v>
      </c>
      <c r="B1171" s="633" t="s">
        <v>2528</v>
      </c>
      <c r="C1171" s="632" t="s">
        <v>402</v>
      </c>
      <c r="D1171" s="159">
        <f t="shared" si="37"/>
        <v>103.80906740740741</v>
      </c>
      <c r="E1171" s="147" t="str">
        <f t="shared" si="36"/>
        <v>DER/SP 31/10/2024</v>
      </c>
      <c r="G1171" s="634">
        <v>96.79</v>
      </c>
    </row>
    <row r="1172" spans="1:7" ht="14" x14ac:dyDescent="0.3">
      <c r="A1172" s="632" t="s">
        <v>2529</v>
      </c>
      <c r="B1172" s="633" t="s">
        <v>2530</v>
      </c>
      <c r="C1172" s="632" t="s">
        <v>402</v>
      </c>
      <c r="D1172" s="159">
        <f t="shared" si="37"/>
        <v>120.2400511111111</v>
      </c>
      <c r="E1172" s="147" t="str">
        <f t="shared" si="36"/>
        <v>DER/SP 31/10/2024</v>
      </c>
      <c r="G1172" s="634">
        <v>112.11</v>
      </c>
    </row>
    <row r="1173" spans="1:7" ht="14" x14ac:dyDescent="0.3">
      <c r="A1173" s="632" t="s">
        <v>2531</v>
      </c>
      <c r="B1173" s="633" t="s">
        <v>2532</v>
      </c>
      <c r="C1173" s="632" t="s">
        <v>402</v>
      </c>
      <c r="D1173" s="159">
        <f t="shared" si="37"/>
        <v>286.96305481481477</v>
      </c>
      <c r="E1173" s="147" t="str">
        <f t="shared" si="36"/>
        <v>DER/SP 31/10/2024</v>
      </c>
      <c r="G1173" s="634">
        <v>267.56</v>
      </c>
    </row>
    <row r="1174" spans="1:7" ht="14" x14ac:dyDescent="0.3">
      <c r="A1174" s="632" t="s">
        <v>2533</v>
      </c>
      <c r="B1174" s="633" t="s">
        <v>2534</v>
      </c>
      <c r="C1174" s="632" t="s">
        <v>402</v>
      </c>
      <c r="D1174" s="159">
        <f t="shared" si="37"/>
        <v>332.24478666666664</v>
      </c>
      <c r="E1174" s="147" t="str">
        <f t="shared" si="36"/>
        <v>DER/SP 31/10/2024</v>
      </c>
      <c r="G1174" s="634">
        <v>309.77999999999997</v>
      </c>
    </row>
    <row r="1175" spans="1:7" ht="14" x14ac:dyDescent="0.3">
      <c r="A1175" s="632" t="s">
        <v>2535</v>
      </c>
      <c r="B1175" s="633" t="s">
        <v>2536</v>
      </c>
      <c r="C1175" s="632" t="s">
        <v>293</v>
      </c>
      <c r="D1175" s="159">
        <f t="shared" si="37"/>
        <v>6.2420577777777773</v>
      </c>
      <c r="E1175" s="147" t="str">
        <f t="shared" si="36"/>
        <v>DER/SP 31/10/2024</v>
      </c>
      <c r="G1175" s="634">
        <v>5.82</v>
      </c>
    </row>
    <row r="1176" spans="1:7" ht="14" x14ac:dyDescent="0.3">
      <c r="A1176" s="632" t="s">
        <v>2537</v>
      </c>
      <c r="B1176" s="633" t="s">
        <v>2538</v>
      </c>
      <c r="C1176" s="632" t="s">
        <v>402</v>
      </c>
      <c r="D1176" s="159">
        <f t="shared" si="37"/>
        <v>329.91742148148148</v>
      </c>
      <c r="E1176" s="147" t="str">
        <f t="shared" si="36"/>
        <v>DER/SP 31/10/2024</v>
      </c>
      <c r="G1176" s="634">
        <v>307.61</v>
      </c>
    </row>
    <row r="1177" spans="1:7" ht="14" x14ac:dyDescent="0.3">
      <c r="A1177" s="632" t="s">
        <v>2539</v>
      </c>
      <c r="B1177" s="633" t="s">
        <v>2540</v>
      </c>
      <c r="C1177" s="632" t="s">
        <v>402</v>
      </c>
      <c r="D1177" s="159">
        <f t="shared" si="37"/>
        <v>571.38424074074067</v>
      </c>
      <c r="E1177" s="147" t="str">
        <f t="shared" si="36"/>
        <v>DER/SP 31/10/2024</v>
      </c>
      <c r="G1177" s="634">
        <v>532.75</v>
      </c>
    </row>
    <row r="1178" spans="1:7" ht="14" x14ac:dyDescent="0.3">
      <c r="A1178" s="632" t="s">
        <v>2541</v>
      </c>
      <c r="B1178" s="633" t="s">
        <v>2542</v>
      </c>
      <c r="C1178" s="632" t="s">
        <v>402</v>
      </c>
      <c r="D1178" s="159">
        <f t="shared" si="37"/>
        <v>755.26754074074074</v>
      </c>
      <c r="E1178" s="147" t="str">
        <f t="shared" si="36"/>
        <v>DER/SP 31/10/2024</v>
      </c>
      <c r="G1178" s="634">
        <v>704.2</v>
      </c>
    </row>
    <row r="1179" spans="1:7" ht="14" x14ac:dyDescent="0.3">
      <c r="A1179" s="632" t="s">
        <v>2543</v>
      </c>
      <c r="B1179" s="633" t="s">
        <v>2544</v>
      </c>
      <c r="C1179" s="632" t="s">
        <v>402</v>
      </c>
      <c r="D1179" s="159">
        <f t="shared" si="37"/>
        <v>800.5492725925925</v>
      </c>
      <c r="E1179" s="147" t="str">
        <f t="shared" si="36"/>
        <v>DER/SP 31/10/2024</v>
      </c>
      <c r="G1179" s="634">
        <v>746.42</v>
      </c>
    </row>
    <row r="1180" spans="1:7" ht="14" x14ac:dyDescent="0.3">
      <c r="A1180" s="632" t="s">
        <v>2545</v>
      </c>
      <c r="B1180" s="633" t="s">
        <v>2546</v>
      </c>
      <c r="C1180" s="632" t="s">
        <v>293</v>
      </c>
      <c r="D1180" s="159">
        <f t="shared" si="37"/>
        <v>15.047434814814812</v>
      </c>
      <c r="E1180" s="147" t="str">
        <f t="shared" si="36"/>
        <v>DER/SP 31/10/2024</v>
      </c>
      <c r="G1180" s="634">
        <v>14.03</v>
      </c>
    </row>
    <row r="1181" spans="1:7" ht="14" x14ac:dyDescent="0.3">
      <c r="A1181" s="632" t="s">
        <v>2547</v>
      </c>
      <c r="B1181" s="633" t="s">
        <v>2548</v>
      </c>
      <c r="C1181" s="632" t="s">
        <v>402</v>
      </c>
      <c r="D1181" s="159">
        <f t="shared" si="37"/>
        <v>285.05397185185177</v>
      </c>
      <c r="E1181" s="147" t="str">
        <f t="shared" si="36"/>
        <v>DER/SP 31/10/2024</v>
      </c>
      <c r="G1181" s="634">
        <v>265.77999999999997</v>
      </c>
    </row>
    <row r="1182" spans="1:7" ht="14" x14ac:dyDescent="0.3">
      <c r="A1182" s="632" t="s">
        <v>2549</v>
      </c>
      <c r="B1182" s="633" t="s">
        <v>2550</v>
      </c>
      <c r="C1182" s="632" t="s">
        <v>402</v>
      </c>
      <c r="D1182" s="159">
        <f t="shared" si="37"/>
        <v>481.32486074074063</v>
      </c>
      <c r="E1182" s="147" t="str">
        <f t="shared" si="36"/>
        <v>DER/SP 31/10/2024</v>
      </c>
      <c r="G1182" s="634">
        <v>448.78</v>
      </c>
    </row>
    <row r="1183" spans="1:7" ht="14" x14ac:dyDescent="0.3">
      <c r="A1183" s="632" t="s">
        <v>2551</v>
      </c>
      <c r="B1183" s="633" t="s">
        <v>2552</v>
      </c>
      <c r="C1183" s="632" t="s">
        <v>402</v>
      </c>
      <c r="D1183" s="159">
        <f t="shared" si="37"/>
        <v>820.19781185185172</v>
      </c>
      <c r="E1183" s="147" t="str">
        <f t="shared" si="36"/>
        <v>DER/SP 31/10/2024</v>
      </c>
      <c r="G1183" s="634">
        <v>764.74</v>
      </c>
    </row>
    <row r="1184" spans="1:7" ht="14" x14ac:dyDescent="0.3">
      <c r="A1184" s="632" t="s">
        <v>2553</v>
      </c>
      <c r="B1184" s="633" t="s">
        <v>2554</v>
      </c>
      <c r="C1184" s="632" t="s">
        <v>402</v>
      </c>
      <c r="D1184" s="159">
        <f t="shared" si="37"/>
        <v>865.47954370370371</v>
      </c>
      <c r="E1184" s="147" t="str">
        <f t="shared" si="36"/>
        <v>DER/SP 31/10/2024</v>
      </c>
      <c r="G1184" s="634">
        <v>806.96</v>
      </c>
    </row>
    <row r="1185" spans="1:7" ht="14" x14ac:dyDescent="0.3">
      <c r="A1185" s="632" t="s">
        <v>2555</v>
      </c>
      <c r="B1185" s="633" t="s">
        <v>2556</v>
      </c>
      <c r="C1185" s="632" t="s">
        <v>402</v>
      </c>
      <c r="D1185" s="159">
        <f t="shared" si="37"/>
        <v>115.0276111111111</v>
      </c>
      <c r="E1185" s="147" t="str">
        <f t="shared" si="36"/>
        <v>DER/SP 31/10/2024</v>
      </c>
      <c r="G1185" s="634">
        <v>107.25</v>
      </c>
    </row>
    <row r="1186" spans="1:7" ht="14" x14ac:dyDescent="0.3">
      <c r="A1186" s="632" t="s">
        <v>2557</v>
      </c>
      <c r="B1186" s="633" t="s">
        <v>2558</v>
      </c>
      <c r="C1186" s="632" t="s">
        <v>402</v>
      </c>
      <c r="D1186" s="159">
        <f t="shared" si="37"/>
        <v>143.30992444444445</v>
      </c>
      <c r="E1186" s="147" t="str">
        <f t="shared" si="36"/>
        <v>DER/SP 31/10/2024</v>
      </c>
      <c r="G1186" s="634">
        <v>133.62</v>
      </c>
    </row>
    <row r="1187" spans="1:7" ht="14" x14ac:dyDescent="0.3">
      <c r="A1187" s="632" t="s">
        <v>2559</v>
      </c>
      <c r="B1187" s="633" t="s">
        <v>2560</v>
      </c>
      <c r="C1187" s="632" t="s">
        <v>402</v>
      </c>
      <c r="D1187" s="159">
        <f t="shared" si="37"/>
        <v>304.17697703703703</v>
      </c>
      <c r="E1187" s="147" t="str">
        <f t="shared" si="36"/>
        <v>DER/SP 31/10/2024</v>
      </c>
      <c r="G1187" s="634">
        <v>283.61</v>
      </c>
    </row>
    <row r="1188" spans="1:7" ht="14" x14ac:dyDescent="0.3">
      <c r="A1188" s="632" t="s">
        <v>2561</v>
      </c>
      <c r="B1188" s="633" t="s">
        <v>2562</v>
      </c>
      <c r="C1188" s="632" t="s">
        <v>402</v>
      </c>
      <c r="D1188" s="159">
        <f t="shared" si="37"/>
        <v>349.46943407407406</v>
      </c>
      <c r="E1188" s="159" t="str">
        <f t="shared" si="36"/>
        <v>DER/SP 31/10/2024</v>
      </c>
      <c r="G1188" s="634">
        <v>325.83999999999997</v>
      </c>
    </row>
    <row r="1189" spans="1:7" ht="14" x14ac:dyDescent="0.3">
      <c r="A1189" s="632" t="s">
        <v>2563</v>
      </c>
      <c r="B1189" s="633" t="s">
        <v>2564</v>
      </c>
      <c r="C1189" s="632" t="s">
        <v>402</v>
      </c>
      <c r="D1189" s="159">
        <f t="shared" si="37"/>
        <v>122.3314622222222</v>
      </c>
      <c r="E1189" s="159" t="str">
        <f t="shared" si="36"/>
        <v>DER/SP 31/10/2024</v>
      </c>
      <c r="G1189" s="634">
        <v>114.06</v>
      </c>
    </row>
    <row r="1190" spans="1:7" ht="14" x14ac:dyDescent="0.3">
      <c r="A1190" s="632" t="s">
        <v>2565</v>
      </c>
      <c r="B1190" s="633" t="s">
        <v>2566</v>
      </c>
      <c r="C1190" s="632" t="s">
        <v>402</v>
      </c>
      <c r="D1190" s="159">
        <f t="shared" si="37"/>
        <v>146.91358666666665</v>
      </c>
      <c r="E1190" s="159" t="str">
        <f t="shared" si="36"/>
        <v>DER/SP 31/10/2024</v>
      </c>
      <c r="G1190" s="634">
        <v>136.97999999999999</v>
      </c>
    </row>
    <row r="1191" spans="1:7" ht="14" x14ac:dyDescent="0.3">
      <c r="A1191" s="632" t="s">
        <v>2567</v>
      </c>
      <c r="B1191" s="633" t="s">
        <v>2568</v>
      </c>
      <c r="C1191" s="632" t="s">
        <v>402</v>
      </c>
      <c r="D1191" s="159">
        <f t="shared" si="37"/>
        <v>496.86565407407403</v>
      </c>
      <c r="E1191" s="159" t="str">
        <f t="shared" si="36"/>
        <v>DER/SP 31/10/2024</v>
      </c>
      <c r="G1191" s="634">
        <v>463.27</v>
      </c>
    </row>
    <row r="1192" spans="1:7" ht="14" x14ac:dyDescent="0.3">
      <c r="A1192" s="632" t="s">
        <v>2569</v>
      </c>
      <c r="B1192" s="633" t="s">
        <v>2570</v>
      </c>
      <c r="C1192" s="632" t="s">
        <v>402</v>
      </c>
      <c r="D1192" s="159">
        <f t="shared" si="37"/>
        <v>542.14738592592596</v>
      </c>
      <c r="E1192" s="159" t="str">
        <f t="shared" si="36"/>
        <v>DER/SP 31/10/2024</v>
      </c>
      <c r="G1192" s="634">
        <v>505.49</v>
      </c>
    </row>
    <row r="1193" spans="1:7" ht="14" x14ac:dyDescent="0.3">
      <c r="A1193" s="632" t="s">
        <v>2571</v>
      </c>
      <c r="B1193" s="633" t="s">
        <v>2572</v>
      </c>
      <c r="C1193" s="632" t="s">
        <v>293</v>
      </c>
      <c r="D1193" s="159">
        <f t="shared" si="37"/>
        <v>10.188925925925925</v>
      </c>
      <c r="E1193" s="159" t="str">
        <f t="shared" si="36"/>
        <v>DER/SP 31/10/2024</v>
      </c>
      <c r="G1193" s="634">
        <v>9.5</v>
      </c>
    </row>
    <row r="1194" spans="1:7" ht="14" x14ac:dyDescent="0.3">
      <c r="A1194" s="632" t="s">
        <v>2573</v>
      </c>
      <c r="B1194" s="633" t="s">
        <v>2574</v>
      </c>
      <c r="C1194" s="632" t="s">
        <v>402</v>
      </c>
      <c r="D1194" s="159">
        <f t="shared" si="37"/>
        <v>148.3185859259259</v>
      </c>
      <c r="E1194" s="159" t="str">
        <f t="shared" si="36"/>
        <v>DER/SP 31/10/2024</v>
      </c>
      <c r="G1194" s="634">
        <v>138.29</v>
      </c>
    </row>
    <row r="1195" spans="1:7" ht="14" x14ac:dyDescent="0.3">
      <c r="A1195" s="632" t="s">
        <v>2575</v>
      </c>
      <c r="B1195" s="633" t="s">
        <v>2576</v>
      </c>
      <c r="C1195" s="632" t="s">
        <v>402</v>
      </c>
      <c r="D1195" s="159">
        <f t="shared" si="37"/>
        <v>196.45321703703701</v>
      </c>
      <c r="E1195" s="159" t="str">
        <f t="shared" si="36"/>
        <v>DER/SP 31/10/2024</v>
      </c>
      <c r="G1195" s="634">
        <v>183.17</v>
      </c>
    </row>
    <row r="1196" spans="1:7" ht="14" x14ac:dyDescent="0.3">
      <c r="A1196" s="632" t="s">
        <v>2577</v>
      </c>
      <c r="B1196" s="633" t="s">
        <v>2578</v>
      </c>
      <c r="C1196" s="632" t="s">
        <v>402</v>
      </c>
      <c r="D1196" s="159">
        <f t="shared" si="37"/>
        <v>546.39455925925915</v>
      </c>
      <c r="E1196" s="159" t="str">
        <f t="shared" si="36"/>
        <v>DER/SP 31/10/2024</v>
      </c>
      <c r="G1196" s="634">
        <v>509.45</v>
      </c>
    </row>
    <row r="1197" spans="1:7" ht="14" x14ac:dyDescent="0.3">
      <c r="A1197" s="632" t="s">
        <v>2579</v>
      </c>
      <c r="B1197" s="633" t="s">
        <v>2580</v>
      </c>
      <c r="C1197" s="632" t="s">
        <v>402</v>
      </c>
      <c r="D1197" s="159">
        <f t="shared" si="37"/>
        <v>591.68701629629618</v>
      </c>
      <c r="E1197" s="159" t="str">
        <f t="shared" si="36"/>
        <v>DER/SP 31/10/2024</v>
      </c>
      <c r="G1197" s="634">
        <v>551.67999999999995</v>
      </c>
    </row>
    <row r="1198" spans="1:7" ht="14" x14ac:dyDescent="0.3">
      <c r="A1198" s="632" t="s">
        <v>2581</v>
      </c>
      <c r="B1198" s="633" t="s">
        <v>2582</v>
      </c>
      <c r="C1198" s="632" t="s">
        <v>293</v>
      </c>
      <c r="D1198" s="159">
        <f t="shared" si="37"/>
        <v>11.122017037037034</v>
      </c>
      <c r="E1198" s="159" t="str">
        <f t="shared" si="36"/>
        <v>DER/SP 31/10/2024</v>
      </c>
      <c r="G1198" s="634">
        <v>10.37</v>
      </c>
    </row>
    <row r="1199" spans="1:7" ht="14" x14ac:dyDescent="0.3">
      <c r="A1199" s="632" t="s">
        <v>2583</v>
      </c>
      <c r="B1199" s="633" t="s">
        <v>2584</v>
      </c>
      <c r="C1199" s="632" t="s">
        <v>402</v>
      </c>
      <c r="D1199" s="159">
        <f t="shared" si="37"/>
        <v>36.326202222222214</v>
      </c>
      <c r="E1199" s="159" t="str">
        <f t="shared" si="36"/>
        <v>DER/SP 31/10/2024</v>
      </c>
      <c r="G1199" s="634">
        <v>33.869999999999997</v>
      </c>
    </row>
    <row r="1200" spans="1:7" ht="14" x14ac:dyDescent="0.3">
      <c r="A1200" s="632" t="s">
        <v>2585</v>
      </c>
      <c r="B1200" s="633" t="s">
        <v>2586</v>
      </c>
      <c r="C1200" s="632" t="s">
        <v>402</v>
      </c>
      <c r="D1200" s="159">
        <f t="shared" si="37"/>
        <v>8.5908733333333327</v>
      </c>
      <c r="E1200" s="159" t="str">
        <f t="shared" si="36"/>
        <v>DER/SP 31/10/2024</v>
      </c>
      <c r="G1200" s="634">
        <v>8.01</v>
      </c>
    </row>
    <row r="1201" spans="1:7" ht="14" x14ac:dyDescent="0.3">
      <c r="A1201" s="632" t="s">
        <v>2587</v>
      </c>
      <c r="B1201" s="633" t="s">
        <v>2588</v>
      </c>
      <c r="C1201" s="632" t="s">
        <v>402</v>
      </c>
      <c r="D1201" s="159">
        <f t="shared" si="37"/>
        <v>12.644993333333332</v>
      </c>
      <c r="E1201" s="159" t="str">
        <f t="shared" si="36"/>
        <v>DER/SP 31/10/2024</v>
      </c>
      <c r="G1201" s="634">
        <v>11.79</v>
      </c>
    </row>
    <row r="1202" spans="1:7" ht="14" x14ac:dyDescent="0.3">
      <c r="A1202" s="632" t="s">
        <v>2589</v>
      </c>
      <c r="B1202" s="633" t="s">
        <v>2590</v>
      </c>
      <c r="C1202" s="632" t="s">
        <v>402</v>
      </c>
      <c r="D1202" s="159">
        <f t="shared" si="37"/>
        <v>44.241388888888885</v>
      </c>
      <c r="E1202" s="159" t="str">
        <f t="shared" si="36"/>
        <v>DER/SP 31/10/2024</v>
      </c>
      <c r="G1202" s="634">
        <v>41.25</v>
      </c>
    </row>
    <row r="1203" spans="1:7" ht="14" x14ac:dyDescent="0.3">
      <c r="A1203" s="632" t="s">
        <v>2591</v>
      </c>
      <c r="B1203" s="633" t="s">
        <v>2592</v>
      </c>
      <c r="C1203" s="632" t="s">
        <v>402</v>
      </c>
      <c r="D1203" s="159">
        <f t="shared" si="37"/>
        <v>33.162272592592593</v>
      </c>
      <c r="E1203" s="159" t="str">
        <f t="shared" si="36"/>
        <v>DER/SP 31/10/2024</v>
      </c>
      <c r="G1203" s="634">
        <v>30.92</v>
      </c>
    </row>
    <row r="1204" spans="1:7" ht="14" x14ac:dyDescent="0.3">
      <c r="A1204" s="632" t="s">
        <v>2593</v>
      </c>
      <c r="B1204" s="633" t="s">
        <v>2594</v>
      </c>
      <c r="C1204" s="632" t="s">
        <v>402</v>
      </c>
      <c r="D1204" s="159">
        <f t="shared" si="37"/>
        <v>2.8636244444444441</v>
      </c>
      <c r="E1204" s="159" t="str">
        <f t="shared" si="36"/>
        <v>DER/SP 31/10/2024</v>
      </c>
      <c r="G1204" s="634">
        <v>2.67</v>
      </c>
    </row>
    <row r="1205" spans="1:7" ht="14" x14ac:dyDescent="0.3">
      <c r="A1205" s="632" t="s">
        <v>2595</v>
      </c>
      <c r="B1205" s="633" t="s">
        <v>2596</v>
      </c>
      <c r="C1205" s="632" t="s">
        <v>402</v>
      </c>
      <c r="D1205" s="159">
        <f t="shared" si="37"/>
        <v>10.57503259259259</v>
      </c>
      <c r="E1205" s="159" t="str">
        <f>$E$6</f>
        <v>DER/SP 31/10/2024</v>
      </c>
      <c r="G1205" s="634">
        <v>9.86</v>
      </c>
    </row>
    <row r="1206" spans="1:7" ht="14" x14ac:dyDescent="0.3">
      <c r="A1206" s="632" t="s">
        <v>2597</v>
      </c>
      <c r="B1206" s="633" t="s">
        <v>2598</v>
      </c>
      <c r="C1206" s="632" t="s">
        <v>402</v>
      </c>
      <c r="D1206" s="159">
        <f t="shared" si="37"/>
        <v>42.160702962962958</v>
      </c>
      <c r="E1206" s="159" t="str">
        <f>$E$6</f>
        <v>DER/SP 31/10/2024</v>
      </c>
      <c r="G1206" s="634">
        <v>39.31</v>
      </c>
    </row>
    <row r="1207" spans="1:7" ht="14" x14ac:dyDescent="0.3">
      <c r="A1207" s="632" t="s">
        <v>2599</v>
      </c>
      <c r="B1207" s="633" t="s">
        <v>2600</v>
      </c>
      <c r="C1207" s="632" t="s">
        <v>402</v>
      </c>
      <c r="D1207" s="159">
        <f t="shared" si="37"/>
        <v>69.853131111111097</v>
      </c>
      <c r="E1207" s="159" t="str">
        <f t="shared" ref="E1207:E1270" si="38">$E$6</f>
        <v>DER/SP 31/10/2024</v>
      </c>
      <c r="G1207" s="634">
        <v>65.13</v>
      </c>
    </row>
    <row r="1208" spans="1:7" ht="14" x14ac:dyDescent="0.3">
      <c r="A1208" s="632" t="s">
        <v>2601</v>
      </c>
      <c r="B1208" s="633" t="s">
        <v>2602</v>
      </c>
      <c r="C1208" s="632" t="s">
        <v>402</v>
      </c>
      <c r="D1208" s="159">
        <f t="shared" si="37"/>
        <v>30.856357777777774</v>
      </c>
      <c r="E1208" s="159" t="str">
        <f t="shared" si="38"/>
        <v>DER/SP 31/10/2024</v>
      </c>
      <c r="G1208" s="634">
        <v>28.77</v>
      </c>
    </row>
    <row r="1209" spans="1:7" ht="14" x14ac:dyDescent="0.3">
      <c r="A1209" s="632" t="s">
        <v>2603</v>
      </c>
      <c r="B1209" s="633" t="s">
        <v>2604</v>
      </c>
      <c r="C1209" s="632" t="s">
        <v>402</v>
      </c>
      <c r="D1209" s="159">
        <f t="shared" si="37"/>
        <v>128.91672592592593</v>
      </c>
      <c r="E1209" s="159" t="str">
        <f t="shared" si="38"/>
        <v>DER/SP 31/10/2024</v>
      </c>
      <c r="G1209" s="634">
        <v>120.2</v>
      </c>
    </row>
    <row r="1210" spans="1:7" ht="14" x14ac:dyDescent="0.3">
      <c r="A1210" s="632" t="s">
        <v>2605</v>
      </c>
      <c r="B1210" s="633" t="s">
        <v>2606</v>
      </c>
      <c r="C1210" s="632" t="s">
        <v>402</v>
      </c>
      <c r="D1210" s="159">
        <f t="shared" si="37"/>
        <v>182.25307185185184</v>
      </c>
      <c r="E1210" s="159" t="str">
        <f t="shared" si="38"/>
        <v>DER/SP 31/10/2024</v>
      </c>
      <c r="G1210" s="634">
        <v>169.93</v>
      </c>
    </row>
    <row r="1211" spans="1:7" ht="14" x14ac:dyDescent="0.3">
      <c r="A1211" s="632" t="s">
        <v>2607</v>
      </c>
      <c r="B1211" s="633" t="s">
        <v>2608</v>
      </c>
      <c r="C1211" s="632" t="s">
        <v>402</v>
      </c>
      <c r="D1211" s="159">
        <f t="shared" si="37"/>
        <v>87.442434814814817</v>
      </c>
      <c r="E1211" s="159" t="str">
        <f t="shared" si="38"/>
        <v>DER/SP 31/10/2024</v>
      </c>
      <c r="G1211" s="634">
        <v>81.53</v>
      </c>
    </row>
    <row r="1212" spans="1:7" ht="14" x14ac:dyDescent="0.3">
      <c r="A1212" s="632" t="s">
        <v>2609</v>
      </c>
      <c r="B1212" s="633" t="s">
        <v>2610</v>
      </c>
      <c r="C1212" s="632" t="s">
        <v>402</v>
      </c>
      <c r="D1212" s="159">
        <f t="shared" si="37"/>
        <v>63.729050370370366</v>
      </c>
      <c r="E1212" s="159" t="str">
        <f t="shared" si="38"/>
        <v>DER/SP 31/10/2024</v>
      </c>
      <c r="G1212" s="634">
        <v>59.42</v>
      </c>
    </row>
    <row r="1213" spans="1:7" ht="14" x14ac:dyDescent="0.3">
      <c r="A1213" s="632" t="s">
        <v>2611</v>
      </c>
      <c r="B1213" s="633" t="s">
        <v>2612</v>
      </c>
      <c r="C1213" s="632" t="s">
        <v>402</v>
      </c>
      <c r="D1213" s="159">
        <f t="shared" si="37"/>
        <v>161.78941851851852</v>
      </c>
      <c r="E1213" s="159" t="str">
        <f t="shared" si="38"/>
        <v>DER/SP 31/10/2024</v>
      </c>
      <c r="G1213" s="634">
        <v>150.85</v>
      </c>
    </row>
    <row r="1214" spans="1:7" ht="14" x14ac:dyDescent="0.3">
      <c r="A1214" s="632" t="s">
        <v>2613</v>
      </c>
      <c r="B1214" s="633" t="s">
        <v>2614</v>
      </c>
      <c r="C1214" s="632" t="s">
        <v>402</v>
      </c>
      <c r="D1214" s="159">
        <f t="shared" si="37"/>
        <v>215.11503925925925</v>
      </c>
      <c r="E1214" s="159" t="str">
        <f t="shared" si="38"/>
        <v>DER/SP 31/10/2024</v>
      </c>
      <c r="G1214" s="634">
        <v>200.57</v>
      </c>
    </row>
    <row r="1215" spans="1:7" ht="14" x14ac:dyDescent="0.3">
      <c r="A1215" s="632" t="s">
        <v>2615</v>
      </c>
      <c r="B1215" s="633" t="s">
        <v>2616</v>
      </c>
      <c r="C1215" s="632" t="s">
        <v>402</v>
      </c>
      <c r="D1215" s="159">
        <f t="shared" si="37"/>
        <v>93.898996296296289</v>
      </c>
      <c r="E1215" s="159" t="str">
        <f t="shared" si="38"/>
        <v>DER/SP 31/10/2024</v>
      </c>
      <c r="G1215" s="634">
        <v>87.55</v>
      </c>
    </row>
    <row r="1216" spans="1:7" ht="14" x14ac:dyDescent="0.3">
      <c r="A1216" s="632" t="s">
        <v>2617</v>
      </c>
      <c r="B1216" s="633" t="s">
        <v>2618</v>
      </c>
      <c r="C1216" s="632" t="s">
        <v>402</v>
      </c>
      <c r="D1216" s="159">
        <f t="shared" si="37"/>
        <v>75.77343333333333</v>
      </c>
      <c r="E1216" s="159" t="str">
        <f t="shared" si="38"/>
        <v>DER/SP 31/10/2024</v>
      </c>
      <c r="G1216" s="634">
        <v>70.650000000000006</v>
      </c>
    </row>
    <row r="1217" spans="1:7" ht="14" x14ac:dyDescent="0.3">
      <c r="A1217" s="632" t="s">
        <v>2619</v>
      </c>
      <c r="B1217" s="633" t="s">
        <v>2620</v>
      </c>
      <c r="C1217" s="632" t="s">
        <v>402</v>
      </c>
      <c r="D1217" s="159">
        <f t="shared" si="37"/>
        <v>224.52102666666664</v>
      </c>
      <c r="E1217" s="159" t="str">
        <f t="shared" si="38"/>
        <v>DER/SP 31/10/2024</v>
      </c>
      <c r="G1217" s="634">
        <v>209.34</v>
      </c>
    </row>
    <row r="1218" spans="1:7" ht="14" x14ac:dyDescent="0.3">
      <c r="A1218" s="632" t="s">
        <v>2621</v>
      </c>
      <c r="B1218" s="633" t="s">
        <v>2622</v>
      </c>
      <c r="C1218" s="632" t="s">
        <v>402</v>
      </c>
      <c r="D1218" s="159">
        <f t="shared" si="37"/>
        <v>277.85737259259258</v>
      </c>
      <c r="E1218" s="159" t="str">
        <f t="shared" si="38"/>
        <v>DER/SP 31/10/2024</v>
      </c>
      <c r="G1218" s="634">
        <v>259.07</v>
      </c>
    </row>
    <row r="1219" spans="1:7" ht="14" x14ac:dyDescent="0.3">
      <c r="A1219" s="632" t="s">
        <v>2623</v>
      </c>
      <c r="B1219" s="633" t="s">
        <v>2624</v>
      </c>
      <c r="C1219" s="632" t="s">
        <v>402</v>
      </c>
      <c r="D1219" s="159">
        <f t="shared" si="37"/>
        <v>102.99395333333332</v>
      </c>
      <c r="E1219" s="159" t="str">
        <f t="shared" si="38"/>
        <v>DER/SP 31/10/2024</v>
      </c>
      <c r="G1219" s="634">
        <v>96.03</v>
      </c>
    </row>
    <row r="1220" spans="1:7" ht="14" x14ac:dyDescent="0.3">
      <c r="A1220" s="632" t="s">
        <v>2625</v>
      </c>
      <c r="B1220" s="633" t="s">
        <v>2626</v>
      </c>
      <c r="C1220" s="632" t="s">
        <v>402</v>
      </c>
      <c r="D1220" s="159">
        <f t="shared" si="37"/>
        <v>92.772851851851854</v>
      </c>
      <c r="E1220" s="159" t="str">
        <f t="shared" si="38"/>
        <v>DER/SP 31/10/2024</v>
      </c>
      <c r="G1220" s="634">
        <v>86.5</v>
      </c>
    </row>
    <row r="1221" spans="1:7" ht="14" x14ac:dyDescent="0.3">
      <c r="A1221" s="632" t="s">
        <v>2627</v>
      </c>
      <c r="B1221" s="633" t="s">
        <v>2628</v>
      </c>
      <c r="C1221" s="632" t="s">
        <v>402</v>
      </c>
      <c r="D1221" s="159">
        <f t="shared" si="37"/>
        <v>389.16334444444442</v>
      </c>
      <c r="E1221" s="159" t="str">
        <f t="shared" si="38"/>
        <v>DER/SP 31/10/2024</v>
      </c>
      <c r="G1221" s="634">
        <v>362.85</v>
      </c>
    </row>
    <row r="1222" spans="1:7" ht="14" x14ac:dyDescent="0.3">
      <c r="A1222" s="632" t="s">
        <v>2629</v>
      </c>
      <c r="B1222" s="633" t="s">
        <v>2630</v>
      </c>
      <c r="C1222" s="632" t="s">
        <v>402</v>
      </c>
      <c r="D1222" s="159">
        <f t="shared" si="37"/>
        <v>442.49969037037033</v>
      </c>
      <c r="E1222" s="159" t="str">
        <f t="shared" si="38"/>
        <v>DER/SP 31/10/2024</v>
      </c>
      <c r="G1222" s="634">
        <v>412.58</v>
      </c>
    </row>
    <row r="1223" spans="1:7" ht="14" x14ac:dyDescent="0.3">
      <c r="A1223" s="632" t="s">
        <v>2631</v>
      </c>
      <c r="B1223" s="633" t="s">
        <v>2632</v>
      </c>
      <c r="C1223" s="632" t="s">
        <v>402</v>
      </c>
      <c r="D1223" s="159">
        <f t="shared" si="37"/>
        <v>100.59151185185183</v>
      </c>
      <c r="E1223" s="159" t="str">
        <f t="shared" si="38"/>
        <v>DER/SP 31/10/2024</v>
      </c>
      <c r="G1223" s="634">
        <v>93.79</v>
      </c>
    </row>
    <row r="1224" spans="1:7" ht="14" x14ac:dyDescent="0.3">
      <c r="A1224" s="632" t="s">
        <v>2633</v>
      </c>
      <c r="B1224" s="633" t="s">
        <v>2634</v>
      </c>
      <c r="C1224" s="632" t="s">
        <v>402</v>
      </c>
      <c r="D1224" s="159">
        <f t="shared" si="37"/>
        <v>113.63333703703704</v>
      </c>
      <c r="E1224" s="159" t="str">
        <f t="shared" si="38"/>
        <v>DER/SP 31/10/2024</v>
      </c>
      <c r="G1224" s="634">
        <v>105.95</v>
      </c>
    </row>
    <row r="1225" spans="1:7" ht="14" x14ac:dyDescent="0.3">
      <c r="A1225" s="632" t="s">
        <v>2635</v>
      </c>
      <c r="B1225" s="633" t="s">
        <v>2636</v>
      </c>
      <c r="C1225" s="632" t="s">
        <v>402</v>
      </c>
      <c r="D1225" s="159">
        <f t="shared" si="37"/>
        <v>138.88042296296297</v>
      </c>
      <c r="E1225" s="159" t="str">
        <f t="shared" si="38"/>
        <v>DER/SP 31/10/2024</v>
      </c>
      <c r="G1225" s="634">
        <v>129.49</v>
      </c>
    </row>
    <row r="1226" spans="1:7" ht="14" x14ac:dyDescent="0.3">
      <c r="A1226" s="632" t="s">
        <v>2637</v>
      </c>
      <c r="B1226" s="633" t="s">
        <v>2638</v>
      </c>
      <c r="C1226" s="632" t="s">
        <v>402</v>
      </c>
      <c r="D1226" s="159">
        <f t="shared" ref="D1226:D1294" si="39">(G1226/(1+0.35))*(1+$D$3)</f>
        <v>184.16215481481481</v>
      </c>
      <c r="E1226" s="159" t="str">
        <f t="shared" si="38"/>
        <v>DER/SP 31/10/2024</v>
      </c>
      <c r="G1226" s="634">
        <v>171.71</v>
      </c>
    </row>
    <row r="1227" spans="1:7" ht="14" x14ac:dyDescent="0.3">
      <c r="A1227" s="632" t="s">
        <v>2639</v>
      </c>
      <c r="B1227" s="633" t="s">
        <v>2640</v>
      </c>
      <c r="C1227" s="632" t="s">
        <v>402</v>
      </c>
      <c r="D1227" s="159">
        <f t="shared" si="39"/>
        <v>167.85987333333333</v>
      </c>
      <c r="E1227" s="159" t="str">
        <f t="shared" si="38"/>
        <v>DER/SP 31/10/2024</v>
      </c>
      <c r="G1227" s="634">
        <v>156.51</v>
      </c>
    </row>
    <row r="1228" spans="1:7" ht="14" x14ac:dyDescent="0.3">
      <c r="A1228" s="632" t="s">
        <v>2641</v>
      </c>
      <c r="B1228" s="633" t="s">
        <v>2642</v>
      </c>
      <c r="C1228" s="632" t="s">
        <v>402</v>
      </c>
      <c r="D1228" s="159">
        <f t="shared" si="39"/>
        <v>251.84879851851849</v>
      </c>
      <c r="E1228" s="159" t="str">
        <f t="shared" si="38"/>
        <v>DER/SP 31/10/2024</v>
      </c>
      <c r="G1228" s="634">
        <v>234.82</v>
      </c>
    </row>
    <row r="1229" spans="1:7" ht="14" x14ac:dyDescent="0.3">
      <c r="A1229" s="632" t="s">
        <v>2643</v>
      </c>
      <c r="B1229" s="633" t="s">
        <v>2644</v>
      </c>
      <c r="C1229" s="632" t="s">
        <v>402</v>
      </c>
      <c r="D1229" s="159">
        <f t="shared" si="39"/>
        <v>328.54459777777777</v>
      </c>
      <c r="E1229" s="159" t="str">
        <f t="shared" si="38"/>
        <v>DER/SP 31/10/2024</v>
      </c>
      <c r="G1229" s="634">
        <v>306.33</v>
      </c>
    </row>
    <row r="1230" spans="1:7" ht="14" x14ac:dyDescent="0.3">
      <c r="A1230" s="632" t="s">
        <v>2645</v>
      </c>
      <c r="B1230" s="633" t="s">
        <v>2646</v>
      </c>
      <c r="C1230" s="632" t="s">
        <v>402</v>
      </c>
      <c r="D1230" s="159">
        <f t="shared" si="39"/>
        <v>373.82632962962958</v>
      </c>
      <c r="E1230" s="159" t="str">
        <f t="shared" si="38"/>
        <v>DER/SP 31/10/2024</v>
      </c>
      <c r="G1230" s="634">
        <v>348.55</v>
      </c>
    </row>
    <row r="1231" spans="1:7" ht="14" x14ac:dyDescent="0.3">
      <c r="A1231" s="632" t="s">
        <v>2647</v>
      </c>
      <c r="B1231" s="633" t="s">
        <v>2648</v>
      </c>
      <c r="C1231" s="632" t="s">
        <v>402</v>
      </c>
      <c r="D1231" s="159">
        <f t="shared" si="39"/>
        <v>57.80874814814814</v>
      </c>
      <c r="E1231" s="159" t="str">
        <f t="shared" si="38"/>
        <v>DER/SP 31/10/2024</v>
      </c>
      <c r="G1231" s="634">
        <v>53.9</v>
      </c>
    </row>
    <row r="1232" spans="1:7" ht="14" x14ac:dyDescent="0.3">
      <c r="A1232" s="632" t="s">
        <v>2649</v>
      </c>
      <c r="B1232" s="633" t="s">
        <v>2650</v>
      </c>
      <c r="C1232" s="632" t="s">
        <v>402</v>
      </c>
      <c r="D1232" s="159">
        <f t="shared" si="39"/>
        <v>22.190408148148148</v>
      </c>
      <c r="E1232" s="159" t="str">
        <f t="shared" si="38"/>
        <v>DER/SP 31/10/2024</v>
      </c>
      <c r="G1232" s="634">
        <v>20.69</v>
      </c>
    </row>
    <row r="1233" spans="1:7" ht="14" x14ac:dyDescent="0.3">
      <c r="A1233" s="632" t="s">
        <v>2651</v>
      </c>
      <c r="B1233" s="633" t="s">
        <v>2652</v>
      </c>
      <c r="C1233" s="632" t="s">
        <v>402</v>
      </c>
      <c r="D1233" s="159">
        <f t="shared" si="39"/>
        <v>82.873505925925926</v>
      </c>
      <c r="E1233" s="159" t="str">
        <f t="shared" si="38"/>
        <v>DER/SP 31/10/2024</v>
      </c>
      <c r="G1233" s="634">
        <v>77.27</v>
      </c>
    </row>
    <row r="1234" spans="1:7" ht="14" x14ac:dyDescent="0.3">
      <c r="A1234" s="632" t="s">
        <v>2653</v>
      </c>
      <c r="B1234" s="633" t="s">
        <v>2654</v>
      </c>
      <c r="C1234" s="632" t="s">
        <v>402</v>
      </c>
      <c r="D1234" s="159">
        <f t="shared" si="39"/>
        <v>128.15523777777776</v>
      </c>
      <c r="E1234" s="159" t="str">
        <f t="shared" si="38"/>
        <v>DER/SP 31/10/2024</v>
      </c>
      <c r="G1234" s="634">
        <v>119.49</v>
      </c>
    </row>
    <row r="1235" spans="1:7" ht="14" x14ac:dyDescent="0.3">
      <c r="A1235" s="632" t="s">
        <v>2655</v>
      </c>
      <c r="B1235" s="633" t="s">
        <v>2656</v>
      </c>
      <c r="C1235" s="632" t="s">
        <v>402</v>
      </c>
      <c r="D1235" s="159">
        <f t="shared" si="39"/>
        <v>52.285277777777772</v>
      </c>
      <c r="E1235" s="159" t="str">
        <f t="shared" si="38"/>
        <v>DER/SP 31/10/2024</v>
      </c>
      <c r="G1235" s="634">
        <v>48.75</v>
      </c>
    </row>
    <row r="1236" spans="1:7" ht="14" x14ac:dyDescent="0.3">
      <c r="A1236" s="632" t="s">
        <v>2657</v>
      </c>
      <c r="B1236" s="633" t="s">
        <v>2658</v>
      </c>
      <c r="C1236" s="632" t="s">
        <v>402</v>
      </c>
      <c r="D1236" s="159">
        <f t="shared" si="39"/>
        <v>12.398314074074074</v>
      </c>
      <c r="E1236" s="159" t="str">
        <f t="shared" si="38"/>
        <v>DER/SP 31/10/2024</v>
      </c>
      <c r="G1236" s="634">
        <v>11.56</v>
      </c>
    </row>
    <row r="1237" spans="1:7" ht="14" x14ac:dyDescent="0.3">
      <c r="A1237" s="632" t="s">
        <v>2659</v>
      </c>
      <c r="B1237" s="633" t="s">
        <v>2660</v>
      </c>
      <c r="C1237" s="632" t="s">
        <v>402</v>
      </c>
      <c r="D1237" s="159">
        <f t="shared" si="39"/>
        <v>20.84976</v>
      </c>
      <c r="E1237" s="159" t="str">
        <f t="shared" si="38"/>
        <v>DER/SP 31/10/2024</v>
      </c>
      <c r="G1237" s="634">
        <v>19.440000000000001</v>
      </c>
    </row>
    <row r="1238" spans="1:7" ht="14" x14ac:dyDescent="0.3">
      <c r="A1238" s="632" t="s">
        <v>2661</v>
      </c>
      <c r="B1238" s="633" t="s">
        <v>2662</v>
      </c>
      <c r="C1238" s="632" t="s">
        <v>402</v>
      </c>
      <c r="D1238" s="159">
        <f t="shared" si="39"/>
        <v>66.142217037037028</v>
      </c>
      <c r="E1238" s="159" t="str">
        <f t="shared" si="38"/>
        <v>DER/SP 31/10/2024</v>
      </c>
      <c r="G1238" s="634">
        <v>61.67</v>
      </c>
    </row>
    <row r="1239" spans="1:7" ht="14" x14ac:dyDescent="0.3">
      <c r="A1239" s="632" t="s">
        <v>2663</v>
      </c>
      <c r="B1239" s="633" t="s">
        <v>2664</v>
      </c>
      <c r="C1239" s="632" t="s">
        <v>402</v>
      </c>
      <c r="D1239" s="159">
        <f t="shared" si="39"/>
        <v>55.331230370370371</v>
      </c>
      <c r="E1239" s="159" t="str">
        <f t="shared" si="38"/>
        <v>DER/SP 31/10/2024</v>
      </c>
      <c r="G1239" s="634">
        <v>51.59</v>
      </c>
    </row>
    <row r="1240" spans="1:7" ht="14" x14ac:dyDescent="0.3">
      <c r="A1240" s="632" t="s">
        <v>2665</v>
      </c>
      <c r="B1240" s="633" t="s">
        <v>2666</v>
      </c>
      <c r="C1240" s="632" t="s">
        <v>402</v>
      </c>
      <c r="D1240" s="159">
        <f t="shared" si="39"/>
        <v>18.147013333333334</v>
      </c>
      <c r="E1240" s="159" t="str">
        <f t="shared" si="38"/>
        <v>DER/SP 31/10/2024</v>
      </c>
      <c r="G1240" s="634">
        <v>16.920000000000002</v>
      </c>
    </row>
    <row r="1241" spans="1:7" ht="14" x14ac:dyDescent="0.3">
      <c r="A1241" s="632" t="s">
        <v>2667</v>
      </c>
      <c r="B1241" s="633" t="s">
        <v>2668</v>
      </c>
      <c r="C1241" s="632" t="s">
        <v>402</v>
      </c>
      <c r="D1241" s="159">
        <f t="shared" si="39"/>
        <v>32.508036296296289</v>
      </c>
      <c r="E1241" s="159" t="str">
        <f t="shared" si="38"/>
        <v>DER/SP 31/10/2024</v>
      </c>
      <c r="G1241" s="634">
        <v>30.31</v>
      </c>
    </row>
    <row r="1242" spans="1:7" ht="14" x14ac:dyDescent="0.3">
      <c r="A1242" s="632" t="s">
        <v>2669</v>
      </c>
      <c r="B1242" s="633" t="s">
        <v>2670</v>
      </c>
      <c r="C1242" s="632" t="s">
        <v>402</v>
      </c>
      <c r="D1242" s="159">
        <f t="shared" si="39"/>
        <v>77.789768148148141</v>
      </c>
      <c r="E1242" s="159" t="str">
        <f t="shared" si="38"/>
        <v>DER/SP 31/10/2024</v>
      </c>
      <c r="G1242" s="634">
        <v>72.53</v>
      </c>
    </row>
    <row r="1243" spans="1:7" ht="14" x14ac:dyDescent="0.3">
      <c r="A1243" s="632" t="s">
        <v>2671</v>
      </c>
      <c r="B1243" s="633" t="s">
        <v>2672</v>
      </c>
      <c r="C1243" s="632" t="s">
        <v>402</v>
      </c>
      <c r="D1243" s="159">
        <f t="shared" si="39"/>
        <v>1.2441214814814814</v>
      </c>
      <c r="E1243" s="159" t="str">
        <f t="shared" si="38"/>
        <v>DER/SP 31/10/2024</v>
      </c>
      <c r="G1243" s="634">
        <v>1.1599999999999999</v>
      </c>
    </row>
    <row r="1244" spans="1:7" ht="14" x14ac:dyDescent="0.3">
      <c r="A1244" s="632" t="s">
        <v>2673</v>
      </c>
      <c r="B1244" s="633" t="s">
        <v>2674</v>
      </c>
      <c r="C1244" s="632" t="s">
        <v>402</v>
      </c>
      <c r="D1244" s="159">
        <f t="shared" si="39"/>
        <v>2.4024414814814814</v>
      </c>
      <c r="E1244" s="159" t="str">
        <f t="shared" si="38"/>
        <v>DER/SP 31/10/2024</v>
      </c>
      <c r="G1244" s="634">
        <v>2.2400000000000002</v>
      </c>
    </row>
    <row r="1245" spans="1:7" ht="14" x14ac:dyDescent="0.3">
      <c r="A1245" s="632" t="s">
        <v>2675</v>
      </c>
      <c r="B1245" s="633" t="s">
        <v>2676</v>
      </c>
      <c r="C1245" s="632" t="s">
        <v>402</v>
      </c>
      <c r="D1245" s="159">
        <f t="shared" si="39"/>
        <v>10.896788148148147</v>
      </c>
      <c r="E1245" s="159" t="str">
        <f t="shared" si="38"/>
        <v>DER/SP 31/10/2024</v>
      </c>
      <c r="G1245" s="634">
        <v>10.16</v>
      </c>
    </row>
    <row r="1246" spans="1:7" ht="14" x14ac:dyDescent="0.3">
      <c r="A1246" s="632" t="s">
        <v>2677</v>
      </c>
      <c r="B1246" s="633" t="s">
        <v>2678</v>
      </c>
      <c r="C1246" s="632" t="s">
        <v>402</v>
      </c>
      <c r="D1246" s="159">
        <f t="shared" si="39"/>
        <v>10.896788148148147</v>
      </c>
      <c r="E1246" s="159" t="str">
        <f t="shared" si="38"/>
        <v>DER/SP 31/10/2024</v>
      </c>
      <c r="G1246" s="634">
        <v>10.16</v>
      </c>
    </row>
    <row r="1247" spans="1:7" ht="14" x14ac:dyDescent="0.3">
      <c r="A1247" s="632" t="s">
        <v>2679</v>
      </c>
      <c r="B1247" s="633" t="s">
        <v>2680</v>
      </c>
      <c r="C1247" s="632" t="s">
        <v>402</v>
      </c>
      <c r="D1247" s="159">
        <f t="shared" si="39"/>
        <v>1104.9622037037036</v>
      </c>
      <c r="E1247" s="159" t="str">
        <f t="shared" si="38"/>
        <v>DER/SP 31/10/2024</v>
      </c>
      <c r="G1247" s="634">
        <v>1030.25</v>
      </c>
    </row>
    <row r="1248" spans="1:7" ht="14" x14ac:dyDescent="0.3">
      <c r="A1248" s="632" t="s">
        <v>2681</v>
      </c>
      <c r="B1248" s="633" t="s">
        <v>2682</v>
      </c>
      <c r="C1248" s="632" t="s">
        <v>402</v>
      </c>
      <c r="D1248" s="159">
        <f t="shared" si="39"/>
        <v>991.84367555555536</v>
      </c>
      <c r="E1248" s="159" t="str">
        <f t="shared" si="38"/>
        <v>DER/SP 31/10/2024</v>
      </c>
      <c r="G1248" s="634">
        <v>924.78</v>
      </c>
    </row>
    <row r="1249" spans="1:7" ht="14" x14ac:dyDescent="0.3">
      <c r="A1249" s="632" t="s">
        <v>2683</v>
      </c>
      <c r="B1249" s="633" t="s">
        <v>2684</v>
      </c>
      <c r="C1249" s="632" t="s">
        <v>402</v>
      </c>
      <c r="D1249" s="159">
        <f t="shared" si="39"/>
        <v>1688.2084992592593</v>
      </c>
      <c r="E1249" s="159" t="str">
        <f t="shared" si="38"/>
        <v>DER/SP 31/10/2024</v>
      </c>
      <c r="G1249" s="634">
        <v>1574.06</v>
      </c>
    </row>
    <row r="1250" spans="1:7" ht="14" x14ac:dyDescent="0.3">
      <c r="A1250" s="632" t="s">
        <v>2685</v>
      </c>
      <c r="B1250" s="633" t="s">
        <v>2686</v>
      </c>
      <c r="C1250" s="632" t="s">
        <v>402</v>
      </c>
      <c r="D1250" s="159">
        <f t="shared" si="39"/>
        <v>2223.0520340740736</v>
      </c>
      <c r="E1250" s="159" t="str">
        <f t="shared" si="38"/>
        <v>DER/SP 31/10/2024</v>
      </c>
      <c r="G1250" s="634">
        <v>2072.7399999999998</v>
      </c>
    </row>
    <row r="1251" spans="1:7" ht="14" x14ac:dyDescent="0.3">
      <c r="A1251" s="632" t="s">
        <v>2687</v>
      </c>
      <c r="B1251" s="633" t="s">
        <v>2688</v>
      </c>
      <c r="C1251" s="632" t="s">
        <v>402</v>
      </c>
      <c r="D1251" s="159">
        <f t="shared" si="39"/>
        <v>198.70550592592591</v>
      </c>
      <c r="E1251" s="159" t="str">
        <f t="shared" si="38"/>
        <v>DER/SP 31/10/2024</v>
      </c>
      <c r="G1251" s="634">
        <v>185.27</v>
      </c>
    </row>
    <row r="1252" spans="1:7" ht="14" x14ac:dyDescent="0.3">
      <c r="A1252" s="632" t="s">
        <v>2689</v>
      </c>
      <c r="B1252" s="633" t="s">
        <v>2690</v>
      </c>
      <c r="C1252" s="632" t="s">
        <v>402</v>
      </c>
      <c r="D1252" s="159">
        <f t="shared" si="39"/>
        <v>271.77619259259257</v>
      </c>
      <c r="E1252" s="159" t="str">
        <f t="shared" si="38"/>
        <v>DER/SP 31/10/2024</v>
      </c>
      <c r="G1252" s="634">
        <v>253.4</v>
      </c>
    </row>
    <row r="1253" spans="1:7" ht="14" x14ac:dyDescent="0.3">
      <c r="A1253" s="632" t="s">
        <v>2691</v>
      </c>
      <c r="B1253" s="633" t="s">
        <v>2692</v>
      </c>
      <c r="C1253" s="632" t="s">
        <v>402</v>
      </c>
      <c r="D1253" s="159">
        <f t="shared" si="39"/>
        <v>314.82708592592593</v>
      </c>
      <c r="E1253" s="159" t="str">
        <f t="shared" si="38"/>
        <v>DER/SP 31/10/2024</v>
      </c>
      <c r="G1253" s="634">
        <v>293.54000000000002</v>
      </c>
    </row>
    <row r="1254" spans="1:7" ht="14" x14ac:dyDescent="0.3">
      <c r="A1254" s="632" t="s">
        <v>2693</v>
      </c>
      <c r="B1254" s="633" t="s">
        <v>2694</v>
      </c>
      <c r="C1254" s="632" t="s">
        <v>402</v>
      </c>
      <c r="D1254" s="159">
        <f t="shared" si="39"/>
        <v>360.10881777777774</v>
      </c>
      <c r="E1254" s="159" t="str">
        <f t="shared" si="38"/>
        <v>DER/SP 31/10/2024</v>
      </c>
      <c r="G1254" s="634">
        <v>335.76</v>
      </c>
    </row>
    <row r="1255" spans="1:7" ht="14" x14ac:dyDescent="0.3">
      <c r="A1255" s="632" t="s">
        <v>2695</v>
      </c>
      <c r="B1255" s="633" t="s">
        <v>2696</v>
      </c>
      <c r="C1255" s="632" t="s">
        <v>402</v>
      </c>
      <c r="D1255" s="159">
        <f t="shared" si="39"/>
        <v>109.27891185185184</v>
      </c>
      <c r="E1255" s="159" t="str">
        <f t="shared" si="38"/>
        <v>DER/SP 31/10/2024</v>
      </c>
      <c r="G1255" s="634">
        <v>101.89</v>
      </c>
    </row>
    <row r="1256" spans="1:7" ht="14" x14ac:dyDescent="0.3">
      <c r="A1256" s="632" t="s">
        <v>2697</v>
      </c>
      <c r="B1256" s="633" t="s">
        <v>2698</v>
      </c>
      <c r="C1256" s="632" t="s">
        <v>402</v>
      </c>
      <c r="D1256" s="159">
        <f t="shared" si="39"/>
        <v>113.3544822222222</v>
      </c>
      <c r="E1256" s="159" t="str">
        <f t="shared" si="38"/>
        <v>DER/SP 31/10/2024</v>
      </c>
      <c r="G1256" s="634">
        <v>105.69</v>
      </c>
    </row>
    <row r="1257" spans="1:7" ht="14" x14ac:dyDescent="0.3">
      <c r="A1257" s="632" t="s">
        <v>2699</v>
      </c>
      <c r="B1257" s="633" t="s">
        <v>2700</v>
      </c>
      <c r="C1257" s="632" t="s">
        <v>402</v>
      </c>
      <c r="D1257" s="159">
        <f t="shared" si="39"/>
        <v>168.80368962962959</v>
      </c>
      <c r="E1257" s="159" t="str">
        <f t="shared" si="38"/>
        <v>DER/SP 31/10/2024</v>
      </c>
      <c r="G1257" s="634">
        <v>157.38999999999999</v>
      </c>
    </row>
    <row r="1258" spans="1:7" ht="14" x14ac:dyDescent="0.3">
      <c r="A1258" s="632" t="s">
        <v>2701</v>
      </c>
      <c r="B1258" s="633" t="s">
        <v>2702</v>
      </c>
      <c r="C1258" s="632" t="s">
        <v>402</v>
      </c>
      <c r="D1258" s="159">
        <f t="shared" si="39"/>
        <v>214.08542148148149</v>
      </c>
      <c r="E1258" s="159" t="str">
        <f t="shared" si="38"/>
        <v>DER/SP 31/10/2024</v>
      </c>
      <c r="G1258" s="634">
        <v>199.61</v>
      </c>
    </row>
    <row r="1259" spans="1:7" ht="14" x14ac:dyDescent="0.3">
      <c r="A1259" s="632" t="s">
        <v>2703</v>
      </c>
      <c r="B1259" s="633" t="s">
        <v>2704</v>
      </c>
      <c r="C1259" s="632" t="s">
        <v>402</v>
      </c>
      <c r="D1259" s="159">
        <f t="shared" si="39"/>
        <v>117.6981822222222</v>
      </c>
      <c r="E1259" s="159" t="str">
        <f t="shared" si="38"/>
        <v>DER/SP 31/10/2024</v>
      </c>
      <c r="G1259" s="634">
        <v>109.74</v>
      </c>
    </row>
    <row r="1260" spans="1:7" ht="14" x14ac:dyDescent="0.3">
      <c r="A1260" s="632" t="s">
        <v>2705</v>
      </c>
      <c r="B1260" s="633" t="s">
        <v>2706</v>
      </c>
      <c r="C1260" s="632" t="s">
        <v>402</v>
      </c>
      <c r="D1260" s="159">
        <f t="shared" si="39"/>
        <v>128.27321481481479</v>
      </c>
      <c r="E1260" s="159" t="str">
        <f t="shared" si="38"/>
        <v>DER/SP 31/10/2024</v>
      </c>
      <c r="G1260" s="634">
        <v>119.6</v>
      </c>
    </row>
    <row r="1261" spans="1:7" ht="14" x14ac:dyDescent="0.3">
      <c r="A1261" s="632" t="s">
        <v>2707</v>
      </c>
      <c r="B1261" s="633" t="s">
        <v>2708</v>
      </c>
      <c r="C1261" s="632" t="s">
        <v>402</v>
      </c>
      <c r="D1261" s="159">
        <f t="shared" si="39"/>
        <v>178.97116518518519</v>
      </c>
      <c r="E1261" s="159" t="str">
        <f t="shared" si="38"/>
        <v>DER/SP 31/10/2024</v>
      </c>
      <c r="G1261" s="634">
        <v>166.87</v>
      </c>
    </row>
    <row r="1262" spans="1:7" ht="14" x14ac:dyDescent="0.3">
      <c r="A1262" s="632" t="s">
        <v>2709</v>
      </c>
      <c r="B1262" s="633" t="s">
        <v>2710</v>
      </c>
      <c r="C1262" s="632" t="s">
        <v>402</v>
      </c>
      <c r="D1262" s="159">
        <f t="shared" si="39"/>
        <v>224.25289703703703</v>
      </c>
      <c r="E1262" s="159" t="str">
        <f t="shared" si="38"/>
        <v>DER/SP 31/10/2024</v>
      </c>
      <c r="G1262" s="634">
        <v>209.09</v>
      </c>
    </row>
    <row r="1263" spans="1:7" ht="14" x14ac:dyDescent="0.3">
      <c r="A1263" s="632" t="s">
        <v>2711</v>
      </c>
      <c r="B1263" s="633" t="s">
        <v>2712</v>
      </c>
      <c r="C1263" s="632" t="s">
        <v>402</v>
      </c>
      <c r="D1263" s="159">
        <f t="shared" si="39"/>
        <v>58.516610370370366</v>
      </c>
      <c r="E1263" s="159" t="str">
        <f t="shared" si="38"/>
        <v>DER/SP 31/10/2024</v>
      </c>
      <c r="G1263" s="634">
        <v>54.56</v>
      </c>
    </row>
    <row r="1264" spans="1:7" ht="14" x14ac:dyDescent="0.3">
      <c r="A1264" s="632" t="s">
        <v>2713</v>
      </c>
      <c r="B1264" s="633" t="s">
        <v>2714</v>
      </c>
      <c r="C1264" s="632" t="s">
        <v>402</v>
      </c>
      <c r="D1264" s="159">
        <f t="shared" si="39"/>
        <v>23.895712592592592</v>
      </c>
      <c r="E1264" s="159" t="str">
        <f t="shared" si="38"/>
        <v>DER/SP 31/10/2024</v>
      </c>
      <c r="G1264" s="634">
        <v>22.28</v>
      </c>
    </row>
    <row r="1265" spans="1:7" ht="14" x14ac:dyDescent="0.3">
      <c r="A1265" s="632" t="s">
        <v>2715</v>
      </c>
      <c r="B1265" s="633" t="s">
        <v>2716</v>
      </c>
      <c r="C1265" s="632" t="s">
        <v>402</v>
      </c>
      <c r="D1265" s="159">
        <f t="shared" si="39"/>
        <v>140.69297925925926</v>
      </c>
      <c r="E1265" s="159" t="str">
        <f t="shared" si="38"/>
        <v>DER/SP 31/10/2024</v>
      </c>
      <c r="G1265" s="634">
        <v>131.18</v>
      </c>
    </row>
    <row r="1266" spans="1:7" ht="14" x14ac:dyDescent="0.3">
      <c r="A1266" s="632" t="s">
        <v>2717</v>
      </c>
      <c r="B1266" s="633" t="s">
        <v>2718</v>
      </c>
      <c r="C1266" s="632" t="s">
        <v>402</v>
      </c>
      <c r="D1266" s="159">
        <f t="shared" si="39"/>
        <v>185.97471111111108</v>
      </c>
      <c r="E1266" s="159" t="str">
        <f t="shared" si="38"/>
        <v>DER/SP 31/10/2024</v>
      </c>
      <c r="G1266" s="634">
        <v>173.4</v>
      </c>
    </row>
    <row r="1267" spans="1:7" ht="14" x14ac:dyDescent="0.3">
      <c r="A1267" s="632" t="s">
        <v>2719</v>
      </c>
      <c r="B1267" s="633" t="s">
        <v>2720</v>
      </c>
      <c r="C1267" s="632" t="s">
        <v>402</v>
      </c>
      <c r="D1267" s="159">
        <f t="shared" si="39"/>
        <v>130.08577111111111</v>
      </c>
      <c r="E1267" s="159" t="str">
        <f t="shared" si="38"/>
        <v>DER/SP 31/10/2024</v>
      </c>
      <c r="G1267" s="634">
        <v>121.29</v>
      </c>
    </row>
    <row r="1268" spans="1:7" ht="14" x14ac:dyDescent="0.3">
      <c r="A1268" s="632" t="s">
        <v>2721</v>
      </c>
      <c r="B1268" s="633" t="s">
        <v>2722</v>
      </c>
      <c r="C1268" s="632" t="s">
        <v>402</v>
      </c>
      <c r="D1268" s="159">
        <f t="shared" si="39"/>
        <v>153.14491925925924</v>
      </c>
      <c r="E1268" s="159" t="str">
        <f t="shared" si="38"/>
        <v>DER/SP 31/10/2024</v>
      </c>
      <c r="G1268" s="634">
        <v>142.79</v>
      </c>
    </row>
    <row r="1269" spans="1:7" ht="14" x14ac:dyDescent="0.3">
      <c r="A1269" s="632" t="s">
        <v>2723</v>
      </c>
      <c r="B1269" s="633" t="s">
        <v>2724</v>
      </c>
      <c r="C1269" s="632" t="s">
        <v>402</v>
      </c>
      <c r="D1269" s="159">
        <f t="shared" si="39"/>
        <v>268.83749185185184</v>
      </c>
      <c r="E1269" s="159" t="str">
        <f t="shared" si="38"/>
        <v>DER/SP 31/10/2024</v>
      </c>
      <c r="G1269" s="634">
        <v>250.66</v>
      </c>
    </row>
    <row r="1270" spans="1:7" ht="14" x14ac:dyDescent="0.3">
      <c r="A1270" s="632" t="s">
        <v>2725</v>
      </c>
      <c r="B1270" s="633" t="s">
        <v>2726</v>
      </c>
      <c r="C1270" s="632" t="s">
        <v>402</v>
      </c>
      <c r="D1270" s="159">
        <f t="shared" si="39"/>
        <v>314.11922370370365</v>
      </c>
      <c r="E1270" s="159" t="str">
        <f t="shared" si="38"/>
        <v>DER/SP 31/10/2024</v>
      </c>
      <c r="G1270" s="634">
        <v>292.88</v>
      </c>
    </row>
    <row r="1271" spans="1:7" ht="14" x14ac:dyDescent="0.3">
      <c r="A1271" s="632" t="s">
        <v>2727</v>
      </c>
      <c r="B1271" s="633" t="s">
        <v>2728</v>
      </c>
      <c r="C1271" s="632" t="s">
        <v>402</v>
      </c>
      <c r="D1271" s="159">
        <f t="shared" si="39"/>
        <v>141.14343703703702</v>
      </c>
      <c r="E1271" s="159" t="str">
        <f t="shared" ref="E1271:E1334" si="40">$E$6</f>
        <v>DER/SP 31/10/2024</v>
      </c>
      <c r="G1271" s="634">
        <v>131.6</v>
      </c>
    </row>
    <row r="1272" spans="1:7" ht="14" x14ac:dyDescent="0.3">
      <c r="A1272" s="632" t="s">
        <v>2729</v>
      </c>
      <c r="B1272" s="633" t="s">
        <v>2730</v>
      </c>
      <c r="C1272" s="632" t="s">
        <v>402</v>
      </c>
      <c r="D1272" s="159">
        <f t="shared" si="39"/>
        <v>173.11521407407406</v>
      </c>
      <c r="E1272" s="159" t="str">
        <f t="shared" si="40"/>
        <v>DER/SP 31/10/2024</v>
      </c>
      <c r="G1272" s="634">
        <v>161.41</v>
      </c>
    </row>
    <row r="1273" spans="1:7" ht="14" x14ac:dyDescent="0.3">
      <c r="A1273" s="632" t="s">
        <v>2731</v>
      </c>
      <c r="B1273" s="633" t="s">
        <v>2732</v>
      </c>
      <c r="C1273" s="632" t="s">
        <v>402</v>
      </c>
      <c r="D1273" s="159">
        <f t="shared" si="39"/>
        <v>310.8480422222222</v>
      </c>
      <c r="E1273" s="159" t="str">
        <f t="shared" si="40"/>
        <v>DER/SP 31/10/2024</v>
      </c>
      <c r="G1273" s="634">
        <v>289.83</v>
      </c>
    </row>
    <row r="1274" spans="1:7" ht="14" x14ac:dyDescent="0.3">
      <c r="A1274" s="632" t="s">
        <v>2733</v>
      </c>
      <c r="B1274" s="633" t="s">
        <v>2734</v>
      </c>
      <c r="C1274" s="632" t="s">
        <v>402</v>
      </c>
      <c r="D1274" s="159">
        <f t="shared" si="39"/>
        <v>356.12977407407408</v>
      </c>
      <c r="E1274" s="159" t="str">
        <f t="shared" si="40"/>
        <v>DER/SP 31/10/2024</v>
      </c>
      <c r="G1274" s="634">
        <v>332.05</v>
      </c>
    </row>
    <row r="1275" spans="1:7" ht="14" x14ac:dyDescent="0.3">
      <c r="A1275" s="632" t="s">
        <v>2735</v>
      </c>
      <c r="B1275" s="633" t="s">
        <v>2736</v>
      </c>
      <c r="C1275" s="632" t="s">
        <v>402</v>
      </c>
      <c r="D1275" s="159">
        <f t="shared" si="39"/>
        <v>285.96561259259255</v>
      </c>
      <c r="E1275" s="159" t="str">
        <f t="shared" si="40"/>
        <v>DER/SP 31/10/2024</v>
      </c>
      <c r="G1275" s="634">
        <v>266.63</v>
      </c>
    </row>
    <row r="1276" spans="1:7" ht="14" x14ac:dyDescent="0.3">
      <c r="A1276" s="632" t="s">
        <v>2737</v>
      </c>
      <c r="B1276" s="633" t="s">
        <v>2738</v>
      </c>
      <c r="C1276" s="632" t="s">
        <v>402</v>
      </c>
      <c r="D1276" s="159">
        <f t="shared" si="39"/>
        <v>434.6703051851851</v>
      </c>
      <c r="E1276" s="159" t="str">
        <f t="shared" si="40"/>
        <v>DER/SP 31/10/2024</v>
      </c>
      <c r="G1276" s="634">
        <v>405.28</v>
      </c>
    </row>
    <row r="1277" spans="1:7" ht="14" x14ac:dyDescent="0.3">
      <c r="A1277" s="632" t="s">
        <v>2739</v>
      </c>
      <c r="B1277" s="633" t="s">
        <v>2740</v>
      </c>
      <c r="C1277" s="632" t="s">
        <v>402</v>
      </c>
      <c r="D1277" s="159">
        <f t="shared" si="39"/>
        <v>641.81653185185178</v>
      </c>
      <c r="E1277" s="159" t="str">
        <f t="shared" si="40"/>
        <v>DER/SP 31/10/2024</v>
      </c>
      <c r="G1277" s="634">
        <v>598.41999999999996</v>
      </c>
    </row>
    <row r="1278" spans="1:7" ht="14" x14ac:dyDescent="0.3">
      <c r="A1278" s="632" t="s">
        <v>2741</v>
      </c>
      <c r="B1278" s="633" t="s">
        <v>2742</v>
      </c>
      <c r="C1278" s="632" t="s">
        <v>402</v>
      </c>
      <c r="D1278" s="159">
        <f t="shared" si="39"/>
        <v>687.09826370370365</v>
      </c>
      <c r="E1278" s="159" t="str">
        <f t="shared" si="40"/>
        <v>DER/SP 31/10/2024</v>
      </c>
      <c r="G1278" s="634">
        <v>640.64</v>
      </c>
    </row>
    <row r="1279" spans="1:7" ht="14" x14ac:dyDescent="0.3">
      <c r="A1279" s="632" t="s">
        <v>2743</v>
      </c>
      <c r="B1279" s="633" t="s">
        <v>2744</v>
      </c>
      <c r="C1279" s="632" t="s">
        <v>402</v>
      </c>
      <c r="D1279" s="159">
        <f t="shared" si="39"/>
        <v>154.57136888888888</v>
      </c>
      <c r="E1279" s="159" t="str">
        <f t="shared" si="40"/>
        <v>DER/SP 31/10/2024</v>
      </c>
      <c r="G1279" s="634">
        <v>144.12</v>
      </c>
    </row>
    <row r="1280" spans="1:7" ht="14" x14ac:dyDescent="0.3">
      <c r="A1280" s="632" t="s">
        <v>2745</v>
      </c>
      <c r="B1280" s="633" t="s">
        <v>2746</v>
      </c>
      <c r="C1280" s="632" t="s">
        <v>402</v>
      </c>
      <c r="D1280" s="159">
        <f t="shared" si="39"/>
        <v>197.37558296296297</v>
      </c>
      <c r="E1280" s="159" t="str">
        <f t="shared" si="40"/>
        <v>DER/SP 31/10/2024</v>
      </c>
      <c r="G1280" s="634">
        <v>184.03</v>
      </c>
    </row>
    <row r="1281" spans="1:7" ht="14" x14ac:dyDescent="0.3">
      <c r="A1281" s="632" t="s">
        <v>2747</v>
      </c>
      <c r="B1281" s="633" t="s">
        <v>2748</v>
      </c>
      <c r="C1281" s="632" t="s">
        <v>402</v>
      </c>
      <c r="D1281" s="159">
        <f t="shared" si="39"/>
        <v>360.52709999999996</v>
      </c>
      <c r="E1281" s="159" t="str">
        <f t="shared" si="40"/>
        <v>DER/SP 31/10/2024</v>
      </c>
      <c r="G1281" s="634">
        <v>336.15</v>
      </c>
    </row>
    <row r="1282" spans="1:7" ht="14" x14ac:dyDescent="0.3">
      <c r="A1282" s="632" t="s">
        <v>2749</v>
      </c>
      <c r="B1282" s="633" t="s">
        <v>2750</v>
      </c>
      <c r="C1282" s="632" t="s">
        <v>402</v>
      </c>
      <c r="D1282" s="159">
        <f t="shared" si="39"/>
        <v>405.80883185185183</v>
      </c>
      <c r="E1282" s="159" t="str">
        <f t="shared" si="40"/>
        <v>DER/SP 31/10/2024</v>
      </c>
      <c r="G1282" s="634">
        <v>378.37</v>
      </c>
    </row>
    <row r="1283" spans="1:7" ht="14" x14ac:dyDescent="0.3">
      <c r="A1283" s="632" t="s">
        <v>2751</v>
      </c>
      <c r="B1283" s="633" t="s">
        <v>2752</v>
      </c>
      <c r="C1283" s="632" t="s">
        <v>402</v>
      </c>
      <c r="D1283" s="159">
        <f t="shared" si="39"/>
        <v>76.020112592592582</v>
      </c>
      <c r="E1283" s="159" t="str">
        <f t="shared" si="40"/>
        <v>DER/SP 31/10/2024</v>
      </c>
      <c r="G1283" s="634">
        <v>70.88</v>
      </c>
    </row>
    <row r="1284" spans="1:7" ht="14" x14ac:dyDescent="0.3">
      <c r="A1284" s="632" t="s">
        <v>2753</v>
      </c>
      <c r="B1284" s="633" t="s">
        <v>2754</v>
      </c>
      <c r="C1284" s="632" t="s">
        <v>402</v>
      </c>
      <c r="D1284" s="159">
        <f t="shared" si="39"/>
        <v>43.812381481481481</v>
      </c>
      <c r="E1284" s="159" t="str">
        <f t="shared" si="40"/>
        <v>DER/SP 31/10/2024</v>
      </c>
      <c r="G1284" s="634">
        <v>40.85</v>
      </c>
    </row>
    <row r="1285" spans="1:7" ht="14" x14ac:dyDescent="0.3">
      <c r="A1285" s="632" t="s">
        <v>2755</v>
      </c>
      <c r="B1285" s="633" t="s">
        <v>2756</v>
      </c>
      <c r="C1285" s="632" t="s">
        <v>402</v>
      </c>
      <c r="D1285" s="159">
        <f t="shared" si="39"/>
        <v>76.878127407407405</v>
      </c>
      <c r="E1285" s="159" t="str">
        <f t="shared" si="40"/>
        <v>DER/SP 31/10/2024</v>
      </c>
      <c r="G1285" s="634">
        <v>71.680000000000007</v>
      </c>
    </row>
    <row r="1286" spans="1:7" ht="14" x14ac:dyDescent="0.3">
      <c r="A1286" s="632" t="s">
        <v>2757</v>
      </c>
      <c r="B1286" s="633" t="s">
        <v>2758</v>
      </c>
      <c r="C1286" s="632" t="s">
        <v>402</v>
      </c>
      <c r="D1286" s="159">
        <f t="shared" si="39"/>
        <v>130.2144733333333</v>
      </c>
      <c r="E1286" s="159" t="str">
        <f t="shared" si="40"/>
        <v>DER/SP 31/10/2024</v>
      </c>
      <c r="G1286" s="634">
        <v>121.41</v>
      </c>
    </row>
    <row r="1287" spans="1:7" ht="14" x14ac:dyDescent="0.3">
      <c r="A1287" s="632" t="s">
        <v>2759</v>
      </c>
      <c r="B1287" s="633" t="s">
        <v>2760</v>
      </c>
      <c r="C1287" s="632" t="s">
        <v>402</v>
      </c>
      <c r="D1287" s="159">
        <f t="shared" si="39"/>
        <v>122.37436296296293</v>
      </c>
      <c r="E1287" s="159" t="str">
        <f t="shared" si="40"/>
        <v>DER/SP 31/10/2024</v>
      </c>
      <c r="G1287" s="634">
        <v>114.1</v>
      </c>
    </row>
    <row r="1288" spans="1:7" ht="14" x14ac:dyDescent="0.3">
      <c r="A1288" s="632" t="s">
        <v>2761</v>
      </c>
      <c r="B1288" s="633" t="s">
        <v>2762</v>
      </c>
      <c r="C1288" s="632" t="s">
        <v>402</v>
      </c>
      <c r="D1288" s="159">
        <f t="shared" si="39"/>
        <v>133.3355022222222</v>
      </c>
      <c r="E1288" s="159" t="str">
        <f t="shared" si="40"/>
        <v>DER/SP 31/10/2024</v>
      </c>
      <c r="G1288" s="634">
        <v>124.32</v>
      </c>
    </row>
    <row r="1289" spans="1:7" ht="14" x14ac:dyDescent="0.3">
      <c r="A1289" s="632" t="s">
        <v>2763</v>
      </c>
      <c r="B1289" s="633" t="s">
        <v>2764</v>
      </c>
      <c r="C1289" s="632" t="s">
        <v>402</v>
      </c>
      <c r="D1289" s="159">
        <f t="shared" si="39"/>
        <v>232.10373259259256</v>
      </c>
      <c r="E1289" s="159" t="str">
        <f t="shared" si="40"/>
        <v>DER/SP 31/10/2024</v>
      </c>
      <c r="G1289" s="634">
        <v>216.41</v>
      </c>
    </row>
    <row r="1290" spans="1:7" ht="14" x14ac:dyDescent="0.3">
      <c r="A1290" s="632" t="s">
        <v>2765</v>
      </c>
      <c r="B1290" s="633" t="s">
        <v>2766</v>
      </c>
      <c r="C1290" s="632" t="s">
        <v>402</v>
      </c>
      <c r="D1290" s="159">
        <f t="shared" si="39"/>
        <v>285.44007851851848</v>
      </c>
      <c r="E1290" s="159" t="str">
        <f t="shared" si="40"/>
        <v>DER/SP 31/10/2024</v>
      </c>
      <c r="G1290" s="634">
        <v>266.14</v>
      </c>
    </row>
    <row r="1291" spans="1:7" ht="14" x14ac:dyDescent="0.3">
      <c r="A1291" s="632" t="s">
        <v>2767</v>
      </c>
      <c r="B1291" s="633" t="s">
        <v>2768</v>
      </c>
      <c r="C1291" s="632" t="s">
        <v>402</v>
      </c>
      <c r="D1291" s="159">
        <f t="shared" si="39"/>
        <v>394.48303629629623</v>
      </c>
      <c r="E1291" s="159" t="str">
        <f t="shared" si="40"/>
        <v>DER/SP 31/10/2024</v>
      </c>
      <c r="G1291" s="634">
        <v>367.81</v>
      </c>
    </row>
    <row r="1292" spans="1:7" ht="14" x14ac:dyDescent="0.3">
      <c r="A1292" s="632" t="s">
        <v>2769</v>
      </c>
      <c r="B1292" s="633" t="s">
        <v>2770</v>
      </c>
      <c r="C1292" s="632" t="s">
        <v>402</v>
      </c>
      <c r="D1292" s="159">
        <f t="shared" si="39"/>
        <v>658.32259185185171</v>
      </c>
      <c r="E1292" s="159" t="str">
        <f t="shared" si="40"/>
        <v>DER/SP 31/10/2024</v>
      </c>
      <c r="G1292" s="634">
        <v>613.80999999999995</v>
      </c>
    </row>
    <row r="1293" spans="1:7" ht="14" x14ac:dyDescent="0.3">
      <c r="A1293" s="632" t="s">
        <v>2771</v>
      </c>
      <c r="B1293" s="633" t="s">
        <v>2772</v>
      </c>
      <c r="C1293" s="632" t="s">
        <v>402</v>
      </c>
      <c r="D1293" s="159">
        <f t="shared" si="39"/>
        <v>898.19135851851843</v>
      </c>
      <c r="E1293" s="159" t="str">
        <f t="shared" si="40"/>
        <v>DER/SP 31/10/2024</v>
      </c>
      <c r="G1293" s="634">
        <v>837.46</v>
      </c>
    </row>
    <row r="1294" spans="1:7" ht="14" x14ac:dyDescent="0.3">
      <c r="A1294" s="632" t="s">
        <v>2773</v>
      </c>
      <c r="B1294" s="633" t="s">
        <v>2774</v>
      </c>
      <c r="C1294" s="632" t="s">
        <v>402</v>
      </c>
      <c r="D1294" s="159">
        <f t="shared" si="39"/>
        <v>943.47309037037019</v>
      </c>
      <c r="E1294" s="159" t="str">
        <f t="shared" si="40"/>
        <v>DER/SP 31/10/2024</v>
      </c>
      <c r="G1294" s="634">
        <v>879.68</v>
      </c>
    </row>
    <row r="1295" spans="1:7" ht="14" x14ac:dyDescent="0.3">
      <c r="A1295" s="632" t="s">
        <v>2775</v>
      </c>
      <c r="B1295" s="633" t="s">
        <v>2776</v>
      </c>
      <c r="C1295" s="632" t="s">
        <v>402</v>
      </c>
      <c r="D1295" s="159">
        <f t="shared" ref="D1295:D1358" si="41">(G1295/(1+0.35))*(1+$D$3)</f>
        <v>495.49283037037037</v>
      </c>
      <c r="E1295" s="159" t="str">
        <f t="shared" si="40"/>
        <v>DER/SP 31/10/2024</v>
      </c>
      <c r="G1295" s="634">
        <v>461.99</v>
      </c>
    </row>
    <row r="1296" spans="1:7" ht="14" x14ac:dyDescent="0.3">
      <c r="A1296" s="632" t="s">
        <v>2777</v>
      </c>
      <c r="B1296" s="633" t="s">
        <v>2778</v>
      </c>
      <c r="C1296" s="632" t="s">
        <v>402</v>
      </c>
      <c r="D1296" s="159">
        <f t="shared" si="41"/>
        <v>866.49843629629618</v>
      </c>
      <c r="E1296" s="159" t="str">
        <f t="shared" si="40"/>
        <v>DER/SP 31/10/2024</v>
      </c>
      <c r="G1296" s="634">
        <v>807.91</v>
      </c>
    </row>
    <row r="1297" spans="1:7" ht="14" x14ac:dyDescent="0.3">
      <c r="A1297" s="632" t="s">
        <v>2779</v>
      </c>
      <c r="B1297" s="633" t="s">
        <v>2780</v>
      </c>
      <c r="C1297" s="632" t="s">
        <v>402</v>
      </c>
      <c r="D1297" s="159">
        <f t="shared" si="41"/>
        <v>1661.910345185185</v>
      </c>
      <c r="E1297" s="159" t="str">
        <f t="shared" si="40"/>
        <v>DER/SP 31/10/2024</v>
      </c>
      <c r="G1297" s="634">
        <v>1549.54</v>
      </c>
    </row>
    <row r="1298" spans="1:7" ht="14" x14ac:dyDescent="0.3">
      <c r="A1298" s="632" t="s">
        <v>2781</v>
      </c>
      <c r="B1298" s="633" t="s">
        <v>2782</v>
      </c>
      <c r="C1298" s="632" t="s">
        <v>402</v>
      </c>
      <c r="D1298" s="159">
        <f t="shared" si="41"/>
        <v>1707.2028022222219</v>
      </c>
      <c r="E1298" s="159" t="str">
        <f t="shared" si="40"/>
        <v>DER/SP 31/10/2024</v>
      </c>
      <c r="G1298" s="634">
        <v>1591.77</v>
      </c>
    </row>
    <row r="1299" spans="1:7" ht="14" x14ac:dyDescent="0.3">
      <c r="A1299" s="632" t="s">
        <v>2783</v>
      </c>
      <c r="B1299" s="633" t="s">
        <v>2784</v>
      </c>
      <c r="C1299" s="632" t="s">
        <v>402</v>
      </c>
      <c r="D1299" s="159">
        <f t="shared" si="41"/>
        <v>136.47798148148146</v>
      </c>
      <c r="E1299" s="159" t="str">
        <f t="shared" si="40"/>
        <v>DER/SP 31/10/2024</v>
      </c>
      <c r="G1299" s="634">
        <v>127.25</v>
      </c>
    </row>
    <row r="1300" spans="1:7" ht="14" x14ac:dyDescent="0.3">
      <c r="A1300" s="632" t="s">
        <v>2785</v>
      </c>
      <c r="B1300" s="633" t="s">
        <v>2786</v>
      </c>
      <c r="C1300" s="632" t="s">
        <v>402</v>
      </c>
      <c r="D1300" s="159">
        <f t="shared" si="41"/>
        <v>168.13872814814815</v>
      </c>
      <c r="E1300" s="159" t="str">
        <f t="shared" si="40"/>
        <v>DER/SP 31/10/2024</v>
      </c>
      <c r="G1300" s="634">
        <v>156.77000000000001</v>
      </c>
    </row>
    <row r="1301" spans="1:7" ht="14" x14ac:dyDescent="0.3">
      <c r="A1301" s="632" t="s">
        <v>2787</v>
      </c>
      <c r="B1301" s="633" t="s">
        <v>2788</v>
      </c>
      <c r="C1301" s="632" t="s">
        <v>402</v>
      </c>
      <c r="D1301" s="159">
        <f t="shared" si="41"/>
        <v>181.11620222222223</v>
      </c>
      <c r="E1301" s="159" t="str">
        <f t="shared" si="40"/>
        <v>DER/SP 31/10/2024</v>
      </c>
      <c r="G1301" s="634">
        <v>168.87</v>
      </c>
    </row>
    <row r="1302" spans="1:7" ht="14" x14ac:dyDescent="0.3">
      <c r="A1302" s="632" t="s">
        <v>2789</v>
      </c>
      <c r="B1302" s="633" t="s">
        <v>2790</v>
      </c>
      <c r="C1302" s="632" t="s">
        <v>402</v>
      </c>
      <c r="D1302" s="159">
        <f t="shared" si="41"/>
        <v>226.39793407407407</v>
      </c>
      <c r="E1302" s="159" t="str">
        <f t="shared" si="40"/>
        <v>DER/SP 31/10/2024</v>
      </c>
      <c r="G1302" s="634">
        <v>211.09</v>
      </c>
    </row>
    <row r="1303" spans="1:7" ht="14" x14ac:dyDescent="0.3">
      <c r="A1303" s="632" t="s">
        <v>2791</v>
      </c>
      <c r="B1303" s="633" t="s">
        <v>2792</v>
      </c>
      <c r="C1303" s="632" t="s">
        <v>402</v>
      </c>
      <c r="D1303" s="159">
        <f t="shared" si="41"/>
        <v>22.791018518518516</v>
      </c>
      <c r="E1303" s="159" t="str">
        <f t="shared" si="40"/>
        <v>DER/SP 31/10/2024</v>
      </c>
      <c r="G1303" s="634">
        <v>21.25</v>
      </c>
    </row>
    <row r="1304" spans="1:7" ht="14" x14ac:dyDescent="0.3">
      <c r="A1304" s="632" t="s">
        <v>2793</v>
      </c>
      <c r="B1304" s="633" t="s">
        <v>2794</v>
      </c>
      <c r="C1304" s="632" t="s">
        <v>402</v>
      </c>
      <c r="D1304" s="159">
        <f t="shared" si="41"/>
        <v>16.130678518518515</v>
      </c>
      <c r="E1304" s="159" t="str">
        <f t="shared" si="40"/>
        <v>DER/SP 31/10/2024</v>
      </c>
      <c r="G1304" s="634">
        <v>15.04</v>
      </c>
    </row>
    <row r="1305" spans="1:7" ht="14" x14ac:dyDescent="0.3">
      <c r="A1305" s="632" t="s">
        <v>2795</v>
      </c>
      <c r="B1305" s="633" t="s">
        <v>2796</v>
      </c>
      <c r="C1305" s="632" t="s">
        <v>402</v>
      </c>
      <c r="D1305" s="159">
        <f t="shared" si="41"/>
        <v>72.019618518518513</v>
      </c>
      <c r="E1305" s="159" t="str">
        <f t="shared" si="40"/>
        <v>DER/SP 31/10/2024</v>
      </c>
      <c r="G1305" s="634">
        <v>67.150000000000006</v>
      </c>
    </row>
    <row r="1306" spans="1:7" ht="14" x14ac:dyDescent="0.3">
      <c r="A1306" s="632" t="s">
        <v>2797</v>
      </c>
      <c r="B1306" s="633" t="s">
        <v>2798</v>
      </c>
      <c r="C1306" s="632" t="s">
        <v>402</v>
      </c>
      <c r="D1306" s="159">
        <f t="shared" si="41"/>
        <v>85.351023703703689</v>
      </c>
      <c r="E1306" s="159" t="str">
        <f t="shared" si="40"/>
        <v>DER/SP 31/10/2024</v>
      </c>
      <c r="G1306" s="634">
        <v>79.58</v>
      </c>
    </row>
    <row r="1307" spans="1:7" ht="14" x14ac:dyDescent="0.3">
      <c r="A1307" s="632" t="s">
        <v>2799</v>
      </c>
      <c r="B1307" s="633" t="s">
        <v>2800</v>
      </c>
      <c r="C1307" s="632" t="s">
        <v>402</v>
      </c>
      <c r="D1307" s="159">
        <f t="shared" si="41"/>
        <v>21.09643925925926</v>
      </c>
      <c r="E1307" s="159" t="str">
        <f t="shared" si="40"/>
        <v>DER/SP 31/10/2024</v>
      </c>
      <c r="G1307" s="634">
        <v>19.670000000000002</v>
      </c>
    </row>
    <row r="1308" spans="1:7" ht="14" x14ac:dyDescent="0.3">
      <c r="A1308" s="632" t="s">
        <v>2801</v>
      </c>
      <c r="B1308" s="633" t="s">
        <v>2802</v>
      </c>
      <c r="C1308" s="632" t="s">
        <v>402</v>
      </c>
      <c r="D1308" s="159">
        <f t="shared" si="41"/>
        <v>13.234878518518519</v>
      </c>
      <c r="E1308" s="159" t="str">
        <f t="shared" si="40"/>
        <v>DER/SP 31/10/2024</v>
      </c>
      <c r="G1308" s="634">
        <v>12.34</v>
      </c>
    </row>
    <row r="1309" spans="1:7" ht="14" x14ac:dyDescent="0.3">
      <c r="A1309" s="632" t="s">
        <v>2803</v>
      </c>
      <c r="B1309" s="633" t="s">
        <v>2804</v>
      </c>
      <c r="C1309" s="632" t="s">
        <v>402</v>
      </c>
      <c r="D1309" s="159">
        <f t="shared" si="41"/>
        <v>89.029762222222217</v>
      </c>
      <c r="E1309" s="159" t="str">
        <f t="shared" si="40"/>
        <v>DER/SP 31/10/2024</v>
      </c>
      <c r="G1309" s="634">
        <v>83.01</v>
      </c>
    </row>
    <row r="1310" spans="1:7" ht="14" x14ac:dyDescent="0.3">
      <c r="A1310" s="632" t="s">
        <v>2805</v>
      </c>
      <c r="B1310" s="633" t="s">
        <v>2806</v>
      </c>
      <c r="C1310" s="632" t="s">
        <v>402</v>
      </c>
      <c r="D1310" s="159">
        <f t="shared" si="41"/>
        <v>102.36116740740741</v>
      </c>
      <c r="E1310" s="159" t="str">
        <f t="shared" si="40"/>
        <v>DER/SP 31/10/2024</v>
      </c>
      <c r="G1310" s="634">
        <v>95.44</v>
      </c>
    </row>
    <row r="1311" spans="1:7" ht="14" x14ac:dyDescent="0.3">
      <c r="A1311" s="632" t="s">
        <v>2807</v>
      </c>
      <c r="B1311" s="633" t="s">
        <v>2808</v>
      </c>
      <c r="C1311" s="632" t="s">
        <v>402</v>
      </c>
      <c r="D1311" s="159">
        <f t="shared" si="41"/>
        <v>21.579072592592592</v>
      </c>
      <c r="E1311" s="159" t="str">
        <f t="shared" si="40"/>
        <v>DER/SP 31/10/2024</v>
      </c>
      <c r="G1311" s="634">
        <v>20.12</v>
      </c>
    </row>
    <row r="1312" spans="1:7" ht="14" x14ac:dyDescent="0.3">
      <c r="A1312" s="632" t="s">
        <v>2809</v>
      </c>
      <c r="B1312" s="633" t="s">
        <v>2810</v>
      </c>
      <c r="C1312" s="632" t="s">
        <v>402</v>
      </c>
      <c r="D1312" s="159">
        <f t="shared" si="41"/>
        <v>14.060717777777777</v>
      </c>
      <c r="E1312" s="159" t="str">
        <f t="shared" si="40"/>
        <v>DER/SP 31/10/2024</v>
      </c>
      <c r="G1312" s="634">
        <v>13.11</v>
      </c>
    </row>
    <row r="1313" spans="1:7" ht="14" x14ac:dyDescent="0.3">
      <c r="A1313" s="632" t="s">
        <v>2811</v>
      </c>
      <c r="B1313" s="633" t="s">
        <v>2812</v>
      </c>
      <c r="C1313" s="632" t="s">
        <v>402</v>
      </c>
      <c r="D1313" s="159">
        <f t="shared" si="41"/>
        <v>123.76863703703704</v>
      </c>
      <c r="E1313" s="159" t="str">
        <f t="shared" si="40"/>
        <v>DER/SP 31/10/2024</v>
      </c>
      <c r="G1313" s="634">
        <v>115.4</v>
      </c>
    </row>
    <row r="1314" spans="1:7" ht="14" x14ac:dyDescent="0.3">
      <c r="A1314" s="632" t="s">
        <v>2813</v>
      </c>
      <c r="B1314" s="633" t="s">
        <v>2814</v>
      </c>
      <c r="C1314" s="632" t="s">
        <v>402</v>
      </c>
      <c r="D1314" s="159">
        <f t="shared" si="41"/>
        <v>137.10004222222221</v>
      </c>
      <c r="E1314" s="159" t="str">
        <f t="shared" si="40"/>
        <v>DER/SP 31/10/2024</v>
      </c>
      <c r="G1314" s="634">
        <v>127.83</v>
      </c>
    </row>
    <row r="1315" spans="1:7" ht="14" x14ac:dyDescent="0.3">
      <c r="A1315" s="632" t="s">
        <v>2815</v>
      </c>
      <c r="B1315" s="633" t="s">
        <v>2816</v>
      </c>
      <c r="C1315" s="632" t="s">
        <v>402</v>
      </c>
      <c r="D1315" s="159">
        <f t="shared" si="41"/>
        <v>25.633192592592589</v>
      </c>
      <c r="E1315" s="159" t="str">
        <f t="shared" si="40"/>
        <v>DER/SP 31/10/2024</v>
      </c>
      <c r="G1315" s="634">
        <v>23.9</v>
      </c>
    </row>
    <row r="1316" spans="1:7" ht="14" x14ac:dyDescent="0.3">
      <c r="A1316" s="632" t="s">
        <v>2817</v>
      </c>
      <c r="B1316" s="633" t="s">
        <v>2818</v>
      </c>
      <c r="C1316" s="632" t="s">
        <v>402</v>
      </c>
      <c r="D1316" s="159">
        <f t="shared" si="41"/>
        <v>20.97846222222222</v>
      </c>
      <c r="E1316" s="159" t="str">
        <f t="shared" si="40"/>
        <v>DER/SP 31/10/2024</v>
      </c>
      <c r="G1316" s="634">
        <v>19.559999999999999</v>
      </c>
    </row>
    <row r="1317" spans="1:7" ht="14" x14ac:dyDescent="0.3">
      <c r="A1317" s="632" t="s">
        <v>2819</v>
      </c>
      <c r="B1317" s="633" t="s">
        <v>2820</v>
      </c>
      <c r="C1317" s="632" t="s">
        <v>402</v>
      </c>
      <c r="D1317" s="159">
        <f t="shared" si="41"/>
        <v>171.9354437037037</v>
      </c>
      <c r="E1317" s="159" t="str">
        <f t="shared" si="40"/>
        <v>DER/SP 31/10/2024</v>
      </c>
      <c r="G1317" s="634">
        <v>160.31</v>
      </c>
    </row>
    <row r="1318" spans="1:7" ht="14" x14ac:dyDescent="0.3">
      <c r="A1318" s="632" t="s">
        <v>2821</v>
      </c>
      <c r="B1318" s="633" t="s">
        <v>2822</v>
      </c>
      <c r="C1318" s="632" t="s">
        <v>402</v>
      </c>
      <c r="D1318" s="159">
        <f t="shared" si="41"/>
        <v>185.26684888888889</v>
      </c>
      <c r="E1318" s="159" t="str">
        <f t="shared" si="40"/>
        <v>DER/SP 31/10/2024</v>
      </c>
      <c r="G1318" s="634">
        <v>172.74</v>
      </c>
    </row>
    <row r="1319" spans="1:7" ht="14" x14ac:dyDescent="0.3">
      <c r="A1319" s="632" t="s">
        <v>2823</v>
      </c>
      <c r="B1319" s="633" t="s">
        <v>2824</v>
      </c>
      <c r="C1319" s="632" t="s">
        <v>402</v>
      </c>
      <c r="D1319" s="159">
        <f t="shared" si="41"/>
        <v>13.728237037037037</v>
      </c>
      <c r="E1319" s="159" t="str">
        <f t="shared" si="40"/>
        <v>DER/SP 31/10/2024</v>
      </c>
      <c r="G1319" s="634">
        <v>12.8</v>
      </c>
    </row>
    <row r="1320" spans="1:7" ht="14" x14ac:dyDescent="0.3">
      <c r="A1320" s="632" t="s">
        <v>2825</v>
      </c>
      <c r="B1320" s="633" t="s">
        <v>2826</v>
      </c>
      <c r="C1320" s="632" t="s">
        <v>402</v>
      </c>
      <c r="D1320" s="159">
        <f t="shared" si="41"/>
        <v>0.64351111111111103</v>
      </c>
      <c r="E1320" s="159" t="str">
        <f t="shared" si="40"/>
        <v>DER/SP 31/10/2024</v>
      </c>
      <c r="G1320" s="634">
        <v>0.6</v>
      </c>
    </row>
    <row r="1321" spans="1:7" ht="14" x14ac:dyDescent="0.3">
      <c r="A1321" s="632" t="s">
        <v>2827</v>
      </c>
      <c r="B1321" s="633" t="s">
        <v>2828</v>
      </c>
      <c r="C1321" s="632" t="s">
        <v>402</v>
      </c>
      <c r="D1321" s="159">
        <f t="shared" si="41"/>
        <v>6.3493096296296283</v>
      </c>
      <c r="E1321" s="159" t="str">
        <f t="shared" si="40"/>
        <v>DER/SP 31/10/2024</v>
      </c>
      <c r="G1321" s="634">
        <v>5.92</v>
      </c>
    </row>
    <row r="1322" spans="1:7" ht="14" x14ac:dyDescent="0.3">
      <c r="A1322" s="632" t="s">
        <v>2829</v>
      </c>
      <c r="B1322" s="633" t="s">
        <v>2830</v>
      </c>
      <c r="C1322" s="632" t="s">
        <v>402</v>
      </c>
      <c r="D1322" s="159">
        <f t="shared" si="41"/>
        <v>19.680714814814817</v>
      </c>
      <c r="E1322" s="159" t="str">
        <f t="shared" si="40"/>
        <v>DER/SP 31/10/2024</v>
      </c>
      <c r="G1322" s="634">
        <v>18.350000000000001</v>
      </c>
    </row>
    <row r="1323" spans="1:7" ht="14" x14ac:dyDescent="0.3">
      <c r="A1323" s="632" t="s">
        <v>2831</v>
      </c>
      <c r="B1323" s="633" t="s">
        <v>2832</v>
      </c>
      <c r="C1323" s="632" t="s">
        <v>402</v>
      </c>
      <c r="D1323" s="159">
        <f t="shared" si="41"/>
        <v>13.964191111111109</v>
      </c>
      <c r="E1323" s="159" t="str">
        <f t="shared" si="40"/>
        <v>DER/SP 31/10/2024</v>
      </c>
      <c r="G1323" s="634">
        <v>13.02</v>
      </c>
    </row>
    <row r="1324" spans="1:7" ht="14" x14ac:dyDescent="0.3">
      <c r="A1324" s="632" t="s">
        <v>2833</v>
      </c>
      <c r="B1324" s="633" t="s">
        <v>2834</v>
      </c>
      <c r="C1324" s="632" t="s">
        <v>402</v>
      </c>
      <c r="D1324" s="159">
        <f t="shared" si="41"/>
        <v>1.0188925925925925</v>
      </c>
      <c r="E1324" s="159" t="str">
        <f t="shared" si="40"/>
        <v>DER/SP 31/10/2024</v>
      </c>
      <c r="G1324" s="634">
        <v>0.95</v>
      </c>
    </row>
    <row r="1325" spans="1:7" ht="14" x14ac:dyDescent="0.3">
      <c r="A1325" s="632" t="s">
        <v>2835</v>
      </c>
      <c r="B1325" s="633" t="s">
        <v>2836</v>
      </c>
      <c r="C1325" s="632" t="s">
        <v>402</v>
      </c>
      <c r="D1325" s="159">
        <f t="shared" si="41"/>
        <v>6.5530881481481487</v>
      </c>
      <c r="E1325" s="159" t="str">
        <f t="shared" si="40"/>
        <v>DER/SP 31/10/2024</v>
      </c>
      <c r="G1325" s="634">
        <v>6.11</v>
      </c>
    </row>
    <row r="1326" spans="1:7" ht="14" x14ac:dyDescent="0.3">
      <c r="A1326" s="632" t="s">
        <v>2837</v>
      </c>
      <c r="B1326" s="633" t="s">
        <v>2838</v>
      </c>
      <c r="C1326" s="632" t="s">
        <v>402</v>
      </c>
      <c r="D1326" s="159">
        <f t="shared" si="41"/>
        <v>19.884493333333332</v>
      </c>
      <c r="E1326" s="159" t="str">
        <f t="shared" si="40"/>
        <v>DER/SP 31/10/2024</v>
      </c>
      <c r="G1326" s="634">
        <v>18.54</v>
      </c>
    </row>
    <row r="1327" spans="1:7" ht="14" x14ac:dyDescent="0.3">
      <c r="A1327" s="632" t="s">
        <v>2839</v>
      </c>
      <c r="B1327" s="633" t="s">
        <v>2840</v>
      </c>
      <c r="C1327" s="632" t="s">
        <v>402</v>
      </c>
      <c r="D1327" s="159">
        <f t="shared" si="41"/>
        <v>54.033482962962957</v>
      </c>
      <c r="E1327" s="159" t="str">
        <f t="shared" si="40"/>
        <v>DER/SP 31/10/2024</v>
      </c>
      <c r="G1327" s="634">
        <v>50.38</v>
      </c>
    </row>
    <row r="1328" spans="1:7" ht="14" x14ac:dyDescent="0.3">
      <c r="A1328" s="632" t="s">
        <v>2841</v>
      </c>
      <c r="B1328" s="633" t="s">
        <v>2842</v>
      </c>
      <c r="C1328" s="632" t="s">
        <v>402</v>
      </c>
      <c r="D1328" s="159">
        <f t="shared" si="41"/>
        <v>1.3513733333333331</v>
      </c>
      <c r="E1328" s="159" t="str">
        <f t="shared" si="40"/>
        <v>DER/SP 31/10/2024</v>
      </c>
      <c r="G1328" s="634">
        <v>1.26</v>
      </c>
    </row>
    <row r="1329" spans="1:7" ht="14" x14ac:dyDescent="0.3">
      <c r="A1329" s="632" t="s">
        <v>2843</v>
      </c>
      <c r="B1329" s="633" t="s">
        <v>2844</v>
      </c>
      <c r="C1329" s="632" t="s">
        <v>402</v>
      </c>
      <c r="D1329" s="159">
        <f t="shared" si="41"/>
        <v>3.6358377777777777</v>
      </c>
      <c r="E1329" s="159" t="str">
        <f t="shared" si="40"/>
        <v>DER/SP 31/10/2024</v>
      </c>
      <c r="G1329" s="634">
        <v>3.39</v>
      </c>
    </row>
    <row r="1330" spans="1:7" ht="14" x14ac:dyDescent="0.3">
      <c r="A1330" s="632" t="s">
        <v>2845</v>
      </c>
      <c r="B1330" s="633" t="s">
        <v>2846</v>
      </c>
      <c r="C1330" s="632" t="s">
        <v>402</v>
      </c>
      <c r="D1330" s="159">
        <f t="shared" si="41"/>
        <v>56.972183703703692</v>
      </c>
      <c r="E1330" s="159" t="str">
        <f t="shared" si="40"/>
        <v>DER/SP 31/10/2024</v>
      </c>
      <c r="G1330" s="634">
        <v>53.12</v>
      </c>
    </row>
    <row r="1331" spans="1:7" ht="14" x14ac:dyDescent="0.3">
      <c r="A1331" s="632" t="s">
        <v>2847</v>
      </c>
      <c r="B1331" s="633" t="s">
        <v>2848</v>
      </c>
      <c r="C1331" s="632" t="s">
        <v>402</v>
      </c>
      <c r="D1331" s="159">
        <f t="shared" si="41"/>
        <v>57.40119111111111</v>
      </c>
      <c r="E1331" s="159" t="str">
        <f t="shared" si="40"/>
        <v>DER/SP 31/10/2024</v>
      </c>
      <c r="G1331" s="634">
        <v>53.52</v>
      </c>
    </row>
    <row r="1332" spans="1:7" ht="14" x14ac:dyDescent="0.3">
      <c r="A1332" s="632" t="s">
        <v>2849</v>
      </c>
      <c r="B1332" s="633" t="s">
        <v>2850</v>
      </c>
      <c r="C1332" s="632" t="s">
        <v>402</v>
      </c>
      <c r="D1332" s="159">
        <f t="shared" si="41"/>
        <v>7.8615607407407406</v>
      </c>
      <c r="E1332" s="159" t="str">
        <f t="shared" si="40"/>
        <v>DER/SP 31/10/2024</v>
      </c>
      <c r="G1332" s="634">
        <v>7.33</v>
      </c>
    </row>
    <row r="1333" spans="1:7" ht="14" x14ac:dyDescent="0.3">
      <c r="A1333" s="632" t="s">
        <v>2851</v>
      </c>
      <c r="B1333" s="633" t="s">
        <v>2852</v>
      </c>
      <c r="C1333" s="632" t="s">
        <v>402</v>
      </c>
      <c r="D1333" s="159">
        <f t="shared" si="41"/>
        <v>23.767010370370368</v>
      </c>
      <c r="E1333" s="159" t="str">
        <f t="shared" si="40"/>
        <v>DER/SP 31/10/2024</v>
      </c>
      <c r="G1333" s="634">
        <v>22.16</v>
      </c>
    </row>
    <row r="1334" spans="1:7" ht="14" x14ac:dyDescent="0.3">
      <c r="A1334" s="632" t="s">
        <v>2853</v>
      </c>
      <c r="B1334" s="633" t="s">
        <v>2854</v>
      </c>
      <c r="C1334" s="632" t="s">
        <v>402</v>
      </c>
      <c r="D1334" s="159">
        <f t="shared" si="41"/>
        <v>77.092631111111103</v>
      </c>
      <c r="E1334" s="159" t="str">
        <f t="shared" si="40"/>
        <v>DER/SP 31/10/2024</v>
      </c>
      <c r="G1334" s="634">
        <v>71.88</v>
      </c>
    </row>
    <row r="1335" spans="1:7" ht="14" x14ac:dyDescent="0.3">
      <c r="A1335" s="632" t="s">
        <v>2855</v>
      </c>
      <c r="B1335" s="633" t="s">
        <v>2856</v>
      </c>
      <c r="C1335" s="632" t="s">
        <v>402</v>
      </c>
      <c r="D1335" s="159">
        <f t="shared" si="41"/>
        <v>314.64475777777778</v>
      </c>
      <c r="E1335" s="159" t="str">
        <f t="shared" ref="E1335:E1398" si="42">$E$6</f>
        <v>DER/SP 31/10/2024</v>
      </c>
      <c r="G1335" s="634">
        <v>293.37</v>
      </c>
    </row>
    <row r="1336" spans="1:7" ht="14" x14ac:dyDescent="0.3">
      <c r="A1336" s="632" t="s">
        <v>2857</v>
      </c>
      <c r="B1336" s="633" t="s">
        <v>2858</v>
      </c>
      <c r="C1336" s="632" t="s">
        <v>402</v>
      </c>
      <c r="D1336" s="159">
        <f t="shared" si="41"/>
        <v>503.12916222222219</v>
      </c>
      <c r="E1336" s="159" t="str">
        <f t="shared" si="42"/>
        <v>DER/SP 31/10/2024</v>
      </c>
      <c r="G1336" s="634">
        <v>469.11</v>
      </c>
    </row>
    <row r="1337" spans="1:7" ht="14" x14ac:dyDescent="0.3">
      <c r="A1337" s="632" t="s">
        <v>2859</v>
      </c>
      <c r="B1337" s="633" t="s">
        <v>2860</v>
      </c>
      <c r="C1337" s="632" t="s">
        <v>402</v>
      </c>
      <c r="D1337" s="159">
        <f t="shared" si="41"/>
        <v>683.20502148148137</v>
      </c>
      <c r="E1337" s="159" t="str">
        <f t="shared" si="42"/>
        <v>DER/SP 31/10/2024</v>
      </c>
      <c r="G1337" s="634">
        <v>637.01</v>
      </c>
    </row>
    <row r="1338" spans="1:7" ht="14" x14ac:dyDescent="0.3">
      <c r="A1338" s="632" t="s">
        <v>2861</v>
      </c>
      <c r="B1338" s="633" t="s">
        <v>2862</v>
      </c>
      <c r="C1338" s="632" t="s">
        <v>402</v>
      </c>
      <c r="D1338" s="159">
        <f t="shared" si="41"/>
        <v>728.48675333333335</v>
      </c>
      <c r="E1338" s="159" t="str">
        <f t="shared" si="42"/>
        <v>DER/SP 31/10/2024</v>
      </c>
      <c r="G1338" s="634">
        <v>679.23</v>
      </c>
    </row>
    <row r="1339" spans="1:7" ht="14" x14ac:dyDescent="0.3">
      <c r="A1339" s="632" t="s">
        <v>2863</v>
      </c>
      <c r="B1339" s="633" t="s">
        <v>2864</v>
      </c>
      <c r="C1339" s="632" t="s">
        <v>402</v>
      </c>
      <c r="D1339" s="159">
        <f t="shared" si="41"/>
        <v>49.48600444444444</v>
      </c>
      <c r="E1339" s="159" t="str">
        <f t="shared" si="42"/>
        <v>DER/SP 31/10/2024</v>
      </c>
      <c r="G1339" s="634">
        <v>46.14</v>
      </c>
    </row>
    <row r="1340" spans="1:7" ht="14" x14ac:dyDescent="0.3">
      <c r="A1340" s="632" t="s">
        <v>2865</v>
      </c>
      <c r="B1340" s="633" t="s">
        <v>2866</v>
      </c>
      <c r="C1340" s="632" t="s">
        <v>402</v>
      </c>
      <c r="D1340" s="159">
        <f t="shared" si="41"/>
        <v>7.8401103703703701</v>
      </c>
      <c r="E1340" s="159" t="str">
        <f t="shared" si="42"/>
        <v>DER/SP 31/10/2024</v>
      </c>
      <c r="G1340" s="634">
        <v>7.31</v>
      </c>
    </row>
    <row r="1341" spans="1:7" ht="14" x14ac:dyDescent="0.3">
      <c r="A1341" s="632" t="s">
        <v>2867</v>
      </c>
      <c r="B1341" s="633" t="s">
        <v>2868</v>
      </c>
      <c r="C1341" s="632" t="s">
        <v>402</v>
      </c>
      <c r="D1341" s="159">
        <f t="shared" si="41"/>
        <v>378.13785407407403</v>
      </c>
      <c r="E1341" s="159" t="str">
        <f t="shared" si="42"/>
        <v>DER/SP 31/10/2024</v>
      </c>
      <c r="G1341" s="634">
        <v>352.57</v>
      </c>
    </row>
    <row r="1342" spans="1:7" ht="14" x14ac:dyDescent="0.3">
      <c r="A1342" s="632" t="s">
        <v>2869</v>
      </c>
      <c r="B1342" s="633" t="s">
        <v>2870</v>
      </c>
      <c r="C1342" s="632" t="s">
        <v>402</v>
      </c>
      <c r="D1342" s="159">
        <f t="shared" si="41"/>
        <v>423.43031111111111</v>
      </c>
      <c r="E1342" s="159" t="str">
        <f t="shared" si="42"/>
        <v>DER/SP 31/10/2024</v>
      </c>
      <c r="G1342" s="634">
        <v>394.8</v>
      </c>
    </row>
    <row r="1343" spans="1:7" ht="14" x14ac:dyDescent="0.3">
      <c r="A1343" s="632" t="s">
        <v>2871</v>
      </c>
      <c r="B1343" s="633" t="s">
        <v>2872</v>
      </c>
      <c r="C1343" s="632" t="s">
        <v>402</v>
      </c>
      <c r="D1343" s="159">
        <f t="shared" si="41"/>
        <v>31.971777037037032</v>
      </c>
      <c r="E1343" s="159" t="str">
        <f t="shared" si="42"/>
        <v>DER/SP 31/10/2024</v>
      </c>
      <c r="G1343" s="634">
        <v>29.81</v>
      </c>
    </row>
    <row r="1344" spans="1:7" ht="14" x14ac:dyDescent="0.3">
      <c r="A1344" s="632" t="s">
        <v>2873</v>
      </c>
      <c r="B1344" s="633" t="s">
        <v>2874</v>
      </c>
      <c r="C1344" s="632" t="s">
        <v>402</v>
      </c>
      <c r="D1344" s="159">
        <f t="shared" si="41"/>
        <v>0.8472896296296295</v>
      </c>
      <c r="E1344" s="159" t="str">
        <f t="shared" si="42"/>
        <v>DER/SP 31/10/2024</v>
      </c>
      <c r="G1344" s="634">
        <v>0.79</v>
      </c>
    </row>
    <row r="1345" spans="1:7" ht="14" x14ac:dyDescent="0.3">
      <c r="A1345" s="632" t="s">
        <v>2875</v>
      </c>
      <c r="B1345" s="633" t="s">
        <v>2876</v>
      </c>
      <c r="C1345" s="632" t="s">
        <v>402</v>
      </c>
      <c r="D1345" s="159">
        <f t="shared" si="41"/>
        <v>15.154686666666667</v>
      </c>
      <c r="E1345" s="159" t="str">
        <f t="shared" si="42"/>
        <v>DER/SP 31/10/2024</v>
      </c>
      <c r="G1345" s="634">
        <v>14.13</v>
      </c>
    </row>
    <row r="1346" spans="1:7" ht="14" x14ac:dyDescent="0.3">
      <c r="A1346" s="632" t="s">
        <v>2877</v>
      </c>
      <c r="B1346" s="633" t="s">
        <v>2878</v>
      </c>
      <c r="C1346" s="632" t="s">
        <v>402</v>
      </c>
      <c r="D1346" s="159">
        <f t="shared" si="41"/>
        <v>46.740357037037029</v>
      </c>
      <c r="E1346" s="159" t="str">
        <f t="shared" si="42"/>
        <v>DER/SP 31/10/2024</v>
      </c>
      <c r="G1346" s="634">
        <v>43.58</v>
      </c>
    </row>
    <row r="1347" spans="1:7" ht="14" x14ac:dyDescent="0.3">
      <c r="A1347" s="632" t="s">
        <v>2879</v>
      </c>
      <c r="B1347" s="633" t="s">
        <v>2880</v>
      </c>
      <c r="C1347" s="632" t="s">
        <v>402</v>
      </c>
      <c r="D1347" s="159">
        <f t="shared" si="41"/>
        <v>32.872692592592593</v>
      </c>
      <c r="E1347" s="159" t="str">
        <f t="shared" si="42"/>
        <v>DER/SP 31/10/2024</v>
      </c>
      <c r="G1347" s="634">
        <v>30.65</v>
      </c>
    </row>
    <row r="1348" spans="1:7" ht="14" x14ac:dyDescent="0.3">
      <c r="A1348" s="632" t="s">
        <v>2881</v>
      </c>
      <c r="B1348" s="633" t="s">
        <v>2882</v>
      </c>
      <c r="C1348" s="632" t="s">
        <v>402</v>
      </c>
      <c r="D1348" s="159">
        <f t="shared" si="41"/>
        <v>2.8528992592592592</v>
      </c>
      <c r="E1348" s="159" t="str">
        <f t="shared" si="42"/>
        <v>DER/SP 31/10/2024</v>
      </c>
      <c r="G1348" s="634">
        <v>2.66</v>
      </c>
    </row>
    <row r="1349" spans="1:7" ht="14" x14ac:dyDescent="0.3">
      <c r="A1349" s="632" t="s">
        <v>2883</v>
      </c>
      <c r="B1349" s="633" t="s">
        <v>2884</v>
      </c>
      <c r="C1349" s="632" t="s">
        <v>402</v>
      </c>
      <c r="D1349" s="159">
        <f t="shared" si="41"/>
        <v>18.704722962962965</v>
      </c>
      <c r="E1349" s="159" t="str">
        <f t="shared" si="42"/>
        <v>DER/SP 31/10/2024</v>
      </c>
      <c r="G1349" s="634">
        <v>17.440000000000001</v>
      </c>
    </row>
    <row r="1350" spans="1:7" ht="14" x14ac:dyDescent="0.3">
      <c r="A1350" s="632" t="s">
        <v>2885</v>
      </c>
      <c r="B1350" s="633" t="s">
        <v>2886</v>
      </c>
      <c r="C1350" s="632" t="s">
        <v>402</v>
      </c>
      <c r="D1350" s="159">
        <f t="shared" si="41"/>
        <v>50.290393333333334</v>
      </c>
      <c r="E1350" s="159" t="str">
        <f t="shared" si="42"/>
        <v>DER/SP 31/10/2024</v>
      </c>
      <c r="G1350" s="634">
        <v>46.89</v>
      </c>
    </row>
    <row r="1351" spans="1:7" ht="14" x14ac:dyDescent="0.3">
      <c r="A1351" s="632" t="s">
        <v>2887</v>
      </c>
      <c r="B1351" s="633" t="s">
        <v>2888</v>
      </c>
      <c r="C1351" s="632" t="s">
        <v>402</v>
      </c>
      <c r="D1351" s="159">
        <f t="shared" si="41"/>
        <v>33.398226666666666</v>
      </c>
      <c r="E1351" s="159" t="str">
        <f t="shared" si="42"/>
        <v>DER/SP 31/10/2024</v>
      </c>
      <c r="G1351" s="634">
        <v>31.14</v>
      </c>
    </row>
    <row r="1352" spans="1:7" ht="14" x14ac:dyDescent="0.3">
      <c r="A1352" s="632" t="s">
        <v>2889</v>
      </c>
      <c r="B1352" s="633" t="s">
        <v>2890</v>
      </c>
      <c r="C1352" s="632" t="s">
        <v>402</v>
      </c>
      <c r="D1352" s="159">
        <f t="shared" si="41"/>
        <v>4.0326696296296287</v>
      </c>
      <c r="E1352" s="159" t="str">
        <f t="shared" si="42"/>
        <v>DER/SP 31/10/2024</v>
      </c>
      <c r="G1352" s="634">
        <v>3.76</v>
      </c>
    </row>
    <row r="1353" spans="1:7" ht="14" x14ac:dyDescent="0.3">
      <c r="A1353" s="632" t="s">
        <v>2891</v>
      </c>
      <c r="B1353" s="633" t="s">
        <v>2892</v>
      </c>
      <c r="C1353" s="632" t="s">
        <v>402</v>
      </c>
      <c r="D1353" s="159">
        <f t="shared" si="41"/>
        <v>23.681208888888886</v>
      </c>
      <c r="E1353" s="159" t="str">
        <f t="shared" si="42"/>
        <v>DER/SP 31/10/2024</v>
      </c>
      <c r="G1353" s="634">
        <v>22.08</v>
      </c>
    </row>
    <row r="1354" spans="1:7" ht="14" x14ac:dyDescent="0.3">
      <c r="A1354" s="632" t="s">
        <v>2893</v>
      </c>
      <c r="B1354" s="633" t="s">
        <v>2894</v>
      </c>
      <c r="C1354" s="632" t="s">
        <v>402</v>
      </c>
      <c r="D1354" s="159">
        <f t="shared" si="41"/>
        <v>55.266879259259255</v>
      </c>
      <c r="E1354" s="159" t="str">
        <f t="shared" si="42"/>
        <v>DER/SP 31/10/2024</v>
      </c>
      <c r="G1354" s="634">
        <v>51.53</v>
      </c>
    </row>
    <row r="1355" spans="1:7" ht="14" x14ac:dyDescent="0.3">
      <c r="A1355" s="632" t="s">
        <v>2895</v>
      </c>
      <c r="B1355" s="633" t="s">
        <v>2896</v>
      </c>
      <c r="C1355" s="632" t="s">
        <v>402</v>
      </c>
      <c r="D1355" s="159">
        <f t="shared" si="41"/>
        <v>35.146431851851851</v>
      </c>
      <c r="E1355" s="159" t="str">
        <f t="shared" si="42"/>
        <v>DER/SP 31/10/2024</v>
      </c>
      <c r="G1355" s="634">
        <v>32.770000000000003</v>
      </c>
    </row>
    <row r="1356" spans="1:7" ht="14" x14ac:dyDescent="0.3">
      <c r="A1356" s="632" t="s">
        <v>2897</v>
      </c>
      <c r="B1356" s="633" t="s">
        <v>2898</v>
      </c>
      <c r="C1356" s="632" t="s">
        <v>402</v>
      </c>
      <c r="D1356" s="159">
        <f t="shared" si="41"/>
        <v>7.9151866666666653</v>
      </c>
      <c r="E1356" s="159" t="str">
        <f t="shared" si="42"/>
        <v>DER/SP 31/10/2024</v>
      </c>
      <c r="G1356" s="634">
        <v>7.38</v>
      </c>
    </row>
    <row r="1357" spans="1:7" ht="14" x14ac:dyDescent="0.3">
      <c r="A1357" s="632" t="s">
        <v>2899</v>
      </c>
      <c r="B1357" s="633" t="s">
        <v>2900</v>
      </c>
      <c r="C1357" s="632" t="s">
        <v>402</v>
      </c>
      <c r="D1357" s="159">
        <f t="shared" si="41"/>
        <v>27.553000740740739</v>
      </c>
      <c r="E1357" s="159" t="str">
        <f t="shared" si="42"/>
        <v>DER/SP 31/10/2024</v>
      </c>
      <c r="G1357" s="634">
        <v>25.69</v>
      </c>
    </row>
    <row r="1358" spans="1:7" ht="14" x14ac:dyDescent="0.3">
      <c r="A1358" s="632" t="s">
        <v>2901</v>
      </c>
      <c r="B1358" s="633" t="s">
        <v>2902</v>
      </c>
      <c r="C1358" s="632" t="s">
        <v>402</v>
      </c>
      <c r="D1358" s="159">
        <f t="shared" si="41"/>
        <v>59.149396296296288</v>
      </c>
      <c r="E1358" s="159" t="str">
        <f t="shared" si="42"/>
        <v>DER/SP 31/10/2024</v>
      </c>
      <c r="G1358" s="634">
        <v>55.15</v>
      </c>
    </row>
    <row r="1359" spans="1:7" ht="14" x14ac:dyDescent="0.3">
      <c r="A1359" s="632" t="s">
        <v>2903</v>
      </c>
      <c r="B1359" s="633" t="s">
        <v>2904</v>
      </c>
      <c r="C1359" s="632" t="s">
        <v>402</v>
      </c>
      <c r="D1359" s="159">
        <f t="shared" ref="D1359:D1422" si="43">(G1359/(1+0.35))*(1+$D$3)</f>
        <v>84.36430666666665</v>
      </c>
      <c r="E1359" s="159" t="str">
        <f t="shared" si="42"/>
        <v>DER/SP 31/10/2024</v>
      </c>
      <c r="G1359" s="634">
        <v>78.66</v>
      </c>
    </row>
    <row r="1360" spans="1:7" ht="14" x14ac:dyDescent="0.3">
      <c r="A1360" s="632" t="s">
        <v>2905</v>
      </c>
      <c r="B1360" s="633" t="s">
        <v>2906</v>
      </c>
      <c r="C1360" s="632" t="s">
        <v>402</v>
      </c>
      <c r="D1360" s="159">
        <f t="shared" si="43"/>
        <v>105.33204370370368</v>
      </c>
      <c r="E1360" s="159" t="str">
        <f t="shared" si="42"/>
        <v>DER/SP 31/10/2024</v>
      </c>
      <c r="G1360" s="634">
        <v>98.21</v>
      </c>
    </row>
    <row r="1361" spans="1:7" ht="14" x14ac:dyDescent="0.3">
      <c r="A1361" s="632" t="s">
        <v>2907</v>
      </c>
      <c r="B1361" s="633" t="s">
        <v>2908</v>
      </c>
      <c r="C1361" s="632" t="s">
        <v>402</v>
      </c>
      <c r="D1361" s="159">
        <f t="shared" si="43"/>
        <v>307.8664407407407</v>
      </c>
      <c r="E1361" s="159" t="str">
        <f t="shared" si="42"/>
        <v>DER/SP 31/10/2024</v>
      </c>
      <c r="G1361" s="634">
        <v>287.05</v>
      </c>
    </row>
    <row r="1362" spans="1:7" ht="14" x14ac:dyDescent="0.3">
      <c r="A1362" s="632" t="s">
        <v>2909</v>
      </c>
      <c r="B1362" s="633" t="s">
        <v>2910</v>
      </c>
      <c r="C1362" s="632" t="s">
        <v>402</v>
      </c>
      <c r="D1362" s="159">
        <f t="shared" si="43"/>
        <v>339.46283629629625</v>
      </c>
      <c r="E1362" s="159" t="str">
        <f t="shared" si="42"/>
        <v>DER/SP 31/10/2024</v>
      </c>
      <c r="G1362" s="634">
        <v>316.51</v>
      </c>
    </row>
    <row r="1363" spans="1:7" ht="14" x14ac:dyDescent="0.3">
      <c r="A1363" s="632" t="s">
        <v>2911</v>
      </c>
      <c r="B1363" s="633" t="s">
        <v>2912</v>
      </c>
      <c r="C1363" s="632" t="s">
        <v>402</v>
      </c>
      <c r="D1363" s="159">
        <f t="shared" si="43"/>
        <v>53.078941481481479</v>
      </c>
      <c r="E1363" s="159" t="str">
        <f t="shared" si="42"/>
        <v>DER/SP 31/10/2024</v>
      </c>
      <c r="G1363" s="634">
        <v>49.49</v>
      </c>
    </row>
    <row r="1364" spans="1:7" ht="14" x14ac:dyDescent="0.3">
      <c r="A1364" s="632" t="s">
        <v>2913</v>
      </c>
      <c r="B1364" s="633" t="s">
        <v>2914</v>
      </c>
      <c r="C1364" s="632" t="s">
        <v>402</v>
      </c>
      <c r="D1364" s="159">
        <f t="shared" si="43"/>
        <v>42.900740740740737</v>
      </c>
      <c r="E1364" s="159" t="str">
        <f t="shared" si="42"/>
        <v>DER/SP 31/10/2024</v>
      </c>
      <c r="G1364" s="634">
        <v>40</v>
      </c>
    </row>
    <row r="1365" spans="1:7" ht="14" x14ac:dyDescent="0.3">
      <c r="A1365" s="632" t="s">
        <v>2915</v>
      </c>
      <c r="B1365" s="633" t="s">
        <v>2916</v>
      </c>
      <c r="C1365" s="632" t="s">
        <v>402</v>
      </c>
      <c r="D1365" s="159">
        <f t="shared" si="43"/>
        <v>182.07074370370367</v>
      </c>
      <c r="E1365" s="159" t="str">
        <f t="shared" si="42"/>
        <v>DER/SP 31/10/2024</v>
      </c>
      <c r="G1365" s="634">
        <v>169.76</v>
      </c>
    </row>
    <row r="1366" spans="1:7" ht="14" x14ac:dyDescent="0.3">
      <c r="A1366" s="632" t="s">
        <v>2917</v>
      </c>
      <c r="B1366" s="633" t="s">
        <v>2918</v>
      </c>
      <c r="C1366" s="632" t="s">
        <v>402</v>
      </c>
      <c r="D1366" s="159">
        <f t="shared" si="43"/>
        <v>213.65641407407406</v>
      </c>
      <c r="E1366" s="159" t="str">
        <f t="shared" si="42"/>
        <v>DER/SP 31/10/2024</v>
      </c>
      <c r="G1366" s="634">
        <v>199.21</v>
      </c>
    </row>
    <row r="1367" spans="1:7" ht="14" x14ac:dyDescent="0.3">
      <c r="A1367" s="632" t="s">
        <v>2919</v>
      </c>
      <c r="B1367" s="633" t="s">
        <v>2920</v>
      </c>
      <c r="C1367" s="632" t="s">
        <v>402</v>
      </c>
      <c r="D1367" s="159">
        <f t="shared" si="43"/>
        <v>173.44769481481481</v>
      </c>
      <c r="E1367" s="159" t="str">
        <f t="shared" si="42"/>
        <v>DER/SP 31/10/2024</v>
      </c>
      <c r="G1367" s="634">
        <v>161.72</v>
      </c>
    </row>
    <row r="1368" spans="1:7" ht="14" x14ac:dyDescent="0.3">
      <c r="A1368" s="632" t="s">
        <v>2921</v>
      </c>
      <c r="B1368" s="633" t="s">
        <v>2922</v>
      </c>
      <c r="C1368" s="632" t="s">
        <v>402</v>
      </c>
      <c r="D1368" s="159">
        <f t="shared" si="43"/>
        <v>231.47094666666663</v>
      </c>
      <c r="E1368" s="159" t="str">
        <f t="shared" si="42"/>
        <v>DER/SP 31/10/2024</v>
      </c>
      <c r="G1368" s="634">
        <v>215.82</v>
      </c>
    </row>
    <row r="1369" spans="1:7" ht="14" x14ac:dyDescent="0.3">
      <c r="A1369" s="632" t="s">
        <v>2923</v>
      </c>
      <c r="B1369" s="633" t="s">
        <v>2924</v>
      </c>
      <c r="C1369" s="632" t="s">
        <v>402</v>
      </c>
      <c r="D1369" s="159">
        <f t="shared" si="43"/>
        <v>398.23685111111109</v>
      </c>
      <c r="E1369" s="159" t="str">
        <f t="shared" si="42"/>
        <v>DER/SP 31/10/2024</v>
      </c>
      <c r="G1369" s="634">
        <v>371.31</v>
      </c>
    </row>
    <row r="1370" spans="1:7" ht="14" x14ac:dyDescent="0.3">
      <c r="A1370" s="632" t="s">
        <v>2925</v>
      </c>
      <c r="B1370" s="633" t="s">
        <v>2926</v>
      </c>
      <c r="C1370" s="632" t="s">
        <v>402</v>
      </c>
      <c r="D1370" s="159">
        <f t="shared" si="43"/>
        <v>443.51858296296291</v>
      </c>
      <c r="E1370" s="159" t="str">
        <f t="shared" si="42"/>
        <v>DER/SP 31/10/2024</v>
      </c>
      <c r="G1370" s="634">
        <v>413.53</v>
      </c>
    </row>
    <row r="1371" spans="1:7" ht="14" x14ac:dyDescent="0.3">
      <c r="A1371" s="632" t="s">
        <v>2927</v>
      </c>
      <c r="B1371" s="633" t="s">
        <v>2928</v>
      </c>
      <c r="C1371" s="632" t="s">
        <v>402</v>
      </c>
      <c r="D1371" s="159">
        <f t="shared" si="43"/>
        <v>148.57599037037036</v>
      </c>
      <c r="E1371" s="159" t="str">
        <f t="shared" si="42"/>
        <v>DER/SP 31/10/2024</v>
      </c>
      <c r="G1371" s="634">
        <v>138.53</v>
      </c>
    </row>
    <row r="1372" spans="1:7" ht="14" x14ac:dyDescent="0.3">
      <c r="A1372" s="632" t="s">
        <v>2929</v>
      </c>
      <c r="B1372" s="633" t="s">
        <v>2930</v>
      </c>
      <c r="C1372" s="632" t="s">
        <v>402</v>
      </c>
      <c r="D1372" s="159">
        <f t="shared" si="43"/>
        <v>186.55387111111108</v>
      </c>
      <c r="E1372" s="159" t="str">
        <f t="shared" si="42"/>
        <v>DER/SP 31/10/2024</v>
      </c>
      <c r="G1372" s="634">
        <v>173.94</v>
      </c>
    </row>
    <row r="1373" spans="1:7" ht="14" x14ac:dyDescent="0.3">
      <c r="A1373" s="632" t="s">
        <v>2931</v>
      </c>
      <c r="B1373" s="633" t="s">
        <v>2932</v>
      </c>
      <c r="C1373" s="632" t="s">
        <v>402</v>
      </c>
      <c r="D1373" s="159">
        <f t="shared" si="43"/>
        <v>390.471817037037</v>
      </c>
      <c r="E1373" s="159" t="str">
        <f t="shared" si="42"/>
        <v>DER/SP 31/10/2024</v>
      </c>
      <c r="G1373" s="634">
        <v>364.07</v>
      </c>
    </row>
    <row r="1374" spans="1:7" ht="14" x14ac:dyDescent="0.3">
      <c r="A1374" s="632" t="s">
        <v>2933</v>
      </c>
      <c r="B1374" s="633" t="s">
        <v>2934</v>
      </c>
      <c r="C1374" s="632" t="s">
        <v>402</v>
      </c>
      <c r="D1374" s="159">
        <f t="shared" si="43"/>
        <v>435.75354888888893</v>
      </c>
      <c r="E1374" s="159" t="str">
        <f t="shared" si="42"/>
        <v>DER/SP 31/10/2024</v>
      </c>
      <c r="G1374" s="634">
        <v>406.29</v>
      </c>
    </row>
    <row r="1375" spans="1:7" ht="14" x14ac:dyDescent="0.3">
      <c r="A1375" s="632" t="s">
        <v>2935</v>
      </c>
      <c r="B1375" s="633" t="s">
        <v>2936</v>
      </c>
      <c r="C1375" s="632" t="s">
        <v>402</v>
      </c>
      <c r="D1375" s="159">
        <f t="shared" si="43"/>
        <v>828.67070814814804</v>
      </c>
      <c r="E1375" s="159" t="str">
        <f t="shared" si="42"/>
        <v>DER/SP 31/10/2024</v>
      </c>
      <c r="G1375" s="634">
        <v>772.64</v>
      </c>
    </row>
    <row r="1376" spans="1:7" ht="14" x14ac:dyDescent="0.3">
      <c r="A1376" s="632" t="s">
        <v>2937</v>
      </c>
      <c r="B1376" s="633" t="s">
        <v>2938</v>
      </c>
      <c r="C1376" s="632" t="s">
        <v>402</v>
      </c>
      <c r="D1376" s="159">
        <f t="shared" si="43"/>
        <v>1390.6060607407405</v>
      </c>
      <c r="E1376" s="159" t="str">
        <f t="shared" si="42"/>
        <v>DER/SP 31/10/2024</v>
      </c>
      <c r="G1376" s="634">
        <v>1296.58</v>
      </c>
    </row>
    <row r="1377" spans="1:7" ht="14" x14ac:dyDescent="0.3">
      <c r="A1377" s="632" t="s">
        <v>2939</v>
      </c>
      <c r="B1377" s="633" t="s">
        <v>2940</v>
      </c>
      <c r="C1377" s="632" t="s">
        <v>402</v>
      </c>
      <c r="D1377" s="159">
        <f t="shared" si="43"/>
        <v>1834.1353688888887</v>
      </c>
      <c r="E1377" s="159" t="str">
        <f t="shared" si="42"/>
        <v>DER/SP 31/10/2024</v>
      </c>
      <c r="G1377" s="634">
        <v>1710.12</v>
      </c>
    </row>
    <row r="1378" spans="1:7" ht="14" x14ac:dyDescent="0.3">
      <c r="A1378" s="632" t="s">
        <v>2941</v>
      </c>
      <c r="B1378" s="633" t="s">
        <v>2942</v>
      </c>
      <c r="C1378" s="632" t="s">
        <v>402</v>
      </c>
      <c r="D1378" s="159">
        <f t="shared" si="43"/>
        <v>1892.8021318518515</v>
      </c>
      <c r="E1378" s="159" t="str">
        <f t="shared" si="42"/>
        <v>DER/SP 31/10/2024</v>
      </c>
      <c r="G1378" s="634">
        <v>1764.82</v>
      </c>
    </row>
    <row r="1379" spans="1:7" ht="14" x14ac:dyDescent="0.3">
      <c r="A1379" s="632" t="s">
        <v>2943</v>
      </c>
      <c r="B1379" s="633" t="s">
        <v>2944</v>
      </c>
      <c r="C1379" s="632" t="s">
        <v>402</v>
      </c>
      <c r="D1379" s="159">
        <f t="shared" si="43"/>
        <v>118.67417407407407</v>
      </c>
      <c r="E1379" s="159" t="str">
        <f t="shared" si="42"/>
        <v>DER/SP 31/10/2024</v>
      </c>
      <c r="G1379" s="634">
        <v>110.65</v>
      </c>
    </row>
    <row r="1380" spans="1:7" ht="14" x14ac:dyDescent="0.3">
      <c r="A1380" s="632" t="s">
        <v>2945</v>
      </c>
      <c r="B1380" s="633" t="s">
        <v>2946</v>
      </c>
      <c r="C1380" s="632" t="s">
        <v>402</v>
      </c>
      <c r="D1380" s="159">
        <f t="shared" si="43"/>
        <v>108.36727111111111</v>
      </c>
      <c r="E1380" s="159" t="str">
        <f t="shared" si="42"/>
        <v>DER/SP 31/10/2024</v>
      </c>
      <c r="G1380" s="634">
        <v>101.04</v>
      </c>
    </row>
    <row r="1381" spans="1:7" ht="14" x14ac:dyDescent="0.3">
      <c r="A1381" s="632" t="s">
        <v>2947</v>
      </c>
      <c r="B1381" s="633" t="s">
        <v>2948</v>
      </c>
      <c r="C1381" s="632" t="s">
        <v>402</v>
      </c>
      <c r="D1381" s="159">
        <f t="shared" si="43"/>
        <v>763.59028444444436</v>
      </c>
      <c r="E1381" s="159" t="str">
        <f t="shared" si="42"/>
        <v>DER/SP 31/10/2024</v>
      </c>
      <c r="G1381" s="634">
        <v>711.96</v>
      </c>
    </row>
    <row r="1382" spans="1:7" ht="14" x14ac:dyDescent="0.3">
      <c r="A1382" s="632" t="s">
        <v>2949</v>
      </c>
      <c r="B1382" s="633" t="s">
        <v>2950</v>
      </c>
      <c r="C1382" s="632" t="s">
        <v>402</v>
      </c>
      <c r="D1382" s="159">
        <f t="shared" si="43"/>
        <v>822.2570474074073</v>
      </c>
      <c r="E1382" s="159" t="str">
        <f t="shared" si="42"/>
        <v>DER/SP 31/10/2024</v>
      </c>
      <c r="G1382" s="634">
        <v>766.66</v>
      </c>
    </row>
    <row r="1383" spans="1:7" ht="14" x14ac:dyDescent="0.3">
      <c r="A1383" s="632" t="s">
        <v>2951</v>
      </c>
      <c r="B1383" s="633" t="s">
        <v>2952</v>
      </c>
      <c r="C1383" s="632" t="s">
        <v>402</v>
      </c>
      <c r="D1383" s="159">
        <f t="shared" si="43"/>
        <v>54.387414074074073</v>
      </c>
      <c r="E1383" s="159" t="str">
        <f t="shared" si="42"/>
        <v>DER/SP 31/10/2024</v>
      </c>
      <c r="G1383" s="634">
        <v>50.71</v>
      </c>
    </row>
    <row r="1384" spans="1:7" ht="14" x14ac:dyDescent="0.3">
      <c r="A1384" s="632" t="s">
        <v>2953</v>
      </c>
      <c r="B1384" s="633" t="s">
        <v>2954</v>
      </c>
      <c r="C1384" s="632" t="s">
        <v>402</v>
      </c>
      <c r="D1384" s="159">
        <f t="shared" si="43"/>
        <v>1.9519837037037036</v>
      </c>
      <c r="E1384" s="159" t="str">
        <f t="shared" si="42"/>
        <v>DER/SP 31/10/2024</v>
      </c>
      <c r="G1384" s="634">
        <v>1.82</v>
      </c>
    </row>
    <row r="1385" spans="1:7" ht="14" x14ac:dyDescent="0.3">
      <c r="A1385" s="632" t="s">
        <v>2955</v>
      </c>
      <c r="B1385" s="633" t="s">
        <v>2956</v>
      </c>
      <c r="C1385" s="632" t="s">
        <v>402</v>
      </c>
      <c r="D1385" s="159">
        <f t="shared" si="43"/>
        <v>17.975410370370369</v>
      </c>
      <c r="E1385" s="159" t="str">
        <f t="shared" si="42"/>
        <v>DER/SP 31/10/2024</v>
      </c>
      <c r="G1385" s="634">
        <v>16.760000000000002</v>
      </c>
    </row>
    <row r="1386" spans="1:7" ht="14" x14ac:dyDescent="0.3">
      <c r="A1386" s="632" t="s">
        <v>2957</v>
      </c>
      <c r="B1386" s="633" t="s">
        <v>2958</v>
      </c>
      <c r="C1386" s="632" t="s">
        <v>402</v>
      </c>
      <c r="D1386" s="159">
        <f t="shared" si="43"/>
        <v>71.311756296296281</v>
      </c>
      <c r="E1386" s="159" t="str">
        <f t="shared" si="42"/>
        <v>DER/SP 31/10/2024</v>
      </c>
      <c r="G1386" s="634">
        <v>66.489999999999995</v>
      </c>
    </row>
    <row r="1387" spans="1:7" ht="14" x14ac:dyDescent="0.3">
      <c r="A1387" s="632" t="s">
        <v>2959</v>
      </c>
      <c r="B1387" s="633" t="s">
        <v>2960</v>
      </c>
      <c r="C1387" s="632" t="s">
        <v>402</v>
      </c>
      <c r="D1387" s="159">
        <f t="shared" si="43"/>
        <v>70.314314074074076</v>
      </c>
      <c r="E1387" s="159" t="str">
        <f t="shared" si="42"/>
        <v>DER/SP 31/10/2024</v>
      </c>
      <c r="G1387" s="634">
        <v>65.56</v>
      </c>
    </row>
    <row r="1388" spans="1:7" ht="14" x14ac:dyDescent="0.3">
      <c r="A1388" s="632" t="s">
        <v>2961</v>
      </c>
      <c r="B1388" s="633" t="s">
        <v>2962</v>
      </c>
      <c r="C1388" s="632" t="s">
        <v>402</v>
      </c>
      <c r="D1388" s="159">
        <f t="shared" si="43"/>
        <v>31.306815555555552</v>
      </c>
      <c r="E1388" s="159" t="str">
        <f t="shared" si="42"/>
        <v>DER/SP 31/10/2024</v>
      </c>
      <c r="G1388" s="634">
        <v>29.19</v>
      </c>
    </row>
    <row r="1389" spans="1:7" ht="14" x14ac:dyDescent="0.3">
      <c r="A1389" s="632" t="s">
        <v>2963</v>
      </c>
      <c r="B1389" s="633" t="s">
        <v>2964</v>
      </c>
      <c r="C1389" s="632" t="s">
        <v>402</v>
      </c>
      <c r="D1389" s="159">
        <f t="shared" si="43"/>
        <v>67.665193333333335</v>
      </c>
      <c r="E1389" s="159" t="str">
        <f t="shared" si="42"/>
        <v>DER/SP 31/10/2024</v>
      </c>
      <c r="G1389" s="634">
        <v>63.09</v>
      </c>
    </row>
    <row r="1390" spans="1:7" ht="14" x14ac:dyDescent="0.3">
      <c r="A1390" s="632" t="s">
        <v>2965</v>
      </c>
      <c r="B1390" s="633" t="s">
        <v>2966</v>
      </c>
      <c r="C1390" s="632" t="s">
        <v>402</v>
      </c>
      <c r="D1390" s="159">
        <f t="shared" si="43"/>
        <v>121.00153925925923</v>
      </c>
      <c r="E1390" s="159" t="str">
        <f t="shared" si="42"/>
        <v>DER/SP 31/10/2024</v>
      </c>
      <c r="G1390" s="634">
        <v>112.82</v>
      </c>
    </row>
    <row r="1391" spans="1:7" ht="14" x14ac:dyDescent="0.3">
      <c r="A1391" s="632" t="s">
        <v>2967</v>
      </c>
      <c r="B1391" s="633" t="s">
        <v>2968</v>
      </c>
      <c r="C1391" s="632" t="s">
        <v>402</v>
      </c>
      <c r="D1391" s="159">
        <f t="shared" si="43"/>
        <v>31.650021481481478</v>
      </c>
      <c r="E1391" s="159" t="str">
        <f t="shared" si="42"/>
        <v>DER/SP 31/10/2024</v>
      </c>
      <c r="G1391" s="634">
        <v>29.51</v>
      </c>
    </row>
    <row r="1392" spans="1:7" ht="14" x14ac:dyDescent="0.3">
      <c r="A1392" s="632" t="s">
        <v>2969</v>
      </c>
      <c r="B1392" s="633" t="s">
        <v>2970</v>
      </c>
      <c r="C1392" s="632" t="s">
        <v>402</v>
      </c>
      <c r="D1392" s="159">
        <f t="shared" si="43"/>
        <v>9.6526666666666663E-2</v>
      </c>
      <c r="E1392" s="159" t="str">
        <f t="shared" si="42"/>
        <v>DER/SP 31/10/2024</v>
      </c>
      <c r="G1392" s="634">
        <v>0.09</v>
      </c>
    </row>
    <row r="1393" spans="1:7" ht="14" x14ac:dyDescent="0.3">
      <c r="A1393" s="632" t="s">
        <v>2971</v>
      </c>
      <c r="B1393" s="633" t="s">
        <v>2972</v>
      </c>
      <c r="C1393" s="632" t="s">
        <v>402</v>
      </c>
      <c r="D1393" s="159">
        <f t="shared" si="43"/>
        <v>11.079116296296295</v>
      </c>
      <c r="E1393" s="159" t="str">
        <f t="shared" si="42"/>
        <v>DER/SP 31/10/2024</v>
      </c>
      <c r="G1393" s="634">
        <v>10.33</v>
      </c>
    </row>
    <row r="1394" spans="1:7" ht="14" x14ac:dyDescent="0.3">
      <c r="A1394" s="632" t="s">
        <v>2973</v>
      </c>
      <c r="B1394" s="633" t="s">
        <v>2974</v>
      </c>
      <c r="C1394" s="632" t="s">
        <v>402</v>
      </c>
      <c r="D1394" s="159">
        <f t="shared" si="43"/>
        <v>42.664786666666664</v>
      </c>
      <c r="E1394" s="159" t="str">
        <f t="shared" si="42"/>
        <v>DER/SP 31/10/2024</v>
      </c>
      <c r="G1394" s="634">
        <v>39.78</v>
      </c>
    </row>
    <row r="1395" spans="1:7" ht="14" x14ac:dyDescent="0.3">
      <c r="A1395" s="632" t="s">
        <v>2983</v>
      </c>
      <c r="B1395" s="633" t="s">
        <v>2984</v>
      </c>
      <c r="C1395" s="632" t="s">
        <v>402</v>
      </c>
      <c r="D1395" s="159">
        <f t="shared" si="43"/>
        <v>12.237436296296295</v>
      </c>
      <c r="E1395" s="159" t="str">
        <f t="shared" si="42"/>
        <v>DER/SP 31/10/2024</v>
      </c>
      <c r="G1395" s="634">
        <v>11.41</v>
      </c>
    </row>
    <row r="1396" spans="1:7" ht="14" x14ac:dyDescent="0.3">
      <c r="A1396" s="632" t="s">
        <v>2985</v>
      </c>
      <c r="B1396" s="633" t="s">
        <v>2986</v>
      </c>
      <c r="C1396" s="632" t="s">
        <v>402</v>
      </c>
      <c r="D1396" s="159">
        <f t="shared" si="43"/>
        <v>20.184798518518516</v>
      </c>
      <c r="E1396" s="159" t="str">
        <f t="shared" si="42"/>
        <v>DER/SP 31/10/2024</v>
      </c>
      <c r="G1396" s="634">
        <v>18.82</v>
      </c>
    </row>
    <row r="1397" spans="1:7" ht="14" x14ac:dyDescent="0.3">
      <c r="A1397" s="632" t="s">
        <v>2987</v>
      </c>
      <c r="B1397" s="633" t="s">
        <v>2988</v>
      </c>
      <c r="C1397" s="632" t="s">
        <v>402</v>
      </c>
      <c r="D1397" s="159">
        <f t="shared" si="43"/>
        <v>20.184798518518516</v>
      </c>
      <c r="E1397" s="159" t="str">
        <f t="shared" si="42"/>
        <v>DER/SP 31/10/2024</v>
      </c>
      <c r="G1397" s="634">
        <v>18.82</v>
      </c>
    </row>
    <row r="1398" spans="1:7" ht="14" x14ac:dyDescent="0.3">
      <c r="A1398" s="632" t="s">
        <v>2989</v>
      </c>
      <c r="B1398" s="633" t="s">
        <v>2990</v>
      </c>
      <c r="C1398" s="632" t="s">
        <v>402</v>
      </c>
      <c r="D1398" s="159">
        <f t="shared" si="43"/>
        <v>20.184798518518516</v>
      </c>
      <c r="E1398" s="159" t="str">
        <f t="shared" si="42"/>
        <v>DER/SP 31/10/2024</v>
      </c>
      <c r="G1398" s="634">
        <v>18.82</v>
      </c>
    </row>
    <row r="1399" spans="1:7" ht="14" x14ac:dyDescent="0.3">
      <c r="A1399" s="632" t="s">
        <v>2991</v>
      </c>
      <c r="B1399" s="633" t="s">
        <v>2992</v>
      </c>
      <c r="C1399" s="632" t="s">
        <v>402</v>
      </c>
      <c r="D1399" s="159">
        <f t="shared" si="43"/>
        <v>0.62206074074074069</v>
      </c>
      <c r="E1399" s="159" t="str">
        <f t="shared" ref="E1399:E1462" si="44">$E$6</f>
        <v>DER/SP 31/10/2024</v>
      </c>
      <c r="G1399" s="634">
        <v>0.57999999999999996</v>
      </c>
    </row>
    <row r="1400" spans="1:7" ht="14" x14ac:dyDescent="0.3">
      <c r="A1400" s="632" t="s">
        <v>2993</v>
      </c>
      <c r="B1400" s="633" t="s">
        <v>2994</v>
      </c>
      <c r="C1400" s="632" t="s">
        <v>402</v>
      </c>
      <c r="D1400" s="159">
        <f t="shared" si="43"/>
        <v>1.0296177777777775</v>
      </c>
      <c r="E1400" s="159" t="str">
        <f t="shared" si="44"/>
        <v>DER/SP 31/10/2024</v>
      </c>
      <c r="G1400" s="634">
        <v>0.96</v>
      </c>
    </row>
    <row r="1401" spans="1:7" ht="14" x14ac:dyDescent="0.3">
      <c r="A1401" s="632" t="s">
        <v>2995</v>
      </c>
      <c r="B1401" s="633" t="s">
        <v>2996</v>
      </c>
      <c r="C1401" s="632" t="s">
        <v>402</v>
      </c>
      <c r="D1401" s="159">
        <f t="shared" si="43"/>
        <v>1.0296177777777775</v>
      </c>
      <c r="E1401" s="159" t="str">
        <f t="shared" si="44"/>
        <v>DER/SP 31/10/2024</v>
      </c>
      <c r="G1401" s="634">
        <v>0.96</v>
      </c>
    </row>
    <row r="1402" spans="1:7" ht="14" x14ac:dyDescent="0.3">
      <c r="A1402" s="632" t="s">
        <v>2997</v>
      </c>
      <c r="B1402" s="633" t="s">
        <v>2998</v>
      </c>
      <c r="C1402" s="632" t="s">
        <v>402</v>
      </c>
      <c r="D1402" s="159">
        <f t="shared" si="43"/>
        <v>1.0296177777777775</v>
      </c>
      <c r="E1402" s="159" t="str">
        <f t="shared" si="44"/>
        <v>DER/SP 31/10/2024</v>
      </c>
      <c r="G1402" s="634">
        <v>0.96</v>
      </c>
    </row>
    <row r="1403" spans="1:7" ht="14" x14ac:dyDescent="0.3">
      <c r="A1403" s="632" t="s">
        <v>2999</v>
      </c>
      <c r="B1403" s="633" t="s">
        <v>3000</v>
      </c>
      <c r="C1403" s="632" t="s">
        <v>402</v>
      </c>
      <c r="D1403" s="159">
        <f t="shared" si="43"/>
        <v>125.00203333333333</v>
      </c>
      <c r="E1403" s="159" t="str">
        <f t="shared" si="44"/>
        <v>DER/SP 31/10/2024</v>
      </c>
      <c r="G1403" s="634">
        <v>116.55</v>
      </c>
    </row>
    <row r="1404" spans="1:7" ht="14" x14ac:dyDescent="0.3">
      <c r="A1404" s="632" t="s">
        <v>3001</v>
      </c>
      <c r="B1404" s="633" t="s">
        <v>3002</v>
      </c>
      <c r="C1404" s="632" t="s">
        <v>402</v>
      </c>
      <c r="D1404" s="159">
        <f t="shared" si="43"/>
        <v>143.96416074074071</v>
      </c>
      <c r="E1404" s="159" t="str">
        <f t="shared" si="44"/>
        <v>DER/SP 31/10/2024</v>
      </c>
      <c r="G1404" s="634">
        <v>134.22999999999999</v>
      </c>
    </row>
    <row r="1405" spans="1:7" ht="14" x14ac:dyDescent="0.3">
      <c r="A1405" s="632" t="s">
        <v>3003</v>
      </c>
      <c r="B1405" s="633" t="s">
        <v>3004</v>
      </c>
      <c r="C1405" s="632" t="s">
        <v>402</v>
      </c>
      <c r="D1405" s="159">
        <f t="shared" si="43"/>
        <v>310.00075259259256</v>
      </c>
      <c r="E1405" s="159" t="str">
        <f t="shared" si="44"/>
        <v>DER/SP 31/10/2024</v>
      </c>
      <c r="G1405" s="634">
        <v>289.04000000000002</v>
      </c>
    </row>
    <row r="1406" spans="1:7" ht="14" x14ac:dyDescent="0.3">
      <c r="A1406" s="632" t="s">
        <v>3005</v>
      </c>
      <c r="B1406" s="633" t="s">
        <v>3006</v>
      </c>
      <c r="C1406" s="632" t="s">
        <v>402</v>
      </c>
      <c r="D1406" s="159">
        <f t="shared" si="43"/>
        <v>355.29320962962959</v>
      </c>
      <c r="E1406" s="159" t="str">
        <f t="shared" si="44"/>
        <v>DER/SP 31/10/2024</v>
      </c>
      <c r="G1406" s="634">
        <v>331.27</v>
      </c>
    </row>
    <row r="1407" spans="1:7" ht="14" x14ac:dyDescent="0.3">
      <c r="A1407" s="632" t="s">
        <v>3007</v>
      </c>
      <c r="B1407" s="633" t="s">
        <v>3008</v>
      </c>
      <c r="C1407" s="632" t="s">
        <v>402</v>
      </c>
      <c r="D1407" s="159">
        <f t="shared" si="43"/>
        <v>132.43458666666666</v>
      </c>
      <c r="E1407" s="159" t="str">
        <f t="shared" si="44"/>
        <v>DER/SP 31/10/2024</v>
      </c>
      <c r="G1407" s="634">
        <v>123.48</v>
      </c>
    </row>
    <row r="1408" spans="1:7" ht="14" x14ac:dyDescent="0.3">
      <c r="A1408" s="632" t="s">
        <v>3009</v>
      </c>
      <c r="B1408" s="633" t="s">
        <v>3010</v>
      </c>
      <c r="C1408" s="632" t="s">
        <v>402</v>
      </c>
      <c r="D1408" s="159">
        <f t="shared" si="43"/>
        <v>157.39209259259258</v>
      </c>
      <c r="E1408" s="159" t="str">
        <f t="shared" si="44"/>
        <v>DER/SP 31/10/2024</v>
      </c>
      <c r="G1408" s="634">
        <v>146.75</v>
      </c>
    </row>
    <row r="1409" spans="1:7" ht="14" x14ac:dyDescent="0.3">
      <c r="A1409" s="632" t="s">
        <v>3011</v>
      </c>
      <c r="B1409" s="633" t="s">
        <v>3012</v>
      </c>
      <c r="C1409" s="632" t="s">
        <v>402</v>
      </c>
      <c r="D1409" s="159">
        <f t="shared" si="43"/>
        <v>325.54154592592585</v>
      </c>
      <c r="E1409" s="159" t="str">
        <f t="shared" si="44"/>
        <v>DER/SP 31/10/2024</v>
      </c>
      <c r="G1409" s="634">
        <v>303.52999999999997</v>
      </c>
    </row>
    <row r="1410" spans="1:7" ht="14" x14ac:dyDescent="0.3">
      <c r="A1410" s="632" t="s">
        <v>3013</v>
      </c>
      <c r="B1410" s="633" t="s">
        <v>3014</v>
      </c>
      <c r="C1410" s="632" t="s">
        <v>402</v>
      </c>
      <c r="D1410" s="159">
        <f t="shared" si="43"/>
        <v>370.82327777777772</v>
      </c>
      <c r="E1410" s="159" t="str">
        <f t="shared" si="44"/>
        <v>DER/SP 31/10/2024</v>
      </c>
      <c r="G1410" s="634">
        <v>345.75</v>
      </c>
    </row>
    <row r="1411" spans="1:7" ht="14" x14ac:dyDescent="0.3">
      <c r="A1411" s="632" t="s">
        <v>3015</v>
      </c>
      <c r="B1411" s="633" t="s">
        <v>3016</v>
      </c>
      <c r="C1411" s="632" t="s">
        <v>402</v>
      </c>
      <c r="D1411" s="159">
        <f t="shared" si="43"/>
        <v>227.03071999999997</v>
      </c>
      <c r="E1411" s="159" t="str">
        <f t="shared" si="44"/>
        <v>DER/SP 31/10/2024</v>
      </c>
      <c r="G1411" s="634">
        <v>211.68</v>
      </c>
    </row>
    <row r="1412" spans="1:7" ht="14" x14ac:dyDescent="0.3">
      <c r="A1412" s="632" t="s">
        <v>3017</v>
      </c>
      <c r="B1412" s="633" t="s">
        <v>3018</v>
      </c>
      <c r="C1412" s="632" t="s">
        <v>402</v>
      </c>
      <c r="D1412" s="159">
        <f t="shared" si="43"/>
        <v>328.23356740740741</v>
      </c>
      <c r="E1412" s="159" t="str">
        <f t="shared" si="44"/>
        <v>DER/SP 31/10/2024</v>
      </c>
      <c r="G1412" s="634">
        <v>306.04000000000002</v>
      </c>
    </row>
    <row r="1413" spans="1:7" ht="14" x14ac:dyDescent="0.3">
      <c r="A1413" s="632" t="s">
        <v>3019</v>
      </c>
      <c r="B1413" s="633" t="s">
        <v>3020</v>
      </c>
      <c r="C1413" s="632" t="s">
        <v>402</v>
      </c>
      <c r="D1413" s="159">
        <f t="shared" si="43"/>
        <v>583.31064666666657</v>
      </c>
      <c r="E1413" s="159" t="str">
        <f t="shared" si="44"/>
        <v>DER/SP 31/10/2024</v>
      </c>
      <c r="G1413" s="634">
        <v>543.87</v>
      </c>
    </row>
    <row r="1414" spans="1:7" ht="14" x14ac:dyDescent="0.3">
      <c r="A1414" s="632" t="s">
        <v>3021</v>
      </c>
      <c r="B1414" s="633" t="s">
        <v>3022</v>
      </c>
      <c r="C1414" s="632" t="s">
        <v>402</v>
      </c>
      <c r="D1414" s="159">
        <f t="shared" si="43"/>
        <v>628.59237851851844</v>
      </c>
      <c r="E1414" s="159" t="str">
        <f t="shared" si="44"/>
        <v>DER/SP 31/10/2024</v>
      </c>
      <c r="G1414" s="634">
        <v>586.09</v>
      </c>
    </row>
    <row r="1415" spans="1:7" ht="14" x14ac:dyDescent="0.3">
      <c r="A1415" s="632" t="s">
        <v>3023</v>
      </c>
      <c r="B1415" s="633" t="s">
        <v>3024</v>
      </c>
      <c r="C1415" s="632" t="s">
        <v>402</v>
      </c>
      <c r="D1415" s="159">
        <f t="shared" si="43"/>
        <v>110.14765185185185</v>
      </c>
      <c r="E1415" s="159" t="str">
        <f t="shared" si="44"/>
        <v>DER/SP 31/10/2024</v>
      </c>
      <c r="G1415" s="634">
        <v>102.7</v>
      </c>
    </row>
    <row r="1416" spans="1:7" ht="14" x14ac:dyDescent="0.3">
      <c r="A1416" s="632" t="s">
        <v>3025</v>
      </c>
      <c r="B1416" s="633" t="s">
        <v>3026</v>
      </c>
      <c r="C1416" s="632" t="s">
        <v>402</v>
      </c>
      <c r="D1416" s="159">
        <f t="shared" si="43"/>
        <v>117.15119777777778</v>
      </c>
      <c r="E1416" s="159" t="str">
        <f t="shared" si="44"/>
        <v>DER/SP 31/10/2024</v>
      </c>
      <c r="G1416" s="634">
        <v>109.23</v>
      </c>
    </row>
    <row r="1417" spans="1:7" ht="14" x14ac:dyDescent="0.3">
      <c r="A1417" s="632" t="s">
        <v>3027</v>
      </c>
      <c r="B1417" s="633" t="s">
        <v>3028</v>
      </c>
      <c r="C1417" s="632" t="s">
        <v>402</v>
      </c>
      <c r="D1417" s="159">
        <f t="shared" si="43"/>
        <v>250.4652496296296</v>
      </c>
      <c r="E1417" s="159" t="str">
        <f t="shared" si="44"/>
        <v>DER/SP 31/10/2024</v>
      </c>
      <c r="G1417" s="634">
        <v>233.53</v>
      </c>
    </row>
    <row r="1418" spans="1:7" ht="14" x14ac:dyDescent="0.3">
      <c r="A1418" s="632" t="s">
        <v>3029</v>
      </c>
      <c r="B1418" s="633" t="s">
        <v>3030</v>
      </c>
      <c r="C1418" s="632" t="s">
        <v>402</v>
      </c>
      <c r="D1418" s="159">
        <f t="shared" si="43"/>
        <v>295.74698148148144</v>
      </c>
      <c r="E1418" s="159" t="str">
        <f t="shared" si="44"/>
        <v>DER/SP 31/10/2024</v>
      </c>
      <c r="G1418" s="634">
        <v>275.75</v>
      </c>
    </row>
    <row r="1419" spans="1:7" ht="14" x14ac:dyDescent="0.3">
      <c r="A1419" s="632" t="s">
        <v>3031</v>
      </c>
      <c r="B1419" s="633" t="s">
        <v>3032</v>
      </c>
      <c r="C1419" s="632" t="s">
        <v>402</v>
      </c>
      <c r="D1419" s="159">
        <f t="shared" si="43"/>
        <v>132.43458666666666</v>
      </c>
      <c r="E1419" s="159" t="str">
        <f t="shared" si="44"/>
        <v>DER/SP 31/10/2024</v>
      </c>
      <c r="G1419" s="634">
        <v>123.48</v>
      </c>
    </row>
    <row r="1420" spans="1:7" ht="14" x14ac:dyDescent="0.3">
      <c r="A1420" s="632" t="s">
        <v>3033</v>
      </c>
      <c r="B1420" s="633" t="s">
        <v>3034</v>
      </c>
      <c r="C1420" s="632" t="s">
        <v>402</v>
      </c>
      <c r="D1420" s="159">
        <f t="shared" si="43"/>
        <v>157.39209259259258</v>
      </c>
      <c r="E1420" s="159" t="str">
        <f t="shared" si="44"/>
        <v>DER/SP 31/10/2024</v>
      </c>
      <c r="G1420" s="634">
        <v>146.75</v>
      </c>
    </row>
    <row r="1421" spans="1:7" ht="14" x14ac:dyDescent="0.3">
      <c r="A1421" s="632" t="s">
        <v>3035</v>
      </c>
      <c r="B1421" s="633" t="s">
        <v>3036</v>
      </c>
      <c r="C1421" s="632" t="s">
        <v>402</v>
      </c>
      <c r="D1421" s="159">
        <f t="shared" si="43"/>
        <v>333.68196148148149</v>
      </c>
      <c r="E1421" s="159" t="str">
        <f t="shared" si="44"/>
        <v>DER/SP 31/10/2024</v>
      </c>
      <c r="G1421" s="634">
        <v>311.12</v>
      </c>
    </row>
    <row r="1422" spans="1:7" ht="14" x14ac:dyDescent="0.3">
      <c r="A1422" s="632" t="s">
        <v>3037</v>
      </c>
      <c r="B1422" s="633" t="s">
        <v>3038</v>
      </c>
      <c r="C1422" s="632" t="s">
        <v>402</v>
      </c>
      <c r="D1422" s="159">
        <f t="shared" si="43"/>
        <v>378.96369333333325</v>
      </c>
      <c r="E1422" s="159" t="str">
        <f t="shared" si="44"/>
        <v>DER/SP 31/10/2024</v>
      </c>
      <c r="G1422" s="634">
        <v>353.34</v>
      </c>
    </row>
    <row r="1423" spans="1:7" ht="14" x14ac:dyDescent="0.3">
      <c r="A1423" s="632" t="s">
        <v>3039</v>
      </c>
      <c r="B1423" s="633" t="s">
        <v>3040</v>
      </c>
      <c r="C1423" s="632" t="s">
        <v>402</v>
      </c>
      <c r="D1423" s="159">
        <f t="shared" ref="D1423:D1486" si="45">(G1423/(1+0.35))*(1+$D$3)</f>
        <v>48.231157777777774</v>
      </c>
      <c r="E1423" s="159" t="str">
        <f t="shared" si="44"/>
        <v>DER/SP 31/10/2024</v>
      </c>
      <c r="G1423" s="634">
        <v>44.97</v>
      </c>
    </row>
    <row r="1424" spans="1:7" ht="14" x14ac:dyDescent="0.3">
      <c r="A1424" s="632" t="s">
        <v>3041</v>
      </c>
      <c r="B1424" s="633" t="s">
        <v>3042</v>
      </c>
      <c r="C1424" s="632" t="s">
        <v>402</v>
      </c>
      <c r="D1424" s="159">
        <f t="shared" si="45"/>
        <v>5.8452259259259263</v>
      </c>
      <c r="E1424" s="159" t="str">
        <f t="shared" si="44"/>
        <v>DER/SP 31/10/2024</v>
      </c>
      <c r="G1424" s="634">
        <v>5.45</v>
      </c>
    </row>
    <row r="1425" spans="1:7" ht="14" x14ac:dyDescent="0.3">
      <c r="A1425" s="632" t="s">
        <v>3043</v>
      </c>
      <c r="B1425" s="633" t="s">
        <v>3044</v>
      </c>
      <c r="C1425" s="632" t="s">
        <v>402</v>
      </c>
      <c r="D1425" s="159">
        <f t="shared" si="45"/>
        <v>97.105826666666658</v>
      </c>
      <c r="E1425" s="159" t="str">
        <f t="shared" si="44"/>
        <v>DER/SP 31/10/2024</v>
      </c>
      <c r="G1425" s="634">
        <v>90.54</v>
      </c>
    </row>
    <row r="1426" spans="1:7" ht="14" x14ac:dyDescent="0.3">
      <c r="A1426" s="632" t="s">
        <v>3045</v>
      </c>
      <c r="B1426" s="633" t="s">
        <v>3046</v>
      </c>
      <c r="C1426" s="632" t="s">
        <v>402</v>
      </c>
      <c r="D1426" s="159">
        <f t="shared" si="45"/>
        <v>142.3982837037037</v>
      </c>
      <c r="E1426" s="159" t="str">
        <f t="shared" si="44"/>
        <v>DER/SP 31/10/2024</v>
      </c>
      <c r="G1426" s="634">
        <v>132.77000000000001</v>
      </c>
    </row>
    <row r="1427" spans="1:7" ht="14" x14ac:dyDescent="0.3">
      <c r="A1427" s="632" t="s">
        <v>3047</v>
      </c>
      <c r="B1427" s="633" t="s">
        <v>3048</v>
      </c>
      <c r="C1427" s="632" t="s">
        <v>402</v>
      </c>
      <c r="D1427" s="159">
        <f t="shared" si="45"/>
        <v>324.43685185185183</v>
      </c>
      <c r="E1427" s="159" t="str">
        <f t="shared" si="44"/>
        <v>DER/SP 31/10/2024</v>
      </c>
      <c r="G1427" s="634">
        <v>302.5</v>
      </c>
    </row>
    <row r="1428" spans="1:7" ht="14" x14ac:dyDescent="0.3">
      <c r="A1428" s="632" t="s">
        <v>3049</v>
      </c>
      <c r="B1428" s="633" t="s">
        <v>3050</v>
      </c>
      <c r="C1428" s="632" t="s">
        <v>402</v>
      </c>
      <c r="D1428" s="159">
        <f t="shared" si="45"/>
        <v>526.26338666666663</v>
      </c>
      <c r="E1428" s="159" t="str">
        <f t="shared" si="44"/>
        <v>DER/SP 31/10/2024</v>
      </c>
      <c r="G1428" s="634">
        <v>490.68</v>
      </c>
    </row>
    <row r="1429" spans="1:7" ht="14" x14ac:dyDescent="0.3">
      <c r="A1429" s="632" t="s">
        <v>3051</v>
      </c>
      <c r="B1429" s="633" t="s">
        <v>3052</v>
      </c>
      <c r="C1429" s="632" t="s">
        <v>402</v>
      </c>
      <c r="D1429" s="159">
        <f t="shared" si="45"/>
        <v>878.27468962962951</v>
      </c>
      <c r="E1429" s="159" t="str">
        <f t="shared" si="44"/>
        <v>DER/SP 31/10/2024</v>
      </c>
      <c r="G1429" s="634">
        <v>818.89</v>
      </c>
    </row>
    <row r="1430" spans="1:7" ht="14" x14ac:dyDescent="0.3">
      <c r="A1430" s="632" t="s">
        <v>3053</v>
      </c>
      <c r="B1430" s="633" t="s">
        <v>3054</v>
      </c>
      <c r="C1430" s="632" t="s">
        <v>402</v>
      </c>
      <c r="D1430" s="159">
        <f t="shared" si="45"/>
        <v>923.56714666666664</v>
      </c>
      <c r="E1430" s="159" t="str">
        <f t="shared" si="44"/>
        <v>DER/SP 31/10/2024</v>
      </c>
      <c r="G1430" s="634">
        <v>861.12</v>
      </c>
    </row>
    <row r="1431" spans="1:7" ht="14" x14ac:dyDescent="0.3">
      <c r="A1431" s="632" t="s">
        <v>3055</v>
      </c>
      <c r="B1431" s="633" t="s">
        <v>3056</v>
      </c>
      <c r="C1431" s="632" t="s">
        <v>402</v>
      </c>
      <c r="D1431" s="159">
        <f t="shared" si="45"/>
        <v>679.18307703703692</v>
      </c>
      <c r="E1431" s="159" t="str">
        <f t="shared" si="44"/>
        <v>DER/SP 31/10/2024</v>
      </c>
      <c r="G1431" s="634">
        <v>633.26</v>
      </c>
    </row>
    <row r="1432" spans="1:7" ht="14" x14ac:dyDescent="0.3">
      <c r="A1432" s="632" t="s">
        <v>3057</v>
      </c>
      <c r="B1432" s="633" t="s">
        <v>3058</v>
      </c>
      <c r="C1432" s="632" t="s">
        <v>402</v>
      </c>
      <c r="D1432" s="159">
        <f t="shared" si="45"/>
        <v>1272.5324970370368</v>
      </c>
      <c r="E1432" s="159" t="str">
        <f t="shared" si="44"/>
        <v>DER/SP 31/10/2024</v>
      </c>
      <c r="G1432" s="634">
        <v>1186.49</v>
      </c>
    </row>
    <row r="1433" spans="1:7" ht="14" x14ac:dyDescent="0.3">
      <c r="A1433" s="632" t="s">
        <v>3059</v>
      </c>
      <c r="B1433" s="633" t="s">
        <v>3060</v>
      </c>
      <c r="C1433" s="632" t="s">
        <v>402</v>
      </c>
      <c r="D1433" s="159">
        <f t="shared" si="45"/>
        <v>1663.4762222222223</v>
      </c>
      <c r="E1433" s="159" t="str">
        <f t="shared" si="44"/>
        <v>DER/SP 31/10/2024</v>
      </c>
      <c r="G1433" s="634">
        <v>1551</v>
      </c>
    </row>
    <row r="1434" spans="1:7" ht="14" x14ac:dyDescent="0.3">
      <c r="A1434" s="632" t="s">
        <v>3061</v>
      </c>
      <c r="B1434" s="633" t="s">
        <v>3062</v>
      </c>
      <c r="C1434" s="632" t="s">
        <v>402</v>
      </c>
      <c r="D1434" s="159">
        <f t="shared" si="45"/>
        <v>1708.757954074074</v>
      </c>
      <c r="E1434" s="159" t="str">
        <f t="shared" si="44"/>
        <v>DER/SP 31/10/2024</v>
      </c>
      <c r="G1434" s="634">
        <v>1593.22</v>
      </c>
    </row>
    <row r="1435" spans="1:7" ht="14" x14ac:dyDescent="0.3">
      <c r="A1435" s="632" t="s">
        <v>3063</v>
      </c>
      <c r="B1435" s="633" t="s">
        <v>3064</v>
      </c>
      <c r="C1435" s="632" t="s">
        <v>402</v>
      </c>
      <c r="D1435" s="159">
        <f t="shared" si="45"/>
        <v>107.47708074074072</v>
      </c>
      <c r="E1435" s="159" t="str">
        <f t="shared" si="44"/>
        <v>DER/SP 31/10/2024</v>
      </c>
      <c r="G1435" s="634">
        <v>100.21</v>
      </c>
    </row>
    <row r="1436" spans="1:7" ht="14" x14ac:dyDescent="0.3">
      <c r="A1436" s="632" t="s">
        <v>3065</v>
      </c>
      <c r="B1436" s="633" t="s">
        <v>3066</v>
      </c>
      <c r="C1436" s="632" t="s">
        <v>402</v>
      </c>
      <c r="D1436" s="159">
        <f t="shared" si="45"/>
        <v>138.51576666666668</v>
      </c>
      <c r="E1436" s="159" t="str">
        <f t="shared" si="44"/>
        <v>DER/SP 31/10/2024</v>
      </c>
      <c r="G1436" s="634">
        <v>129.15</v>
      </c>
    </row>
    <row r="1437" spans="1:7" ht="14" x14ac:dyDescent="0.3">
      <c r="A1437" s="632" t="s">
        <v>3067</v>
      </c>
      <c r="B1437" s="633" t="s">
        <v>3068</v>
      </c>
      <c r="C1437" s="632" t="s">
        <v>402</v>
      </c>
      <c r="D1437" s="159">
        <f t="shared" si="45"/>
        <v>145.1439311111111</v>
      </c>
      <c r="E1437" s="159" t="str">
        <f t="shared" si="44"/>
        <v>DER/SP 31/10/2024</v>
      </c>
      <c r="G1437" s="634">
        <v>135.33000000000001</v>
      </c>
    </row>
    <row r="1438" spans="1:7" ht="14" x14ac:dyDescent="0.3">
      <c r="A1438" s="632" t="s">
        <v>3069</v>
      </c>
      <c r="B1438" s="633" t="s">
        <v>3070</v>
      </c>
      <c r="C1438" s="632" t="s">
        <v>402</v>
      </c>
      <c r="D1438" s="159">
        <f t="shared" si="45"/>
        <v>190.43638814814813</v>
      </c>
      <c r="E1438" s="159" t="str">
        <f t="shared" si="44"/>
        <v>DER/SP 31/10/2024</v>
      </c>
      <c r="G1438" s="634">
        <v>177.56</v>
      </c>
    </row>
    <row r="1439" spans="1:7" ht="14" x14ac:dyDescent="0.3">
      <c r="A1439" s="632" t="s">
        <v>3071</v>
      </c>
      <c r="B1439" s="633" t="s">
        <v>3072</v>
      </c>
      <c r="C1439" s="632" t="s">
        <v>402</v>
      </c>
      <c r="D1439" s="159">
        <f t="shared" si="45"/>
        <v>36.218950370370372</v>
      </c>
      <c r="E1439" s="159" t="str">
        <f t="shared" si="44"/>
        <v>DER/SP 31/10/2024</v>
      </c>
      <c r="G1439" s="634">
        <v>33.770000000000003</v>
      </c>
    </row>
    <row r="1440" spans="1:7" ht="14" x14ac:dyDescent="0.3">
      <c r="A1440" s="632" t="s">
        <v>3073</v>
      </c>
      <c r="B1440" s="633" t="s">
        <v>3074</v>
      </c>
      <c r="C1440" s="632" t="s">
        <v>402</v>
      </c>
      <c r="D1440" s="159">
        <f t="shared" si="45"/>
        <v>10.639383703703702</v>
      </c>
      <c r="E1440" s="159" t="str">
        <f t="shared" si="44"/>
        <v>DER/SP 31/10/2024</v>
      </c>
      <c r="G1440" s="634">
        <v>9.92</v>
      </c>
    </row>
    <row r="1441" spans="1:7" ht="14" x14ac:dyDescent="0.3">
      <c r="A1441" s="632" t="s">
        <v>3075</v>
      </c>
      <c r="B1441" s="633" t="s">
        <v>3076</v>
      </c>
      <c r="C1441" s="632" t="s">
        <v>402</v>
      </c>
      <c r="D1441" s="159">
        <f t="shared" si="45"/>
        <v>10.639383703703702</v>
      </c>
      <c r="E1441" s="159" t="str">
        <f t="shared" si="44"/>
        <v>DER/SP 31/10/2024</v>
      </c>
      <c r="G1441" s="634">
        <v>9.92</v>
      </c>
    </row>
    <row r="1442" spans="1:7" ht="14" x14ac:dyDescent="0.3">
      <c r="A1442" s="632" t="s">
        <v>3077</v>
      </c>
      <c r="B1442" s="633" t="s">
        <v>3078</v>
      </c>
      <c r="C1442" s="632" t="s">
        <v>402</v>
      </c>
      <c r="D1442" s="159">
        <f t="shared" si="45"/>
        <v>42.225054074074066</v>
      </c>
      <c r="E1442" s="159" t="str">
        <f t="shared" si="44"/>
        <v>DER/SP 31/10/2024</v>
      </c>
      <c r="G1442" s="634">
        <v>39.369999999999997</v>
      </c>
    </row>
    <row r="1443" spans="1:7" ht="14" x14ac:dyDescent="0.3">
      <c r="A1443" s="632" t="s">
        <v>3079</v>
      </c>
      <c r="B1443" s="633" t="s">
        <v>3080</v>
      </c>
      <c r="C1443" s="632" t="s">
        <v>402</v>
      </c>
      <c r="D1443" s="159">
        <f t="shared" si="45"/>
        <v>88.708006666666648</v>
      </c>
      <c r="E1443" s="159" t="str">
        <f t="shared" si="44"/>
        <v>DER/SP 31/10/2024</v>
      </c>
      <c r="G1443" s="634">
        <v>82.71</v>
      </c>
    </row>
    <row r="1444" spans="1:7" ht="14" x14ac:dyDescent="0.3">
      <c r="A1444" s="632" t="s">
        <v>3081</v>
      </c>
      <c r="B1444" s="633" t="s">
        <v>3082</v>
      </c>
      <c r="C1444" s="632" t="s">
        <v>402</v>
      </c>
      <c r="D1444" s="159">
        <f t="shared" si="45"/>
        <v>80.07423259259258</v>
      </c>
      <c r="E1444" s="159" t="str">
        <f t="shared" si="44"/>
        <v>DER/SP 31/10/2024</v>
      </c>
      <c r="G1444" s="634">
        <v>74.66</v>
      </c>
    </row>
    <row r="1445" spans="1:7" ht="14" x14ac:dyDescent="0.3">
      <c r="A1445" s="632" t="s">
        <v>3083</v>
      </c>
      <c r="B1445" s="633" t="s">
        <v>3084</v>
      </c>
      <c r="C1445" s="632" t="s">
        <v>402</v>
      </c>
      <c r="D1445" s="159">
        <f t="shared" si="45"/>
        <v>173.91960296296295</v>
      </c>
      <c r="E1445" s="159" t="str">
        <f t="shared" si="44"/>
        <v>DER/SP 31/10/2024</v>
      </c>
      <c r="G1445" s="634">
        <v>162.16</v>
      </c>
    </row>
    <row r="1446" spans="1:7" ht="14" x14ac:dyDescent="0.3">
      <c r="A1446" s="632" t="s">
        <v>3085</v>
      </c>
      <c r="B1446" s="633" t="s">
        <v>3086</v>
      </c>
      <c r="C1446" s="632" t="s">
        <v>402</v>
      </c>
      <c r="D1446" s="159">
        <f t="shared" si="45"/>
        <v>219.21205999999995</v>
      </c>
      <c r="E1446" s="159" t="str">
        <f t="shared" si="44"/>
        <v>DER/SP 31/10/2024</v>
      </c>
      <c r="G1446" s="634">
        <v>204.39</v>
      </c>
    </row>
    <row r="1447" spans="1:7" ht="14" x14ac:dyDescent="0.3">
      <c r="A1447" s="632" t="s">
        <v>3087</v>
      </c>
      <c r="B1447" s="633" t="s">
        <v>3088</v>
      </c>
      <c r="C1447" s="632" t="s">
        <v>402</v>
      </c>
      <c r="D1447" s="159">
        <f t="shared" si="45"/>
        <v>0.56843481481481484</v>
      </c>
      <c r="E1447" s="159" t="str">
        <f t="shared" si="44"/>
        <v>DER/SP 31/10/2024</v>
      </c>
      <c r="G1447" s="634">
        <v>0.53</v>
      </c>
    </row>
    <row r="1448" spans="1:7" ht="14" x14ac:dyDescent="0.3">
      <c r="A1448" s="632" t="s">
        <v>3089</v>
      </c>
      <c r="B1448" s="633" t="s">
        <v>3090</v>
      </c>
      <c r="C1448" s="632" t="s">
        <v>402</v>
      </c>
      <c r="D1448" s="159">
        <f t="shared" si="45"/>
        <v>1.3084725925925924</v>
      </c>
      <c r="E1448" s="159" t="str">
        <f t="shared" si="44"/>
        <v>DER/SP 31/10/2024</v>
      </c>
      <c r="G1448" s="634">
        <v>1.22</v>
      </c>
    </row>
    <row r="1449" spans="1:7" ht="14" x14ac:dyDescent="0.3">
      <c r="A1449" s="632" t="s">
        <v>3091</v>
      </c>
      <c r="B1449" s="633" t="s">
        <v>3092</v>
      </c>
      <c r="C1449" s="632" t="s">
        <v>402</v>
      </c>
      <c r="D1449" s="159">
        <f t="shared" si="45"/>
        <v>2.348815555555555</v>
      </c>
      <c r="E1449" s="159" t="str">
        <f t="shared" si="44"/>
        <v>DER/SP 31/10/2024</v>
      </c>
      <c r="G1449" s="634">
        <v>2.19</v>
      </c>
    </row>
    <row r="1450" spans="1:7" ht="14" x14ac:dyDescent="0.3">
      <c r="A1450" s="632" t="s">
        <v>3093</v>
      </c>
      <c r="B1450" s="633" t="s">
        <v>3094</v>
      </c>
      <c r="C1450" s="632" t="s">
        <v>402</v>
      </c>
      <c r="D1450" s="159">
        <f t="shared" si="45"/>
        <v>2.348815555555555</v>
      </c>
      <c r="E1450" s="159" t="str">
        <f t="shared" si="44"/>
        <v>DER/SP 31/10/2024</v>
      </c>
      <c r="G1450" s="634">
        <v>2.19</v>
      </c>
    </row>
    <row r="1451" spans="1:7" ht="14" x14ac:dyDescent="0.3">
      <c r="A1451" s="632" t="s">
        <v>3095</v>
      </c>
      <c r="B1451" s="633" t="s">
        <v>3096</v>
      </c>
      <c r="C1451" s="632" t="s">
        <v>402</v>
      </c>
      <c r="D1451" s="159">
        <f t="shared" si="45"/>
        <v>0.12870222222222219</v>
      </c>
      <c r="E1451" s="159" t="str">
        <f t="shared" si="44"/>
        <v>DER/SP 31/10/2024</v>
      </c>
      <c r="G1451" s="634">
        <v>0.12</v>
      </c>
    </row>
    <row r="1452" spans="1:7" ht="14" x14ac:dyDescent="0.3">
      <c r="A1452" s="632" t="s">
        <v>3097</v>
      </c>
      <c r="B1452" s="633" t="s">
        <v>3098</v>
      </c>
      <c r="C1452" s="632" t="s">
        <v>402</v>
      </c>
      <c r="D1452" s="159">
        <f t="shared" si="45"/>
        <v>0.30030518518518518</v>
      </c>
      <c r="E1452" s="159" t="str">
        <f t="shared" si="44"/>
        <v>DER/SP 31/10/2024</v>
      </c>
      <c r="G1452" s="634">
        <v>0.28000000000000003</v>
      </c>
    </row>
    <row r="1453" spans="1:7" ht="14" x14ac:dyDescent="0.3">
      <c r="A1453" s="632" t="s">
        <v>3099</v>
      </c>
      <c r="B1453" s="633" t="s">
        <v>3100</v>
      </c>
      <c r="C1453" s="632" t="s">
        <v>402</v>
      </c>
      <c r="D1453" s="159">
        <f t="shared" si="45"/>
        <v>1.1904955555555554</v>
      </c>
      <c r="E1453" s="159" t="str">
        <f t="shared" si="44"/>
        <v>DER/SP 31/10/2024</v>
      </c>
      <c r="G1453" s="634">
        <v>1.1100000000000001</v>
      </c>
    </row>
    <row r="1454" spans="1:7" ht="14" x14ac:dyDescent="0.3">
      <c r="A1454" s="632" t="s">
        <v>3101</v>
      </c>
      <c r="B1454" s="633" t="s">
        <v>3102</v>
      </c>
      <c r="C1454" s="632" t="s">
        <v>402</v>
      </c>
      <c r="D1454" s="159">
        <f t="shared" si="45"/>
        <v>1.1904955555555554</v>
      </c>
      <c r="E1454" s="159" t="str">
        <f t="shared" si="44"/>
        <v>DER/SP 31/10/2024</v>
      </c>
      <c r="G1454" s="634">
        <v>1.1100000000000001</v>
      </c>
    </row>
    <row r="1455" spans="1:7" ht="14" x14ac:dyDescent="0.3">
      <c r="A1455" s="632" t="s">
        <v>3103</v>
      </c>
      <c r="B1455" s="633" t="s">
        <v>3104</v>
      </c>
      <c r="C1455" s="632" t="s">
        <v>402</v>
      </c>
      <c r="D1455" s="159">
        <f t="shared" si="45"/>
        <v>3.2711814814814812</v>
      </c>
      <c r="E1455" s="159" t="str">
        <f t="shared" si="44"/>
        <v>DER/SP 31/10/2024</v>
      </c>
      <c r="G1455" s="634">
        <v>3.05</v>
      </c>
    </row>
    <row r="1456" spans="1:7" ht="14" x14ac:dyDescent="0.3">
      <c r="A1456" s="632" t="s">
        <v>3105</v>
      </c>
      <c r="B1456" s="633" t="s">
        <v>3106</v>
      </c>
      <c r="C1456" s="632" t="s">
        <v>402</v>
      </c>
      <c r="D1456" s="159">
        <f t="shared" si="45"/>
        <v>6.2420577777777773</v>
      </c>
      <c r="E1456" s="159" t="str">
        <f t="shared" si="44"/>
        <v>DER/SP 31/10/2024</v>
      </c>
      <c r="G1456" s="634">
        <v>5.82</v>
      </c>
    </row>
    <row r="1457" spans="1:7" ht="14" x14ac:dyDescent="0.3">
      <c r="A1457" s="632" t="s">
        <v>3107</v>
      </c>
      <c r="B1457" s="633" t="s">
        <v>3108</v>
      </c>
      <c r="C1457" s="632" t="s">
        <v>402</v>
      </c>
      <c r="D1457" s="159">
        <f t="shared" si="45"/>
        <v>6.2420577777777773</v>
      </c>
      <c r="E1457" s="159" t="str">
        <f t="shared" si="44"/>
        <v>DER/SP 31/10/2024</v>
      </c>
      <c r="G1457" s="634">
        <v>5.82</v>
      </c>
    </row>
    <row r="1458" spans="1:7" ht="14" x14ac:dyDescent="0.3">
      <c r="A1458" s="632" t="s">
        <v>3109</v>
      </c>
      <c r="B1458" s="633" t="s">
        <v>3110</v>
      </c>
      <c r="C1458" s="632" t="s">
        <v>402</v>
      </c>
      <c r="D1458" s="159">
        <f t="shared" si="45"/>
        <v>6.2420577777777773</v>
      </c>
      <c r="E1458" s="159" t="str">
        <f t="shared" si="44"/>
        <v>DER/SP 31/10/2024</v>
      </c>
      <c r="G1458" s="634">
        <v>5.82</v>
      </c>
    </row>
    <row r="1459" spans="1:7" ht="14" x14ac:dyDescent="0.3">
      <c r="A1459" s="632" t="s">
        <v>3111</v>
      </c>
      <c r="B1459" s="633" t="s">
        <v>3112</v>
      </c>
      <c r="C1459" s="632" t="s">
        <v>402</v>
      </c>
      <c r="D1459" s="159">
        <f t="shared" si="45"/>
        <v>104.30242592592593</v>
      </c>
      <c r="E1459" s="159" t="str">
        <f t="shared" si="44"/>
        <v>DER/SP 31/10/2024</v>
      </c>
      <c r="G1459" s="634">
        <v>97.25</v>
      </c>
    </row>
    <row r="1460" spans="1:7" ht="14" x14ac:dyDescent="0.3">
      <c r="A1460" s="632" t="s">
        <v>3113</v>
      </c>
      <c r="B1460" s="633" t="s">
        <v>3114</v>
      </c>
      <c r="C1460" s="632" t="s">
        <v>402</v>
      </c>
      <c r="D1460" s="159">
        <f t="shared" si="45"/>
        <v>98.864757037037023</v>
      </c>
      <c r="E1460" s="159" t="str">
        <f t="shared" si="44"/>
        <v>DER/SP 31/10/2024</v>
      </c>
      <c r="G1460" s="634">
        <v>92.18</v>
      </c>
    </row>
    <row r="1461" spans="1:7" ht="14" x14ac:dyDescent="0.3">
      <c r="A1461" s="632" t="s">
        <v>3115</v>
      </c>
      <c r="B1461" s="633" t="s">
        <v>3116</v>
      </c>
      <c r="C1461" s="632" t="s">
        <v>402</v>
      </c>
      <c r="D1461" s="159">
        <f t="shared" si="45"/>
        <v>191.72341037037035</v>
      </c>
      <c r="E1461" s="159" t="str">
        <f t="shared" si="44"/>
        <v>DER/SP 31/10/2024</v>
      </c>
      <c r="G1461" s="634">
        <v>178.76</v>
      </c>
    </row>
    <row r="1462" spans="1:7" ht="14" x14ac:dyDescent="0.3">
      <c r="A1462" s="632" t="s">
        <v>3117</v>
      </c>
      <c r="B1462" s="633" t="s">
        <v>3118</v>
      </c>
      <c r="C1462" s="632" t="s">
        <v>402</v>
      </c>
      <c r="D1462" s="159">
        <f t="shared" si="45"/>
        <v>237.01586740740737</v>
      </c>
      <c r="E1462" s="159" t="str">
        <f t="shared" si="44"/>
        <v>DER/SP 31/10/2024</v>
      </c>
      <c r="G1462" s="634">
        <v>220.99</v>
      </c>
    </row>
    <row r="1463" spans="1:7" ht="14" x14ac:dyDescent="0.3">
      <c r="A1463" s="632" t="s">
        <v>3119</v>
      </c>
      <c r="B1463" s="633" t="s">
        <v>3120</v>
      </c>
      <c r="C1463" s="632" t="s">
        <v>402</v>
      </c>
      <c r="D1463" s="159">
        <f t="shared" si="45"/>
        <v>110.74826222222222</v>
      </c>
      <c r="E1463" s="159" t="str">
        <f t="shared" ref="E1463:E1526" si="46">$E$6</f>
        <v>DER/SP 31/10/2024</v>
      </c>
      <c r="G1463" s="634">
        <v>103.26</v>
      </c>
    </row>
    <row r="1464" spans="1:7" ht="14" x14ac:dyDescent="0.3">
      <c r="A1464" s="632" t="s">
        <v>3121</v>
      </c>
      <c r="B1464" s="633" t="s">
        <v>3122</v>
      </c>
      <c r="C1464" s="632" t="s">
        <v>402</v>
      </c>
      <c r="D1464" s="159">
        <f t="shared" si="45"/>
        <v>109.64356814814813</v>
      </c>
      <c r="E1464" s="159" t="str">
        <f t="shared" si="46"/>
        <v>DER/SP 31/10/2024</v>
      </c>
      <c r="G1464" s="634">
        <v>102.23</v>
      </c>
    </row>
    <row r="1465" spans="1:7" ht="14" x14ac:dyDescent="0.3">
      <c r="A1465" s="632" t="s">
        <v>3123</v>
      </c>
      <c r="B1465" s="633" t="s">
        <v>3124</v>
      </c>
      <c r="C1465" s="632" t="s">
        <v>402</v>
      </c>
      <c r="D1465" s="159">
        <f t="shared" si="45"/>
        <v>202.51294666666664</v>
      </c>
      <c r="E1465" s="159" t="str">
        <f t="shared" si="46"/>
        <v>DER/SP 31/10/2024</v>
      </c>
      <c r="G1465" s="634">
        <v>188.82</v>
      </c>
    </row>
    <row r="1466" spans="1:7" ht="14" x14ac:dyDescent="0.3">
      <c r="A1466" s="632" t="s">
        <v>3125</v>
      </c>
      <c r="B1466" s="633" t="s">
        <v>3126</v>
      </c>
      <c r="C1466" s="632" t="s">
        <v>402</v>
      </c>
      <c r="D1466" s="159">
        <f t="shared" si="45"/>
        <v>247.79467851851848</v>
      </c>
      <c r="E1466" s="159" t="str">
        <f t="shared" si="46"/>
        <v>DER/SP 31/10/2024</v>
      </c>
      <c r="G1466" s="634">
        <v>231.04</v>
      </c>
    </row>
    <row r="1467" spans="1:7" ht="14" x14ac:dyDescent="0.3">
      <c r="A1467" s="632" t="s">
        <v>3127</v>
      </c>
      <c r="B1467" s="633" t="s">
        <v>3128</v>
      </c>
      <c r="C1467" s="632" t="s">
        <v>402</v>
      </c>
      <c r="D1467" s="159">
        <f t="shared" si="45"/>
        <v>122.31001185185184</v>
      </c>
      <c r="E1467" s="159" t="str">
        <f t="shared" si="46"/>
        <v>DER/SP 31/10/2024</v>
      </c>
      <c r="G1467" s="634">
        <v>114.04</v>
      </c>
    </row>
    <row r="1468" spans="1:7" ht="14" x14ac:dyDescent="0.3">
      <c r="A1468" s="632" t="s">
        <v>3129</v>
      </c>
      <c r="B1468" s="633" t="s">
        <v>3130</v>
      </c>
      <c r="C1468" s="632" t="s">
        <v>402</v>
      </c>
      <c r="D1468" s="159">
        <f t="shared" si="45"/>
        <v>129.02397777777776</v>
      </c>
      <c r="E1468" s="159" t="str">
        <f t="shared" si="46"/>
        <v>DER/SP 31/10/2024</v>
      </c>
      <c r="G1468" s="634">
        <v>120.3</v>
      </c>
    </row>
    <row r="1469" spans="1:7" ht="14" x14ac:dyDescent="0.3">
      <c r="A1469" s="632" t="s">
        <v>3131</v>
      </c>
      <c r="B1469" s="633" t="s">
        <v>3132</v>
      </c>
      <c r="C1469" s="632" t="s">
        <v>402</v>
      </c>
      <c r="D1469" s="159">
        <f t="shared" si="45"/>
        <v>278.77973851851851</v>
      </c>
      <c r="E1469" s="159" t="str">
        <f t="shared" si="46"/>
        <v>DER/SP 31/10/2024</v>
      </c>
      <c r="G1469" s="634">
        <v>259.93</v>
      </c>
    </row>
    <row r="1470" spans="1:7" ht="14" x14ac:dyDescent="0.3">
      <c r="A1470" s="632" t="s">
        <v>3133</v>
      </c>
      <c r="B1470" s="633" t="s">
        <v>3134</v>
      </c>
      <c r="C1470" s="632" t="s">
        <v>402</v>
      </c>
      <c r="D1470" s="159">
        <f t="shared" si="45"/>
        <v>324.07219555555554</v>
      </c>
      <c r="E1470" s="159" t="str">
        <f t="shared" si="46"/>
        <v>DER/SP 31/10/2024</v>
      </c>
      <c r="G1470" s="634">
        <v>302.16000000000003</v>
      </c>
    </row>
    <row r="1471" spans="1:7" ht="14" x14ac:dyDescent="0.3">
      <c r="A1471" s="632" t="s">
        <v>3135</v>
      </c>
      <c r="B1471" s="633" t="s">
        <v>3136</v>
      </c>
      <c r="C1471" s="632" t="s">
        <v>402</v>
      </c>
      <c r="D1471" s="159">
        <f t="shared" si="45"/>
        <v>119.67161629629628</v>
      </c>
      <c r="E1471" s="159" t="str">
        <f t="shared" si="46"/>
        <v>DER/SP 31/10/2024</v>
      </c>
      <c r="G1471" s="634">
        <v>111.58</v>
      </c>
    </row>
    <row r="1472" spans="1:7" ht="14" x14ac:dyDescent="0.3">
      <c r="A1472" s="632" t="s">
        <v>3137</v>
      </c>
      <c r="B1472" s="633" t="s">
        <v>3138</v>
      </c>
      <c r="C1472" s="632" t="s">
        <v>402</v>
      </c>
      <c r="D1472" s="159">
        <f t="shared" si="45"/>
        <v>124.60520148148149</v>
      </c>
      <c r="E1472" s="159" t="str">
        <f t="shared" si="46"/>
        <v>DER/SP 31/10/2024</v>
      </c>
      <c r="G1472" s="634">
        <v>116.18</v>
      </c>
    </row>
    <row r="1473" spans="1:7" ht="14" x14ac:dyDescent="0.3">
      <c r="A1473" s="632" t="s">
        <v>3139</v>
      </c>
      <c r="B1473" s="633" t="s">
        <v>3140</v>
      </c>
      <c r="C1473" s="632" t="s">
        <v>402</v>
      </c>
      <c r="D1473" s="159">
        <f t="shared" si="45"/>
        <v>319.34238888888888</v>
      </c>
      <c r="E1473" s="159" t="str">
        <f t="shared" si="46"/>
        <v>DER/SP 31/10/2024</v>
      </c>
      <c r="G1473" s="634">
        <v>297.75</v>
      </c>
    </row>
    <row r="1474" spans="1:7" ht="14" x14ac:dyDescent="0.3">
      <c r="A1474" s="632" t="s">
        <v>3141</v>
      </c>
      <c r="B1474" s="633" t="s">
        <v>3142</v>
      </c>
      <c r="C1474" s="632" t="s">
        <v>402</v>
      </c>
      <c r="D1474" s="159">
        <f t="shared" si="45"/>
        <v>364.62412074074075</v>
      </c>
      <c r="E1474" s="159" t="str">
        <f t="shared" si="46"/>
        <v>DER/SP 31/10/2024</v>
      </c>
      <c r="G1474" s="634">
        <v>339.97</v>
      </c>
    </row>
    <row r="1475" spans="1:7" ht="14" x14ac:dyDescent="0.3">
      <c r="A1475" s="632" t="s">
        <v>3143</v>
      </c>
      <c r="B1475" s="633" t="s">
        <v>3144</v>
      </c>
      <c r="C1475" s="632" t="s">
        <v>402</v>
      </c>
      <c r="D1475" s="159">
        <f t="shared" si="45"/>
        <v>211.07164444444442</v>
      </c>
      <c r="E1475" s="159" t="str">
        <f t="shared" si="46"/>
        <v>DER/SP 31/10/2024</v>
      </c>
      <c r="G1475" s="634">
        <v>196.8</v>
      </c>
    </row>
    <row r="1476" spans="1:7" ht="14" x14ac:dyDescent="0.3">
      <c r="A1476" s="632" t="s">
        <v>3145</v>
      </c>
      <c r="B1476" s="633" t="s">
        <v>3146</v>
      </c>
      <c r="C1476" s="632" t="s">
        <v>402</v>
      </c>
      <c r="D1476" s="159">
        <f t="shared" si="45"/>
        <v>277.6964948148148</v>
      </c>
      <c r="E1476" s="159" t="str">
        <f t="shared" si="46"/>
        <v>DER/SP 31/10/2024</v>
      </c>
      <c r="G1476" s="634">
        <v>258.92</v>
      </c>
    </row>
    <row r="1477" spans="1:7" ht="14" x14ac:dyDescent="0.3">
      <c r="A1477" s="632" t="s">
        <v>3147</v>
      </c>
      <c r="B1477" s="633" t="s">
        <v>3148</v>
      </c>
      <c r="C1477" s="632" t="s">
        <v>402</v>
      </c>
      <c r="D1477" s="159">
        <f t="shared" si="45"/>
        <v>470.51387407407401</v>
      </c>
      <c r="E1477" s="159" t="str">
        <f t="shared" si="46"/>
        <v>DER/SP 31/10/2024</v>
      </c>
      <c r="G1477" s="634">
        <v>438.7</v>
      </c>
    </row>
    <row r="1478" spans="1:7" ht="14" x14ac:dyDescent="0.3">
      <c r="A1478" s="632" t="s">
        <v>3149</v>
      </c>
      <c r="B1478" s="633" t="s">
        <v>3150</v>
      </c>
      <c r="C1478" s="632" t="s">
        <v>402</v>
      </c>
      <c r="D1478" s="159">
        <f t="shared" si="45"/>
        <v>515.80633111111104</v>
      </c>
      <c r="E1478" s="159" t="str">
        <f t="shared" si="46"/>
        <v>DER/SP 31/10/2024</v>
      </c>
      <c r="G1478" s="634">
        <v>480.93</v>
      </c>
    </row>
    <row r="1479" spans="1:7" ht="14" x14ac:dyDescent="0.3">
      <c r="A1479" s="632" t="s">
        <v>3151</v>
      </c>
      <c r="B1479" s="633" t="s">
        <v>3152</v>
      </c>
      <c r="C1479" s="632" t="s">
        <v>402</v>
      </c>
      <c r="D1479" s="159">
        <f t="shared" si="45"/>
        <v>211.07164444444442</v>
      </c>
      <c r="E1479" s="159" t="str">
        <f t="shared" si="46"/>
        <v>DER/SP 31/10/2024</v>
      </c>
      <c r="G1479" s="634">
        <v>196.8</v>
      </c>
    </row>
    <row r="1480" spans="1:7" ht="14" x14ac:dyDescent="0.3">
      <c r="A1480" s="632" t="s">
        <v>3153</v>
      </c>
      <c r="B1480" s="633" t="s">
        <v>3154</v>
      </c>
      <c r="C1480" s="632" t="s">
        <v>402</v>
      </c>
      <c r="D1480" s="159">
        <f t="shared" si="45"/>
        <v>277.6964948148148</v>
      </c>
      <c r="E1480" s="159" t="str">
        <f t="shared" si="46"/>
        <v>DER/SP 31/10/2024</v>
      </c>
      <c r="G1480" s="634">
        <v>258.92</v>
      </c>
    </row>
    <row r="1481" spans="1:7" ht="14" x14ac:dyDescent="0.3">
      <c r="A1481" s="632" t="s">
        <v>3155</v>
      </c>
      <c r="B1481" s="633" t="s">
        <v>3156</v>
      </c>
      <c r="C1481" s="632" t="s">
        <v>402</v>
      </c>
      <c r="D1481" s="159">
        <f t="shared" si="45"/>
        <v>489.18642148148149</v>
      </c>
      <c r="E1481" s="159" t="str">
        <f t="shared" si="46"/>
        <v>DER/SP 31/10/2024</v>
      </c>
      <c r="G1481" s="634">
        <v>456.11</v>
      </c>
    </row>
    <row r="1482" spans="1:7" ht="14" x14ac:dyDescent="0.3">
      <c r="A1482" s="632" t="s">
        <v>3157</v>
      </c>
      <c r="B1482" s="633" t="s">
        <v>3158</v>
      </c>
      <c r="C1482" s="632" t="s">
        <v>402</v>
      </c>
      <c r="D1482" s="159">
        <f t="shared" si="45"/>
        <v>534.4788785185184</v>
      </c>
      <c r="E1482" s="159" t="str">
        <f t="shared" si="46"/>
        <v>DER/SP 31/10/2024</v>
      </c>
      <c r="G1482" s="634">
        <v>498.34</v>
      </c>
    </row>
    <row r="1483" spans="1:7" ht="14" x14ac:dyDescent="0.3">
      <c r="A1483" s="632" t="s">
        <v>3159</v>
      </c>
      <c r="B1483" s="633" t="s">
        <v>3160</v>
      </c>
      <c r="C1483" s="632" t="s">
        <v>402</v>
      </c>
      <c r="D1483" s="159">
        <f t="shared" si="45"/>
        <v>111.05929259259258</v>
      </c>
      <c r="E1483" s="159" t="str">
        <f t="shared" si="46"/>
        <v>DER/SP 31/10/2024</v>
      </c>
      <c r="G1483" s="634">
        <v>103.55</v>
      </c>
    </row>
    <row r="1484" spans="1:7" ht="14" x14ac:dyDescent="0.3">
      <c r="A1484" s="632" t="s">
        <v>3161</v>
      </c>
      <c r="B1484" s="633" t="s">
        <v>3162</v>
      </c>
      <c r="C1484" s="632" t="s">
        <v>402</v>
      </c>
      <c r="D1484" s="159">
        <f t="shared" si="45"/>
        <v>110.17982740740739</v>
      </c>
      <c r="E1484" s="159" t="str">
        <f t="shared" si="46"/>
        <v>DER/SP 31/10/2024</v>
      </c>
      <c r="G1484" s="634">
        <v>102.73</v>
      </c>
    </row>
    <row r="1485" spans="1:7" ht="14" x14ac:dyDescent="0.3">
      <c r="A1485" s="632" t="s">
        <v>3163</v>
      </c>
      <c r="B1485" s="633" t="s">
        <v>3164</v>
      </c>
      <c r="C1485" s="632" t="s">
        <v>402</v>
      </c>
      <c r="D1485" s="159">
        <f t="shared" si="45"/>
        <v>227.76003259259258</v>
      </c>
      <c r="E1485" s="159" t="str">
        <f t="shared" si="46"/>
        <v>DER/SP 31/10/2024</v>
      </c>
      <c r="G1485" s="634">
        <v>212.36</v>
      </c>
    </row>
    <row r="1486" spans="1:7" ht="14" x14ac:dyDescent="0.3">
      <c r="A1486" s="632" t="s">
        <v>3165</v>
      </c>
      <c r="B1486" s="633" t="s">
        <v>3166</v>
      </c>
      <c r="C1486" s="632" t="s">
        <v>402</v>
      </c>
      <c r="D1486" s="159">
        <f t="shared" si="45"/>
        <v>273.05248962962958</v>
      </c>
      <c r="E1486" s="159" t="str">
        <f t="shared" si="46"/>
        <v>DER/SP 31/10/2024</v>
      </c>
      <c r="G1486" s="634">
        <v>254.59</v>
      </c>
    </row>
    <row r="1487" spans="1:7" ht="14" x14ac:dyDescent="0.3">
      <c r="A1487" s="632" t="s">
        <v>3167</v>
      </c>
      <c r="B1487" s="633" t="s">
        <v>3168</v>
      </c>
      <c r="C1487" s="632" t="s">
        <v>402</v>
      </c>
      <c r="D1487" s="159">
        <f t="shared" ref="D1487:D1550" si="47">(G1487/(1+0.35))*(1+$D$3)</f>
        <v>132.61691481481481</v>
      </c>
      <c r="E1487" s="159" t="str">
        <f t="shared" si="46"/>
        <v>DER/SP 31/10/2024</v>
      </c>
      <c r="G1487" s="634">
        <v>123.65</v>
      </c>
    </row>
    <row r="1488" spans="1:7" ht="14" x14ac:dyDescent="0.3">
      <c r="A1488" s="632" t="s">
        <v>3169</v>
      </c>
      <c r="B1488" s="633" t="s">
        <v>3170</v>
      </c>
      <c r="C1488" s="632" t="s">
        <v>402</v>
      </c>
      <c r="D1488" s="159">
        <f t="shared" si="47"/>
        <v>146.28080074074072</v>
      </c>
      <c r="E1488" s="159" t="str">
        <f t="shared" si="46"/>
        <v>DER/SP 31/10/2024</v>
      </c>
      <c r="G1488" s="634">
        <v>136.38999999999999</v>
      </c>
    </row>
    <row r="1489" spans="1:7" ht="14" x14ac:dyDescent="0.3">
      <c r="A1489" s="632" t="s">
        <v>3171</v>
      </c>
      <c r="B1489" s="633" t="s">
        <v>3172</v>
      </c>
      <c r="C1489" s="632" t="s">
        <v>402</v>
      </c>
      <c r="D1489" s="159">
        <f t="shared" si="47"/>
        <v>337.81115777777774</v>
      </c>
      <c r="E1489" s="159" t="str">
        <f t="shared" si="46"/>
        <v>DER/SP 31/10/2024</v>
      </c>
      <c r="G1489" s="634">
        <v>314.97000000000003</v>
      </c>
    </row>
    <row r="1490" spans="1:7" ht="14" x14ac:dyDescent="0.3">
      <c r="A1490" s="632" t="s">
        <v>3173</v>
      </c>
      <c r="B1490" s="633" t="s">
        <v>3174</v>
      </c>
      <c r="C1490" s="632" t="s">
        <v>402</v>
      </c>
      <c r="D1490" s="159">
        <f t="shared" si="47"/>
        <v>383.09288962962955</v>
      </c>
      <c r="E1490" s="159" t="str">
        <f t="shared" si="46"/>
        <v>DER/SP 31/10/2024</v>
      </c>
      <c r="G1490" s="634">
        <v>357.19</v>
      </c>
    </row>
    <row r="1491" spans="1:7" ht="14" x14ac:dyDescent="0.3">
      <c r="A1491" s="632" t="s">
        <v>3175</v>
      </c>
      <c r="B1491" s="633" t="s">
        <v>3176</v>
      </c>
      <c r="C1491" s="632" t="s">
        <v>402</v>
      </c>
      <c r="D1491" s="159">
        <f t="shared" si="47"/>
        <v>73.960877037037022</v>
      </c>
      <c r="E1491" s="159" t="str">
        <f t="shared" si="46"/>
        <v>DER/SP 31/10/2024</v>
      </c>
      <c r="G1491" s="634">
        <v>68.959999999999994</v>
      </c>
    </row>
    <row r="1492" spans="1:7" ht="14" x14ac:dyDescent="0.3">
      <c r="A1492" s="632" t="s">
        <v>3177</v>
      </c>
      <c r="B1492" s="633" t="s">
        <v>3178</v>
      </c>
      <c r="C1492" s="632" t="s">
        <v>402</v>
      </c>
      <c r="D1492" s="159">
        <f t="shared" si="47"/>
        <v>48.038104444444443</v>
      </c>
      <c r="E1492" s="159" t="str">
        <f t="shared" si="46"/>
        <v>DER/SP 31/10/2024</v>
      </c>
      <c r="G1492" s="634">
        <v>44.79</v>
      </c>
    </row>
    <row r="1493" spans="1:7" ht="14" x14ac:dyDescent="0.3">
      <c r="A1493" s="632" t="s">
        <v>3179</v>
      </c>
      <c r="B1493" s="633" t="s">
        <v>3180</v>
      </c>
      <c r="C1493" s="632" t="s">
        <v>402</v>
      </c>
      <c r="D1493" s="159">
        <f t="shared" si="47"/>
        <v>77.779042962962961</v>
      </c>
      <c r="E1493" s="159" t="str">
        <f t="shared" si="46"/>
        <v>DER/SP 31/10/2024</v>
      </c>
      <c r="G1493" s="634">
        <v>72.52</v>
      </c>
    </row>
    <row r="1494" spans="1:7" ht="14" x14ac:dyDescent="0.3">
      <c r="A1494" s="632" t="s">
        <v>3181</v>
      </c>
      <c r="B1494" s="633" t="s">
        <v>3182</v>
      </c>
      <c r="C1494" s="632" t="s">
        <v>402</v>
      </c>
      <c r="D1494" s="159">
        <f t="shared" si="47"/>
        <v>123.06077481481481</v>
      </c>
      <c r="E1494" s="159" t="str">
        <f t="shared" si="46"/>
        <v>DER/SP 31/10/2024</v>
      </c>
      <c r="G1494" s="634">
        <v>114.74</v>
      </c>
    </row>
    <row r="1495" spans="1:7" ht="14" x14ac:dyDescent="0.3">
      <c r="A1495" s="632" t="s">
        <v>3183</v>
      </c>
      <c r="B1495" s="633" t="s">
        <v>3184</v>
      </c>
      <c r="C1495" s="632" t="s">
        <v>402</v>
      </c>
      <c r="D1495" s="159">
        <f t="shared" si="47"/>
        <v>140.19962074074073</v>
      </c>
      <c r="E1495" s="159" t="str">
        <f t="shared" si="46"/>
        <v>DER/SP 31/10/2024</v>
      </c>
      <c r="G1495" s="634">
        <v>130.72</v>
      </c>
    </row>
    <row r="1496" spans="1:7" ht="14" x14ac:dyDescent="0.3">
      <c r="A1496" s="632" t="s">
        <v>3185</v>
      </c>
      <c r="B1496" s="633" t="s">
        <v>3186</v>
      </c>
      <c r="C1496" s="632" t="s">
        <v>402</v>
      </c>
      <c r="D1496" s="159">
        <f t="shared" si="47"/>
        <v>158.97941999999998</v>
      </c>
      <c r="E1496" s="159" t="str">
        <f t="shared" si="46"/>
        <v>DER/SP 31/10/2024</v>
      </c>
      <c r="G1496" s="634">
        <v>148.22999999999999</v>
      </c>
    </row>
    <row r="1497" spans="1:7" ht="14" x14ac:dyDescent="0.3">
      <c r="A1497" s="632" t="s">
        <v>3187</v>
      </c>
      <c r="B1497" s="633" t="s">
        <v>3188</v>
      </c>
      <c r="C1497" s="632" t="s">
        <v>402</v>
      </c>
      <c r="D1497" s="159">
        <f t="shared" si="47"/>
        <v>238.3136148148148</v>
      </c>
      <c r="E1497" s="159" t="str">
        <f t="shared" si="46"/>
        <v>DER/SP 31/10/2024</v>
      </c>
      <c r="G1497" s="634">
        <v>222.2</v>
      </c>
    </row>
    <row r="1498" spans="1:7" ht="14" x14ac:dyDescent="0.3">
      <c r="A1498" s="632" t="s">
        <v>3189</v>
      </c>
      <c r="B1498" s="633" t="s">
        <v>3190</v>
      </c>
      <c r="C1498" s="632" t="s">
        <v>402</v>
      </c>
      <c r="D1498" s="159">
        <f t="shared" si="47"/>
        <v>283.59534666666667</v>
      </c>
      <c r="E1498" s="159" t="str">
        <f t="shared" si="46"/>
        <v>DER/SP 31/10/2024</v>
      </c>
      <c r="G1498" s="634">
        <v>264.42</v>
      </c>
    </row>
    <row r="1499" spans="1:7" ht="14" x14ac:dyDescent="0.3">
      <c r="A1499" s="632" t="s">
        <v>3191</v>
      </c>
      <c r="B1499" s="633" t="s">
        <v>3192</v>
      </c>
      <c r="C1499" s="632" t="s">
        <v>402</v>
      </c>
      <c r="D1499" s="159">
        <f t="shared" si="47"/>
        <v>132.87431925925924</v>
      </c>
      <c r="E1499" s="159" t="str">
        <f t="shared" si="46"/>
        <v>DER/SP 31/10/2024</v>
      </c>
      <c r="G1499" s="634">
        <v>123.89</v>
      </c>
    </row>
    <row r="1500" spans="1:7" ht="14" x14ac:dyDescent="0.3">
      <c r="A1500" s="632" t="s">
        <v>3193</v>
      </c>
      <c r="B1500" s="633" t="s">
        <v>3194</v>
      </c>
      <c r="C1500" s="632" t="s">
        <v>402</v>
      </c>
      <c r="D1500" s="159">
        <f t="shared" si="47"/>
        <v>146.70980814814814</v>
      </c>
      <c r="E1500" s="159" t="str">
        <f t="shared" si="46"/>
        <v>DER/SP 31/10/2024</v>
      </c>
      <c r="G1500" s="634">
        <v>136.79</v>
      </c>
    </row>
    <row r="1501" spans="1:7" ht="14" x14ac:dyDescent="0.3">
      <c r="A1501" s="632" t="s">
        <v>3195</v>
      </c>
      <c r="B1501" s="633" t="s">
        <v>3196</v>
      </c>
      <c r="C1501" s="632" t="s">
        <v>402</v>
      </c>
      <c r="D1501" s="159">
        <f t="shared" si="47"/>
        <v>276.73122814814815</v>
      </c>
      <c r="E1501" s="159" t="str">
        <f t="shared" si="46"/>
        <v>DER/SP 31/10/2024</v>
      </c>
      <c r="G1501" s="634">
        <v>258.02</v>
      </c>
    </row>
    <row r="1502" spans="1:7" ht="14" x14ac:dyDescent="0.3">
      <c r="A1502" s="632" t="s">
        <v>3197</v>
      </c>
      <c r="B1502" s="633" t="s">
        <v>3198</v>
      </c>
      <c r="C1502" s="632" t="s">
        <v>402</v>
      </c>
      <c r="D1502" s="159">
        <f t="shared" si="47"/>
        <v>322.01296000000002</v>
      </c>
      <c r="E1502" s="159" t="str">
        <f t="shared" si="46"/>
        <v>DER/SP 31/10/2024</v>
      </c>
      <c r="G1502" s="634">
        <v>300.24</v>
      </c>
    </row>
    <row r="1503" spans="1:7" ht="14" x14ac:dyDescent="0.3">
      <c r="A1503" s="632" t="s">
        <v>3199</v>
      </c>
      <c r="B1503" s="633" t="s">
        <v>3200</v>
      </c>
      <c r="C1503" s="632" t="s">
        <v>402</v>
      </c>
      <c r="D1503" s="159">
        <f t="shared" si="47"/>
        <v>117.20482370370371</v>
      </c>
      <c r="E1503" s="159" t="str">
        <f t="shared" si="46"/>
        <v>DER/SP 31/10/2024</v>
      </c>
      <c r="G1503" s="634">
        <v>109.28</v>
      </c>
    </row>
    <row r="1504" spans="1:7" ht="14" x14ac:dyDescent="0.3">
      <c r="A1504" s="632" t="s">
        <v>3201</v>
      </c>
      <c r="B1504" s="633" t="s">
        <v>3202</v>
      </c>
      <c r="C1504" s="632" t="s">
        <v>402</v>
      </c>
      <c r="D1504" s="159">
        <f t="shared" si="47"/>
        <v>120.47600518518517</v>
      </c>
      <c r="E1504" s="159" t="str">
        <f t="shared" si="46"/>
        <v>DER/SP 31/10/2024</v>
      </c>
      <c r="G1504" s="634">
        <v>112.33</v>
      </c>
    </row>
    <row r="1505" spans="1:7" ht="14" x14ac:dyDescent="0.3">
      <c r="A1505" s="632" t="s">
        <v>3203</v>
      </c>
      <c r="B1505" s="633" t="s">
        <v>3204</v>
      </c>
      <c r="C1505" s="632" t="s">
        <v>402</v>
      </c>
      <c r="D1505" s="159">
        <f t="shared" si="47"/>
        <v>249.99334148148145</v>
      </c>
      <c r="E1505" s="159" t="str">
        <f t="shared" si="46"/>
        <v>DER/SP 31/10/2024</v>
      </c>
      <c r="G1505" s="634">
        <v>233.09</v>
      </c>
    </row>
    <row r="1506" spans="1:7" ht="14" x14ac:dyDescent="0.3">
      <c r="A1506" s="632" t="s">
        <v>3205</v>
      </c>
      <c r="B1506" s="633" t="s">
        <v>3206</v>
      </c>
      <c r="C1506" s="632" t="s">
        <v>402</v>
      </c>
      <c r="D1506" s="159">
        <f t="shared" si="47"/>
        <v>295.2750733333333</v>
      </c>
      <c r="E1506" s="159" t="str">
        <f t="shared" si="46"/>
        <v>DER/SP 31/10/2024</v>
      </c>
      <c r="G1506" s="634">
        <v>275.31</v>
      </c>
    </row>
    <row r="1507" spans="1:7" ht="14" x14ac:dyDescent="0.3">
      <c r="A1507" s="632" t="s">
        <v>3207</v>
      </c>
      <c r="B1507" s="633" t="s">
        <v>3208</v>
      </c>
      <c r="C1507" s="632" t="s">
        <v>402</v>
      </c>
      <c r="D1507" s="159">
        <f t="shared" si="47"/>
        <v>145.0581296296296</v>
      </c>
      <c r="E1507" s="159" t="str">
        <f t="shared" si="46"/>
        <v>DER/SP 31/10/2024</v>
      </c>
      <c r="G1507" s="634">
        <v>135.25</v>
      </c>
    </row>
    <row r="1508" spans="1:7" ht="14" x14ac:dyDescent="0.3">
      <c r="A1508" s="632" t="s">
        <v>3209</v>
      </c>
      <c r="B1508" s="633" t="s">
        <v>3210</v>
      </c>
      <c r="C1508" s="632" t="s">
        <v>402</v>
      </c>
      <c r="D1508" s="159">
        <f t="shared" si="47"/>
        <v>167.10911037037036</v>
      </c>
      <c r="E1508" s="159" t="str">
        <f t="shared" si="46"/>
        <v>DER/SP 31/10/2024</v>
      </c>
      <c r="G1508" s="634">
        <v>155.81</v>
      </c>
    </row>
    <row r="1509" spans="1:7" ht="14" x14ac:dyDescent="0.3">
      <c r="A1509" s="632" t="s">
        <v>3211</v>
      </c>
      <c r="B1509" s="633" t="s">
        <v>3212</v>
      </c>
      <c r="C1509" s="632" t="s">
        <v>402</v>
      </c>
      <c r="D1509" s="159">
        <f t="shared" si="47"/>
        <v>302.45022222222224</v>
      </c>
      <c r="E1509" s="159" t="str">
        <f t="shared" si="46"/>
        <v>DER/SP 31/10/2024</v>
      </c>
      <c r="G1509" s="634">
        <v>282</v>
      </c>
    </row>
    <row r="1510" spans="1:7" ht="14" x14ac:dyDescent="0.3">
      <c r="A1510" s="632" t="s">
        <v>3213</v>
      </c>
      <c r="B1510" s="633" t="s">
        <v>3214</v>
      </c>
      <c r="C1510" s="632" t="s">
        <v>402</v>
      </c>
      <c r="D1510" s="159">
        <f t="shared" si="47"/>
        <v>347.74267925925926</v>
      </c>
      <c r="E1510" s="159" t="str">
        <f t="shared" si="46"/>
        <v>DER/SP 31/10/2024</v>
      </c>
      <c r="G1510" s="634">
        <v>324.23</v>
      </c>
    </row>
    <row r="1511" spans="1:7" ht="14" x14ac:dyDescent="0.3">
      <c r="A1511" s="632" t="s">
        <v>3215</v>
      </c>
      <c r="B1511" s="633" t="s">
        <v>3216</v>
      </c>
      <c r="C1511" s="632" t="s">
        <v>402</v>
      </c>
      <c r="D1511" s="159">
        <f t="shared" si="47"/>
        <v>69.788779999999988</v>
      </c>
      <c r="E1511" s="159" t="str">
        <f t="shared" si="46"/>
        <v>DER/SP 31/10/2024</v>
      </c>
      <c r="G1511" s="634">
        <v>65.069999999999993</v>
      </c>
    </row>
    <row r="1512" spans="1:7" ht="14" x14ac:dyDescent="0.3">
      <c r="A1512" s="632" t="s">
        <v>3217</v>
      </c>
      <c r="B1512" s="633" t="s">
        <v>3218</v>
      </c>
      <c r="C1512" s="632" t="s">
        <v>402</v>
      </c>
      <c r="D1512" s="159">
        <f t="shared" si="47"/>
        <v>44.252114074074072</v>
      </c>
      <c r="E1512" s="159" t="str">
        <f t="shared" si="46"/>
        <v>DER/SP 31/10/2024</v>
      </c>
      <c r="G1512" s="634">
        <v>41.26</v>
      </c>
    </row>
    <row r="1513" spans="1:7" ht="14" x14ac:dyDescent="0.3">
      <c r="A1513" s="632" t="s">
        <v>3219</v>
      </c>
      <c r="B1513" s="633" t="s">
        <v>3220</v>
      </c>
      <c r="C1513" s="632" t="s">
        <v>402</v>
      </c>
      <c r="D1513" s="159">
        <f t="shared" si="47"/>
        <v>130.41825185185183</v>
      </c>
      <c r="E1513" s="159" t="str">
        <f t="shared" si="46"/>
        <v>DER/SP 31/10/2024</v>
      </c>
      <c r="G1513" s="634">
        <v>121.6</v>
      </c>
    </row>
    <row r="1514" spans="1:7" ht="14" x14ac:dyDescent="0.3">
      <c r="A1514" s="632" t="s">
        <v>3221</v>
      </c>
      <c r="B1514" s="633" t="s">
        <v>3222</v>
      </c>
      <c r="C1514" s="632" t="s">
        <v>402</v>
      </c>
      <c r="D1514" s="159">
        <f t="shared" si="47"/>
        <v>175.69998370370368</v>
      </c>
      <c r="E1514" s="159" t="str">
        <f t="shared" si="46"/>
        <v>DER/SP 31/10/2024</v>
      </c>
      <c r="G1514" s="634">
        <v>163.82</v>
      </c>
    </row>
    <row r="1515" spans="1:7" ht="14" x14ac:dyDescent="0.3">
      <c r="A1515" s="632" t="s">
        <v>3223</v>
      </c>
      <c r="B1515" s="633" t="s">
        <v>3224</v>
      </c>
      <c r="C1515" s="632" t="s">
        <v>402</v>
      </c>
      <c r="D1515" s="159">
        <f t="shared" si="47"/>
        <v>72.899083703703695</v>
      </c>
      <c r="E1515" s="159" t="str">
        <f t="shared" si="46"/>
        <v>DER/SP 31/10/2024</v>
      </c>
      <c r="G1515" s="634">
        <v>67.97</v>
      </c>
    </row>
    <row r="1516" spans="1:7" ht="14" x14ac:dyDescent="0.3">
      <c r="A1516" s="632" t="s">
        <v>3225</v>
      </c>
      <c r="B1516" s="633" t="s">
        <v>3226</v>
      </c>
      <c r="C1516" s="632" t="s">
        <v>402</v>
      </c>
      <c r="D1516" s="159">
        <f t="shared" si="47"/>
        <v>49.88283629629629</v>
      </c>
      <c r="E1516" s="159" t="str">
        <f t="shared" si="46"/>
        <v>DER/SP 31/10/2024</v>
      </c>
      <c r="G1516" s="634">
        <v>46.51</v>
      </c>
    </row>
    <row r="1517" spans="1:7" ht="14" x14ac:dyDescent="0.3">
      <c r="A1517" s="632" t="s">
        <v>3227</v>
      </c>
      <c r="B1517" s="633" t="s">
        <v>3228</v>
      </c>
      <c r="C1517" s="632" t="s">
        <v>402</v>
      </c>
      <c r="D1517" s="159">
        <f t="shared" si="47"/>
        <v>152.19037777777777</v>
      </c>
      <c r="E1517" s="159" t="str">
        <f t="shared" si="46"/>
        <v>DER/SP 31/10/2024</v>
      </c>
      <c r="G1517" s="634">
        <v>141.9</v>
      </c>
    </row>
    <row r="1518" spans="1:7" ht="14" x14ac:dyDescent="0.3">
      <c r="A1518" s="632" t="s">
        <v>3229</v>
      </c>
      <c r="B1518" s="633" t="s">
        <v>3230</v>
      </c>
      <c r="C1518" s="632" t="s">
        <v>402</v>
      </c>
      <c r="D1518" s="159">
        <f t="shared" si="47"/>
        <v>197.47210962962961</v>
      </c>
      <c r="E1518" s="159" t="str">
        <f t="shared" si="46"/>
        <v>DER/SP 31/10/2024</v>
      </c>
      <c r="G1518" s="634">
        <v>184.12</v>
      </c>
    </row>
    <row r="1519" spans="1:7" ht="14" x14ac:dyDescent="0.3">
      <c r="A1519" s="632" t="s">
        <v>3231</v>
      </c>
      <c r="B1519" s="633" t="s">
        <v>3232</v>
      </c>
      <c r="C1519" s="632" t="s">
        <v>402</v>
      </c>
      <c r="D1519" s="159">
        <f t="shared" si="47"/>
        <v>50.322568888888881</v>
      </c>
      <c r="E1519" s="159" t="str">
        <f t="shared" si="46"/>
        <v>DER/SP 31/10/2024</v>
      </c>
      <c r="G1519" s="634">
        <v>46.92</v>
      </c>
    </row>
    <row r="1520" spans="1:7" ht="14" x14ac:dyDescent="0.3">
      <c r="A1520" s="632" t="s">
        <v>3233</v>
      </c>
      <c r="B1520" s="633" t="s">
        <v>3234</v>
      </c>
      <c r="C1520" s="632" t="s">
        <v>402</v>
      </c>
      <c r="D1520" s="159">
        <f t="shared" si="47"/>
        <v>9.1056822222222227</v>
      </c>
      <c r="E1520" s="159" t="str">
        <f t="shared" si="46"/>
        <v>DER/SP 31/10/2024</v>
      </c>
      <c r="G1520" s="634">
        <v>8.49</v>
      </c>
    </row>
    <row r="1521" spans="1:7" ht="14" x14ac:dyDescent="0.3">
      <c r="A1521" s="632" t="s">
        <v>3235</v>
      </c>
      <c r="B1521" s="633" t="s">
        <v>3236</v>
      </c>
      <c r="C1521" s="632" t="s">
        <v>402</v>
      </c>
      <c r="D1521" s="159">
        <f t="shared" si="47"/>
        <v>25.965673333333331</v>
      </c>
      <c r="E1521" s="159" t="str">
        <f t="shared" si="46"/>
        <v>DER/SP 31/10/2024</v>
      </c>
      <c r="G1521" s="634">
        <v>24.21</v>
      </c>
    </row>
    <row r="1522" spans="1:7" ht="14" x14ac:dyDescent="0.3">
      <c r="A1522" s="632" t="s">
        <v>3237</v>
      </c>
      <c r="B1522" s="633" t="s">
        <v>3238</v>
      </c>
      <c r="C1522" s="632" t="s">
        <v>402</v>
      </c>
      <c r="D1522" s="159">
        <f t="shared" si="47"/>
        <v>71.247405185185187</v>
      </c>
      <c r="E1522" s="159" t="str">
        <f t="shared" si="46"/>
        <v>DER/SP 31/10/2024</v>
      </c>
      <c r="G1522" s="634">
        <v>66.430000000000007</v>
      </c>
    </row>
    <row r="1523" spans="1:7" ht="14" x14ac:dyDescent="0.3">
      <c r="A1523" s="632" t="s">
        <v>3239</v>
      </c>
      <c r="B1523" s="633" t="s">
        <v>3240</v>
      </c>
      <c r="C1523" s="632" t="s">
        <v>402</v>
      </c>
      <c r="D1523" s="159">
        <f t="shared" si="47"/>
        <v>89.898502222222206</v>
      </c>
      <c r="E1523" s="159" t="str">
        <f t="shared" si="46"/>
        <v>DER/SP 31/10/2024</v>
      </c>
      <c r="G1523" s="634">
        <v>83.82</v>
      </c>
    </row>
    <row r="1524" spans="1:7" ht="14" x14ac:dyDescent="0.3">
      <c r="A1524" s="632" t="s">
        <v>3241</v>
      </c>
      <c r="B1524" s="633" t="s">
        <v>3242</v>
      </c>
      <c r="C1524" s="632" t="s">
        <v>402</v>
      </c>
      <c r="D1524" s="159">
        <f t="shared" si="47"/>
        <v>80.567591111111113</v>
      </c>
      <c r="E1524" s="159" t="str">
        <f t="shared" si="46"/>
        <v>DER/SP 31/10/2024</v>
      </c>
      <c r="G1524" s="634">
        <v>75.12</v>
      </c>
    </row>
    <row r="1525" spans="1:7" ht="14" x14ac:dyDescent="0.3">
      <c r="A1525" s="632" t="s">
        <v>3243</v>
      </c>
      <c r="B1525" s="633" t="s">
        <v>3244</v>
      </c>
      <c r="C1525" s="632" t="s">
        <v>402</v>
      </c>
      <c r="D1525" s="159">
        <f t="shared" si="47"/>
        <v>182.87513259259256</v>
      </c>
      <c r="E1525" s="159" t="str">
        <f t="shared" si="46"/>
        <v>DER/SP 31/10/2024</v>
      </c>
      <c r="G1525" s="634">
        <v>170.51</v>
      </c>
    </row>
    <row r="1526" spans="1:7" ht="14" x14ac:dyDescent="0.3">
      <c r="A1526" s="632" t="s">
        <v>3245</v>
      </c>
      <c r="B1526" s="633" t="s">
        <v>3246</v>
      </c>
      <c r="C1526" s="632" t="s">
        <v>402</v>
      </c>
      <c r="D1526" s="159">
        <f t="shared" si="47"/>
        <v>228.16758962962959</v>
      </c>
      <c r="E1526" s="159" t="str">
        <f t="shared" si="46"/>
        <v>DER/SP 31/10/2024</v>
      </c>
      <c r="G1526" s="634">
        <v>212.74</v>
      </c>
    </row>
    <row r="1527" spans="1:7" ht="14" x14ac:dyDescent="0.3">
      <c r="A1527" s="632" t="s">
        <v>3247</v>
      </c>
      <c r="B1527" s="633" t="s">
        <v>3248</v>
      </c>
      <c r="C1527" s="632" t="s">
        <v>402</v>
      </c>
      <c r="D1527" s="159">
        <f t="shared" si="47"/>
        <v>75.022670370370378</v>
      </c>
      <c r="E1527" s="159" t="str">
        <f t="shared" ref="E1527:E1590" si="48">$E$6</f>
        <v>DER/SP 31/10/2024</v>
      </c>
      <c r="G1527" s="634">
        <v>69.95</v>
      </c>
    </row>
    <row r="1528" spans="1:7" ht="14" x14ac:dyDescent="0.3">
      <c r="A1528" s="632" t="s">
        <v>3249</v>
      </c>
      <c r="B1528" s="633" t="s">
        <v>3250</v>
      </c>
      <c r="C1528" s="632" t="s">
        <v>402</v>
      </c>
      <c r="D1528" s="159">
        <f t="shared" si="47"/>
        <v>53.701002222222222</v>
      </c>
      <c r="E1528" s="159" t="str">
        <f t="shared" si="48"/>
        <v>DER/SP 31/10/2024</v>
      </c>
      <c r="G1528" s="634">
        <v>50.07</v>
      </c>
    </row>
    <row r="1529" spans="1:7" ht="14" x14ac:dyDescent="0.3">
      <c r="A1529" s="632" t="s">
        <v>3251</v>
      </c>
      <c r="B1529" s="633" t="s">
        <v>3252</v>
      </c>
      <c r="C1529" s="632" t="s">
        <v>402</v>
      </c>
      <c r="D1529" s="159">
        <f t="shared" si="47"/>
        <v>156.00854370370371</v>
      </c>
      <c r="E1529" s="159" t="str">
        <f t="shared" si="48"/>
        <v>DER/SP 31/10/2024</v>
      </c>
      <c r="G1529" s="634">
        <v>145.46</v>
      </c>
    </row>
    <row r="1530" spans="1:7" ht="14" x14ac:dyDescent="0.3">
      <c r="A1530" s="632" t="s">
        <v>3253</v>
      </c>
      <c r="B1530" s="633" t="s">
        <v>3254</v>
      </c>
      <c r="C1530" s="632" t="s">
        <v>402</v>
      </c>
      <c r="D1530" s="159">
        <f t="shared" si="47"/>
        <v>201.29027555555552</v>
      </c>
      <c r="E1530" s="159" t="str">
        <f t="shared" si="48"/>
        <v>DER/SP 31/10/2024</v>
      </c>
      <c r="G1530" s="634">
        <v>187.68</v>
      </c>
    </row>
    <row r="1531" spans="1:7" ht="14" x14ac:dyDescent="0.3">
      <c r="A1531" s="632" t="s">
        <v>3255</v>
      </c>
      <c r="B1531" s="633" t="s">
        <v>3256</v>
      </c>
      <c r="C1531" s="632" t="s">
        <v>402</v>
      </c>
      <c r="D1531" s="159">
        <f t="shared" si="47"/>
        <v>197.10745333333332</v>
      </c>
      <c r="E1531" s="159" t="str">
        <f t="shared" si="48"/>
        <v>DER/SP 31/10/2024</v>
      </c>
      <c r="G1531" s="634">
        <v>183.78</v>
      </c>
    </row>
    <row r="1532" spans="1:7" ht="14" x14ac:dyDescent="0.3">
      <c r="A1532" s="632" t="s">
        <v>3257</v>
      </c>
      <c r="B1532" s="633" t="s">
        <v>3258</v>
      </c>
      <c r="C1532" s="632" t="s">
        <v>402</v>
      </c>
      <c r="D1532" s="159">
        <f t="shared" si="47"/>
        <v>274.18935925925922</v>
      </c>
      <c r="E1532" s="159" t="str">
        <f t="shared" si="48"/>
        <v>DER/SP 31/10/2024</v>
      </c>
      <c r="G1532" s="634">
        <v>255.65</v>
      </c>
    </row>
    <row r="1533" spans="1:7" ht="14" x14ac:dyDescent="0.3">
      <c r="A1533" s="632" t="s">
        <v>3259</v>
      </c>
      <c r="B1533" s="633" t="s">
        <v>3260</v>
      </c>
      <c r="C1533" s="632" t="s">
        <v>402</v>
      </c>
      <c r="D1533" s="159">
        <f t="shared" si="47"/>
        <v>373.35442148148149</v>
      </c>
      <c r="E1533" s="159" t="str">
        <f t="shared" si="48"/>
        <v>DER/SP 31/10/2024</v>
      </c>
      <c r="G1533" s="634">
        <v>348.11</v>
      </c>
    </row>
    <row r="1534" spans="1:7" ht="14" x14ac:dyDescent="0.3">
      <c r="A1534" s="632" t="s">
        <v>3261</v>
      </c>
      <c r="B1534" s="633" t="s">
        <v>3262</v>
      </c>
      <c r="C1534" s="632" t="s">
        <v>402</v>
      </c>
      <c r="D1534" s="159">
        <f t="shared" si="47"/>
        <v>418.64687851851841</v>
      </c>
      <c r="E1534" s="159" t="str">
        <f t="shared" si="48"/>
        <v>DER/SP 31/10/2024</v>
      </c>
      <c r="G1534" s="634">
        <v>390.34</v>
      </c>
    </row>
    <row r="1535" spans="1:7" ht="14" x14ac:dyDescent="0.3">
      <c r="A1535" s="632" t="s">
        <v>3263</v>
      </c>
      <c r="B1535" s="633" t="s">
        <v>3264</v>
      </c>
      <c r="C1535" s="632" t="s">
        <v>402</v>
      </c>
      <c r="D1535" s="159">
        <f t="shared" si="47"/>
        <v>266.79970666666662</v>
      </c>
      <c r="E1535" s="159" t="str">
        <f t="shared" si="48"/>
        <v>DER/SP 31/10/2024</v>
      </c>
      <c r="G1535" s="634">
        <v>248.76</v>
      </c>
    </row>
    <row r="1536" spans="1:7" ht="14" x14ac:dyDescent="0.3">
      <c r="A1536" s="632" t="s">
        <v>3265</v>
      </c>
      <c r="B1536" s="633" t="s">
        <v>3266</v>
      </c>
      <c r="C1536" s="632" t="s">
        <v>402</v>
      </c>
      <c r="D1536" s="159">
        <f t="shared" si="47"/>
        <v>400.04940740740739</v>
      </c>
      <c r="E1536" s="159" t="str">
        <f t="shared" si="48"/>
        <v>DER/SP 31/10/2024</v>
      </c>
      <c r="G1536" s="634">
        <v>373</v>
      </c>
    </row>
    <row r="1537" spans="1:7" ht="14" x14ac:dyDescent="0.3">
      <c r="A1537" s="632" t="s">
        <v>3267</v>
      </c>
      <c r="B1537" s="633" t="s">
        <v>3268</v>
      </c>
      <c r="C1537" s="632" t="s">
        <v>402</v>
      </c>
      <c r="D1537" s="159">
        <f t="shared" si="47"/>
        <v>554.77092888888876</v>
      </c>
      <c r="E1537" s="159" t="str">
        <f t="shared" si="48"/>
        <v>DER/SP 31/10/2024</v>
      </c>
      <c r="G1537" s="634">
        <v>517.26</v>
      </c>
    </row>
    <row r="1538" spans="1:7" ht="14" x14ac:dyDescent="0.3">
      <c r="A1538" s="632" t="s">
        <v>3269</v>
      </c>
      <c r="B1538" s="633" t="s">
        <v>3270</v>
      </c>
      <c r="C1538" s="632" t="s">
        <v>402</v>
      </c>
      <c r="D1538" s="159">
        <f t="shared" si="47"/>
        <v>600.05266074074075</v>
      </c>
      <c r="E1538" s="159" t="str">
        <f t="shared" si="48"/>
        <v>DER/SP 31/10/2024</v>
      </c>
      <c r="G1538" s="634">
        <v>559.48</v>
      </c>
    </row>
    <row r="1539" spans="1:7" ht="14" x14ac:dyDescent="0.3">
      <c r="A1539" s="632" t="s">
        <v>3271</v>
      </c>
      <c r="B1539" s="633" t="s">
        <v>3272</v>
      </c>
      <c r="C1539" s="632" t="s">
        <v>402</v>
      </c>
      <c r="D1539" s="159">
        <f t="shared" si="47"/>
        <v>417.60653555555552</v>
      </c>
      <c r="E1539" s="159" t="str">
        <f t="shared" si="48"/>
        <v>DER/SP 31/10/2024</v>
      </c>
      <c r="G1539" s="634">
        <v>389.37</v>
      </c>
    </row>
    <row r="1540" spans="1:7" ht="14" x14ac:dyDescent="0.3">
      <c r="A1540" s="632" t="s">
        <v>3273</v>
      </c>
      <c r="B1540" s="633" t="s">
        <v>3274</v>
      </c>
      <c r="C1540" s="632" t="s">
        <v>402</v>
      </c>
      <c r="D1540" s="159">
        <f t="shared" si="47"/>
        <v>647.74755925925922</v>
      </c>
      <c r="E1540" s="159" t="str">
        <f t="shared" si="48"/>
        <v>DER/SP 31/10/2024</v>
      </c>
      <c r="G1540" s="634">
        <v>603.95000000000005</v>
      </c>
    </row>
    <row r="1541" spans="1:7" ht="14" x14ac:dyDescent="0.3">
      <c r="A1541" s="632" t="s">
        <v>3275</v>
      </c>
      <c r="B1541" s="633" t="s">
        <v>3276</v>
      </c>
      <c r="C1541" s="632" t="s">
        <v>402</v>
      </c>
      <c r="D1541" s="159">
        <f t="shared" si="47"/>
        <v>989.3232570370368</v>
      </c>
      <c r="E1541" s="159" t="str">
        <f t="shared" si="48"/>
        <v>DER/SP 31/10/2024</v>
      </c>
      <c r="G1541" s="634">
        <v>922.43</v>
      </c>
    </row>
    <row r="1542" spans="1:7" ht="14" x14ac:dyDescent="0.3">
      <c r="A1542" s="632" t="s">
        <v>3277</v>
      </c>
      <c r="B1542" s="633" t="s">
        <v>3278</v>
      </c>
      <c r="C1542" s="632" t="s">
        <v>402</v>
      </c>
      <c r="D1542" s="159">
        <f t="shared" si="47"/>
        <v>1034.6049888888888</v>
      </c>
      <c r="E1542" s="159" t="str">
        <f t="shared" si="48"/>
        <v>DER/SP 31/10/2024</v>
      </c>
      <c r="G1542" s="634">
        <v>964.65</v>
      </c>
    </row>
    <row r="1543" spans="1:7" ht="14" x14ac:dyDescent="0.3">
      <c r="A1543" s="632" t="s">
        <v>3279</v>
      </c>
      <c r="B1543" s="633" t="s">
        <v>3280</v>
      </c>
      <c r="C1543" s="632" t="s">
        <v>402</v>
      </c>
      <c r="D1543" s="159">
        <f t="shared" si="47"/>
        <v>197.31123185185183</v>
      </c>
      <c r="E1543" s="159" t="str">
        <f t="shared" si="48"/>
        <v>DER/SP 31/10/2024</v>
      </c>
      <c r="G1543" s="634">
        <v>183.97</v>
      </c>
    </row>
    <row r="1544" spans="1:7" ht="14" x14ac:dyDescent="0.3">
      <c r="A1544" s="632" t="s">
        <v>3281</v>
      </c>
      <c r="B1544" s="633" t="s">
        <v>3282</v>
      </c>
      <c r="C1544" s="632" t="s">
        <v>402</v>
      </c>
      <c r="D1544" s="159">
        <f t="shared" si="47"/>
        <v>274.56474074074072</v>
      </c>
      <c r="E1544" s="159" t="str">
        <f t="shared" si="48"/>
        <v>DER/SP 31/10/2024</v>
      </c>
      <c r="G1544" s="634">
        <v>256</v>
      </c>
    </row>
    <row r="1545" spans="1:7" ht="14" x14ac:dyDescent="0.3">
      <c r="A1545" s="632" t="s">
        <v>3283</v>
      </c>
      <c r="B1545" s="633" t="s">
        <v>3284</v>
      </c>
      <c r="C1545" s="632" t="s">
        <v>402</v>
      </c>
      <c r="D1545" s="159">
        <f t="shared" si="47"/>
        <v>373.72980296296294</v>
      </c>
      <c r="E1545" s="159" t="str">
        <f t="shared" si="48"/>
        <v>DER/SP 31/10/2024</v>
      </c>
      <c r="G1545" s="634">
        <v>348.46</v>
      </c>
    </row>
    <row r="1546" spans="1:7" ht="14" x14ac:dyDescent="0.3">
      <c r="A1546" s="632" t="s">
        <v>3285</v>
      </c>
      <c r="B1546" s="633" t="s">
        <v>3286</v>
      </c>
      <c r="C1546" s="632" t="s">
        <v>402</v>
      </c>
      <c r="D1546" s="159">
        <f t="shared" si="47"/>
        <v>419.01153481481475</v>
      </c>
      <c r="E1546" s="159" t="str">
        <f t="shared" si="48"/>
        <v>DER/SP 31/10/2024</v>
      </c>
      <c r="G1546" s="634">
        <v>390.68</v>
      </c>
    </row>
    <row r="1547" spans="1:7" ht="14" x14ac:dyDescent="0.3">
      <c r="A1547" s="632" t="s">
        <v>3287</v>
      </c>
      <c r="B1547" s="633" t="s">
        <v>3288</v>
      </c>
      <c r="C1547" s="632" t="s">
        <v>402</v>
      </c>
      <c r="D1547" s="159">
        <f t="shared" si="47"/>
        <v>269.75985777777777</v>
      </c>
      <c r="E1547" s="159" t="str">
        <f t="shared" si="48"/>
        <v>DER/SP 31/10/2024</v>
      </c>
      <c r="G1547" s="634">
        <v>251.52</v>
      </c>
    </row>
    <row r="1548" spans="1:7" ht="14" x14ac:dyDescent="0.3">
      <c r="A1548" s="632" t="s">
        <v>3289</v>
      </c>
      <c r="B1548" s="633" t="s">
        <v>3290</v>
      </c>
      <c r="C1548" s="632" t="s">
        <v>402</v>
      </c>
      <c r="D1548" s="159">
        <f t="shared" si="47"/>
        <v>405.40127481481477</v>
      </c>
      <c r="E1548" s="159" t="str">
        <f t="shared" si="48"/>
        <v>DER/SP 31/10/2024</v>
      </c>
      <c r="G1548" s="634">
        <v>377.99</v>
      </c>
    </row>
    <row r="1549" spans="1:7" ht="14" x14ac:dyDescent="0.3">
      <c r="A1549" s="632" t="s">
        <v>3291</v>
      </c>
      <c r="B1549" s="633" t="s">
        <v>3292</v>
      </c>
      <c r="C1549" s="632" t="s">
        <v>402</v>
      </c>
      <c r="D1549" s="159">
        <f t="shared" si="47"/>
        <v>565.16363333333334</v>
      </c>
      <c r="E1549" s="159" t="str">
        <f t="shared" si="48"/>
        <v>DER/SP 31/10/2024</v>
      </c>
      <c r="G1549" s="634">
        <v>526.95000000000005</v>
      </c>
    </row>
    <row r="1550" spans="1:7" ht="14" x14ac:dyDescent="0.3">
      <c r="A1550" s="632" t="s">
        <v>3293</v>
      </c>
      <c r="B1550" s="633" t="s">
        <v>3294</v>
      </c>
      <c r="C1550" s="632" t="s">
        <v>402</v>
      </c>
      <c r="D1550" s="159">
        <f t="shared" si="47"/>
        <v>610.45609037037025</v>
      </c>
      <c r="E1550" s="159" t="str">
        <f t="shared" si="48"/>
        <v>DER/SP 31/10/2024</v>
      </c>
      <c r="G1550" s="634">
        <v>569.17999999999995</v>
      </c>
    </row>
    <row r="1551" spans="1:7" ht="14" x14ac:dyDescent="0.3">
      <c r="A1551" s="632" t="s">
        <v>3295</v>
      </c>
      <c r="B1551" s="633" t="s">
        <v>3296</v>
      </c>
      <c r="C1551" s="632" t="s">
        <v>402</v>
      </c>
      <c r="D1551" s="159">
        <f t="shared" ref="D1551:D1614" si="49">(G1551/(1+0.35))*(1+$D$3)</f>
        <v>422.59374666666656</v>
      </c>
      <c r="E1551" s="159" t="str">
        <f t="shared" si="48"/>
        <v>DER/SP 31/10/2024</v>
      </c>
      <c r="G1551" s="634">
        <v>394.02</v>
      </c>
    </row>
    <row r="1552" spans="1:7" ht="14" x14ac:dyDescent="0.3">
      <c r="A1552" s="632" t="s">
        <v>3297</v>
      </c>
      <c r="B1552" s="633" t="s">
        <v>3298</v>
      </c>
      <c r="C1552" s="632" t="s">
        <v>402</v>
      </c>
      <c r="D1552" s="159">
        <f t="shared" si="49"/>
        <v>656.41350888888883</v>
      </c>
      <c r="E1552" s="159" t="str">
        <f t="shared" si="48"/>
        <v>DER/SP 31/10/2024</v>
      </c>
      <c r="G1552" s="634">
        <v>612.03</v>
      </c>
    </row>
    <row r="1553" spans="1:7" ht="14" x14ac:dyDescent="0.3">
      <c r="A1553" s="632" t="s">
        <v>3299</v>
      </c>
      <c r="B1553" s="633" t="s">
        <v>3300</v>
      </c>
      <c r="C1553" s="632" t="s">
        <v>402</v>
      </c>
      <c r="D1553" s="159">
        <f t="shared" si="49"/>
        <v>997.98920666666663</v>
      </c>
      <c r="E1553" s="159" t="str">
        <f t="shared" si="48"/>
        <v>DER/SP 31/10/2024</v>
      </c>
      <c r="G1553" s="634">
        <v>930.51</v>
      </c>
    </row>
    <row r="1554" spans="1:7" ht="14" x14ac:dyDescent="0.3">
      <c r="A1554" s="632" t="s">
        <v>3301</v>
      </c>
      <c r="B1554" s="633" t="s">
        <v>3302</v>
      </c>
      <c r="C1554" s="632" t="s">
        <v>402</v>
      </c>
      <c r="D1554" s="159">
        <f t="shared" si="49"/>
        <v>1043.2709385185185</v>
      </c>
      <c r="E1554" s="159" t="str">
        <f t="shared" si="48"/>
        <v>DER/SP 31/10/2024</v>
      </c>
      <c r="G1554" s="634">
        <v>972.73</v>
      </c>
    </row>
    <row r="1555" spans="1:7" ht="14" x14ac:dyDescent="0.3">
      <c r="A1555" s="632" t="s">
        <v>3303</v>
      </c>
      <c r="B1555" s="633" t="s">
        <v>3304</v>
      </c>
      <c r="C1555" s="632" t="s">
        <v>402</v>
      </c>
      <c r="D1555" s="159">
        <f t="shared" si="49"/>
        <v>409.74497481481478</v>
      </c>
      <c r="E1555" s="159" t="str">
        <f t="shared" si="48"/>
        <v>DER/SP 31/10/2024</v>
      </c>
      <c r="G1555" s="634">
        <v>382.04</v>
      </c>
    </row>
    <row r="1556" spans="1:7" ht="14" x14ac:dyDescent="0.3">
      <c r="A1556" s="632" t="s">
        <v>3305</v>
      </c>
      <c r="B1556" s="633" t="s">
        <v>3306</v>
      </c>
      <c r="C1556" s="632" t="s">
        <v>402</v>
      </c>
      <c r="D1556" s="159">
        <f t="shared" si="49"/>
        <v>254.91620148148147</v>
      </c>
      <c r="E1556" s="159" t="str">
        <f t="shared" si="48"/>
        <v>DER/SP 31/10/2024</v>
      </c>
      <c r="G1556" s="634">
        <v>237.68</v>
      </c>
    </row>
    <row r="1557" spans="1:7" ht="14" x14ac:dyDescent="0.3">
      <c r="A1557" s="632" t="s">
        <v>3307</v>
      </c>
      <c r="B1557" s="633" t="s">
        <v>3308</v>
      </c>
      <c r="C1557" s="632" t="s">
        <v>402</v>
      </c>
      <c r="D1557" s="159">
        <f t="shared" si="49"/>
        <v>361.77122148148146</v>
      </c>
      <c r="E1557" s="159" t="str">
        <f t="shared" si="48"/>
        <v>DER/SP 31/10/2024</v>
      </c>
      <c r="G1557" s="634">
        <v>337.31</v>
      </c>
    </row>
    <row r="1558" spans="1:7" ht="14" x14ac:dyDescent="0.3">
      <c r="A1558" s="632" t="s">
        <v>3309</v>
      </c>
      <c r="B1558" s="633" t="s">
        <v>3310</v>
      </c>
      <c r="C1558" s="632" t="s">
        <v>402</v>
      </c>
      <c r="D1558" s="159">
        <f t="shared" si="49"/>
        <v>644.53000370370364</v>
      </c>
      <c r="E1558" s="159" t="str">
        <f t="shared" si="48"/>
        <v>DER/SP 31/10/2024</v>
      </c>
      <c r="G1558" s="634">
        <v>600.95000000000005</v>
      </c>
    </row>
    <row r="1559" spans="1:7" ht="14" x14ac:dyDescent="0.3">
      <c r="A1559" s="632" t="s">
        <v>3311</v>
      </c>
      <c r="B1559" s="633" t="s">
        <v>3312</v>
      </c>
      <c r="C1559" s="632" t="s">
        <v>402</v>
      </c>
      <c r="D1559" s="159">
        <f t="shared" si="49"/>
        <v>449.38525925925916</v>
      </c>
      <c r="E1559" s="159" t="str">
        <f t="shared" si="48"/>
        <v>DER/SP 31/10/2024</v>
      </c>
      <c r="G1559" s="634">
        <v>419</v>
      </c>
    </row>
    <row r="1560" spans="1:7" ht="14" x14ac:dyDescent="0.3">
      <c r="A1560" s="632" t="s">
        <v>3313</v>
      </c>
      <c r="B1560" s="633" t="s">
        <v>3314</v>
      </c>
      <c r="C1560" s="632" t="s">
        <v>402</v>
      </c>
      <c r="D1560" s="159">
        <f t="shared" si="49"/>
        <v>295.16782148148144</v>
      </c>
      <c r="E1560" s="159" t="str">
        <f t="shared" si="48"/>
        <v>DER/SP 31/10/2024</v>
      </c>
      <c r="G1560" s="634">
        <v>275.20999999999998</v>
      </c>
    </row>
    <row r="1561" spans="1:7" ht="14" x14ac:dyDescent="0.3">
      <c r="A1561" s="632" t="s">
        <v>3315</v>
      </c>
      <c r="B1561" s="633" t="s">
        <v>3316</v>
      </c>
      <c r="C1561" s="632" t="s">
        <v>402</v>
      </c>
      <c r="D1561" s="159">
        <f t="shared" si="49"/>
        <v>359.28297851851852</v>
      </c>
      <c r="E1561" s="159" t="str">
        <f t="shared" si="48"/>
        <v>DER/SP 31/10/2024</v>
      </c>
      <c r="G1561" s="634">
        <v>334.99</v>
      </c>
    </row>
    <row r="1562" spans="1:7" ht="14" x14ac:dyDescent="0.3">
      <c r="A1562" s="632" t="s">
        <v>3317</v>
      </c>
      <c r="B1562" s="633" t="s">
        <v>3318</v>
      </c>
      <c r="C1562" s="632" t="s">
        <v>402</v>
      </c>
      <c r="D1562" s="159">
        <f t="shared" si="49"/>
        <v>642.04176074074064</v>
      </c>
      <c r="E1562" s="159" t="str">
        <f t="shared" si="48"/>
        <v>DER/SP 31/10/2024</v>
      </c>
      <c r="G1562" s="634">
        <v>598.63</v>
      </c>
    </row>
    <row r="1563" spans="1:7" ht="14" x14ac:dyDescent="0.3">
      <c r="A1563" s="632" t="s">
        <v>3319</v>
      </c>
      <c r="B1563" s="633" t="s">
        <v>3320</v>
      </c>
      <c r="C1563" s="632" t="s">
        <v>402</v>
      </c>
      <c r="D1563" s="159">
        <f t="shared" si="49"/>
        <v>691.4097881481481</v>
      </c>
      <c r="E1563" s="159" t="str">
        <f t="shared" si="48"/>
        <v>DER/SP 31/10/2024</v>
      </c>
      <c r="G1563" s="634">
        <v>644.66</v>
      </c>
    </row>
    <row r="1564" spans="1:7" ht="14" x14ac:dyDescent="0.3">
      <c r="A1564" s="632" t="s">
        <v>3321</v>
      </c>
      <c r="B1564" s="633" t="s">
        <v>3322</v>
      </c>
      <c r="C1564" s="632" t="s">
        <v>402</v>
      </c>
      <c r="D1564" s="159">
        <f t="shared" si="49"/>
        <v>884.33441925925911</v>
      </c>
      <c r="E1564" s="159" t="str">
        <f t="shared" si="48"/>
        <v>DER/SP 31/10/2024</v>
      </c>
      <c r="G1564" s="634">
        <v>824.54</v>
      </c>
    </row>
    <row r="1565" spans="1:7" ht="14" x14ac:dyDescent="0.3">
      <c r="A1565" s="632" t="s">
        <v>3323</v>
      </c>
      <c r="B1565" s="633" t="s">
        <v>3324</v>
      </c>
      <c r="C1565" s="632" t="s">
        <v>402</v>
      </c>
      <c r="D1565" s="159">
        <f t="shared" si="49"/>
        <v>2929.4449059259255</v>
      </c>
      <c r="E1565" s="159" t="str">
        <f t="shared" si="48"/>
        <v>DER/SP 31/10/2024</v>
      </c>
      <c r="G1565" s="634">
        <v>2731.37</v>
      </c>
    </row>
    <row r="1566" spans="1:7" ht="14" x14ac:dyDescent="0.3">
      <c r="A1566" s="632" t="s">
        <v>3325</v>
      </c>
      <c r="B1566" s="633" t="s">
        <v>3326</v>
      </c>
      <c r="C1566" s="632" t="s">
        <v>402</v>
      </c>
      <c r="D1566" s="159">
        <f t="shared" si="49"/>
        <v>3121.6402244444444</v>
      </c>
      <c r="E1566" s="159" t="str">
        <f t="shared" si="48"/>
        <v>DER/SP 31/10/2024</v>
      </c>
      <c r="G1566" s="634">
        <v>2910.57</v>
      </c>
    </row>
    <row r="1567" spans="1:7" ht="14" x14ac:dyDescent="0.3">
      <c r="A1567" s="632" t="s">
        <v>3327</v>
      </c>
      <c r="B1567" s="633" t="s">
        <v>3328</v>
      </c>
      <c r="C1567" s="632" t="s">
        <v>402</v>
      </c>
      <c r="D1567" s="159">
        <f t="shared" si="49"/>
        <v>1198.2176888888889</v>
      </c>
      <c r="E1567" s="159" t="str">
        <f t="shared" si="48"/>
        <v>DER/SP 31/10/2024</v>
      </c>
      <c r="G1567" s="634">
        <v>1117.2</v>
      </c>
    </row>
    <row r="1568" spans="1:7" ht="14" x14ac:dyDescent="0.3">
      <c r="A1568" s="632" t="s">
        <v>3329</v>
      </c>
      <c r="B1568" s="633" t="s">
        <v>3330</v>
      </c>
      <c r="C1568" s="632" t="s">
        <v>402</v>
      </c>
      <c r="D1568" s="159">
        <f t="shared" si="49"/>
        <v>1782.1074955555553</v>
      </c>
      <c r="E1568" s="159" t="str">
        <f t="shared" si="48"/>
        <v>DER/SP 31/10/2024</v>
      </c>
      <c r="G1568" s="634">
        <v>1661.61</v>
      </c>
    </row>
    <row r="1569" spans="1:7" ht="14" x14ac:dyDescent="0.3">
      <c r="A1569" s="632" t="s">
        <v>3331</v>
      </c>
      <c r="B1569" s="633" t="s">
        <v>3332</v>
      </c>
      <c r="C1569" s="632" t="s">
        <v>402</v>
      </c>
      <c r="D1569" s="159">
        <f t="shared" si="49"/>
        <v>4727.6616296296288</v>
      </c>
      <c r="E1569" s="159" t="str">
        <f t="shared" si="48"/>
        <v>DER/SP 31/10/2024</v>
      </c>
      <c r="G1569" s="634">
        <v>4408</v>
      </c>
    </row>
    <row r="1570" spans="1:7" ht="14" x14ac:dyDescent="0.3">
      <c r="A1570" s="632" t="s">
        <v>3333</v>
      </c>
      <c r="B1570" s="633" t="s">
        <v>3334</v>
      </c>
      <c r="C1570" s="632" t="s">
        <v>402</v>
      </c>
      <c r="D1570" s="159">
        <f t="shared" si="49"/>
        <v>4919.8462229629622</v>
      </c>
      <c r="E1570" s="159" t="str">
        <f t="shared" si="48"/>
        <v>DER/SP 31/10/2024</v>
      </c>
      <c r="G1570" s="634">
        <v>4587.1899999999996</v>
      </c>
    </row>
    <row r="1571" spans="1:7" ht="14" x14ac:dyDescent="0.3">
      <c r="A1571" s="632" t="s">
        <v>3335</v>
      </c>
      <c r="B1571" s="633" t="s">
        <v>3336</v>
      </c>
      <c r="C1571" s="632" t="s">
        <v>402</v>
      </c>
      <c r="D1571" s="159">
        <f t="shared" si="49"/>
        <v>541.08559259259255</v>
      </c>
      <c r="E1571" s="159" t="str">
        <f t="shared" si="48"/>
        <v>DER/SP 31/10/2024</v>
      </c>
      <c r="G1571" s="634">
        <v>504.5</v>
      </c>
    </row>
    <row r="1572" spans="1:7" ht="14" x14ac:dyDescent="0.3">
      <c r="A1572" s="632" t="s">
        <v>3337</v>
      </c>
      <c r="B1572" s="633" t="s">
        <v>3338</v>
      </c>
      <c r="C1572" s="632" t="s">
        <v>402</v>
      </c>
      <c r="D1572" s="159">
        <f t="shared" si="49"/>
        <v>457.60075111111109</v>
      </c>
      <c r="E1572" s="159" t="str">
        <f t="shared" si="48"/>
        <v>DER/SP 31/10/2024</v>
      </c>
      <c r="G1572" s="634">
        <v>426.66</v>
      </c>
    </row>
    <row r="1573" spans="1:7" ht="14" x14ac:dyDescent="0.3">
      <c r="A1573" s="632" t="s">
        <v>3339</v>
      </c>
      <c r="B1573" s="633" t="s">
        <v>3340</v>
      </c>
      <c r="C1573" s="632" t="s">
        <v>402</v>
      </c>
      <c r="D1573" s="159">
        <f t="shared" si="49"/>
        <v>546.64123851851843</v>
      </c>
      <c r="E1573" s="159" t="str">
        <f t="shared" si="48"/>
        <v>DER/SP 31/10/2024</v>
      </c>
      <c r="G1573" s="634">
        <v>509.68</v>
      </c>
    </row>
    <row r="1574" spans="1:7" ht="14" x14ac:dyDescent="0.3">
      <c r="A1574" s="632" t="s">
        <v>3341</v>
      </c>
      <c r="B1574" s="633" t="s">
        <v>3342</v>
      </c>
      <c r="C1574" s="632" t="s">
        <v>402</v>
      </c>
      <c r="D1574" s="159">
        <f t="shared" si="49"/>
        <v>829.41074592592588</v>
      </c>
      <c r="E1574" s="159" t="str">
        <f t="shared" si="48"/>
        <v>DER/SP 31/10/2024</v>
      </c>
      <c r="G1574" s="634">
        <v>773.33</v>
      </c>
    </row>
    <row r="1575" spans="1:7" ht="14" x14ac:dyDescent="0.3">
      <c r="A1575" s="632" t="s">
        <v>3343</v>
      </c>
      <c r="B1575" s="633" t="s">
        <v>3344</v>
      </c>
      <c r="C1575" s="632" t="s">
        <v>402</v>
      </c>
      <c r="D1575" s="159">
        <f t="shared" si="49"/>
        <v>32.15410518518518</v>
      </c>
      <c r="E1575" s="159" t="str">
        <f t="shared" si="48"/>
        <v>DER/SP 31/10/2024</v>
      </c>
      <c r="G1575" s="634">
        <v>29.98</v>
      </c>
    </row>
    <row r="1576" spans="1:7" ht="14" x14ac:dyDescent="0.3">
      <c r="A1576" s="632" t="s">
        <v>3345</v>
      </c>
      <c r="B1576" s="633" t="s">
        <v>3346</v>
      </c>
      <c r="C1576" s="632" t="s">
        <v>402</v>
      </c>
      <c r="D1576" s="159">
        <f t="shared" si="49"/>
        <v>1.0832437037037037</v>
      </c>
      <c r="E1576" s="159" t="str">
        <f t="shared" si="48"/>
        <v>DER/SP 31/10/2024</v>
      </c>
      <c r="G1576" s="634">
        <v>1.01</v>
      </c>
    </row>
    <row r="1577" spans="1:7" ht="14" x14ac:dyDescent="0.3">
      <c r="A1577" s="632" t="s">
        <v>3347</v>
      </c>
      <c r="B1577" s="633" t="s">
        <v>3348</v>
      </c>
      <c r="C1577" s="632" t="s">
        <v>402</v>
      </c>
      <c r="D1577" s="159">
        <f t="shared" si="49"/>
        <v>2.4131666666666662</v>
      </c>
      <c r="E1577" s="159" t="str">
        <f t="shared" si="48"/>
        <v>DER/SP 31/10/2024</v>
      </c>
      <c r="G1577" s="634">
        <v>2.25</v>
      </c>
    </row>
    <row r="1578" spans="1:7" ht="14" x14ac:dyDescent="0.3">
      <c r="A1578" s="632" t="s">
        <v>3349</v>
      </c>
      <c r="B1578" s="633" t="s">
        <v>3350</v>
      </c>
      <c r="C1578" s="632" t="s">
        <v>402</v>
      </c>
      <c r="D1578" s="159">
        <f t="shared" si="49"/>
        <v>34.009562222222222</v>
      </c>
      <c r="E1578" s="159" t="str">
        <f t="shared" si="48"/>
        <v>DER/SP 31/10/2024</v>
      </c>
      <c r="G1578" s="634">
        <v>31.71</v>
      </c>
    </row>
    <row r="1579" spans="1:7" ht="14" x14ac:dyDescent="0.3">
      <c r="A1579" s="632" t="s">
        <v>3351</v>
      </c>
      <c r="B1579" s="633" t="s">
        <v>3352</v>
      </c>
      <c r="C1579" s="632" t="s">
        <v>402</v>
      </c>
      <c r="D1579" s="159">
        <f t="shared" si="49"/>
        <v>32.390059259259253</v>
      </c>
      <c r="E1579" s="159" t="str">
        <f t="shared" si="48"/>
        <v>DER/SP 31/10/2024</v>
      </c>
      <c r="G1579" s="634">
        <v>30.2</v>
      </c>
    </row>
    <row r="1580" spans="1:7" ht="14" x14ac:dyDescent="0.3">
      <c r="A1580" s="632" t="s">
        <v>3353</v>
      </c>
      <c r="B1580" s="633" t="s">
        <v>3354</v>
      </c>
      <c r="C1580" s="632" t="s">
        <v>402</v>
      </c>
      <c r="D1580" s="159">
        <f t="shared" si="49"/>
        <v>1.5337014814814813</v>
      </c>
      <c r="E1580" s="159" t="str">
        <f t="shared" si="48"/>
        <v>DER/SP 31/10/2024</v>
      </c>
      <c r="G1580" s="634">
        <v>1.43</v>
      </c>
    </row>
    <row r="1581" spans="1:7" ht="14" x14ac:dyDescent="0.3">
      <c r="A1581" s="632" t="s">
        <v>3355</v>
      </c>
      <c r="B1581" s="633" t="s">
        <v>3356</v>
      </c>
      <c r="C1581" s="632" t="s">
        <v>402</v>
      </c>
      <c r="D1581" s="159">
        <f t="shared" si="49"/>
        <v>3.3677081481481479</v>
      </c>
      <c r="E1581" s="159" t="str">
        <f t="shared" si="48"/>
        <v>DER/SP 31/10/2024</v>
      </c>
      <c r="G1581" s="634">
        <v>3.14</v>
      </c>
    </row>
    <row r="1582" spans="1:7" ht="14" x14ac:dyDescent="0.3">
      <c r="A1582" s="632" t="s">
        <v>3357</v>
      </c>
      <c r="B1582" s="633" t="s">
        <v>3358</v>
      </c>
      <c r="C1582" s="632" t="s">
        <v>402</v>
      </c>
      <c r="D1582" s="159">
        <f t="shared" si="49"/>
        <v>34.95337851851852</v>
      </c>
      <c r="E1582" s="159" t="str">
        <f t="shared" si="48"/>
        <v>DER/SP 31/10/2024</v>
      </c>
      <c r="G1582" s="634">
        <v>32.590000000000003</v>
      </c>
    </row>
    <row r="1583" spans="1:7" ht="14" x14ac:dyDescent="0.3">
      <c r="A1583" s="632" t="s">
        <v>3359</v>
      </c>
      <c r="B1583" s="633" t="s">
        <v>3360</v>
      </c>
      <c r="C1583" s="632" t="s">
        <v>402</v>
      </c>
      <c r="D1583" s="159">
        <f t="shared" si="49"/>
        <v>213.74221555555553</v>
      </c>
      <c r="E1583" s="159" t="str">
        <f t="shared" si="48"/>
        <v>DER/SP 31/10/2024</v>
      </c>
      <c r="G1583" s="634">
        <v>199.29</v>
      </c>
    </row>
    <row r="1584" spans="1:7" ht="14" x14ac:dyDescent="0.3">
      <c r="A1584" s="632" t="s">
        <v>3361</v>
      </c>
      <c r="B1584" s="633" t="s">
        <v>3362</v>
      </c>
      <c r="C1584" s="632" t="s">
        <v>402</v>
      </c>
      <c r="D1584" s="159">
        <f t="shared" si="49"/>
        <v>308.638654074074</v>
      </c>
      <c r="E1584" s="159" t="str">
        <f t="shared" si="48"/>
        <v>DER/SP 31/10/2024</v>
      </c>
      <c r="G1584" s="634">
        <v>287.77</v>
      </c>
    </row>
    <row r="1585" spans="1:7" ht="14" x14ac:dyDescent="0.3">
      <c r="A1585" s="632" t="s">
        <v>3363</v>
      </c>
      <c r="B1585" s="633" t="s">
        <v>3364</v>
      </c>
      <c r="C1585" s="632" t="s">
        <v>402</v>
      </c>
      <c r="D1585" s="159">
        <f t="shared" si="49"/>
        <v>416.61981851851846</v>
      </c>
      <c r="E1585" s="159" t="str">
        <f t="shared" si="48"/>
        <v>DER/SP 31/10/2024</v>
      </c>
      <c r="G1585" s="634">
        <v>388.45</v>
      </c>
    </row>
    <row r="1586" spans="1:7" ht="14" x14ac:dyDescent="0.3">
      <c r="A1586" s="632" t="s">
        <v>3365</v>
      </c>
      <c r="B1586" s="633" t="s">
        <v>3366</v>
      </c>
      <c r="C1586" s="632" t="s">
        <v>402</v>
      </c>
      <c r="D1586" s="159">
        <f t="shared" si="49"/>
        <v>461.90155037037039</v>
      </c>
      <c r="E1586" s="159" t="str">
        <f t="shared" si="48"/>
        <v>DER/SP 31/10/2024</v>
      </c>
      <c r="G1586" s="634">
        <v>430.67</v>
      </c>
    </row>
    <row r="1587" spans="1:7" ht="14" x14ac:dyDescent="0.3">
      <c r="A1587" s="632" t="s">
        <v>3367</v>
      </c>
      <c r="B1587" s="633" t="s">
        <v>3368</v>
      </c>
      <c r="C1587" s="632" t="s">
        <v>402</v>
      </c>
      <c r="D1587" s="159">
        <f t="shared" si="49"/>
        <v>723.7891222222222</v>
      </c>
      <c r="E1587" s="159" t="str">
        <f t="shared" si="48"/>
        <v>DER/SP 31/10/2024</v>
      </c>
      <c r="G1587" s="634">
        <v>674.85</v>
      </c>
    </row>
    <row r="1588" spans="1:7" ht="14" x14ac:dyDescent="0.3">
      <c r="A1588" s="632" t="s">
        <v>3369</v>
      </c>
      <c r="B1588" s="633" t="s">
        <v>3370</v>
      </c>
      <c r="C1588" s="632" t="s">
        <v>402</v>
      </c>
      <c r="D1588" s="159">
        <f t="shared" si="49"/>
        <v>1243.1562148148146</v>
      </c>
      <c r="E1588" s="159" t="str">
        <f t="shared" si="48"/>
        <v>DER/SP 31/10/2024</v>
      </c>
      <c r="G1588" s="634">
        <v>1159.0999999999999</v>
      </c>
    </row>
    <row r="1589" spans="1:7" ht="14" x14ac:dyDescent="0.3">
      <c r="A1589" s="632" t="s">
        <v>3371</v>
      </c>
      <c r="B1589" s="633" t="s">
        <v>3372</v>
      </c>
      <c r="C1589" s="632" t="s">
        <v>402</v>
      </c>
      <c r="D1589" s="159">
        <f t="shared" si="49"/>
        <v>1417.2474207407406</v>
      </c>
      <c r="E1589" s="159" t="str">
        <f t="shared" si="48"/>
        <v>DER/SP 31/10/2024</v>
      </c>
      <c r="G1589" s="634">
        <v>1321.42</v>
      </c>
    </row>
    <row r="1590" spans="1:7" ht="14" x14ac:dyDescent="0.3">
      <c r="A1590" s="632" t="s">
        <v>3373</v>
      </c>
      <c r="B1590" s="633" t="s">
        <v>3374</v>
      </c>
      <c r="C1590" s="632" t="s">
        <v>402</v>
      </c>
      <c r="D1590" s="159">
        <f t="shared" si="49"/>
        <v>1462.5291525925925</v>
      </c>
      <c r="E1590" s="159" t="str">
        <f t="shared" si="48"/>
        <v>DER/SP 31/10/2024</v>
      </c>
      <c r="G1590" s="634">
        <v>1363.64</v>
      </c>
    </row>
    <row r="1591" spans="1:7" ht="14" x14ac:dyDescent="0.3">
      <c r="A1591" s="632" t="s">
        <v>3375</v>
      </c>
      <c r="B1591" s="633" t="s">
        <v>3376</v>
      </c>
      <c r="C1591" s="632" t="s">
        <v>402</v>
      </c>
      <c r="D1591" s="159">
        <f t="shared" si="49"/>
        <v>310.19380592592597</v>
      </c>
      <c r="E1591" s="159" t="str">
        <f t="shared" ref="E1591:E1654" si="50">$E$6</f>
        <v>DER/SP 31/10/2024</v>
      </c>
      <c r="G1591" s="634">
        <v>289.22000000000003</v>
      </c>
    </row>
    <row r="1592" spans="1:7" ht="14" x14ac:dyDescent="0.3">
      <c r="A1592" s="632" t="s">
        <v>3377</v>
      </c>
      <c r="B1592" s="633" t="s">
        <v>3378</v>
      </c>
      <c r="C1592" s="632" t="s">
        <v>402</v>
      </c>
      <c r="D1592" s="159">
        <f t="shared" si="49"/>
        <v>485.36825555555555</v>
      </c>
      <c r="E1592" s="159" t="str">
        <f t="shared" si="50"/>
        <v>DER/SP 31/10/2024</v>
      </c>
      <c r="G1592" s="634">
        <v>452.55</v>
      </c>
    </row>
    <row r="1593" spans="1:7" ht="14" x14ac:dyDescent="0.3">
      <c r="A1593" s="632" t="s">
        <v>3379</v>
      </c>
      <c r="B1593" s="633" t="s">
        <v>3380</v>
      </c>
      <c r="C1593" s="632" t="s">
        <v>402</v>
      </c>
      <c r="D1593" s="159">
        <f t="shared" si="49"/>
        <v>650.65408444444438</v>
      </c>
      <c r="E1593" s="159" t="str">
        <f t="shared" si="50"/>
        <v>DER/SP 31/10/2024</v>
      </c>
      <c r="G1593" s="634">
        <v>606.66</v>
      </c>
    </row>
    <row r="1594" spans="1:7" ht="14" x14ac:dyDescent="0.3">
      <c r="A1594" s="632" t="s">
        <v>3381</v>
      </c>
      <c r="B1594" s="633" t="s">
        <v>3382</v>
      </c>
      <c r="C1594" s="632" t="s">
        <v>402</v>
      </c>
      <c r="D1594" s="159">
        <f t="shared" si="49"/>
        <v>695.93581629629625</v>
      </c>
      <c r="E1594" s="159" t="str">
        <f t="shared" si="50"/>
        <v>DER/SP 31/10/2024</v>
      </c>
      <c r="G1594" s="634">
        <v>648.88</v>
      </c>
    </row>
    <row r="1595" spans="1:7" ht="14" x14ac:dyDescent="0.3">
      <c r="A1595" s="632" t="s">
        <v>3383</v>
      </c>
      <c r="B1595" s="633" t="s">
        <v>3384</v>
      </c>
      <c r="C1595" s="632" t="s">
        <v>402</v>
      </c>
      <c r="D1595" s="159">
        <f t="shared" si="49"/>
        <v>162.72250962962963</v>
      </c>
      <c r="E1595" s="159" t="str">
        <f t="shared" si="50"/>
        <v>DER/SP 31/10/2024</v>
      </c>
      <c r="G1595" s="634">
        <v>151.72</v>
      </c>
    </row>
    <row r="1596" spans="1:7" ht="14" x14ac:dyDescent="0.3">
      <c r="A1596" s="632" t="s">
        <v>3385</v>
      </c>
      <c r="B1596" s="633" t="s">
        <v>3386</v>
      </c>
      <c r="C1596" s="632" t="s">
        <v>402</v>
      </c>
      <c r="D1596" s="159">
        <f t="shared" si="49"/>
        <v>215.17939037037033</v>
      </c>
      <c r="E1596" s="159" t="str">
        <f t="shared" si="50"/>
        <v>DER/SP 31/10/2024</v>
      </c>
      <c r="G1596" s="634">
        <v>200.63</v>
      </c>
    </row>
    <row r="1597" spans="1:7" ht="14" x14ac:dyDescent="0.3">
      <c r="A1597" s="632" t="s">
        <v>3387</v>
      </c>
      <c r="B1597" s="633" t="s">
        <v>3388</v>
      </c>
      <c r="C1597" s="632" t="s">
        <v>402</v>
      </c>
      <c r="D1597" s="159">
        <f t="shared" si="49"/>
        <v>344.34279555555548</v>
      </c>
      <c r="E1597" s="159" t="str">
        <f t="shared" si="50"/>
        <v>DER/SP 31/10/2024</v>
      </c>
      <c r="G1597" s="634">
        <v>321.06</v>
      </c>
    </row>
    <row r="1598" spans="1:7" ht="14" x14ac:dyDescent="0.3">
      <c r="A1598" s="632" t="s">
        <v>3389</v>
      </c>
      <c r="B1598" s="633" t="s">
        <v>3390</v>
      </c>
      <c r="C1598" s="632" t="s">
        <v>402</v>
      </c>
      <c r="D1598" s="159">
        <f t="shared" si="49"/>
        <v>389.63525259259262</v>
      </c>
      <c r="E1598" s="159" t="str">
        <f t="shared" si="50"/>
        <v>DER/SP 31/10/2024</v>
      </c>
      <c r="G1598" s="634">
        <v>363.29</v>
      </c>
    </row>
    <row r="1599" spans="1:7" ht="14" x14ac:dyDescent="0.3">
      <c r="A1599" s="632" t="s">
        <v>3391</v>
      </c>
      <c r="B1599" s="633" t="s">
        <v>3392</v>
      </c>
      <c r="C1599" s="632" t="s">
        <v>402</v>
      </c>
      <c r="D1599" s="159">
        <f t="shared" si="49"/>
        <v>805.79388814814808</v>
      </c>
      <c r="E1599" s="159" t="str">
        <f t="shared" si="50"/>
        <v>DER/SP 31/10/2024</v>
      </c>
      <c r="G1599" s="634">
        <v>751.31</v>
      </c>
    </row>
    <row r="1600" spans="1:7" ht="14" x14ac:dyDescent="0.3">
      <c r="A1600" s="632" t="s">
        <v>3393</v>
      </c>
      <c r="B1600" s="633" t="s">
        <v>3394</v>
      </c>
      <c r="C1600" s="632" t="s">
        <v>402</v>
      </c>
      <c r="D1600" s="159">
        <f t="shared" si="49"/>
        <v>1150.0830577777776</v>
      </c>
      <c r="E1600" s="159" t="str">
        <f t="shared" si="50"/>
        <v>DER/SP 31/10/2024</v>
      </c>
      <c r="G1600" s="634">
        <v>1072.32</v>
      </c>
    </row>
    <row r="1601" spans="1:7" ht="14" x14ac:dyDescent="0.3">
      <c r="A1601" s="632" t="s">
        <v>3395</v>
      </c>
      <c r="B1601" s="633" t="s">
        <v>3396</v>
      </c>
      <c r="C1601" s="632" t="s">
        <v>402</v>
      </c>
      <c r="D1601" s="159">
        <f t="shared" si="49"/>
        <v>1403.5084585185182</v>
      </c>
      <c r="E1601" s="159" t="str">
        <f t="shared" si="50"/>
        <v>DER/SP 31/10/2024</v>
      </c>
      <c r="G1601" s="634">
        <v>1308.6099999999999</v>
      </c>
    </row>
    <row r="1602" spans="1:7" ht="14" x14ac:dyDescent="0.3">
      <c r="A1602" s="632" t="s">
        <v>3397</v>
      </c>
      <c r="B1602" s="633" t="s">
        <v>3398</v>
      </c>
      <c r="C1602" s="632" t="s">
        <v>402</v>
      </c>
      <c r="D1602" s="159">
        <f t="shared" si="49"/>
        <v>1548.2341074074075</v>
      </c>
      <c r="E1602" s="159" t="str">
        <f t="shared" si="50"/>
        <v>DER/SP 31/10/2024</v>
      </c>
      <c r="G1602" s="634">
        <v>1443.55</v>
      </c>
    </row>
    <row r="1603" spans="1:7" ht="14" x14ac:dyDescent="0.3">
      <c r="A1603" s="632" t="s">
        <v>3399</v>
      </c>
      <c r="B1603" s="633" t="s">
        <v>3400</v>
      </c>
      <c r="C1603" s="632" t="s">
        <v>402</v>
      </c>
      <c r="D1603" s="159">
        <f t="shared" si="49"/>
        <v>33.237348888888882</v>
      </c>
      <c r="E1603" s="159" t="str">
        <f t="shared" si="50"/>
        <v>DER/SP 31/10/2024</v>
      </c>
      <c r="G1603" s="634">
        <v>30.99</v>
      </c>
    </row>
    <row r="1604" spans="1:7" ht="14" x14ac:dyDescent="0.3">
      <c r="A1604" s="632" t="s">
        <v>3401</v>
      </c>
      <c r="B1604" s="633" t="s">
        <v>3402</v>
      </c>
      <c r="C1604" s="632" t="s">
        <v>402</v>
      </c>
      <c r="D1604" s="159">
        <f t="shared" si="49"/>
        <v>3.5500362962962959</v>
      </c>
      <c r="E1604" s="159" t="str">
        <f t="shared" si="50"/>
        <v>DER/SP 31/10/2024</v>
      </c>
      <c r="G1604" s="634">
        <v>3.31</v>
      </c>
    </row>
    <row r="1605" spans="1:7" ht="14" x14ac:dyDescent="0.3">
      <c r="A1605" s="632" t="s">
        <v>3403</v>
      </c>
      <c r="B1605" s="633" t="s">
        <v>3404</v>
      </c>
      <c r="C1605" s="632" t="s">
        <v>402</v>
      </c>
      <c r="D1605" s="159">
        <f t="shared" si="49"/>
        <v>8.4728962962962964</v>
      </c>
      <c r="E1605" s="159" t="str">
        <f t="shared" si="50"/>
        <v>DER/SP 31/10/2024</v>
      </c>
      <c r="G1605" s="634">
        <v>7.9</v>
      </c>
    </row>
    <row r="1606" spans="1:7" ht="14" x14ac:dyDescent="0.3">
      <c r="A1606" s="632" t="s">
        <v>3405</v>
      </c>
      <c r="B1606" s="633" t="s">
        <v>3406</v>
      </c>
      <c r="C1606" s="632" t="s">
        <v>402</v>
      </c>
      <c r="D1606" s="159">
        <f t="shared" si="49"/>
        <v>40.058566666666664</v>
      </c>
      <c r="E1606" s="159" t="str">
        <f t="shared" si="50"/>
        <v>DER/SP 31/10/2024</v>
      </c>
      <c r="G1606" s="634">
        <v>37.35</v>
      </c>
    </row>
    <row r="1607" spans="1:7" ht="14" x14ac:dyDescent="0.3">
      <c r="A1607" s="632" t="s">
        <v>4352</v>
      </c>
      <c r="B1607" s="633" t="s">
        <v>4353</v>
      </c>
      <c r="C1607" s="632" t="s">
        <v>402</v>
      </c>
      <c r="D1607" s="159">
        <f t="shared" si="49"/>
        <v>31.585670370370366</v>
      </c>
      <c r="E1607" s="159" t="str">
        <f t="shared" si="50"/>
        <v>DER/SP 31/10/2024</v>
      </c>
      <c r="G1607" s="634">
        <v>29.45</v>
      </c>
    </row>
    <row r="1608" spans="1:7" ht="14" x14ac:dyDescent="0.3">
      <c r="A1608" s="632" t="s">
        <v>4354</v>
      </c>
      <c r="B1608" s="633" t="s">
        <v>4355</v>
      </c>
      <c r="C1608" s="632" t="s">
        <v>402</v>
      </c>
      <c r="D1608" s="159">
        <f t="shared" si="49"/>
        <v>4.2900740740740739E-2</v>
      </c>
      <c r="E1608" s="159" t="str">
        <f t="shared" si="50"/>
        <v>DER/SP 31/10/2024</v>
      </c>
      <c r="G1608" s="634">
        <v>0.04</v>
      </c>
    </row>
    <row r="1609" spans="1:7" ht="14" x14ac:dyDescent="0.3">
      <c r="A1609" s="632" t="s">
        <v>3411</v>
      </c>
      <c r="B1609" s="633" t="s">
        <v>3412</v>
      </c>
      <c r="C1609" s="632" t="s">
        <v>402</v>
      </c>
      <c r="D1609" s="159">
        <f t="shared" si="49"/>
        <v>5.5341955555555549</v>
      </c>
      <c r="E1609" s="159" t="str">
        <f t="shared" si="50"/>
        <v>DER/SP 31/10/2024</v>
      </c>
      <c r="G1609" s="634">
        <v>5.16</v>
      </c>
    </row>
    <row r="1610" spans="1:7" ht="14" x14ac:dyDescent="0.3">
      <c r="A1610" s="632" t="s">
        <v>3413</v>
      </c>
      <c r="B1610" s="633" t="s">
        <v>3414</v>
      </c>
      <c r="C1610" s="632" t="s">
        <v>402</v>
      </c>
      <c r="D1610" s="159">
        <f t="shared" si="49"/>
        <v>37.130591111111109</v>
      </c>
      <c r="E1610" s="159" t="str">
        <f t="shared" si="50"/>
        <v>DER/SP 31/10/2024</v>
      </c>
      <c r="G1610" s="634">
        <v>34.619999999999997</v>
      </c>
    </row>
    <row r="1611" spans="1:7" ht="14" x14ac:dyDescent="0.3">
      <c r="A1611" s="632" t="s">
        <v>3415</v>
      </c>
      <c r="B1611" s="633" t="s">
        <v>3416</v>
      </c>
      <c r="C1611" s="632" t="s">
        <v>402</v>
      </c>
      <c r="D1611" s="159">
        <f t="shared" si="49"/>
        <v>83.216711851851855</v>
      </c>
      <c r="E1611" s="159" t="str">
        <f t="shared" si="50"/>
        <v>DER/SP 31/10/2024</v>
      </c>
      <c r="G1611" s="634">
        <v>77.59</v>
      </c>
    </row>
    <row r="1612" spans="1:7" ht="14" x14ac:dyDescent="0.3">
      <c r="A1612" s="632" t="s">
        <v>3417</v>
      </c>
      <c r="B1612" s="633" t="s">
        <v>3418</v>
      </c>
      <c r="C1612" s="632" t="s">
        <v>402</v>
      </c>
      <c r="D1612" s="159">
        <f t="shared" si="49"/>
        <v>99.701321481481457</v>
      </c>
      <c r="E1612" s="159" t="str">
        <f t="shared" si="50"/>
        <v>DER/SP 31/10/2024</v>
      </c>
      <c r="G1612" s="634">
        <v>92.96</v>
      </c>
    </row>
    <row r="1613" spans="1:7" ht="14" x14ac:dyDescent="0.3">
      <c r="A1613" s="632" t="s">
        <v>3419</v>
      </c>
      <c r="B1613" s="633" t="s">
        <v>3420</v>
      </c>
      <c r="C1613" s="632" t="s">
        <v>402</v>
      </c>
      <c r="D1613" s="159">
        <f t="shared" si="49"/>
        <v>108.91425555555554</v>
      </c>
      <c r="E1613" s="159" t="str">
        <f t="shared" si="50"/>
        <v>DER/SP 31/10/2024</v>
      </c>
      <c r="G1613" s="634">
        <v>101.55</v>
      </c>
    </row>
    <row r="1614" spans="1:7" ht="14" x14ac:dyDescent="0.3">
      <c r="A1614" s="632" t="s">
        <v>3421</v>
      </c>
      <c r="B1614" s="633" t="s">
        <v>3422</v>
      </c>
      <c r="C1614" s="632" t="s">
        <v>402</v>
      </c>
      <c r="D1614" s="159">
        <f t="shared" si="49"/>
        <v>140.51065111111109</v>
      </c>
      <c r="E1614" s="159" t="str">
        <f t="shared" si="50"/>
        <v>DER/SP 31/10/2024</v>
      </c>
      <c r="G1614" s="634">
        <v>131.01</v>
      </c>
    </row>
    <row r="1615" spans="1:7" ht="14" x14ac:dyDescent="0.3">
      <c r="A1615" s="632" t="s">
        <v>3423</v>
      </c>
      <c r="B1615" s="633" t="s">
        <v>3424</v>
      </c>
      <c r="C1615" s="632" t="s">
        <v>402</v>
      </c>
      <c r="D1615" s="159">
        <f t="shared" ref="D1615:D1678" si="51">(G1615/(1+0.35))*(1+$D$3)</f>
        <v>226.82694148148144</v>
      </c>
      <c r="E1615" s="159" t="str">
        <f t="shared" si="50"/>
        <v>DER/SP 31/10/2024</v>
      </c>
      <c r="G1615" s="634">
        <v>211.49</v>
      </c>
    </row>
    <row r="1616" spans="1:7" ht="14" x14ac:dyDescent="0.3">
      <c r="A1616" s="632" t="s">
        <v>3425</v>
      </c>
      <c r="B1616" s="633" t="s">
        <v>3426</v>
      </c>
      <c r="C1616" s="632" t="s">
        <v>402</v>
      </c>
      <c r="D1616" s="159">
        <f t="shared" si="51"/>
        <v>26.920214814814813</v>
      </c>
      <c r="E1616" s="159" t="str">
        <f t="shared" si="50"/>
        <v>DER/SP 31/10/2024</v>
      </c>
      <c r="G1616" s="634">
        <v>25.1</v>
      </c>
    </row>
    <row r="1617" spans="1:7" ht="14" x14ac:dyDescent="0.3">
      <c r="A1617" s="632" t="s">
        <v>3427</v>
      </c>
      <c r="B1617" s="633" t="s">
        <v>3428</v>
      </c>
      <c r="C1617" s="632" t="s">
        <v>402</v>
      </c>
      <c r="D1617" s="159">
        <f t="shared" si="51"/>
        <v>312.11361407407406</v>
      </c>
      <c r="E1617" s="159" t="str">
        <f t="shared" si="50"/>
        <v>DER/SP 31/10/2024</v>
      </c>
      <c r="G1617" s="634">
        <v>291.01</v>
      </c>
    </row>
    <row r="1618" spans="1:7" ht="14" x14ac:dyDescent="0.3">
      <c r="A1618" s="632" t="s">
        <v>3429</v>
      </c>
      <c r="B1618" s="633" t="s">
        <v>3430</v>
      </c>
      <c r="C1618" s="632" t="s">
        <v>402</v>
      </c>
      <c r="D1618" s="159">
        <f t="shared" si="51"/>
        <v>525.83437925925921</v>
      </c>
      <c r="E1618" s="159" t="str">
        <f t="shared" si="50"/>
        <v>DER/SP 31/10/2024</v>
      </c>
      <c r="G1618" s="634">
        <v>490.28</v>
      </c>
    </row>
    <row r="1619" spans="1:7" ht="14" x14ac:dyDescent="0.3">
      <c r="A1619" s="632" t="s">
        <v>3431</v>
      </c>
      <c r="B1619" s="633" t="s">
        <v>3432</v>
      </c>
      <c r="C1619" s="632" t="s">
        <v>402</v>
      </c>
      <c r="D1619" s="159">
        <f t="shared" si="51"/>
        <v>145.53003777777778</v>
      </c>
      <c r="E1619" s="159" t="str">
        <f t="shared" si="50"/>
        <v>DER/SP 31/10/2024</v>
      </c>
      <c r="G1619" s="634">
        <v>135.69</v>
      </c>
    </row>
    <row r="1620" spans="1:7" ht="14" x14ac:dyDescent="0.3">
      <c r="A1620" s="632" t="s">
        <v>3433</v>
      </c>
      <c r="B1620" s="633" t="s">
        <v>3434</v>
      </c>
      <c r="C1620" s="632" t="s">
        <v>402</v>
      </c>
      <c r="D1620" s="159">
        <f t="shared" si="51"/>
        <v>1.6624037037037036</v>
      </c>
      <c r="E1620" s="159" t="str">
        <f t="shared" si="50"/>
        <v>DER/SP 31/10/2024</v>
      </c>
      <c r="G1620" s="634">
        <v>1.55</v>
      </c>
    </row>
    <row r="1621" spans="1:7" ht="14" x14ac:dyDescent="0.3">
      <c r="A1621" s="632" t="s">
        <v>3435</v>
      </c>
      <c r="B1621" s="633" t="s">
        <v>3436</v>
      </c>
      <c r="C1621" s="632" t="s">
        <v>402</v>
      </c>
      <c r="D1621" s="159">
        <f t="shared" si="51"/>
        <v>120.86211185185184</v>
      </c>
      <c r="E1621" s="159" t="str">
        <f t="shared" si="50"/>
        <v>DER/SP 31/10/2024</v>
      </c>
      <c r="G1621" s="634">
        <v>112.69</v>
      </c>
    </row>
    <row r="1622" spans="1:7" ht="14" x14ac:dyDescent="0.3">
      <c r="A1622" s="632" t="s">
        <v>3437</v>
      </c>
      <c r="B1622" s="633" t="s">
        <v>3438</v>
      </c>
      <c r="C1622" s="632" t="s">
        <v>402</v>
      </c>
      <c r="D1622" s="159">
        <f t="shared" si="51"/>
        <v>265.58776074074069</v>
      </c>
      <c r="E1622" s="159" t="str">
        <f t="shared" si="50"/>
        <v>DER/SP 31/10/2024</v>
      </c>
      <c r="G1622" s="634">
        <v>247.63</v>
      </c>
    </row>
    <row r="1623" spans="1:7" ht="14" x14ac:dyDescent="0.3">
      <c r="A1623" s="632" t="s">
        <v>3439</v>
      </c>
      <c r="B1623" s="633" t="s">
        <v>3440</v>
      </c>
      <c r="C1623" s="632" t="s">
        <v>402</v>
      </c>
      <c r="D1623" s="159">
        <f t="shared" si="51"/>
        <v>272.60203185185185</v>
      </c>
      <c r="E1623" s="159" t="str">
        <f t="shared" si="50"/>
        <v>DER/SP 31/10/2024</v>
      </c>
      <c r="G1623" s="634">
        <v>254.17</v>
      </c>
    </row>
    <row r="1624" spans="1:7" ht="14" x14ac:dyDescent="0.3">
      <c r="A1624" s="632" t="s">
        <v>3441</v>
      </c>
      <c r="B1624" s="633" t="s">
        <v>3442</v>
      </c>
      <c r="C1624" s="632" t="s">
        <v>402</v>
      </c>
      <c r="D1624" s="159">
        <f t="shared" si="51"/>
        <v>50.065164444444441</v>
      </c>
      <c r="E1624" s="159" t="str">
        <f t="shared" si="50"/>
        <v>DER/SP 31/10/2024</v>
      </c>
      <c r="G1624" s="634">
        <v>46.68</v>
      </c>
    </row>
    <row r="1625" spans="1:7" ht="14" x14ac:dyDescent="0.3">
      <c r="A1625" s="632" t="s">
        <v>3443</v>
      </c>
      <c r="B1625" s="633" t="s">
        <v>3444</v>
      </c>
      <c r="C1625" s="632" t="s">
        <v>402</v>
      </c>
      <c r="D1625" s="159">
        <f t="shared" si="51"/>
        <v>297.85984296296294</v>
      </c>
      <c r="E1625" s="159" t="str">
        <f t="shared" si="50"/>
        <v>DER/SP 31/10/2024</v>
      </c>
      <c r="G1625" s="634">
        <v>277.72000000000003</v>
      </c>
    </row>
    <row r="1626" spans="1:7" ht="14" x14ac:dyDescent="0.3">
      <c r="A1626" s="632" t="s">
        <v>3445</v>
      </c>
      <c r="B1626" s="633" t="s">
        <v>3446</v>
      </c>
      <c r="C1626" s="632" t="s">
        <v>402</v>
      </c>
      <c r="D1626" s="159">
        <f t="shared" si="51"/>
        <v>546.094254074074</v>
      </c>
      <c r="E1626" s="159" t="str">
        <f t="shared" si="50"/>
        <v>DER/SP 31/10/2024</v>
      </c>
      <c r="G1626" s="634">
        <v>509.17</v>
      </c>
    </row>
    <row r="1627" spans="1:7" ht="14" x14ac:dyDescent="0.3">
      <c r="A1627" s="632" t="s">
        <v>3447</v>
      </c>
      <c r="B1627" s="633" t="s">
        <v>3448</v>
      </c>
      <c r="C1627" s="632" t="s">
        <v>402</v>
      </c>
      <c r="D1627" s="159">
        <f t="shared" si="51"/>
        <v>312.62842296296293</v>
      </c>
      <c r="E1627" s="159" t="str">
        <f t="shared" si="50"/>
        <v>DER/SP 31/10/2024</v>
      </c>
      <c r="G1627" s="634">
        <v>291.49</v>
      </c>
    </row>
    <row r="1628" spans="1:7" ht="14" x14ac:dyDescent="0.3">
      <c r="A1628" s="632" t="s">
        <v>3449</v>
      </c>
      <c r="B1628" s="633" t="s">
        <v>3450</v>
      </c>
      <c r="C1628" s="632" t="s">
        <v>402</v>
      </c>
      <c r="D1628" s="159">
        <f t="shared" si="51"/>
        <v>344.98630666666668</v>
      </c>
      <c r="E1628" s="159" t="str">
        <f t="shared" si="50"/>
        <v>DER/SP 31/10/2024</v>
      </c>
      <c r="G1628" s="634">
        <v>321.66000000000003</v>
      </c>
    </row>
    <row r="1629" spans="1:7" ht="14" x14ac:dyDescent="0.3">
      <c r="A1629" s="632" t="s">
        <v>3451</v>
      </c>
      <c r="B1629" s="633" t="s">
        <v>3452</v>
      </c>
      <c r="C1629" s="632" t="s">
        <v>402</v>
      </c>
      <c r="D1629" s="159">
        <f t="shared" si="51"/>
        <v>685.1570051851852</v>
      </c>
      <c r="E1629" s="159" t="str">
        <f t="shared" si="50"/>
        <v>DER/SP 31/10/2024</v>
      </c>
      <c r="G1629" s="634">
        <v>638.83000000000004</v>
      </c>
    </row>
    <row r="1630" spans="1:7" ht="14" x14ac:dyDescent="0.3">
      <c r="A1630" s="632" t="s">
        <v>3453</v>
      </c>
      <c r="B1630" s="633" t="s">
        <v>3454</v>
      </c>
      <c r="C1630" s="632" t="s">
        <v>402</v>
      </c>
      <c r="D1630" s="159">
        <f t="shared" si="51"/>
        <v>829.88265407407391</v>
      </c>
      <c r="E1630" s="159" t="str">
        <f t="shared" si="50"/>
        <v>DER/SP 31/10/2024</v>
      </c>
      <c r="G1630" s="634">
        <v>773.77</v>
      </c>
    </row>
    <row r="1631" spans="1:7" ht="14" x14ac:dyDescent="0.3">
      <c r="A1631" s="632" t="s">
        <v>3455</v>
      </c>
      <c r="B1631" s="633" t="s">
        <v>3456</v>
      </c>
      <c r="C1631" s="632" t="s">
        <v>402</v>
      </c>
      <c r="D1631" s="159">
        <f t="shared" si="51"/>
        <v>145.70164074074071</v>
      </c>
      <c r="E1631" s="159" t="str">
        <f t="shared" si="50"/>
        <v>DER/SP 31/10/2024</v>
      </c>
      <c r="G1631" s="634">
        <v>135.85</v>
      </c>
    </row>
    <row r="1632" spans="1:7" ht="14" x14ac:dyDescent="0.3">
      <c r="A1632" s="632" t="s">
        <v>3457</v>
      </c>
      <c r="B1632" s="633" t="s">
        <v>3458</v>
      </c>
      <c r="C1632" s="632" t="s">
        <v>402</v>
      </c>
      <c r="D1632" s="159">
        <f t="shared" si="51"/>
        <v>1.9948844444444445</v>
      </c>
      <c r="E1632" s="159" t="str">
        <f t="shared" si="50"/>
        <v>DER/SP 31/10/2024</v>
      </c>
      <c r="G1632" s="634">
        <v>1.86</v>
      </c>
    </row>
    <row r="1633" spans="1:7" ht="14" x14ac:dyDescent="0.3">
      <c r="A1633" s="632" t="s">
        <v>3459</v>
      </c>
      <c r="B1633" s="633" t="s">
        <v>3460</v>
      </c>
      <c r="C1633" s="632" t="s">
        <v>402</v>
      </c>
      <c r="D1633" s="159">
        <f t="shared" si="51"/>
        <v>120.9050125925926</v>
      </c>
      <c r="E1633" s="159" t="str">
        <f t="shared" si="50"/>
        <v>DER/SP 31/10/2024</v>
      </c>
      <c r="G1633" s="634">
        <v>112.73</v>
      </c>
    </row>
    <row r="1634" spans="1:7" ht="14" x14ac:dyDescent="0.3">
      <c r="A1634" s="632" t="s">
        <v>3461</v>
      </c>
      <c r="B1634" s="633" t="s">
        <v>3462</v>
      </c>
      <c r="C1634" s="632" t="s">
        <v>402</v>
      </c>
      <c r="D1634" s="159">
        <f t="shared" si="51"/>
        <v>265.63066148148141</v>
      </c>
      <c r="E1634" s="159" t="str">
        <f t="shared" si="50"/>
        <v>DER/SP 31/10/2024</v>
      </c>
      <c r="G1634" s="634">
        <v>247.67</v>
      </c>
    </row>
    <row r="1635" spans="1:7" ht="14" x14ac:dyDescent="0.3">
      <c r="A1635" s="632" t="s">
        <v>3463</v>
      </c>
      <c r="B1635" s="633" t="s">
        <v>3464</v>
      </c>
      <c r="C1635" s="632" t="s">
        <v>402</v>
      </c>
      <c r="D1635" s="159">
        <f t="shared" si="51"/>
        <v>9.8778955555555541</v>
      </c>
      <c r="E1635" s="159" t="str">
        <f t="shared" si="50"/>
        <v>DER/SP 31/10/2024</v>
      </c>
      <c r="G1635" s="634">
        <v>9.2100000000000009</v>
      </c>
    </row>
    <row r="1636" spans="1:7" ht="14" x14ac:dyDescent="0.3">
      <c r="A1636" s="632" t="s">
        <v>3465</v>
      </c>
      <c r="B1636" s="633" t="s">
        <v>3466</v>
      </c>
      <c r="C1636" s="632" t="s">
        <v>402</v>
      </c>
      <c r="D1636" s="159">
        <f t="shared" si="51"/>
        <v>11.572474814814813</v>
      </c>
      <c r="E1636" s="159" t="str">
        <f t="shared" si="50"/>
        <v>DER/SP 31/10/2024</v>
      </c>
      <c r="G1636" s="634">
        <v>10.79</v>
      </c>
    </row>
    <row r="1637" spans="1:7" ht="14" x14ac:dyDescent="0.3">
      <c r="A1637" s="632" t="s">
        <v>3467</v>
      </c>
      <c r="B1637" s="633" t="s">
        <v>3468</v>
      </c>
      <c r="C1637" s="632" t="s">
        <v>402</v>
      </c>
      <c r="D1637" s="159">
        <f t="shared" si="51"/>
        <v>11.572474814814813</v>
      </c>
      <c r="E1637" s="159" t="str">
        <f t="shared" si="50"/>
        <v>DER/SP 31/10/2024</v>
      </c>
      <c r="G1637" s="634">
        <v>10.79</v>
      </c>
    </row>
    <row r="1638" spans="1:7" ht="14" x14ac:dyDescent="0.3">
      <c r="A1638" s="632" t="s">
        <v>3469</v>
      </c>
      <c r="B1638" s="633" t="s">
        <v>3470</v>
      </c>
      <c r="C1638" s="632" t="s">
        <v>402</v>
      </c>
      <c r="D1638" s="159">
        <f t="shared" si="51"/>
        <v>11.572474814814813</v>
      </c>
      <c r="E1638" s="159" t="str">
        <f t="shared" si="50"/>
        <v>DER/SP 31/10/2024</v>
      </c>
      <c r="G1638" s="634">
        <v>10.79</v>
      </c>
    </row>
    <row r="1639" spans="1:7" ht="14" x14ac:dyDescent="0.3">
      <c r="A1639" s="632" t="s">
        <v>3479</v>
      </c>
      <c r="B1639" s="633" t="s">
        <v>3480</v>
      </c>
      <c r="C1639" s="632" t="s">
        <v>402</v>
      </c>
      <c r="D1639" s="159">
        <f t="shared" si="51"/>
        <v>4.9121348148148147</v>
      </c>
      <c r="E1639" s="159" t="str">
        <f t="shared" si="50"/>
        <v>DER/SP 31/10/2024</v>
      </c>
      <c r="G1639" s="634">
        <v>4.58</v>
      </c>
    </row>
    <row r="1640" spans="1:7" ht="14" x14ac:dyDescent="0.3">
      <c r="A1640" s="632" t="s">
        <v>3481</v>
      </c>
      <c r="B1640" s="633" t="s">
        <v>3482</v>
      </c>
      <c r="C1640" s="632" t="s">
        <v>402</v>
      </c>
      <c r="D1640" s="159">
        <f t="shared" si="51"/>
        <v>5.759424444444444</v>
      </c>
      <c r="E1640" s="159" t="str">
        <f t="shared" si="50"/>
        <v>DER/SP 31/10/2024</v>
      </c>
      <c r="G1640" s="634">
        <v>5.37</v>
      </c>
    </row>
    <row r="1641" spans="1:7" ht="14" x14ac:dyDescent="0.3">
      <c r="A1641" s="632" t="s">
        <v>3483</v>
      </c>
      <c r="B1641" s="633" t="s">
        <v>3484</v>
      </c>
      <c r="C1641" s="632" t="s">
        <v>402</v>
      </c>
      <c r="D1641" s="159">
        <f t="shared" si="51"/>
        <v>105.95410444444444</v>
      </c>
      <c r="E1641" s="159" t="str">
        <f t="shared" si="50"/>
        <v>DER/SP 31/10/2024</v>
      </c>
      <c r="G1641" s="634">
        <v>98.79</v>
      </c>
    </row>
    <row r="1642" spans="1:7" ht="14" x14ac:dyDescent="0.3">
      <c r="A1642" s="632" t="s">
        <v>3485</v>
      </c>
      <c r="B1642" s="633" t="s">
        <v>3486</v>
      </c>
      <c r="C1642" s="632" t="s">
        <v>402</v>
      </c>
      <c r="D1642" s="159">
        <f t="shared" si="51"/>
        <v>105.95410444444444</v>
      </c>
      <c r="E1642" s="159" t="str">
        <f t="shared" si="50"/>
        <v>DER/SP 31/10/2024</v>
      </c>
      <c r="G1642" s="634">
        <v>98.79</v>
      </c>
    </row>
    <row r="1643" spans="1:7" ht="14" x14ac:dyDescent="0.3">
      <c r="A1643" s="632" t="s">
        <v>3487</v>
      </c>
      <c r="B1643" s="633" t="s">
        <v>3488</v>
      </c>
      <c r="C1643" s="632" t="s">
        <v>402</v>
      </c>
      <c r="D1643" s="159">
        <f t="shared" si="51"/>
        <v>35.74704222222222</v>
      </c>
      <c r="E1643" s="159" t="str">
        <f t="shared" si="50"/>
        <v>DER/SP 31/10/2024</v>
      </c>
      <c r="G1643" s="634">
        <v>33.33</v>
      </c>
    </row>
    <row r="1644" spans="1:7" ht="14" x14ac:dyDescent="0.3">
      <c r="A1644" s="632" t="s">
        <v>3489</v>
      </c>
      <c r="B1644" s="633" t="s">
        <v>3490</v>
      </c>
      <c r="C1644" s="632" t="s">
        <v>402</v>
      </c>
      <c r="D1644" s="159">
        <f t="shared" si="51"/>
        <v>8.0331637037037034</v>
      </c>
      <c r="E1644" s="159" t="str">
        <f t="shared" si="50"/>
        <v>DER/SP 31/10/2024</v>
      </c>
      <c r="G1644" s="634">
        <v>7.49</v>
      </c>
    </row>
    <row r="1645" spans="1:7" ht="14" x14ac:dyDescent="0.3">
      <c r="A1645" s="632" t="s">
        <v>3491</v>
      </c>
      <c r="B1645" s="633" t="s">
        <v>3492</v>
      </c>
      <c r="C1645" s="632" t="s">
        <v>402</v>
      </c>
      <c r="D1645" s="159">
        <f t="shared" si="51"/>
        <v>19.219531851851851</v>
      </c>
      <c r="E1645" s="159" t="str">
        <f t="shared" si="50"/>
        <v>DER/SP 31/10/2024</v>
      </c>
      <c r="G1645" s="634">
        <v>17.920000000000002</v>
      </c>
    </row>
    <row r="1646" spans="1:7" ht="14" x14ac:dyDescent="0.3">
      <c r="A1646" s="632" t="s">
        <v>3493</v>
      </c>
      <c r="B1646" s="633" t="s">
        <v>3494</v>
      </c>
      <c r="C1646" s="632" t="s">
        <v>402</v>
      </c>
      <c r="D1646" s="159">
        <f t="shared" si="51"/>
        <v>50.805202222222213</v>
      </c>
      <c r="E1646" s="159" t="str">
        <f t="shared" si="50"/>
        <v>DER/SP 31/10/2024</v>
      </c>
      <c r="G1646" s="634">
        <v>47.37</v>
      </c>
    </row>
    <row r="1647" spans="1:7" ht="14" x14ac:dyDescent="0.3">
      <c r="A1647" s="156" t="s">
        <v>2971</v>
      </c>
      <c r="B1647" s="157" t="s">
        <v>2972</v>
      </c>
      <c r="C1647" s="158" t="s">
        <v>402</v>
      </c>
      <c r="D1647" s="159">
        <f t="shared" si="51"/>
        <v>9.2558348148148148</v>
      </c>
      <c r="E1647" s="159" t="str">
        <f t="shared" si="50"/>
        <v>DER/SP 31/10/2024</v>
      </c>
      <c r="G1647" s="159">
        <v>8.6300000000000008</v>
      </c>
    </row>
    <row r="1648" spans="1:7" ht="14" x14ac:dyDescent="0.3">
      <c r="A1648" s="156" t="s">
        <v>2973</v>
      </c>
      <c r="B1648" s="157" t="s">
        <v>2974</v>
      </c>
      <c r="C1648" s="158" t="s">
        <v>402</v>
      </c>
      <c r="D1648" s="159">
        <f t="shared" si="51"/>
        <v>41.688794814814806</v>
      </c>
      <c r="E1648" s="159" t="str">
        <f t="shared" si="50"/>
        <v>DER/SP 31/10/2024</v>
      </c>
      <c r="G1648" s="159">
        <v>38.869999999999997</v>
      </c>
    </row>
    <row r="1649" spans="1:7" ht="14" x14ac:dyDescent="0.3">
      <c r="A1649" s="156" t="s">
        <v>2975</v>
      </c>
      <c r="B1649" s="157" t="s">
        <v>2976</v>
      </c>
      <c r="C1649" s="158" t="s">
        <v>402</v>
      </c>
      <c r="D1649" s="159">
        <f t="shared" si="51"/>
        <v>1.1475948148148147</v>
      </c>
      <c r="E1649" s="159" t="str">
        <f t="shared" si="50"/>
        <v>DER/SP 31/10/2024</v>
      </c>
      <c r="G1649" s="159">
        <v>1.07</v>
      </c>
    </row>
    <row r="1650" spans="1:7" ht="14" x14ac:dyDescent="0.3">
      <c r="A1650" s="156" t="s">
        <v>2977</v>
      </c>
      <c r="B1650" s="157" t="s">
        <v>2978</v>
      </c>
      <c r="C1650" s="158" t="s">
        <v>402</v>
      </c>
      <c r="D1650" s="159">
        <f t="shared" si="51"/>
        <v>1.8983577777777778</v>
      </c>
      <c r="E1650" s="159" t="str">
        <f t="shared" si="50"/>
        <v>DER/SP 31/10/2024</v>
      </c>
      <c r="G1650" s="159">
        <v>1.77</v>
      </c>
    </row>
    <row r="1651" spans="1:7" ht="14" x14ac:dyDescent="0.3">
      <c r="A1651" s="156" t="s">
        <v>2979</v>
      </c>
      <c r="B1651" s="157" t="s">
        <v>2980</v>
      </c>
      <c r="C1651" s="158" t="s">
        <v>402</v>
      </c>
      <c r="D1651" s="159">
        <f t="shared" si="51"/>
        <v>1.8983577777777778</v>
      </c>
      <c r="E1651" s="159" t="str">
        <f t="shared" si="50"/>
        <v>DER/SP 31/10/2024</v>
      </c>
      <c r="G1651" s="159">
        <v>1.77</v>
      </c>
    </row>
    <row r="1652" spans="1:7" ht="14" x14ac:dyDescent="0.3">
      <c r="A1652" s="156" t="s">
        <v>2981</v>
      </c>
      <c r="B1652" s="157" t="s">
        <v>2982</v>
      </c>
      <c r="C1652" s="158" t="s">
        <v>402</v>
      </c>
      <c r="D1652" s="159">
        <f t="shared" si="51"/>
        <v>1.8983577777777778</v>
      </c>
      <c r="E1652" s="159" t="str">
        <f t="shared" si="50"/>
        <v>DER/SP 31/10/2024</v>
      </c>
      <c r="G1652" s="159">
        <v>1.77</v>
      </c>
    </row>
    <row r="1653" spans="1:7" ht="14" x14ac:dyDescent="0.3">
      <c r="A1653" s="156" t="s">
        <v>2983</v>
      </c>
      <c r="B1653" s="157" t="s">
        <v>2984</v>
      </c>
      <c r="C1653" s="158" t="s">
        <v>402</v>
      </c>
      <c r="D1653" s="159">
        <f t="shared" si="51"/>
        <v>7.9151866666666653</v>
      </c>
      <c r="E1653" s="159" t="str">
        <f t="shared" si="50"/>
        <v>DER/SP 31/10/2024</v>
      </c>
      <c r="G1653" s="159">
        <v>7.38</v>
      </c>
    </row>
    <row r="1654" spans="1:7" ht="14" x14ac:dyDescent="0.3">
      <c r="A1654" s="156" t="s">
        <v>2985</v>
      </c>
      <c r="B1654" s="157" t="s">
        <v>2986</v>
      </c>
      <c r="C1654" s="158" t="s">
        <v>402</v>
      </c>
      <c r="D1654" s="159">
        <f t="shared" si="51"/>
        <v>13.052550370370369</v>
      </c>
      <c r="E1654" s="159" t="str">
        <f t="shared" si="50"/>
        <v>DER/SP 31/10/2024</v>
      </c>
      <c r="G1654" s="159">
        <v>12.17</v>
      </c>
    </row>
    <row r="1655" spans="1:7" ht="14" x14ac:dyDescent="0.3">
      <c r="A1655" s="156" t="s">
        <v>2987</v>
      </c>
      <c r="B1655" s="157" t="s">
        <v>2988</v>
      </c>
      <c r="C1655" s="158" t="s">
        <v>402</v>
      </c>
      <c r="D1655" s="159">
        <f t="shared" si="51"/>
        <v>13.052550370370369</v>
      </c>
      <c r="E1655" s="159" t="str">
        <f t="shared" ref="E1655:E1718" si="52">$E$6</f>
        <v>DER/SP 31/10/2024</v>
      </c>
      <c r="G1655" s="159">
        <v>12.17</v>
      </c>
    </row>
    <row r="1656" spans="1:7" ht="14" x14ac:dyDescent="0.3">
      <c r="A1656" s="156" t="s">
        <v>2989</v>
      </c>
      <c r="B1656" s="157" t="s">
        <v>2990</v>
      </c>
      <c r="C1656" s="158" t="s">
        <v>402</v>
      </c>
      <c r="D1656" s="159">
        <f t="shared" si="51"/>
        <v>13.052550370370369</v>
      </c>
      <c r="E1656" s="159" t="str">
        <f t="shared" si="52"/>
        <v>DER/SP 31/10/2024</v>
      </c>
      <c r="G1656" s="159">
        <v>12.17</v>
      </c>
    </row>
    <row r="1657" spans="1:7" ht="14" x14ac:dyDescent="0.3">
      <c r="A1657" s="156" t="s">
        <v>2991</v>
      </c>
      <c r="B1657" s="157" t="s">
        <v>2992</v>
      </c>
      <c r="C1657" s="158" t="s">
        <v>402</v>
      </c>
      <c r="D1657" s="159">
        <f t="shared" si="51"/>
        <v>0.61133555555555541</v>
      </c>
      <c r="E1657" s="159" t="str">
        <f t="shared" si="52"/>
        <v>DER/SP 31/10/2024</v>
      </c>
      <c r="G1657" s="159">
        <v>0.56999999999999995</v>
      </c>
    </row>
    <row r="1658" spans="1:7" ht="14" x14ac:dyDescent="0.3">
      <c r="A1658" s="156" t="s">
        <v>2993</v>
      </c>
      <c r="B1658" s="157" t="s">
        <v>2994</v>
      </c>
      <c r="C1658" s="158" t="s">
        <v>402</v>
      </c>
      <c r="D1658" s="159">
        <f t="shared" si="51"/>
        <v>1.0081674074074072</v>
      </c>
      <c r="E1658" s="159" t="str">
        <f t="shared" si="52"/>
        <v>DER/SP 31/10/2024</v>
      </c>
      <c r="G1658" s="159">
        <v>0.94</v>
      </c>
    </row>
    <row r="1659" spans="1:7" ht="14" x14ac:dyDescent="0.3">
      <c r="A1659" s="156" t="s">
        <v>2995</v>
      </c>
      <c r="B1659" s="157" t="s">
        <v>2996</v>
      </c>
      <c r="C1659" s="158" t="s">
        <v>402</v>
      </c>
      <c r="D1659" s="159">
        <f t="shared" si="51"/>
        <v>1.0081674074074072</v>
      </c>
      <c r="E1659" s="159" t="str">
        <f t="shared" si="52"/>
        <v>DER/SP 31/10/2024</v>
      </c>
      <c r="G1659" s="159">
        <v>0.94</v>
      </c>
    </row>
    <row r="1660" spans="1:7" ht="14" x14ac:dyDescent="0.3">
      <c r="A1660" s="156" t="s">
        <v>2997</v>
      </c>
      <c r="B1660" s="157" t="s">
        <v>2998</v>
      </c>
      <c r="C1660" s="158" t="s">
        <v>402</v>
      </c>
      <c r="D1660" s="159">
        <f t="shared" si="51"/>
        <v>1.0081674074074072</v>
      </c>
      <c r="E1660" s="159" t="str">
        <f t="shared" si="52"/>
        <v>DER/SP 31/10/2024</v>
      </c>
      <c r="G1660" s="159">
        <v>0.94</v>
      </c>
    </row>
    <row r="1661" spans="1:7" ht="14" x14ac:dyDescent="0.3">
      <c r="A1661" s="156" t="s">
        <v>2999</v>
      </c>
      <c r="B1661" s="157" t="s">
        <v>3000</v>
      </c>
      <c r="C1661" s="158" t="s">
        <v>402</v>
      </c>
      <c r="D1661" s="159">
        <f t="shared" si="51"/>
        <v>123.89733925925924</v>
      </c>
      <c r="E1661" s="159" t="str">
        <f t="shared" si="52"/>
        <v>DER/SP 31/10/2024</v>
      </c>
      <c r="G1661" s="159">
        <v>115.52</v>
      </c>
    </row>
    <row r="1662" spans="1:7" ht="14" x14ac:dyDescent="0.3">
      <c r="A1662" s="156" t="s">
        <v>3001</v>
      </c>
      <c r="B1662" s="157" t="s">
        <v>3002</v>
      </c>
      <c r="C1662" s="158" t="s">
        <v>402</v>
      </c>
      <c r="D1662" s="159">
        <f t="shared" si="51"/>
        <v>139.79206370370369</v>
      </c>
      <c r="E1662" s="159" t="str">
        <f t="shared" si="52"/>
        <v>DER/SP 31/10/2024</v>
      </c>
      <c r="G1662" s="159">
        <v>130.34</v>
      </c>
    </row>
    <row r="1663" spans="1:7" ht="14" x14ac:dyDescent="0.3">
      <c r="A1663" s="156" t="s">
        <v>3003</v>
      </c>
      <c r="B1663" s="157" t="s">
        <v>3004</v>
      </c>
      <c r="C1663" s="158" t="s">
        <v>402</v>
      </c>
      <c r="D1663" s="159">
        <f t="shared" si="51"/>
        <v>318.55945037037031</v>
      </c>
      <c r="E1663" s="159" t="str">
        <f t="shared" si="52"/>
        <v>DER/SP 31/10/2024</v>
      </c>
      <c r="G1663" s="159">
        <v>297.02</v>
      </c>
    </row>
    <row r="1664" spans="1:7" ht="14" x14ac:dyDescent="0.3">
      <c r="A1664" s="156" t="s">
        <v>3005</v>
      </c>
      <c r="B1664" s="157" t="s">
        <v>3006</v>
      </c>
      <c r="C1664" s="158" t="s">
        <v>402</v>
      </c>
      <c r="D1664" s="159">
        <f t="shared" si="51"/>
        <v>365.05312814814812</v>
      </c>
      <c r="E1664" s="159" t="str">
        <f t="shared" si="52"/>
        <v>DER/SP 31/10/2024</v>
      </c>
      <c r="G1664" s="159">
        <v>340.37</v>
      </c>
    </row>
    <row r="1665" spans="1:7" ht="14" x14ac:dyDescent="0.3">
      <c r="A1665" s="156" t="s">
        <v>3007</v>
      </c>
      <c r="B1665" s="157" t="s">
        <v>3008</v>
      </c>
      <c r="C1665" s="158" t="s">
        <v>402</v>
      </c>
      <c r="D1665" s="159">
        <f t="shared" si="51"/>
        <v>171.21685629629627</v>
      </c>
      <c r="E1665" s="159" t="str">
        <f t="shared" si="52"/>
        <v>DER/SP 31/10/2024</v>
      </c>
      <c r="G1665" s="159">
        <v>159.63999999999999</v>
      </c>
    </row>
    <row r="1666" spans="1:7" ht="14" x14ac:dyDescent="0.3">
      <c r="A1666" s="156" t="s">
        <v>3009</v>
      </c>
      <c r="B1666" s="157" t="s">
        <v>3010</v>
      </c>
      <c r="C1666" s="158" t="s">
        <v>402</v>
      </c>
      <c r="D1666" s="159">
        <f t="shared" si="51"/>
        <v>225.23961407407407</v>
      </c>
      <c r="E1666" s="159" t="str">
        <f t="shared" si="52"/>
        <v>DER/SP 31/10/2024</v>
      </c>
      <c r="G1666" s="159">
        <v>210.01</v>
      </c>
    </row>
    <row r="1667" spans="1:7" ht="14" x14ac:dyDescent="0.3">
      <c r="A1667" s="156" t="s">
        <v>3011</v>
      </c>
      <c r="B1667" s="157" t="s">
        <v>3012</v>
      </c>
      <c r="C1667" s="158" t="s">
        <v>402</v>
      </c>
      <c r="D1667" s="159">
        <f t="shared" si="51"/>
        <v>405.9482592592592</v>
      </c>
      <c r="E1667" s="159" t="str">
        <f t="shared" si="52"/>
        <v>DER/SP 31/10/2024</v>
      </c>
      <c r="G1667" s="159">
        <v>378.5</v>
      </c>
    </row>
    <row r="1668" spans="1:7" ht="14" x14ac:dyDescent="0.3">
      <c r="A1668" s="156" t="s">
        <v>3013</v>
      </c>
      <c r="B1668" s="157" t="s">
        <v>3014</v>
      </c>
      <c r="C1668" s="158" t="s">
        <v>402</v>
      </c>
      <c r="D1668" s="159">
        <f t="shared" si="51"/>
        <v>452.44193703703701</v>
      </c>
      <c r="E1668" s="159" t="str">
        <f t="shared" si="52"/>
        <v>DER/SP 31/10/2024</v>
      </c>
      <c r="G1668" s="159">
        <v>421.85</v>
      </c>
    </row>
    <row r="1669" spans="1:7" ht="14" x14ac:dyDescent="0.3">
      <c r="A1669" s="156" t="s">
        <v>3015</v>
      </c>
      <c r="B1669" s="157" t="s">
        <v>3016</v>
      </c>
      <c r="C1669" s="158" t="s">
        <v>402</v>
      </c>
      <c r="D1669" s="159">
        <f t="shared" si="51"/>
        <v>214.95416148148144</v>
      </c>
      <c r="E1669" s="159" t="str">
        <f t="shared" si="52"/>
        <v>DER/SP 31/10/2024</v>
      </c>
      <c r="G1669" s="159">
        <v>200.42</v>
      </c>
    </row>
    <row r="1670" spans="1:7" ht="14" x14ac:dyDescent="0.3">
      <c r="A1670" s="156" t="s">
        <v>3017</v>
      </c>
      <c r="B1670" s="157" t="s">
        <v>3018</v>
      </c>
      <c r="C1670" s="158" t="s">
        <v>402</v>
      </c>
      <c r="D1670" s="159">
        <f t="shared" si="51"/>
        <v>304.23060296296296</v>
      </c>
      <c r="E1670" s="159" t="str">
        <f t="shared" si="52"/>
        <v>DER/SP 31/10/2024</v>
      </c>
      <c r="G1670" s="159">
        <v>283.66000000000003</v>
      </c>
    </row>
    <row r="1671" spans="1:7" ht="14" x14ac:dyDescent="0.3">
      <c r="A1671" s="156" t="s">
        <v>3019</v>
      </c>
      <c r="B1671" s="157" t="s">
        <v>3020</v>
      </c>
      <c r="C1671" s="158" t="s">
        <v>402</v>
      </c>
      <c r="D1671" s="159">
        <f t="shared" si="51"/>
        <v>583.53587555555555</v>
      </c>
      <c r="E1671" s="159" t="str">
        <f t="shared" si="52"/>
        <v>DER/SP 31/10/2024</v>
      </c>
      <c r="G1671" s="159">
        <v>544.08000000000004</v>
      </c>
    </row>
    <row r="1672" spans="1:7" ht="14" x14ac:dyDescent="0.3">
      <c r="A1672" s="156" t="s">
        <v>3021</v>
      </c>
      <c r="B1672" s="157" t="s">
        <v>3022</v>
      </c>
      <c r="C1672" s="158" t="s">
        <v>402</v>
      </c>
      <c r="D1672" s="159">
        <f t="shared" si="51"/>
        <v>630.04027851851845</v>
      </c>
      <c r="E1672" s="159" t="str">
        <f t="shared" si="52"/>
        <v>DER/SP 31/10/2024</v>
      </c>
      <c r="G1672" s="159">
        <v>587.44000000000005</v>
      </c>
    </row>
    <row r="1673" spans="1:7" ht="14" x14ac:dyDescent="0.3">
      <c r="A1673" s="156" t="s">
        <v>3023</v>
      </c>
      <c r="B1673" s="157" t="s">
        <v>3024</v>
      </c>
      <c r="C1673" s="158" t="s">
        <v>402</v>
      </c>
      <c r="D1673" s="159">
        <f t="shared" si="51"/>
        <v>46.493677777777769</v>
      </c>
      <c r="E1673" s="159" t="str">
        <f t="shared" si="52"/>
        <v>DER/SP 31/10/2024</v>
      </c>
      <c r="G1673" s="159">
        <v>43.35</v>
      </c>
    </row>
    <row r="1674" spans="1:7" ht="14" x14ac:dyDescent="0.3">
      <c r="A1674" s="156" t="s">
        <v>3025</v>
      </c>
      <c r="B1674" s="157" t="s">
        <v>3026</v>
      </c>
      <c r="C1674" s="158" t="s">
        <v>402</v>
      </c>
      <c r="D1674" s="159">
        <f t="shared" si="51"/>
        <v>123.43615629629629</v>
      </c>
      <c r="E1674" s="159" t="str">
        <f t="shared" si="52"/>
        <v>DER/SP 31/10/2024</v>
      </c>
      <c r="G1674" s="159">
        <v>115.09</v>
      </c>
    </row>
    <row r="1675" spans="1:7" ht="14" x14ac:dyDescent="0.3">
      <c r="A1675" s="156" t="s">
        <v>3027</v>
      </c>
      <c r="B1675" s="157" t="s">
        <v>3028</v>
      </c>
      <c r="C1675" s="158" t="s">
        <v>402</v>
      </c>
      <c r="D1675" s="159">
        <f t="shared" si="51"/>
        <v>145.93759481481479</v>
      </c>
      <c r="E1675" s="159" t="str">
        <f t="shared" si="52"/>
        <v>DER/SP 31/10/2024</v>
      </c>
      <c r="G1675" s="159">
        <v>136.07</v>
      </c>
    </row>
    <row r="1676" spans="1:7" ht="14" x14ac:dyDescent="0.3">
      <c r="A1676" s="156" t="s">
        <v>3029</v>
      </c>
      <c r="B1676" s="157" t="s">
        <v>3030</v>
      </c>
      <c r="C1676" s="158" t="s">
        <v>402</v>
      </c>
      <c r="D1676" s="159">
        <f t="shared" si="51"/>
        <v>192.43127259259256</v>
      </c>
      <c r="E1676" s="159" t="str">
        <f t="shared" si="52"/>
        <v>DER/SP 31/10/2024</v>
      </c>
      <c r="G1676" s="159">
        <v>179.42</v>
      </c>
    </row>
    <row r="1677" spans="1:7" ht="14" x14ac:dyDescent="0.3">
      <c r="A1677" s="156" t="s">
        <v>3031</v>
      </c>
      <c r="B1677" s="157" t="s">
        <v>3032</v>
      </c>
      <c r="C1677" s="158" t="s">
        <v>402</v>
      </c>
      <c r="D1677" s="159">
        <f t="shared" si="51"/>
        <v>46.493677777777769</v>
      </c>
      <c r="E1677" s="159" t="str">
        <f t="shared" si="52"/>
        <v>DER/SP 31/10/2024</v>
      </c>
      <c r="G1677" s="159">
        <v>43.35</v>
      </c>
    </row>
    <row r="1678" spans="1:7" ht="14" x14ac:dyDescent="0.3">
      <c r="A1678" s="156" t="s">
        <v>3033</v>
      </c>
      <c r="B1678" s="157" t="s">
        <v>3034</v>
      </c>
      <c r="C1678" s="158" t="s">
        <v>402</v>
      </c>
      <c r="D1678" s="159">
        <f t="shared" si="51"/>
        <v>158.71129037037036</v>
      </c>
      <c r="E1678" s="159" t="str">
        <f t="shared" si="52"/>
        <v>DER/SP 31/10/2024</v>
      </c>
      <c r="G1678" s="159">
        <v>147.97999999999999</v>
      </c>
    </row>
    <row r="1679" spans="1:7" ht="14" x14ac:dyDescent="0.3">
      <c r="A1679" s="156" t="s">
        <v>3035</v>
      </c>
      <c r="B1679" s="157" t="s">
        <v>3036</v>
      </c>
      <c r="C1679" s="158" t="s">
        <v>402</v>
      </c>
      <c r="D1679" s="159">
        <f t="shared" ref="D1679:D1742" si="53">(G1679/(1+0.35))*(1+$D$3)</f>
        <v>192.97825703703703</v>
      </c>
      <c r="E1679" s="159" t="str">
        <f t="shared" si="52"/>
        <v>DER/SP 31/10/2024</v>
      </c>
      <c r="G1679" s="159">
        <v>179.93</v>
      </c>
    </row>
    <row r="1680" spans="1:7" ht="14" x14ac:dyDescent="0.3">
      <c r="A1680" s="156" t="s">
        <v>3037</v>
      </c>
      <c r="B1680" s="157" t="s">
        <v>3038</v>
      </c>
      <c r="C1680" s="158" t="s">
        <v>402</v>
      </c>
      <c r="D1680" s="159">
        <f t="shared" si="53"/>
        <v>239.4719348148148</v>
      </c>
      <c r="E1680" s="159" t="str">
        <f t="shared" si="52"/>
        <v>DER/SP 31/10/2024</v>
      </c>
      <c r="G1680" s="159">
        <v>223.28</v>
      </c>
    </row>
    <row r="1681" spans="1:7" ht="14" x14ac:dyDescent="0.3">
      <c r="A1681" s="156" t="s">
        <v>3039</v>
      </c>
      <c r="B1681" s="157" t="s">
        <v>3040</v>
      </c>
      <c r="C1681" s="158" t="s">
        <v>402</v>
      </c>
      <c r="D1681" s="159">
        <f t="shared" si="53"/>
        <v>49.056997037037036</v>
      </c>
      <c r="E1681" s="159" t="str">
        <f t="shared" si="52"/>
        <v>DER/SP 31/10/2024</v>
      </c>
      <c r="G1681" s="159">
        <v>45.74</v>
      </c>
    </row>
    <row r="1682" spans="1:7" ht="14" x14ac:dyDescent="0.3">
      <c r="A1682" s="156" t="s">
        <v>3041</v>
      </c>
      <c r="B1682" s="157" t="s">
        <v>3042</v>
      </c>
      <c r="C1682" s="158" t="s">
        <v>402</v>
      </c>
      <c r="D1682" s="159">
        <f t="shared" si="53"/>
        <v>5.0837377777777775</v>
      </c>
      <c r="E1682" s="159" t="str">
        <f t="shared" si="52"/>
        <v>DER/SP 31/10/2024</v>
      </c>
      <c r="G1682" s="159">
        <v>4.74</v>
      </c>
    </row>
    <row r="1683" spans="1:7" ht="14" x14ac:dyDescent="0.3">
      <c r="A1683" s="156" t="s">
        <v>3043</v>
      </c>
      <c r="B1683" s="157" t="s">
        <v>3044</v>
      </c>
      <c r="C1683" s="158" t="s">
        <v>402</v>
      </c>
      <c r="D1683" s="159">
        <f t="shared" si="53"/>
        <v>99.186512592592592</v>
      </c>
      <c r="E1683" s="159" t="str">
        <f t="shared" si="52"/>
        <v>DER/SP 31/10/2024</v>
      </c>
      <c r="G1683" s="159">
        <v>92.48</v>
      </c>
    </row>
    <row r="1684" spans="1:7" ht="14" x14ac:dyDescent="0.3">
      <c r="A1684" s="156" t="s">
        <v>3045</v>
      </c>
      <c r="B1684" s="157" t="s">
        <v>3046</v>
      </c>
      <c r="C1684" s="158" t="s">
        <v>402</v>
      </c>
      <c r="D1684" s="159">
        <f t="shared" si="53"/>
        <v>145.68019037037038</v>
      </c>
      <c r="E1684" s="159" t="str">
        <f t="shared" si="52"/>
        <v>DER/SP 31/10/2024</v>
      </c>
      <c r="G1684" s="159">
        <v>135.83000000000001</v>
      </c>
    </row>
    <row r="1685" spans="1:7" ht="14" x14ac:dyDescent="0.3">
      <c r="A1685" s="156" t="s">
        <v>3047</v>
      </c>
      <c r="B1685" s="157" t="s">
        <v>3048</v>
      </c>
      <c r="C1685" s="158" t="s">
        <v>402</v>
      </c>
      <c r="D1685" s="159">
        <f t="shared" si="53"/>
        <v>403.2347874074074</v>
      </c>
      <c r="E1685" s="159" t="str">
        <f t="shared" si="52"/>
        <v>DER/SP 31/10/2024</v>
      </c>
      <c r="G1685" s="159">
        <v>375.97</v>
      </c>
    </row>
    <row r="1686" spans="1:7" ht="14" x14ac:dyDescent="0.3">
      <c r="A1686" s="156" t="s">
        <v>3049</v>
      </c>
      <c r="B1686" s="157" t="s">
        <v>3050</v>
      </c>
      <c r="C1686" s="158" t="s">
        <v>402</v>
      </c>
      <c r="D1686" s="159">
        <f t="shared" si="53"/>
        <v>672.53346222222206</v>
      </c>
      <c r="E1686" s="159" t="str">
        <f t="shared" si="52"/>
        <v>DER/SP 31/10/2024</v>
      </c>
      <c r="G1686" s="159">
        <v>627.05999999999995</v>
      </c>
    </row>
    <row r="1687" spans="1:7" ht="14" x14ac:dyDescent="0.3">
      <c r="A1687" s="156" t="s">
        <v>3051</v>
      </c>
      <c r="B1687" s="157" t="s">
        <v>3052</v>
      </c>
      <c r="C1687" s="158" t="s">
        <v>402</v>
      </c>
      <c r="D1687" s="159">
        <f t="shared" si="53"/>
        <v>1031.3338074074074</v>
      </c>
      <c r="E1687" s="159" t="str">
        <f t="shared" si="52"/>
        <v>DER/SP 31/10/2024</v>
      </c>
      <c r="G1687" s="159">
        <v>961.6</v>
      </c>
    </row>
    <row r="1688" spans="1:7" ht="14" x14ac:dyDescent="0.3">
      <c r="A1688" s="156" t="s">
        <v>3053</v>
      </c>
      <c r="B1688" s="157" t="s">
        <v>3054</v>
      </c>
      <c r="C1688" s="158" t="s">
        <v>402</v>
      </c>
      <c r="D1688" s="159">
        <f t="shared" si="53"/>
        <v>1077.8382103703702</v>
      </c>
      <c r="E1688" s="159" t="str">
        <f t="shared" si="52"/>
        <v>DER/SP 31/10/2024</v>
      </c>
      <c r="G1688" s="159">
        <v>1004.96</v>
      </c>
    </row>
    <row r="1689" spans="1:7" ht="14" x14ac:dyDescent="0.3">
      <c r="A1689" s="156" t="s">
        <v>3055</v>
      </c>
      <c r="B1689" s="157" t="s">
        <v>3056</v>
      </c>
      <c r="C1689" s="158" t="s">
        <v>402</v>
      </c>
      <c r="D1689" s="159">
        <f t="shared" si="53"/>
        <v>563.53340518518507</v>
      </c>
      <c r="E1689" s="159" t="str">
        <f t="shared" si="52"/>
        <v>DER/SP 31/10/2024</v>
      </c>
      <c r="G1689" s="159">
        <v>525.42999999999995</v>
      </c>
    </row>
    <row r="1690" spans="1:7" ht="14" x14ac:dyDescent="0.3">
      <c r="A1690" s="156" t="s">
        <v>3057</v>
      </c>
      <c r="B1690" s="157" t="s">
        <v>3058</v>
      </c>
      <c r="C1690" s="158" t="s">
        <v>402</v>
      </c>
      <c r="D1690" s="159">
        <f t="shared" si="53"/>
        <v>1037.9297962962962</v>
      </c>
      <c r="E1690" s="159" t="str">
        <f t="shared" si="52"/>
        <v>DER/SP 31/10/2024</v>
      </c>
      <c r="G1690" s="159">
        <v>967.75</v>
      </c>
    </row>
    <row r="1691" spans="1:7" ht="14" x14ac:dyDescent="0.3">
      <c r="A1691" s="156" t="s">
        <v>3059</v>
      </c>
      <c r="B1691" s="157" t="s">
        <v>3060</v>
      </c>
      <c r="C1691" s="158" t="s">
        <v>402</v>
      </c>
      <c r="D1691" s="159">
        <f t="shared" si="53"/>
        <v>1391.7214799999997</v>
      </c>
      <c r="E1691" s="159" t="str">
        <f t="shared" si="52"/>
        <v>DER/SP 31/10/2024</v>
      </c>
      <c r="G1691" s="159">
        <v>1297.6199999999999</v>
      </c>
    </row>
    <row r="1692" spans="1:7" ht="14" x14ac:dyDescent="0.3">
      <c r="A1692" s="156" t="s">
        <v>3061</v>
      </c>
      <c r="B1692" s="157" t="s">
        <v>3062</v>
      </c>
      <c r="C1692" s="158" t="s">
        <v>402</v>
      </c>
      <c r="D1692" s="159">
        <f t="shared" si="53"/>
        <v>1438.2151577777777</v>
      </c>
      <c r="E1692" s="159" t="str">
        <f t="shared" si="52"/>
        <v>DER/SP 31/10/2024</v>
      </c>
      <c r="G1692" s="159">
        <v>1340.97</v>
      </c>
    </row>
    <row r="1693" spans="1:7" ht="14" x14ac:dyDescent="0.3">
      <c r="A1693" s="156" t="s">
        <v>3063</v>
      </c>
      <c r="B1693" s="157" t="s">
        <v>3064</v>
      </c>
      <c r="C1693" s="158" t="s">
        <v>402</v>
      </c>
      <c r="D1693" s="159">
        <f t="shared" si="53"/>
        <v>108.58177481481481</v>
      </c>
      <c r="E1693" s="159" t="str">
        <f t="shared" si="52"/>
        <v>DER/SP 31/10/2024</v>
      </c>
      <c r="G1693" s="159">
        <v>101.24</v>
      </c>
    </row>
    <row r="1694" spans="1:7" ht="14" x14ac:dyDescent="0.3">
      <c r="A1694" s="156" t="s">
        <v>3065</v>
      </c>
      <c r="B1694" s="157" t="s">
        <v>3066</v>
      </c>
      <c r="C1694" s="158" t="s">
        <v>402</v>
      </c>
      <c r="D1694" s="159">
        <f t="shared" si="53"/>
        <v>138.29053777777776</v>
      </c>
      <c r="E1694" s="159" t="str">
        <f t="shared" si="52"/>
        <v>DER/SP 31/10/2024</v>
      </c>
      <c r="G1694" s="159">
        <v>128.94</v>
      </c>
    </row>
    <row r="1695" spans="1:7" ht="14" x14ac:dyDescent="0.3">
      <c r="A1695" s="156" t="s">
        <v>3067</v>
      </c>
      <c r="B1695" s="157" t="s">
        <v>3068</v>
      </c>
      <c r="C1695" s="158" t="s">
        <v>402</v>
      </c>
      <c r="D1695" s="159">
        <f t="shared" si="53"/>
        <v>145.95904518518518</v>
      </c>
      <c r="E1695" s="159" t="str">
        <f t="shared" si="52"/>
        <v>DER/SP 31/10/2024</v>
      </c>
      <c r="G1695" s="159">
        <v>136.09</v>
      </c>
    </row>
    <row r="1696" spans="1:7" ht="14" x14ac:dyDescent="0.3">
      <c r="A1696" s="156" t="s">
        <v>3069</v>
      </c>
      <c r="B1696" s="157" t="s">
        <v>3070</v>
      </c>
      <c r="C1696" s="158" t="s">
        <v>402</v>
      </c>
      <c r="D1696" s="159">
        <f t="shared" si="53"/>
        <v>192.45272296296295</v>
      </c>
      <c r="E1696" s="159" t="str">
        <f t="shared" si="52"/>
        <v>DER/SP 31/10/2024</v>
      </c>
      <c r="G1696" s="159">
        <v>179.44</v>
      </c>
    </row>
    <row r="1697" spans="1:7" ht="14" x14ac:dyDescent="0.3">
      <c r="A1697" s="156" t="s">
        <v>3071</v>
      </c>
      <c r="B1697" s="157" t="s">
        <v>3072</v>
      </c>
      <c r="C1697" s="158" t="s">
        <v>402</v>
      </c>
      <c r="D1697" s="159">
        <f t="shared" si="53"/>
        <v>36.980438518518511</v>
      </c>
      <c r="E1697" s="159" t="str">
        <f t="shared" si="52"/>
        <v>DER/SP 31/10/2024</v>
      </c>
      <c r="G1697" s="159">
        <v>34.479999999999997</v>
      </c>
    </row>
    <row r="1698" spans="1:7" ht="14" x14ac:dyDescent="0.3">
      <c r="A1698" s="156" t="s">
        <v>3073</v>
      </c>
      <c r="B1698" s="157" t="s">
        <v>3074</v>
      </c>
      <c r="C1698" s="158" t="s">
        <v>402</v>
      </c>
      <c r="D1698" s="159">
        <f t="shared" si="53"/>
        <v>10.446330370370369</v>
      </c>
      <c r="E1698" s="159" t="str">
        <f t="shared" si="52"/>
        <v>DER/SP 31/10/2024</v>
      </c>
      <c r="G1698" s="159">
        <v>9.74</v>
      </c>
    </row>
    <row r="1699" spans="1:7" ht="14" x14ac:dyDescent="0.3">
      <c r="A1699" s="156" t="s">
        <v>3075</v>
      </c>
      <c r="B1699" s="157" t="s">
        <v>3076</v>
      </c>
      <c r="C1699" s="158" t="s">
        <v>402</v>
      </c>
      <c r="D1699" s="159">
        <f t="shared" si="53"/>
        <v>10.446330370370369</v>
      </c>
      <c r="E1699" s="159" t="str">
        <f t="shared" si="52"/>
        <v>DER/SP 31/10/2024</v>
      </c>
      <c r="G1699" s="159">
        <v>9.74</v>
      </c>
    </row>
    <row r="1700" spans="1:7" ht="14" x14ac:dyDescent="0.3">
      <c r="A1700" s="156" t="s">
        <v>3077</v>
      </c>
      <c r="B1700" s="157" t="s">
        <v>3078</v>
      </c>
      <c r="C1700" s="158" t="s">
        <v>402</v>
      </c>
      <c r="D1700" s="159">
        <f t="shared" si="53"/>
        <v>42.879290370370363</v>
      </c>
      <c r="E1700" s="159" t="str">
        <f t="shared" si="52"/>
        <v>DER/SP 31/10/2024</v>
      </c>
      <c r="G1700" s="159">
        <v>39.979999999999997</v>
      </c>
    </row>
    <row r="1701" spans="1:7" ht="14" x14ac:dyDescent="0.3">
      <c r="A1701" s="156" t="s">
        <v>3079</v>
      </c>
      <c r="B1701" s="157" t="s">
        <v>3080</v>
      </c>
      <c r="C1701" s="158" t="s">
        <v>402</v>
      </c>
      <c r="D1701" s="159">
        <f>(G1701/(1+0.35))*(1+$D$3)</f>
        <v>87.099228888888874</v>
      </c>
      <c r="E1701" s="159" t="str">
        <f t="shared" si="52"/>
        <v>DER/SP 31/10/2024</v>
      </c>
      <c r="G1701" s="159">
        <v>81.209999999999994</v>
      </c>
    </row>
    <row r="1702" spans="1:7" ht="14" x14ac:dyDescent="0.3">
      <c r="A1702" s="156" t="s">
        <v>3081</v>
      </c>
      <c r="B1702" s="157" t="s">
        <v>3082</v>
      </c>
      <c r="C1702" s="158" t="s">
        <v>402</v>
      </c>
      <c r="D1702" s="159">
        <f t="shared" si="53"/>
        <v>74.872517777777773</v>
      </c>
      <c r="E1702" s="159" t="str">
        <f t="shared" si="52"/>
        <v>DER/SP 31/10/2024</v>
      </c>
      <c r="G1702" s="159">
        <v>69.81</v>
      </c>
    </row>
    <row r="1703" spans="1:7" ht="14" x14ac:dyDescent="0.3">
      <c r="A1703" s="156" t="s">
        <v>3083</v>
      </c>
      <c r="B1703" s="157" t="s">
        <v>3084</v>
      </c>
      <c r="C1703" s="158" t="s">
        <v>402</v>
      </c>
      <c r="D1703" s="159">
        <f t="shared" si="53"/>
        <v>175.93593777777775</v>
      </c>
      <c r="E1703" s="159" t="str">
        <f t="shared" si="52"/>
        <v>DER/SP 31/10/2024</v>
      </c>
      <c r="G1703" s="159">
        <v>164.04</v>
      </c>
    </row>
    <row r="1704" spans="1:7" ht="14" x14ac:dyDescent="0.3">
      <c r="A1704" s="156" t="s">
        <v>3085</v>
      </c>
      <c r="B1704" s="157" t="s">
        <v>3086</v>
      </c>
      <c r="C1704" s="158" t="s">
        <v>402</v>
      </c>
      <c r="D1704" s="159">
        <f t="shared" si="53"/>
        <v>222.42961555555553</v>
      </c>
      <c r="E1704" s="159" t="str">
        <f t="shared" si="52"/>
        <v>DER/SP 31/10/2024</v>
      </c>
      <c r="G1704" s="159">
        <v>207.39</v>
      </c>
    </row>
    <row r="1705" spans="1:7" ht="14" x14ac:dyDescent="0.3">
      <c r="A1705" s="156" t="s">
        <v>3087</v>
      </c>
      <c r="B1705" s="157" t="s">
        <v>3088</v>
      </c>
      <c r="C1705" s="158" t="s">
        <v>402</v>
      </c>
      <c r="D1705" s="159">
        <f t="shared" si="53"/>
        <v>0.55770962962962967</v>
      </c>
      <c r="E1705" s="159" t="str">
        <f t="shared" si="52"/>
        <v>DER/SP 31/10/2024</v>
      </c>
      <c r="G1705" s="159">
        <v>0.52</v>
      </c>
    </row>
    <row r="1706" spans="1:7" ht="14" x14ac:dyDescent="0.3">
      <c r="A1706" s="156" t="s">
        <v>3089</v>
      </c>
      <c r="B1706" s="157" t="s">
        <v>3090</v>
      </c>
      <c r="C1706" s="158" t="s">
        <v>402</v>
      </c>
      <c r="D1706" s="159">
        <f>(G1706/(1+0.35))*(1+$D$3)</f>
        <v>1.2870222222222221</v>
      </c>
      <c r="E1706" s="159" t="str">
        <f t="shared" si="52"/>
        <v>DER/SP 31/10/2024</v>
      </c>
      <c r="G1706" s="159">
        <v>1.2</v>
      </c>
    </row>
    <row r="1707" spans="1:7" ht="14" x14ac:dyDescent="0.3">
      <c r="A1707" s="156" t="s">
        <v>3091</v>
      </c>
      <c r="B1707" s="157" t="s">
        <v>3092</v>
      </c>
      <c r="C1707" s="158" t="s">
        <v>402</v>
      </c>
      <c r="D1707" s="159">
        <f t="shared" si="53"/>
        <v>2.4131666666666662</v>
      </c>
      <c r="E1707" s="159" t="str">
        <f t="shared" si="52"/>
        <v>DER/SP 31/10/2024</v>
      </c>
      <c r="G1707" s="159">
        <v>2.25</v>
      </c>
    </row>
    <row r="1708" spans="1:7" ht="14" x14ac:dyDescent="0.3">
      <c r="A1708" s="156" t="s">
        <v>3093</v>
      </c>
      <c r="B1708" s="157" t="s">
        <v>3094</v>
      </c>
      <c r="C1708" s="158" t="s">
        <v>402</v>
      </c>
      <c r="D1708" s="159">
        <f t="shared" si="53"/>
        <v>2.4131666666666662</v>
      </c>
      <c r="E1708" s="159" t="str">
        <f t="shared" si="52"/>
        <v>DER/SP 31/10/2024</v>
      </c>
      <c r="G1708" s="159">
        <v>2.25</v>
      </c>
    </row>
    <row r="1709" spans="1:7" ht="14" x14ac:dyDescent="0.3">
      <c r="A1709" s="156" t="s">
        <v>3095</v>
      </c>
      <c r="B1709" s="157" t="s">
        <v>3096</v>
      </c>
      <c r="C1709" s="158" t="s">
        <v>402</v>
      </c>
      <c r="D1709" s="159">
        <f t="shared" si="53"/>
        <v>0.18232814814814813</v>
      </c>
      <c r="E1709" s="159" t="str">
        <f t="shared" si="52"/>
        <v>DER/SP 31/10/2024</v>
      </c>
      <c r="G1709" s="159">
        <v>0.17</v>
      </c>
    </row>
    <row r="1710" spans="1:7" ht="14" x14ac:dyDescent="0.3">
      <c r="A1710" s="156" t="s">
        <v>3097</v>
      </c>
      <c r="B1710" s="157" t="s">
        <v>3098</v>
      </c>
      <c r="C1710" s="158" t="s">
        <v>402</v>
      </c>
      <c r="D1710" s="159">
        <f t="shared" si="53"/>
        <v>0.407557037037037</v>
      </c>
      <c r="E1710" s="159" t="str">
        <f t="shared" si="52"/>
        <v>DER/SP 31/10/2024</v>
      </c>
      <c r="G1710" s="159">
        <v>0.38</v>
      </c>
    </row>
    <row r="1711" spans="1:7" ht="14" x14ac:dyDescent="0.3">
      <c r="A1711" s="156" t="s">
        <v>3099</v>
      </c>
      <c r="B1711" s="157" t="s">
        <v>3100</v>
      </c>
      <c r="C1711" s="158" t="s">
        <v>402</v>
      </c>
      <c r="D1711" s="159">
        <f t="shared" si="53"/>
        <v>1.3728237037037037</v>
      </c>
      <c r="E1711" s="159" t="str">
        <f t="shared" si="52"/>
        <v>DER/SP 31/10/2024</v>
      </c>
      <c r="G1711" s="159">
        <v>1.28</v>
      </c>
    </row>
    <row r="1712" spans="1:7" ht="14" x14ac:dyDescent="0.3">
      <c r="A1712" s="156" t="s">
        <v>3101</v>
      </c>
      <c r="B1712" s="157" t="s">
        <v>3102</v>
      </c>
      <c r="C1712" s="158" t="s">
        <v>402</v>
      </c>
      <c r="D1712" s="159">
        <f t="shared" si="53"/>
        <v>1.3728237037037037</v>
      </c>
      <c r="E1712" s="159" t="str">
        <f t="shared" si="52"/>
        <v>DER/SP 31/10/2024</v>
      </c>
      <c r="G1712" s="159">
        <v>1.28</v>
      </c>
    </row>
    <row r="1713" spans="1:7" ht="14" x14ac:dyDescent="0.3">
      <c r="A1713" s="156" t="s">
        <v>3103</v>
      </c>
      <c r="B1713" s="157" t="s">
        <v>3104</v>
      </c>
      <c r="C1713" s="158" t="s">
        <v>402</v>
      </c>
      <c r="D1713" s="159">
        <f t="shared" si="53"/>
        <v>4.0219444444444443</v>
      </c>
      <c r="E1713" s="159" t="str">
        <f t="shared" si="52"/>
        <v>DER/SP 31/10/2024</v>
      </c>
      <c r="G1713" s="159">
        <v>3.75</v>
      </c>
    </row>
    <row r="1714" spans="1:7" ht="14" x14ac:dyDescent="0.3">
      <c r="A1714" s="156" t="s">
        <v>3105</v>
      </c>
      <c r="B1714" s="157" t="s">
        <v>3106</v>
      </c>
      <c r="C1714" s="158" t="s">
        <v>402</v>
      </c>
      <c r="D1714" s="159">
        <f t="shared" si="53"/>
        <v>7.6792325925925926</v>
      </c>
      <c r="E1714" s="159" t="str">
        <f t="shared" si="52"/>
        <v>DER/SP 31/10/2024</v>
      </c>
      <c r="G1714" s="159">
        <v>7.16</v>
      </c>
    </row>
    <row r="1715" spans="1:7" ht="14" x14ac:dyDescent="0.3">
      <c r="A1715" s="156" t="s">
        <v>3107</v>
      </c>
      <c r="B1715" s="157" t="s">
        <v>3108</v>
      </c>
      <c r="C1715" s="158" t="s">
        <v>402</v>
      </c>
      <c r="D1715" s="159">
        <f t="shared" si="53"/>
        <v>7.6792325925925926</v>
      </c>
      <c r="E1715" s="159" t="str">
        <f t="shared" si="52"/>
        <v>DER/SP 31/10/2024</v>
      </c>
      <c r="G1715" s="159">
        <v>7.16</v>
      </c>
    </row>
    <row r="1716" spans="1:7" ht="14" x14ac:dyDescent="0.3">
      <c r="A1716" s="156" t="s">
        <v>3109</v>
      </c>
      <c r="B1716" s="157" t="s">
        <v>3110</v>
      </c>
      <c r="C1716" s="158" t="s">
        <v>402</v>
      </c>
      <c r="D1716" s="159">
        <f t="shared" si="53"/>
        <v>7.6792325925925926</v>
      </c>
      <c r="E1716" s="159" t="str">
        <f t="shared" si="52"/>
        <v>DER/SP 31/10/2024</v>
      </c>
      <c r="G1716" s="159">
        <v>7.16</v>
      </c>
    </row>
    <row r="1717" spans="1:7" ht="14" x14ac:dyDescent="0.3">
      <c r="A1717" s="156" t="s">
        <v>3111</v>
      </c>
      <c r="B1717" s="157" t="s">
        <v>3112</v>
      </c>
      <c r="C1717" s="158" t="s">
        <v>402</v>
      </c>
      <c r="D1717" s="159">
        <f t="shared" si="53"/>
        <v>98.296322222222216</v>
      </c>
      <c r="E1717" s="159" t="str">
        <f t="shared" si="52"/>
        <v>DER/SP 31/10/2024</v>
      </c>
      <c r="G1717" s="159">
        <v>91.65</v>
      </c>
    </row>
    <row r="1718" spans="1:7" ht="14" x14ac:dyDescent="0.3">
      <c r="A1718" s="156" t="s">
        <v>3113</v>
      </c>
      <c r="B1718" s="157" t="s">
        <v>3114</v>
      </c>
      <c r="C1718" s="158" t="s">
        <v>402</v>
      </c>
      <c r="D1718" s="159">
        <f t="shared" si="53"/>
        <v>86.766748148148139</v>
      </c>
      <c r="E1718" s="159" t="str">
        <f t="shared" si="52"/>
        <v>DER/SP 31/10/2024</v>
      </c>
      <c r="G1718" s="159">
        <v>80.900000000000006</v>
      </c>
    </row>
    <row r="1719" spans="1:7" ht="14" x14ac:dyDescent="0.3">
      <c r="A1719" s="156" t="s">
        <v>3115</v>
      </c>
      <c r="B1719" s="157" t="s">
        <v>3116</v>
      </c>
      <c r="C1719" s="158" t="s">
        <v>402</v>
      </c>
      <c r="D1719" s="159">
        <f t="shared" si="53"/>
        <v>190.23260962962962</v>
      </c>
      <c r="E1719" s="159" t="str">
        <f t="shared" ref="E1719:E1782" si="54">$E$6</f>
        <v>DER/SP 31/10/2024</v>
      </c>
      <c r="G1719" s="159">
        <v>177.37</v>
      </c>
    </row>
    <row r="1720" spans="1:7" ht="14" x14ac:dyDescent="0.3">
      <c r="A1720" s="156" t="s">
        <v>3117</v>
      </c>
      <c r="B1720" s="157" t="s">
        <v>3118</v>
      </c>
      <c r="C1720" s="158" t="s">
        <v>402</v>
      </c>
      <c r="D1720" s="159">
        <f t="shared" si="53"/>
        <v>236.7262874074074</v>
      </c>
      <c r="E1720" s="159" t="str">
        <f t="shared" si="54"/>
        <v>DER/SP 31/10/2024</v>
      </c>
      <c r="G1720" s="159">
        <v>220.72</v>
      </c>
    </row>
    <row r="1721" spans="1:7" ht="14" x14ac:dyDescent="0.3">
      <c r="A1721" s="156" t="s">
        <v>3119</v>
      </c>
      <c r="B1721" s="157" t="s">
        <v>3120</v>
      </c>
      <c r="C1721" s="158" t="s">
        <v>402</v>
      </c>
      <c r="D1721" s="159">
        <f t="shared" si="53"/>
        <v>105.18189111111109</v>
      </c>
      <c r="E1721" s="159" t="str">
        <f t="shared" si="54"/>
        <v>DER/SP 31/10/2024</v>
      </c>
      <c r="G1721" s="159">
        <v>98.07</v>
      </c>
    </row>
    <row r="1722" spans="1:7" ht="14" x14ac:dyDescent="0.3">
      <c r="A1722" s="156" t="s">
        <v>3121</v>
      </c>
      <c r="B1722" s="157" t="s">
        <v>3122</v>
      </c>
      <c r="C1722" s="158" t="s">
        <v>402</v>
      </c>
      <c r="D1722" s="159">
        <f t="shared" si="53"/>
        <v>98.307047407407381</v>
      </c>
      <c r="E1722" s="159" t="str">
        <f t="shared" si="54"/>
        <v>DER/SP 31/10/2024</v>
      </c>
      <c r="G1722" s="159">
        <v>91.66</v>
      </c>
    </row>
    <row r="1723" spans="1:7" ht="14" x14ac:dyDescent="0.3">
      <c r="A1723" s="156" t="s">
        <v>3123</v>
      </c>
      <c r="B1723" s="157" t="s">
        <v>3124</v>
      </c>
      <c r="C1723" s="158" t="s">
        <v>402</v>
      </c>
      <c r="D1723" s="159">
        <f t="shared" si="53"/>
        <v>201.77290888888888</v>
      </c>
      <c r="E1723" s="159" t="str">
        <f t="shared" si="54"/>
        <v>DER/SP 31/10/2024</v>
      </c>
      <c r="G1723" s="159">
        <v>188.13</v>
      </c>
    </row>
    <row r="1724" spans="1:7" ht="14" x14ac:dyDescent="0.3">
      <c r="A1724" s="156" t="s">
        <v>3125</v>
      </c>
      <c r="B1724" s="157" t="s">
        <v>3126</v>
      </c>
      <c r="C1724" s="158" t="s">
        <v>402</v>
      </c>
      <c r="D1724" s="159">
        <f t="shared" si="53"/>
        <v>248.26658666666663</v>
      </c>
      <c r="E1724" s="159" t="str">
        <f t="shared" si="54"/>
        <v>DER/SP 31/10/2024</v>
      </c>
      <c r="G1724" s="159">
        <v>231.48</v>
      </c>
    </row>
    <row r="1725" spans="1:7" ht="14" x14ac:dyDescent="0.3">
      <c r="A1725" s="156" t="s">
        <v>3127</v>
      </c>
      <c r="B1725" s="157" t="s">
        <v>3128</v>
      </c>
      <c r="C1725" s="158" t="s">
        <v>402</v>
      </c>
      <c r="D1725" s="159">
        <f t="shared" si="53"/>
        <v>117.33352592592593</v>
      </c>
      <c r="E1725" s="159" t="str">
        <f t="shared" si="54"/>
        <v>DER/SP 31/10/2024</v>
      </c>
      <c r="G1725" s="159">
        <v>109.4</v>
      </c>
    </row>
    <row r="1726" spans="1:7" ht="14" x14ac:dyDescent="0.3">
      <c r="A1726" s="156" t="s">
        <v>3129</v>
      </c>
      <c r="B1726" s="157" t="s">
        <v>3130</v>
      </c>
      <c r="C1726" s="158" t="s">
        <v>402</v>
      </c>
      <c r="D1726" s="159">
        <f t="shared" si="53"/>
        <v>118.66344888888888</v>
      </c>
      <c r="E1726" s="159" t="str">
        <f t="shared" si="54"/>
        <v>DER/SP 31/10/2024</v>
      </c>
      <c r="G1726" s="159">
        <v>110.64</v>
      </c>
    </row>
    <row r="1727" spans="1:7" ht="14" x14ac:dyDescent="0.3">
      <c r="A1727" s="156" t="s">
        <v>3131</v>
      </c>
      <c r="B1727" s="157" t="s">
        <v>3132</v>
      </c>
      <c r="C1727" s="158" t="s">
        <v>402</v>
      </c>
      <c r="D1727" s="159">
        <f t="shared" si="53"/>
        <v>279.87370740740738</v>
      </c>
      <c r="E1727" s="159" t="str">
        <f t="shared" si="54"/>
        <v>DER/SP 31/10/2024</v>
      </c>
      <c r="G1727" s="159">
        <v>260.95</v>
      </c>
    </row>
    <row r="1728" spans="1:7" ht="14" x14ac:dyDescent="0.3">
      <c r="A1728" s="156" t="s">
        <v>3133</v>
      </c>
      <c r="B1728" s="157" t="s">
        <v>3134</v>
      </c>
      <c r="C1728" s="158" t="s">
        <v>402</v>
      </c>
      <c r="D1728" s="159">
        <f t="shared" si="53"/>
        <v>326.36738518518513</v>
      </c>
      <c r="E1728" s="159" t="str">
        <f t="shared" si="54"/>
        <v>DER/SP 31/10/2024</v>
      </c>
      <c r="G1728" s="159">
        <v>304.3</v>
      </c>
    </row>
    <row r="1729" spans="1:7" ht="14" x14ac:dyDescent="0.3">
      <c r="A1729" s="156" t="s">
        <v>3135</v>
      </c>
      <c r="B1729" s="157" t="s">
        <v>3136</v>
      </c>
      <c r="C1729" s="158" t="s">
        <v>402</v>
      </c>
      <c r="D1729" s="159">
        <f t="shared" si="53"/>
        <v>114.10524518518517</v>
      </c>
      <c r="E1729" s="159" t="str">
        <f t="shared" si="54"/>
        <v>DER/SP 31/10/2024</v>
      </c>
      <c r="G1729" s="159">
        <v>106.39</v>
      </c>
    </row>
    <row r="1730" spans="1:7" ht="14" x14ac:dyDescent="0.3">
      <c r="A1730" s="156" t="s">
        <v>3137</v>
      </c>
      <c r="B1730" s="157" t="s">
        <v>3138</v>
      </c>
      <c r="C1730" s="158" t="s">
        <v>402</v>
      </c>
      <c r="D1730" s="159">
        <f t="shared" si="53"/>
        <v>113.24723037037037</v>
      </c>
      <c r="E1730" s="159" t="str">
        <f t="shared" si="54"/>
        <v>DER/SP 31/10/2024</v>
      </c>
      <c r="G1730" s="159">
        <v>105.59</v>
      </c>
    </row>
    <row r="1731" spans="1:7" ht="14" x14ac:dyDescent="0.3">
      <c r="A1731" s="156" t="s">
        <v>3139</v>
      </c>
      <c r="B1731" s="157" t="s">
        <v>3140</v>
      </c>
      <c r="C1731" s="158" t="s">
        <v>402</v>
      </c>
      <c r="D1731" s="159">
        <f t="shared" si="53"/>
        <v>323.55738666666667</v>
      </c>
      <c r="E1731" s="159" t="str">
        <f t="shared" si="54"/>
        <v>DER/SP 31/10/2024</v>
      </c>
      <c r="G1731" s="159">
        <v>301.68</v>
      </c>
    </row>
    <row r="1732" spans="1:7" ht="14" x14ac:dyDescent="0.3">
      <c r="A1732" s="156" t="s">
        <v>3141</v>
      </c>
      <c r="B1732" s="157" t="s">
        <v>3142</v>
      </c>
      <c r="C1732" s="158" t="s">
        <v>402</v>
      </c>
      <c r="D1732" s="159">
        <f t="shared" si="53"/>
        <v>370.06178962962963</v>
      </c>
      <c r="E1732" s="159" t="str">
        <f t="shared" si="54"/>
        <v>DER/SP 31/10/2024</v>
      </c>
      <c r="G1732" s="159">
        <v>345.04</v>
      </c>
    </row>
    <row r="1733" spans="1:7" ht="14" x14ac:dyDescent="0.3">
      <c r="A1733" s="156" t="s">
        <v>3143</v>
      </c>
      <c r="B1733" s="157" t="s">
        <v>3144</v>
      </c>
      <c r="C1733" s="158" t="s">
        <v>402</v>
      </c>
      <c r="D1733" s="159">
        <f t="shared" si="53"/>
        <v>213.62423851851852</v>
      </c>
      <c r="E1733" s="159" t="str">
        <f t="shared" si="54"/>
        <v>DER/SP 31/10/2024</v>
      </c>
      <c r="G1733" s="159">
        <v>199.18</v>
      </c>
    </row>
    <row r="1734" spans="1:7" ht="14" x14ac:dyDescent="0.3">
      <c r="A1734" s="156" t="s">
        <v>3145</v>
      </c>
      <c r="B1734" s="157" t="s">
        <v>3146</v>
      </c>
      <c r="C1734" s="158" t="s">
        <v>402</v>
      </c>
      <c r="D1734" s="159">
        <f t="shared" si="53"/>
        <v>279.94878370370367</v>
      </c>
      <c r="E1734" s="159" t="str">
        <f t="shared" si="54"/>
        <v>DER/SP 31/10/2024</v>
      </c>
      <c r="G1734" s="159">
        <v>261.02</v>
      </c>
    </row>
    <row r="1735" spans="1:7" ht="14" x14ac:dyDescent="0.3">
      <c r="A1735" s="156" t="s">
        <v>3147</v>
      </c>
      <c r="B1735" s="157" t="s">
        <v>3148</v>
      </c>
      <c r="C1735" s="158" t="s">
        <v>402</v>
      </c>
      <c r="D1735" s="159">
        <f t="shared" si="53"/>
        <v>491.02042814814814</v>
      </c>
      <c r="E1735" s="159" t="str">
        <f t="shared" si="54"/>
        <v>DER/SP 31/10/2024</v>
      </c>
      <c r="G1735" s="159">
        <v>457.82</v>
      </c>
    </row>
    <row r="1736" spans="1:7" ht="14" x14ac:dyDescent="0.3">
      <c r="A1736" s="156" t="s">
        <v>3149</v>
      </c>
      <c r="B1736" s="157" t="s">
        <v>3150</v>
      </c>
      <c r="C1736" s="158" t="s">
        <v>402</v>
      </c>
      <c r="D1736" s="159">
        <f t="shared" si="53"/>
        <v>537.51410592592583</v>
      </c>
      <c r="E1736" s="159" t="str">
        <f t="shared" si="54"/>
        <v>DER/SP 31/10/2024</v>
      </c>
      <c r="G1736" s="159">
        <v>501.17</v>
      </c>
    </row>
    <row r="1737" spans="1:7" ht="14" x14ac:dyDescent="0.3">
      <c r="A1737" s="156" t="s">
        <v>3151</v>
      </c>
      <c r="B1737" s="157" t="s">
        <v>3152</v>
      </c>
      <c r="C1737" s="158" t="s">
        <v>402</v>
      </c>
      <c r="D1737" s="159">
        <f t="shared" si="53"/>
        <v>213.62423851851852</v>
      </c>
      <c r="E1737" s="159" t="str">
        <f t="shared" si="54"/>
        <v>DER/SP 31/10/2024</v>
      </c>
      <c r="G1737" s="159">
        <v>199.18</v>
      </c>
    </row>
    <row r="1738" spans="1:7" ht="14" x14ac:dyDescent="0.3">
      <c r="A1738" s="156" t="s">
        <v>3153</v>
      </c>
      <c r="B1738" s="157" t="s">
        <v>3154</v>
      </c>
      <c r="C1738" s="158" t="s">
        <v>402</v>
      </c>
      <c r="D1738" s="159">
        <f t="shared" si="53"/>
        <v>279.94878370370367</v>
      </c>
      <c r="E1738" s="159" t="str">
        <f t="shared" si="54"/>
        <v>DER/SP 31/10/2024</v>
      </c>
      <c r="G1738" s="159">
        <v>261.02</v>
      </c>
    </row>
    <row r="1739" spans="1:7" ht="14" x14ac:dyDescent="0.3">
      <c r="A1739" s="156" t="s">
        <v>3155</v>
      </c>
      <c r="B1739" s="157" t="s">
        <v>3156</v>
      </c>
      <c r="C1739" s="158" t="s">
        <v>402</v>
      </c>
      <c r="D1739" s="159">
        <f t="shared" si="53"/>
        <v>508.74915925925927</v>
      </c>
      <c r="E1739" s="159" t="str">
        <f t="shared" si="54"/>
        <v>DER/SP 31/10/2024</v>
      </c>
      <c r="G1739" s="159">
        <v>474.35</v>
      </c>
    </row>
    <row r="1740" spans="1:7" ht="14" x14ac:dyDescent="0.3">
      <c r="A1740" s="156" t="s">
        <v>3157</v>
      </c>
      <c r="B1740" s="157" t="s">
        <v>3158</v>
      </c>
      <c r="C1740" s="158" t="s">
        <v>402</v>
      </c>
      <c r="D1740" s="159">
        <f t="shared" si="53"/>
        <v>555.24283703703702</v>
      </c>
      <c r="E1740" s="159" t="str">
        <f t="shared" si="54"/>
        <v>DER/SP 31/10/2024</v>
      </c>
      <c r="G1740" s="159">
        <v>517.70000000000005</v>
      </c>
    </row>
    <row r="1741" spans="1:7" ht="14" x14ac:dyDescent="0.3">
      <c r="A1741" s="156" t="s">
        <v>3159</v>
      </c>
      <c r="B1741" s="157" t="s">
        <v>3160</v>
      </c>
      <c r="C1741" s="158" t="s">
        <v>402</v>
      </c>
      <c r="D1741" s="159">
        <f t="shared" si="53"/>
        <v>107.1338748148148</v>
      </c>
      <c r="E1741" s="159" t="str">
        <f t="shared" si="54"/>
        <v>DER/SP 31/10/2024</v>
      </c>
      <c r="G1741" s="159">
        <v>99.89</v>
      </c>
    </row>
    <row r="1742" spans="1:7" ht="14" x14ac:dyDescent="0.3">
      <c r="A1742" s="156" t="s">
        <v>3161</v>
      </c>
      <c r="B1742" s="157" t="s">
        <v>3162</v>
      </c>
      <c r="C1742" s="158" t="s">
        <v>402</v>
      </c>
      <c r="D1742" s="159">
        <f t="shared" si="53"/>
        <v>101.56750370370371</v>
      </c>
      <c r="E1742" s="159" t="str">
        <f t="shared" si="54"/>
        <v>DER/SP 31/10/2024</v>
      </c>
      <c r="G1742" s="159">
        <v>94.7</v>
      </c>
    </row>
    <row r="1743" spans="1:7" ht="14" x14ac:dyDescent="0.3">
      <c r="A1743" s="156" t="s">
        <v>3163</v>
      </c>
      <c r="B1743" s="157" t="s">
        <v>3164</v>
      </c>
      <c r="C1743" s="158" t="s">
        <v>402</v>
      </c>
      <c r="D1743" s="159">
        <f t="shared" ref="D1743:D1806" si="55">(G1743/(1+0.35))*(1+$D$3)</f>
        <v>225.67934666666662</v>
      </c>
      <c r="E1743" s="159" t="str">
        <f t="shared" si="54"/>
        <v>DER/SP 31/10/2024</v>
      </c>
      <c r="G1743" s="159">
        <v>210.42</v>
      </c>
    </row>
    <row r="1744" spans="1:7" ht="14" x14ac:dyDescent="0.3">
      <c r="A1744" s="156" t="s">
        <v>3165</v>
      </c>
      <c r="B1744" s="157" t="s">
        <v>3166</v>
      </c>
      <c r="C1744" s="158" t="s">
        <v>402</v>
      </c>
      <c r="D1744" s="159">
        <f t="shared" si="55"/>
        <v>272.18374962962963</v>
      </c>
      <c r="E1744" s="159" t="str">
        <f t="shared" si="54"/>
        <v>DER/SP 31/10/2024</v>
      </c>
      <c r="G1744" s="159">
        <v>253.78</v>
      </c>
    </row>
    <row r="1745" spans="1:7" ht="14" x14ac:dyDescent="0.3">
      <c r="A1745" s="156" t="s">
        <v>3167</v>
      </c>
      <c r="B1745" s="157" t="s">
        <v>3168</v>
      </c>
      <c r="C1745" s="158" t="s">
        <v>402</v>
      </c>
      <c r="D1745" s="159">
        <f t="shared" si="55"/>
        <v>134.45092148148146</v>
      </c>
      <c r="E1745" s="159" t="str">
        <f t="shared" si="54"/>
        <v>DER/SP 31/10/2024</v>
      </c>
      <c r="G1745" s="159">
        <v>125.36</v>
      </c>
    </row>
    <row r="1746" spans="1:7" ht="14" x14ac:dyDescent="0.3">
      <c r="A1746" s="156" t="s">
        <v>3169</v>
      </c>
      <c r="B1746" s="157" t="s">
        <v>3170</v>
      </c>
      <c r="C1746" s="158" t="s">
        <v>402</v>
      </c>
      <c r="D1746" s="159">
        <f t="shared" si="55"/>
        <v>147.33186888888886</v>
      </c>
      <c r="E1746" s="159" t="str">
        <f t="shared" si="54"/>
        <v>DER/SP 31/10/2024</v>
      </c>
      <c r="G1746" s="159">
        <v>137.37</v>
      </c>
    </row>
    <row r="1747" spans="1:7" ht="14" x14ac:dyDescent="0.3">
      <c r="A1747" s="156" t="s">
        <v>3171</v>
      </c>
      <c r="B1747" s="157" t="s">
        <v>3172</v>
      </c>
      <c r="C1747" s="158" t="s">
        <v>402</v>
      </c>
      <c r="D1747" s="159">
        <f t="shared" si="55"/>
        <v>365.18183037037034</v>
      </c>
      <c r="E1747" s="159" t="str">
        <f t="shared" si="54"/>
        <v>DER/SP 31/10/2024</v>
      </c>
      <c r="G1747" s="159">
        <v>340.49</v>
      </c>
    </row>
    <row r="1748" spans="1:7" ht="14" x14ac:dyDescent="0.3">
      <c r="A1748" s="156" t="s">
        <v>3173</v>
      </c>
      <c r="B1748" s="157" t="s">
        <v>3174</v>
      </c>
      <c r="C1748" s="158" t="s">
        <v>402</v>
      </c>
      <c r="D1748" s="159">
        <f t="shared" si="55"/>
        <v>411.67550814814808</v>
      </c>
      <c r="E1748" s="159" t="str">
        <f t="shared" si="54"/>
        <v>DER/SP 31/10/2024</v>
      </c>
      <c r="G1748" s="159">
        <v>383.84</v>
      </c>
    </row>
    <row r="1749" spans="1:7" ht="14" x14ac:dyDescent="0.3">
      <c r="A1749" s="156" t="s">
        <v>3175</v>
      </c>
      <c r="B1749" s="157" t="s">
        <v>3176</v>
      </c>
      <c r="C1749" s="158" t="s">
        <v>402</v>
      </c>
      <c r="D1749" s="159">
        <f t="shared" si="55"/>
        <v>72.802557037037033</v>
      </c>
      <c r="E1749" s="159" t="str">
        <f t="shared" si="54"/>
        <v>DER/SP 31/10/2024</v>
      </c>
      <c r="G1749" s="159">
        <v>67.88</v>
      </c>
    </row>
    <row r="1750" spans="1:7" ht="14" x14ac:dyDescent="0.3">
      <c r="A1750" s="156" t="s">
        <v>3177</v>
      </c>
      <c r="B1750" s="157" t="s">
        <v>3178</v>
      </c>
      <c r="C1750" s="158" t="s">
        <v>402</v>
      </c>
      <c r="D1750" s="159">
        <f t="shared" si="55"/>
        <v>44.059060740740733</v>
      </c>
      <c r="E1750" s="159" t="str">
        <f t="shared" si="54"/>
        <v>DER/SP 31/10/2024</v>
      </c>
      <c r="G1750" s="159">
        <v>41.08</v>
      </c>
    </row>
    <row r="1751" spans="1:7" ht="14" x14ac:dyDescent="0.3">
      <c r="A1751" s="156" t="s">
        <v>3179</v>
      </c>
      <c r="B1751" s="157" t="s">
        <v>3180</v>
      </c>
      <c r="C1751" s="158" t="s">
        <v>402</v>
      </c>
      <c r="D1751" s="159">
        <f t="shared" si="55"/>
        <v>76.620722962962944</v>
      </c>
      <c r="E1751" s="159" t="str">
        <f t="shared" si="54"/>
        <v>DER/SP 31/10/2024</v>
      </c>
      <c r="G1751" s="159">
        <v>71.44</v>
      </c>
    </row>
    <row r="1752" spans="1:7" ht="14" x14ac:dyDescent="0.3">
      <c r="A1752" s="156" t="s">
        <v>3181</v>
      </c>
      <c r="B1752" s="157" t="s">
        <v>3182</v>
      </c>
      <c r="C1752" s="158" t="s">
        <v>402</v>
      </c>
      <c r="D1752" s="159">
        <f t="shared" si="55"/>
        <v>123.11440074074073</v>
      </c>
      <c r="E1752" s="159" t="str">
        <f t="shared" si="54"/>
        <v>DER/SP 31/10/2024</v>
      </c>
      <c r="G1752" s="159">
        <v>114.79</v>
      </c>
    </row>
    <row r="1753" spans="1:7" ht="14" x14ac:dyDescent="0.3">
      <c r="A1753" s="156" t="s">
        <v>3183</v>
      </c>
      <c r="B1753" s="157" t="s">
        <v>3184</v>
      </c>
      <c r="C1753" s="158" t="s">
        <v>402</v>
      </c>
      <c r="D1753" s="159">
        <f t="shared" si="55"/>
        <v>140.38194888888884</v>
      </c>
      <c r="E1753" s="159" t="str">
        <f t="shared" si="54"/>
        <v>DER/SP 31/10/2024</v>
      </c>
      <c r="G1753" s="159">
        <v>130.88999999999999</v>
      </c>
    </row>
    <row r="1754" spans="1:7" ht="14" x14ac:dyDescent="0.3">
      <c r="A1754" s="156" t="s">
        <v>3185</v>
      </c>
      <c r="B1754" s="157" t="s">
        <v>3186</v>
      </c>
      <c r="C1754" s="158" t="s">
        <v>402</v>
      </c>
      <c r="D1754" s="159">
        <f t="shared" si="55"/>
        <v>157.25266518518518</v>
      </c>
      <c r="E1754" s="159" t="str">
        <f t="shared" si="54"/>
        <v>DER/SP 31/10/2024</v>
      </c>
      <c r="G1754" s="159">
        <v>146.62</v>
      </c>
    </row>
    <row r="1755" spans="1:7" ht="14" x14ac:dyDescent="0.3">
      <c r="A1755" s="156" t="s">
        <v>3187</v>
      </c>
      <c r="B1755" s="157" t="s">
        <v>3188</v>
      </c>
      <c r="C1755" s="158" t="s">
        <v>402</v>
      </c>
      <c r="D1755" s="159">
        <f t="shared" si="55"/>
        <v>244.09448962962961</v>
      </c>
      <c r="E1755" s="159" t="str">
        <f t="shared" si="54"/>
        <v>DER/SP 31/10/2024</v>
      </c>
      <c r="G1755" s="159">
        <v>227.59</v>
      </c>
    </row>
    <row r="1756" spans="1:7" ht="14" x14ac:dyDescent="0.3">
      <c r="A1756" s="156" t="s">
        <v>3189</v>
      </c>
      <c r="B1756" s="157" t="s">
        <v>3190</v>
      </c>
      <c r="C1756" s="158" t="s">
        <v>402</v>
      </c>
      <c r="D1756" s="159">
        <f t="shared" si="55"/>
        <v>290.58816740740735</v>
      </c>
      <c r="E1756" s="159" t="str">
        <f t="shared" si="54"/>
        <v>DER/SP 31/10/2024</v>
      </c>
      <c r="G1756" s="159">
        <v>270.94</v>
      </c>
    </row>
    <row r="1757" spans="1:7" ht="14" x14ac:dyDescent="0.3">
      <c r="A1757" s="156" t="s">
        <v>3191</v>
      </c>
      <c r="B1757" s="157" t="s">
        <v>3192</v>
      </c>
      <c r="C1757" s="158" t="s">
        <v>402</v>
      </c>
      <c r="D1757" s="159">
        <f t="shared" si="55"/>
        <v>194.86588962962961</v>
      </c>
      <c r="E1757" s="159" t="str">
        <f t="shared" si="54"/>
        <v>DER/SP 31/10/2024</v>
      </c>
      <c r="G1757" s="159">
        <v>181.69</v>
      </c>
    </row>
    <row r="1758" spans="1:7" ht="14" x14ac:dyDescent="0.3">
      <c r="A1758" s="156" t="s">
        <v>3193</v>
      </c>
      <c r="B1758" s="157" t="s">
        <v>3194</v>
      </c>
      <c r="C1758" s="158" t="s">
        <v>402</v>
      </c>
      <c r="D1758" s="159">
        <f t="shared" si="55"/>
        <v>248.52399111111112</v>
      </c>
      <c r="E1758" s="159" t="str">
        <f t="shared" si="54"/>
        <v>DER/SP 31/10/2024</v>
      </c>
      <c r="G1758" s="159">
        <v>231.72</v>
      </c>
    </row>
    <row r="1759" spans="1:7" ht="14" x14ac:dyDescent="0.3">
      <c r="A1759" s="156" t="s">
        <v>3195</v>
      </c>
      <c r="B1759" s="157" t="s">
        <v>3196</v>
      </c>
      <c r="C1759" s="158" t="s">
        <v>402</v>
      </c>
      <c r="D1759" s="159">
        <f t="shared" si="55"/>
        <v>390.8471985185185</v>
      </c>
      <c r="E1759" s="159" t="str">
        <f t="shared" si="54"/>
        <v>DER/SP 31/10/2024</v>
      </c>
      <c r="G1759" s="159">
        <v>364.42</v>
      </c>
    </row>
    <row r="1760" spans="1:7" ht="14" x14ac:dyDescent="0.3">
      <c r="A1760" s="156" t="s">
        <v>3197</v>
      </c>
      <c r="B1760" s="157" t="s">
        <v>3198</v>
      </c>
      <c r="C1760" s="158" t="s">
        <v>402</v>
      </c>
      <c r="D1760" s="159">
        <f t="shared" si="55"/>
        <v>437.34087629629624</v>
      </c>
      <c r="E1760" s="159" t="str">
        <f t="shared" si="54"/>
        <v>DER/SP 31/10/2024</v>
      </c>
      <c r="G1760" s="159">
        <v>407.77</v>
      </c>
    </row>
    <row r="1761" spans="1:7" ht="14" x14ac:dyDescent="0.3">
      <c r="A1761" s="156" t="s">
        <v>3199</v>
      </c>
      <c r="B1761" s="157" t="s">
        <v>3200</v>
      </c>
      <c r="C1761" s="158" t="s">
        <v>402</v>
      </c>
      <c r="D1761" s="159">
        <f t="shared" si="55"/>
        <v>118.68489925925924</v>
      </c>
      <c r="E1761" s="159" t="str">
        <f t="shared" si="54"/>
        <v>DER/SP 31/10/2024</v>
      </c>
      <c r="G1761" s="159">
        <v>110.66</v>
      </c>
    </row>
    <row r="1762" spans="1:7" ht="14" x14ac:dyDescent="0.3">
      <c r="A1762" s="156" t="s">
        <v>3201</v>
      </c>
      <c r="B1762" s="157" t="s">
        <v>3202</v>
      </c>
      <c r="C1762" s="158" t="s">
        <v>402</v>
      </c>
      <c r="D1762" s="159">
        <f t="shared" si="55"/>
        <v>120.91573777777776</v>
      </c>
      <c r="E1762" s="159" t="str">
        <f t="shared" si="54"/>
        <v>DER/SP 31/10/2024</v>
      </c>
      <c r="G1762" s="159">
        <v>112.74</v>
      </c>
    </row>
    <row r="1763" spans="1:7" ht="14" x14ac:dyDescent="0.3">
      <c r="A1763" s="156" t="s">
        <v>3203</v>
      </c>
      <c r="B1763" s="157" t="s">
        <v>3204</v>
      </c>
      <c r="C1763" s="158" t="s">
        <v>402</v>
      </c>
      <c r="D1763" s="159">
        <f t="shared" si="55"/>
        <v>269.07344592592591</v>
      </c>
      <c r="E1763" s="159" t="str">
        <f t="shared" si="54"/>
        <v>DER/SP 31/10/2024</v>
      </c>
      <c r="G1763" s="159">
        <v>250.88</v>
      </c>
    </row>
    <row r="1764" spans="1:7" ht="14" x14ac:dyDescent="0.3">
      <c r="A1764" s="156" t="s">
        <v>3205</v>
      </c>
      <c r="B1764" s="157" t="s">
        <v>3206</v>
      </c>
      <c r="C1764" s="158" t="s">
        <v>402</v>
      </c>
      <c r="D1764" s="159">
        <f t="shared" si="55"/>
        <v>315.56712370370366</v>
      </c>
      <c r="E1764" s="159" t="str">
        <f t="shared" si="54"/>
        <v>DER/SP 31/10/2024</v>
      </c>
      <c r="G1764" s="159">
        <v>294.23</v>
      </c>
    </row>
    <row r="1765" spans="1:7" ht="14" x14ac:dyDescent="0.3">
      <c r="A1765" s="156" t="s">
        <v>3207</v>
      </c>
      <c r="B1765" s="157" t="s">
        <v>3208</v>
      </c>
      <c r="C1765" s="158" t="s">
        <v>402</v>
      </c>
      <c r="D1765" s="159">
        <f t="shared" si="55"/>
        <v>138.20473629629629</v>
      </c>
      <c r="E1765" s="159" t="str">
        <f t="shared" si="54"/>
        <v>DER/SP 31/10/2024</v>
      </c>
      <c r="G1765" s="159">
        <v>128.86000000000001</v>
      </c>
    </row>
    <row r="1766" spans="1:7" ht="14" x14ac:dyDescent="0.3">
      <c r="A1766" s="156" t="s">
        <v>3209</v>
      </c>
      <c r="B1766" s="157" t="s">
        <v>3210</v>
      </c>
      <c r="C1766" s="158" t="s">
        <v>402</v>
      </c>
      <c r="D1766" s="159">
        <f t="shared" si="55"/>
        <v>153.60610222222221</v>
      </c>
      <c r="E1766" s="159" t="str">
        <f t="shared" si="54"/>
        <v>DER/SP 31/10/2024</v>
      </c>
      <c r="G1766" s="159">
        <v>143.22</v>
      </c>
    </row>
    <row r="1767" spans="1:7" ht="14" x14ac:dyDescent="0.3">
      <c r="A1767" s="156" t="s">
        <v>3211</v>
      </c>
      <c r="B1767" s="157" t="s">
        <v>3212</v>
      </c>
      <c r="C1767" s="158" t="s">
        <v>402</v>
      </c>
      <c r="D1767" s="159">
        <f t="shared" si="55"/>
        <v>309.93640148148148</v>
      </c>
      <c r="E1767" s="159" t="str">
        <f t="shared" si="54"/>
        <v>DER/SP 31/10/2024</v>
      </c>
      <c r="G1767" s="159">
        <v>288.98</v>
      </c>
    </row>
    <row r="1768" spans="1:7" ht="14" x14ac:dyDescent="0.3">
      <c r="A1768" s="156" t="s">
        <v>3213</v>
      </c>
      <c r="B1768" s="157" t="s">
        <v>3214</v>
      </c>
      <c r="C1768" s="158" t="s">
        <v>402</v>
      </c>
      <c r="D1768" s="159">
        <f t="shared" si="55"/>
        <v>356.44080444444438</v>
      </c>
      <c r="E1768" s="159" t="str">
        <f t="shared" si="54"/>
        <v>DER/SP 31/10/2024</v>
      </c>
      <c r="G1768" s="159">
        <v>332.34</v>
      </c>
    </row>
    <row r="1769" spans="1:7" ht="14" x14ac:dyDescent="0.3">
      <c r="A1769" s="156" t="s">
        <v>3215</v>
      </c>
      <c r="B1769" s="157" t="s">
        <v>3216</v>
      </c>
      <c r="C1769" s="158" t="s">
        <v>402</v>
      </c>
      <c r="D1769" s="159">
        <f t="shared" si="55"/>
        <v>73.242289629629639</v>
      </c>
      <c r="E1769" s="159" t="str">
        <f t="shared" si="54"/>
        <v>DER/SP 31/10/2024</v>
      </c>
      <c r="G1769" s="159">
        <v>68.290000000000006</v>
      </c>
    </row>
    <row r="1770" spans="1:7" ht="14" x14ac:dyDescent="0.3">
      <c r="A1770" s="156" t="s">
        <v>3217</v>
      </c>
      <c r="B1770" s="157" t="s">
        <v>3218</v>
      </c>
      <c r="C1770" s="158" t="s">
        <v>402</v>
      </c>
      <c r="D1770" s="159">
        <f t="shared" si="55"/>
        <v>48.306234074074069</v>
      </c>
      <c r="E1770" s="159" t="str">
        <f t="shared" si="54"/>
        <v>DER/SP 31/10/2024</v>
      </c>
      <c r="G1770" s="159">
        <v>45.04</v>
      </c>
    </row>
    <row r="1771" spans="1:7" ht="14" x14ac:dyDescent="0.3">
      <c r="A1771" s="156" t="s">
        <v>3219</v>
      </c>
      <c r="B1771" s="157" t="s">
        <v>3220</v>
      </c>
      <c r="C1771" s="158" t="s">
        <v>402</v>
      </c>
      <c r="D1771" s="159">
        <f t="shared" si="55"/>
        <v>140.92893333333333</v>
      </c>
      <c r="E1771" s="159" t="str">
        <f t="shared" si="54"/>
        <v>DER/SP 31/10/2024</v>
      </c>
      <c r="G1771" s="159">
        <v>131.4</v>
      </c>
    </row>
    <row r="1772" spans="1:7" ht="14" x14ac:dyDescent="0.3">
      <c r="A1772" s="156" t="s">
        <v>3221</v>
      </c>
      <c r="B1772" s="157" t="s">
        <v>3222</v>
      </c>
      <c r="C1772" s="158" t="s">
        <v>402</v>
      </c>
      <c r="D1772" s="159">
        <f t="shared" si="55"/>
        <v>187.42261111111108</v>
      </c>
      <c r="E1772" s="159" t="str">
        <f t="shared" si="54"/>
        <v>DER/SP 31/10/2024</v>
      </c>
      <c r="G1772" s="159">
        <v>174.75</v>
      </c>
    </row>
    <row r="1773" spans="1:7" ht="14" x14ac:dyDescent="0.3">
      <c r="A1773" s="156" t="s">
        <v>3223</v>
      </c>
      <c r="B1773" s="157" t="s">
        <v>3224</v>
      </c>
      <c r="C1773" s="158" t="s">
        <v>402</v>
      </c>
      <c r="D1773" s="159">
        <f t="shared" si="55"/>
        <v>76.138089629629619</v>
      </c>
      <c r="E1773" s="159" t="str">
        <f t="shared" si="54"/>
        <v>DER/SP 31/10/2024</v>
      </c>
      <c r="G1773" s="159">
        <v>70.989999999999995</v>
      </c>
    </row>
    <row r="1774" spans="1:7" ht="14" x14ac:dyDescent="0.3">
      <c r="A1774" s="156" t="s">
        <v>3225</v>
      </c>
      <c r="B1774" s="157" t="s">
        <v>3226</v>
      </c>
      <c r="C1774" s="158" t="s">
        <v>402</v>
      </c>
      <c r="D1774" s="159">
        <f t="shared" si="55"/>
        <v>53.529399259259257</v>
      </c>
      <c r="E1774" s="159" t="str">
        <f t="shared" si="54"/>
        <v>DER/SP 31/10/2024</v>
      </c>
      <c r="G1774" s="159">
        <v>49.91</v>
      </c>
    </row>
    <row r="1775" spans="1:7" ht="14" x14ac:dyDescent="0.3">
      <c r="A1775" s="156" t="s">
        <v>3227</v>
      </c>
      <c r="B1775" s="157" t="s">
        <v>3228</v>
      </c>
      <c r="C1775" s="158" t="s">
        <v>402</v>
      </c>
      <c r="D1775" s="159">
        <f t="shared" si="55"/>
        <v>166.39052296296293</v>
      </c>
      <c r="E1775" s="159" t="str">
        <f t="shared" si="54"/>
        <v>DER/SP 31/10/2024</v>
      </c>
      <c r="G1775" s="159">
        <v>155.13999999999999</v>
      </c>
    </row>
    <row r="1776" spans="1:7" ht="14" x14ac:dyDescent="0.3">
      <c r="A1776" s="156" t="s">
        <v>3229</v>
      </c>
      <c r="B1776" s="157" t="s">
        <v>3230</v>
      </c>
      <c r="C1776" s="158" t="s">
        <v>402</v>
      </c>
      <c r="D1776" s="159">
        <f t="shared" si="55"/>
        <v>212.88420074074074</v>
      </c>
      <c r="E1776" s="159" t="str">
        <f t="shared" si="54"/>
        <v>DER/SP 31/10/2024</v>
      </c>
      <c r="G1776" s="159">
        <v>198.49</v>
      </c>
    </row>
    <row r="1777" spans="1:7" ht="14" x14ac:dyDescent="0.3">
      <c r="A1777" s="156" t="s">
        <v>3231</v>
      </c>
      <c r="B1777" s="157" t="s">
        <v>3232</v>
      </c>
      <c r="C1777" s="158" t="s">
        <v>402</v>
      </c>
      <c r="D1777" s="159">
        <f t="shared" si="55"/>
        <v>46.493677777777769</v>
      </c>
      <c r="E1777" s="159" t="str">
        <f t="shared" si="54"/>
        <v>DER/SP 31/10/2024</v>
      </c>
      <c r="G1777" s="159">
        <v>43.35</v>
      </c>
    </row>
    <row r="1778" spans="1:7" ht="14" x14ac:dyDescent="0.3">
      <c r="A1778" s="156" t="s">
        <v>3233</v>
      </c>
      <c r="B1778" s="157" t="s">
        <v>3234</v>
      </c>
      <c r="C1778" s="158" t="s">
        <v>402</v>
      </c>
      <c r="D1778" s="159">
        <f t="shared" si="55"/>
        <v>28.936549629629628</v>
      </c>
      <c r="E1778" s="159" t="str">
        <f t="shared" si="54"/>
        <v>DER/SP 31/10/2024</v>
      </c>
      <c r="G1778" s="159">
        <v>26.98</v>
      </c>
    </row>
    <row r="1779" spans="1:7" ht="14" x14ac:dyDescent="0.3">
      <c r="A1779" s="156" t="s">
        <v>3235</v>
      </c>
      <c r="B1779" s="157" t="s">
        <v>3236</v>
      </c>
      <c r="C1779" s="158" t="s">
        <v>402</v>
      </c>
      <c r="D1779" s="159">
        <f t="shared" si="55"/>
        <v>18.447318518518514</v>
      </c>
      <c r="E1779" s="159" t="str">
        <f t="shared" si="54"/>
        <v>DER/SP 31/10/2024</v>
      </c>
      <c r="G1779" s="159">
        <v>17.2</v>
      </c>
    </row>
    <row r="1780" spans="1:7" ht="14" x14ac:dyDescent="0.3">
      <c r="A1780" s="156" t="s">
        <v>3237</v>
      </c>
      <c r="B1780" s="157" t="s">
        <v>3238</v>
      </c>
      <c r="C1780" s="158" t="s">
        <v>402</v>
      </c>
      <c r="D1780" s="159">
        <f t="shared" si="55"/>
        <v>64.940996296296291</v>
      </c>
      <c r="E1780" s="159" t="str">
        <f t="shared" si="54"/>
        <v>DER/SP 31/10/2024</v>
      </c>
      <c r="G1780" s="159">
        <v>60.55</v>
      </c>
    </row>
    <row r="1781" spans="1:7" ht="14" x14ac:dyDescent="0.3">
      <c r="A1781" s="156" t="s">
        <v>3239</v>
      </c>
      <c r="B1781" s="157" t="s">
        <v>3240</v>
      </c>
      <c r="C1781" s="158" t="s">
        <v>402</v>
      </c>
      <c r="D1781" s="159">
        <f t="shared" si="55"/>
        <v>90.638540000000006</v>
      </c>
      <c r="E1781" s="159" t="str">
        <f t="shared" si="54"/>
        <v>DER/SP 31/10/2024</v>
      </c>
      <c r="G1781" s="159">
        <v>84.51</v>
      </c>
    </row>
    <row r="1782" spans="1:7" ht="14" x14ac:dyDescent="0.3">
      <c r="A1782" s="156" t="s">
        <v>3241</v>
      </c>
      <c r="B1782" s="157" t="s">
        <v>3242</v>
      </c>
      <c r="C1782" s="158" t="s">
        <v>402</v>
      </c>
      <c r="D1782" s="159">
        <f t="shared" si="55"/>
        <v>79.731026666666665</v>
      </c>
      <c r="E1782" s="159" t="str">
        <f t="shared" si="54"/>
        <v>DER/SP 31/10/2024</v>
      </c>
      <c r="G1782" s="159">
        <v>74.34</v>
      </c>
    </row>
    <row r="1783" spans="1:7" ht="14" x14ac:dyDescent="0.3">
      <c r="A1783" s="156" t="s">
        <v>3243</v>
      </c>
      <c r="B1783" s="157" t="s">
        <v>3244</v>
      </c>
      <c r="C1783" s="158" t="s">
        <v>402</v>
      </c>
      <c r="D1783" s="159">
        <f t="shared" si="55"/>
        <v>192.5814251851852</v>
      </c>
      <c r="E1783" s="159" t="str">
        <f t="shared" ref="E1783:E1846" si="56">$E$6</f>
        <v>DER/SP 31/10/2024</v>
      </c>
      <c r="G1783" s="159">
        <v>179.56</v>
      </c>
    </row>
    <row r="1784" spans="1:7" ht="14" x14ac:dyDescent="0.3">
      <c r="A1784" s="156" t="s">
        <v>3245</v>
      </c>
      <c r="B1784" s="157" t="s">
        <v>3246</v>
      </c>
      <c r="C1784" s="158" t="s">
        <v>402</v>
      </c>
      <c r="D1784" s="159">
        <f t="shared" si="55"/>
        <v>239.07510296296292</v>
      </c>
      <c r="E1784" s="159" t="str">
        <f t="shared" si="56"/>
        <v>DER/SP 31/10/2024</v>
      </c>
      <c r="G1784" s="159">
        <v>222.91</v>
      </c>
    </row>
    <row r="1785" spans="1:7" ht="14" x14ac:dyDescent="0.3">
      <c r="A1785" s="156" t="s">
        <v>3247</v>
      </c>
      <c r="B1785" s="157" t="s">
        <v>3248</v>
      </c>
      <c r="C1785" s="158" t="s">
        <v>402</v>
      </c>
      <c r="D1785" s="159">
        <f t="shared" si="55"/>
        <v>79.505797777777772</v>
      </c>
      <c r="E1785" s="159" t="str">
        <f t="shared" si="56"/>
        <v>DER/SP 31/10/2024</v>
      </c>
      <c r="G1785" s="159">
        <v>74.13</v>
      </c>
    </row>
    <row r="1786" spans="1:7" ht="14" x14ac:dyDescent="0.3">
      <c r="A1786" s="156" t="s">
        <v>3249</v>
      </c>
      <c r="B1786" s="157" t="s">
        <v>3250</v>
      </c>
      <c r="C1786" s="158" t="s">
        <v>402</v>
      </c>
      <c r="D1786" s="159">
        <f t="shared" si="55"/>
        <v>59.621304444444441</v>
      </c>
      <c r="E1786" s="159" t="str">
        <f t="shared" si="56"/>
        <v>DER/SP 31/10/2024</v>
      </c>
      <c r="G1786" s="159">
        <v>55.59</v>
      </c>
    </row>
    <row r="1787" spans="1:7" ht="14" x14ac:dyDescent="0.3">
      <c r="A1787" s="156" t="s">
        <v>3251</v>
      </c>
      <c r="B1787" s="157" t="s">
        <v>3252</v>
      </c>
      <c r="C1787" s="158" t="s">
        <v>402</v>
      </c>
      <c r="D1787" s="159">
        <f t="shared" si="55"/>
        <v>172.47170296296295</v>
      </c>
      <c r="E1787" s="159" t="str">
        <f t="shared" si="56"/>
        <v>DER/SP 31/10/2024</v>
      </c>
      <c r="G1787" s="159">
        <v>160.81</v>
      </c>
    </row>
    <row r="1788" spans="1:7" ht="14" x14ac:dyDescent="0.3">
      <c r="A1788" s="156" t="s">
        <v>3253</v>
      </c>
      <c r="B1788" s="157" t="s">
        <v>3254</v>
      </c>
      <c r="C1788" s="158" t="s">
        <v>402</v>
      </c>
      <c r="D1788" s="159">
        <f t="shared" si="55"/>
        <v>218.97610592592591</v>
      </c>
      <c r="E1788" s="159" t="str">
        <f t="shared" si="56"/>
        <v>DER/SP 31/10/2024</v>
      </c>
      <c r="G1788" s="159">
        <v>204.17</v>
      </c>
    </row>
    <row r="1789" spans="1:7" ht="14" x14ac:dyDescent="0.3">
      <c r="A1789" s="156" t="s">
        <v>3255</v>
      </c>
      <c r="B1789" s="157" t="s">
        <v>3256</v>
      </c>
      <c r="C1789" s="158" t="s">
        <v>402</v>
      </c>
      <c r="D1789" s="159">
        <f t="shared" si="55"/>
        <v>288.8399622222222</v>
      </c>
      <c r="E1789" s="159" t="str">
        <f t="shared" si="56"/>
        <v>DER/SP 31/10/2024</v>
      </c>
      <c r="G1789" s="159">
        <v>269.31</v>
      </c>
    </row>
    <row r="1790" spans="1:7" ht="14" x14ac:dyDescent="0.3">
      <c r="A1790" s="156" t="s">
        <v>3257</v>
      </c>
      <c r="B1790" s="157" t="s">
        <v>3258</v>
      </c>
      <c r="C1790" s="158" t="s">
        <v>402</v>
      </c>
      <c r="D1790" s="159">
        <f t="shared" si="55"/>
        <v>437.66263185185181</v>
      </c>
      <c r="E1790" s="159" t="str">
        <f t="shared" si="56"/>
        <v>DER/SP 31/10/2024</v>
      </c>
      <c r="G1790" s="159">
        <v>408.07</v>
      </c>
    </row>
    <row r="1791" spans="1:7" ht="14" x14ac:dyDescent="0.3">
      <c r="A1791" s="156" t="s">
        <v>3259</v>
      </c>
      <c r="B1791" s="157" t="s">
        <v>3260</v>
      </c>
      <c r="C1791" s="158" t="s">
        <v>402</v>
      </c>
      <c r="D1791" s="159">
        <f t="shared" si="55"/>
        <v>546.21223111111101</v>
      </c>
      <c r="E1791" s="159" t="str">
        <f t="shared" si="56"/>
        <v>DER/SP 31/10/2024</v>
      </c>
      <c r="G1791" s="159">
        <v>509.28</v>
      </c>
    </row>
    <row r="1792" spans="1:7" ht="14" x14ac:dyDescent="0.3">
      <c r="A1792" s="156" t="s">
        <v>3261</v>
      </c>
      <c r="B1792" s="157" t="s">
        <v>3262</v>
      </c>
      <c r="C1792" s="158" t="s">
        <v>402</v>
      </c>
      <c r="D1792" s="159">
        <f t="shared" si="55"/>
        <v>592.70590888888876</v>
      </c>
      <c r="E1792" s="159" t="str">
        <f t="shared" si="56"/>
        <v>DER/SP 31/10/2024</v>
      </c>
      <c r="G1792" s="159">
        <v>552.63</v>
      </c>
    </row>
    <row r="1793" spans="1:7" ht="14" x14ac:dyDescent="0.3">
      <c r="A1793" s="156" t="s">
        <v>3263</v>
      </c>
      <c r="B1793" s="157" t="s">
        <v>3264</v>
      </c>
      <c r="C1793" s="158" t="s">
        <v>402</v>
      </c>
      <c r="D1793" s="159">
        <f t="shared" si="55"/>
        <v>232.0179311111111</v>
      </c>
      <c r="E1793" s="159" t="str">
        <f t="shared" si="56"/>
        <v>DER/SP 31/10/2024</v>
      </c>
      <c r="G1793" s="159">
        <v>216.33</v>
      </c>
    </row>
    <row r="1794" spans="1:7" ht="14" x14ac:dyDescent="0.3">
      <c r="A1794" s="156" t="s">
        <v>3265</v>
      </c>
      <c r="B1794" s="157" t="s">
        <v>3266</v>
      </c>
      <c r="C1794" s="158" t="s">
        <v>402</v>
      </c>
      <c r="D1794" s="159">
        <f t="shared" si="55"/>
        <v>335.04405999999994</v>
      </c>
      <c r="E1794" s="159" t="str">
        <f t="shared" si="56"/>
        <v>DER/SP 31/10/2024</v>
      </c>
      <c r="G1794" s="159">
        <v>312.39</v>
      </c>
    </row>
    <row r="1795" spans="1:7" ht="14" x14ac:dyDescent="0.3">
      <c r="A1795" s="156" t="s">
        <v>3267</v>
      </c>
      <c r="B1795" s="157" t="s">
        <v>3268</v>
      </c>
      <c r="C1795" s="158" t="s">
        <v>402</v>
      </c>
      <c r="D1795" s="159">
        <f t="shared" si="55"/>
        <v>504.39473407407405</v>
      </c>
      <c r="E1795" s="159" t="str">
        <f t="shared" si="56"/>
        <v>DER/SP 31/10/2024</v>
      </c>
      <c r="G1795" s="159">
        <v>470.29</v>
      </c>
    </row>
    <row r="1796" spans="1:7" ht="14" x14ac:dyDescent="0.3">
      <c r="A1796" s="156" t="s">
        <v>3269</v>
      </c>
      <c r="B1796" s="157" t="s">
        <v>3270</v>
      </c>
      <c r="C1796" s="158" t="s">
        <v>402</v>
      </c>
      <c r="D1796" s="159">
        <f t="shared" si="55"/>
        <v>550.89913703703701</v>
      </c>
      <c r="E1796" s="159" t="str">
        <f t="shared" si="56"/>
        <v>DER/SP 31/10/2024</v>
      </c>
      <c r="G1796" s="159">
        <v>513.65</v>
      </c>
    </row>
    <row r="1797" spans="1:7" ht="14" x14ac:dyDescent="0.3">
      <c r="A1797" s="156" t="s">
        <v>3271</v>
      </c>
      <c r="B1797" s="157" t="s">
        <v>3272</v>
      </c>
      <c r="C1797" s="158" t="s">
        <v>402</v>
      </c>
      <c r="D1797" s="159">
        <f t="shared" si="55"/>
        <v>151.97587407407406</v>
      </c>
      <c r="E1797" s="159" t="str">
        <f t="shared" si="56"/>
        <v>DER/SP 31/10/2024</v>
      </c>
      <c r="G1797" s="159">
        <v>141.69999999999999</v>
      </c>
    </row>
    <row r="1798" spans="1:7" ht="14" x14ac:dyDescent="0.3">
      <c r="A1798" s="156" t="s">
        <v>3273</v>
      </c>
      <c r="B1798" s="157" t="s">
        <v>3274</v>
      </c>
      <c r="C1798" s="158" t="s">
        <v>402</v>
      </c>
      <c r="D1798" s="159">
        <f t="shared" si="55"/>
        <v>183.49719333333334</v>
      </c>
      <c r="E1798" s="159" t="str">
        <f t="shared" si="56"/>
        <v>DER/SP 31/10/2024</v>
      </c>
      <c r="G1798" s="159">
        <v>171.09</v>
      </c>
    </row>
    <row r="1799" spans="1:7" ht="14" x14ac:dyDescent="0.3">
      <c r="A1799" s="156" t="s">
        <v>3275</v>
      </c>
      <c r="B1799" s="157" t="s">
        <v>3276</v>
      </c>
      <c r="C1799" s="158" t="s">
        <v>402</v>
      </c>
      <c r="D1799" s="159">
        <f t="shared" si="55"/>
        <v>557.39859925925919</v>
      </c>
      <c r="E1799" s="159" t="str">
        <f t="shared" si="56"/>
        <v>DER/SP 31/10/2024</v>
      </c>
      <c r="G1799" s="159">
        <v>519.71</v>
      </c>
    </row>
    <row r="1800" spans="1:7" ht="14" x14ac:dyDescent="0.3">
      <c r="A1800" s="156" t="s">
        <v>3277</v>
      </c>
      <c r="B1800" s="157" t="s">
        <v>3278</v>
      </c>
      <c r="C1800" s="158" t="s">
        <v>402</v>
      </c>
      <c r="D1800" s="159">
        <f t="shared" si="55"/>
        <v>603.89227703703693</v>
      </c>
      <c r="E1800" s="159" t="str">
        <f t="shared" si="56"/>
        <v>DER/SP 31/10/2024</v>
      </c>
      <c r="G1800" s="159">
        <v>563.05999999999995</v>
      </c>
    </row>
    <row r="1801" spans="1:7" ht="14" x14ac:dyDescent="0.3">
      <c r="A1801" s="156" t="s">
        <v>3279</v>
      </c>
      <c r="B1801" s="157" t="s">
        <v>3280</v>
      </c>
      <c r="C1801" s="158" t="s">
        <v>402</v>
      </c>
      <c r="D1801" s="159">
        <f t="shared" si="55"/>
        <v>312.18869037037035</v>
      </c>
      <c r="E1801" s="159" t="str">
        <f t="shared" si="56"/>
        <v>DER/SP 31/10/2024</v>
      </c>
      <c r="G1801" s="159">
        <v>291.08</v>
      </c>
    </row>
    <row r="1802" spans="1:7" ht="14" x14ac:dyDescent="0.3">
      <c r="A1802" s="156" t="s">
        <v>3281</v>
      </c>
      <c r="B1802" s="157" t="s">
        <v>3282</v>
      </c>
      <c r="C1802" s="158" t="s">
        <v>402</v>
      </c>
      <c r="D1802" s="159">
        <f t="shared" si="55"/>
        <v>479.84478518518517</v>
      </c>
      <c r="E1802" s="159" t="str">
        <f t="shared" si="56"/>
        <v>DER/SP 31/10/2024</v>
      </c>
      <c r="G1802" s="159">
        <v>447.4</v>
      </c>
    </row>
    <row r="1803" spans="1:7" ht="14" x14ac:dyDescent="0.3">
      <c r="A1803" s="156" t="s">
        <v>3283</v>
      </c>
      <c r="B1803" s="157" t="s">
        <v>3284</v>
      </c>
      <c r="C1803" s="158" t="s">
        <v>402</v>
      </c>
      <c r="D1803" s="159">
        <f t="shared" si="55"/>
        <v>588.39438444444443</v>
      </c>
      <c r="E1803" s="159" t="str">
        <f t="shared" si="56"/>
        <v>DER/SP 31/10/2024</v>
      </c>
      <c r="G1803" s="159">
        <v>548.61</v>
      </c>
    </row>
    <row r="1804" spans="1:7" ht="14" x14ac:dyDescent="0.3">
      <c r="A1804" s="156" t="s">
        <v>3285</v>
      </c>
      <c r="B1804" s="157" t="s">
        <v>3286</v>
      </c>
      <c r="C1804" s="158" t="s">
        <v>402</v>
      </c>
      <c r="D1804" s="159">
        <f t="shared" si="55"/>
        <v>634.88806222222217</v>
      </c>
      <c r="E1804" s="159" t="str">
        <f t="shared" si="56"/>
        <v>DER/SP 31/10/2024</v>
      </c>
      <c r="G1804" s="159">
        <v>591.96</v>
      </c>
    </row>
    <row r="1805" spans="1:7" ht="14" x14ac:dyDescent="0.3">
      <c r="A1805" s="156" t="s">
        <v>3287</v>
      </c>
      <c r="B1805" s="157" t="s">
        <v>3288</v>
      </c>
      <c r="C1805" s="158" t="s">
        <v>402</v>
      </c>
      <c r="D1805" s="159">
        <f t="shared" si="55"/>
        <v>217.01339703703701</v>
      </c>
      <c r="E1805" s="159" t="str">
        <f t="shared" si="56"/>
        <v>DER/SP 31/10/2024</v>
      </c>
      <c r="G1805" s="159">
        <v>202.34</v>
      </c>
    </row>
    <row r="1806" spans="1:7" ht="14" x14ac:dyDescent="0.3">
      <c r="A1806" s="156" t="s">
        <v>3289</v>
      </c>
      <c r="B1806" s="157" t="s">
        <v>3290</v>
      </c>
      <c r="C1806" s="158" t="s">
        <v>402</v>
      </c>
      <c r="D1806" s="159">
        <f t="shared" si="55"/>
        <v>307.9522422222222</v>
      </c>
      <c r="E1806" s="159" t="str">
        <f t="shared" si="56"/>
        <v>DER/SP 31/10/2024</v>
      </c>
      <c r="G1806" s="159">
        <v>287.13</v>
      </c>
    </row>
    <row r="1807" spans="1:7" ht="14" x14ac:dyDescent="0.3">
      <c r="A1807" s="156" t="s">
        <v>3291</v>
      </c>
      <c r="B1807" s="157" t="s">
        <v>3292</v>
      </c>
      <c r="C1807" s="158" t="s">
        <v>402</v>
      </c>
      <c r="D1807" s="159">
        <f t="shared" ref="D1807:D1870" si="57">(G1807/(1+0.35))*(1+$D$3)</f>
        <v>482.83711185185183</v>
      </c>
      <c r="E1807" s="159" t="str">
        <f t="shared" si="56"/>
        <v>DER/SP 31/10/2024</v>
      </c>
      <c r="G1807" s="159">
        <v>450.19</v>
      </c>
    </row>
    <row r="1808" spans="1:7" ht="14" x14ac:dyDescent="0.3">
      <c r="A1808" s="156" t="s">
        <v>3293</v>
      </c>
      <c r="B1808" s="157" t="s">
        <v>3294</v>
      </c>
      <c r="C1808" s="158" t="s">
        <v>402</v>
      </c>
      <c r="D1808" s="159">
        <f t="shared" si="57"/>
        <v>529.33078962962963</v>
      </c>
      <c r="E1808" s="159" t="str">
        <f t="shared" si="56"/>
        <v>DER/SP 31/10/2024</v>
      </c>
      <c r="G1808" s="159">
        <v>493.54</v>
      </c>
    </row>
    <row r="1809" spans="1:9" ht="14" x14ac:dyDescent="0.3">
      <c r="A1809" s="156" t="s">
        <v>3295</v>
      </c>
      <c r="B1809" s="157" t="s">
        <v>3296</v>
      </c>
      <c r="C1809" s="158" t="s">
        <v>402</v>
      </c>
      <c r="D1809" s="159">
        <f t="shared" si="57"/>
        <v>158.09995481481479</v>
      </c>
      <c r="E1809" s="159" t="str">
        <f t="shared" si="56"/>
        <v>DER/SP 31/10/2024</v>
      </c>
      <c r="G1809" s="159">
        <v>147.41</v>
      </c>
    </row>
    <row r="1810" spans="1:9" ht="14" x14ac:dyDescent="0.3">
      <c r="A1810" s="156" t="s">
        <v>3297</v>
      </c>
      <c r="B1810" s="157" t="s">
        <v>3298</v>
      </c>
      <c r="C1810" s="158" t="s">
        <v>402</v>
      </c>
      <c r="D1810" s="159">
        <f t="shared" si="57"/>
        <v>194.1687525925926</v>
      </c>
      <c r="E1810" s="159" t="str">
        <f t="shared" si="56"/>
        <v>DER/SP 31/10/2024</v>
      </c>
      <c r="G1810" s="159">
        <v>181.04</v>
      </c>
    </row>
    <row r="1811" spans="1:9" ht="14" x14ac:dyDescent="0.3">
      <c r="A1811" s="156" t="s">
        <v>3299</v>
      </c>
      <c r="B1811" s="157" t="s">
        <v>3300</v>
      </c>
      <c r="C1811" s="158" t="s">
        <v>402</v>
      </c>
      <c r="D1811" s="159">
        <f t="shared" si="57"/>
        <v>568.05943333333335</v>
      </c>
      <c r="E1811" s="159" t="str">
        <f t="shared" si="56"/>
        <v>DER/SP 31/10/2024</v>
      </c>
      <c r="G1811" s="159">
        <v>529.65</v>
      </c>
    </row>
    <row r="1812" spans="1:9" ht="14" x14ac:dyDescent="0.3">
      <c r="A1812" s="156" t="s">
        <v>3301</v>
      </c>
      <c r="B1812" s="157" t="s">
        <v>3302</v>
      </c>
      <c r="C1812" s="158" t="s">
        <v>402</v>
      </c>
      <c r="D1812" s="159">
        <f t="shared" si="57"/>
        <v>614.55311111111098</v>
      </c>
      <c r="E1812" s="159" t="str">
        <f t="shared" si="56"/>
        <v>DER/SP 31/10/2024</v>
      </c>
      <c r="G1812" s="159">
        <v>573</v>
      </c>
    </row>
    <row r="1813" spans="1:9" ht="14" x14ac:dyDescent="0.3">
      <c r="A1813" s="156" t="s">
        <v>3303</v>
      </c>
      <c r="B1813" s="157" t="s">
        <v>3304</v>
      </c>
      <c r="C1813" s="158" t="s">
        <v>402</v>
      </c>
      <c r="D1813" s="159">
        <f t="shared" si="57"/>
        <v>403.22406222222219</v>
      </c>
      <c r="E1813" s="159" t="str">
        <f t="shared" si="56"/>
        <v>DER/SP 31/10/2024</v>
      </c>
      <c r="G1813" s="159">
        <v>375.96</v>
      </c>
    </row>
    <row r="1814" spans="1:9" ht="14" x14ac:dyDescent="0.3">
      <c r="A1814" s="156" t="s">
        <v>3305</v>
      </c>
      <c r="B1814" s="157" t="s">
        <v>3306</v>
      </c>
      <c r="C1814" s="158" t="s">
        <v>402</v>
      </c>
      <c r="D1814" s="159">
        <f t="shared" si="57"/>
        <v>230.39842814814813</v>
      </c>
      <c r="E1814" s="159" t="str">
        <f t="shared" si="56"/>
        <v>DER/SP 31/10/2024</v>
      </c>
      <c r="G1814" s="159">
        <v>214.82</v>
      </c>
    </row>
    <row r="1815" spans="1:9" ht="14" x14ac:dyDescent="0.3">
      <c r="A1815" s="156" t="s">
        <v>3307</v>
      </c>
      <c r="B1815" s="157" t="s">
        <v>3308</v>
      </c>
      <c r="C1815" s="158" t="s">
        <v>402</v>
      </c>
      <c r="D1815" s="159">
        <f t="shared" si="57"/>
        <v>346.38058074074064</v>
      </c>
      <c r="E1815" s="159" t="str">
        <f t="shared" si="56"/>
        <v>DER/SP 31/10/2024</v>
      </c>
      <c r="G1815" s="159">
        <v>322.95999999999998</v>
      </c>
      <c r="I1815" s="280"/>
    </row>
    <row r="1816" spans="1:9" ht="14" x14ac:dyDescent="0.3">
      <c r="A1816" s="156" t="s">
        <v>3309</v>
      </c>
      <c r="B1816" s="157" t="s">
        <v>3310</v>
      </c>
      <c r="C1816" s="158" t="s">
        <v>402</v>
      </c>
      <c r="D1816" s="159">
        <f t="shared" si="57"/>
        <v>634.83443629629619</v>
      </c>
      <c r="E1816" s="159" t="str">
        <f t="shared" si="56"/>
        <v>DER/SP 31/10/2024</v>
      </c>
      <c r="G1816" s="159">
        <v>591.91</v>
      </c>
    </row>
    <row r="1817" spans="1:9" ht="14" x14ac:dyDescent="0.3">
      <c r="A1817" s="156" t="s">
        <v>3311</v>
      </c>
      <c r="B1817" s="157" t="s">
        <v>3312</v>
      </c>
      <c r="C1817" s="158" t="s">
        <v>402</v>
      </c>
      <c r="D1817" s="159">
        <f t="shared" si="57"/>
        <v>450.08239629629622</v>
      </c>
      <c r="E1817" s="159" t="str">
        <f t="shared" si="56"/>
        <v>DER/SP 31/10/2024</v>
      </c>
      <c r="G1817" s="159">
        <v>419.65</v>
      </c>
    </row>
    <row r="1818" spans="1:9" ht="14" x14ac:dyDescent="0.3">
      <c r="A1818" s="156" t="s">
        <v>3313</v>
      </c>
      <c r="B1818" s="157" t="s">
        <v>3314</v>
      </c>
      <c r="C1818" s="158" t="s">
        <v>402</v>
      </c>
      <c r="D1818" s="159">
        <f t="shared" si="57"/>
        <v>286.31954370370363</v>
      </c>
      <c r="E1818" s="159" t="str">
        <f t="shared" si="56"/>
        <v>DER/SP 31/10/2024</v>
      </c>
      <c r="G1818" s="159">
        <v>266.95999999999998</v>
      </c>
    </row>
    <row r="1819" spans="1:9" ht="14" x14ac:dyDescent="0.3">
      <c r="A1819" s="156" t="s">
        <v>3315</v>
      </c>
      <c r="B1819" s="157" t="s">
        <v>3316</v>
      </c>
      <c r="C1819" s="158" t="s">
        <v>402</v>
      </c>
      <c r="D1819" s="159">
        <f t="shared" si="57"/>
        <v>355.9045451851851</v>
      </c>
      <c r="E1819" s="159" t="str">
        <f t="shared" si="56"/>
        <v>DER/SP 31/10/2024</v>
      </c>
      <c r="G1819" s="159">
        <v>331.84</v>
      </c>
    </row>
    <row r="1820" spans="1:9" ht="14" x14ac:dyDescent="0.3">
      <c r="A1820" s="156" t="s">
        <v>3317</v>
      </c>
      <c r="B1820" s="157" t="s">
        <v>3318</v>
      </c>
      <c r="C1820" s="158" t="s">
        <v>402</v>
      </c>
      <c r="D1820" s="159">
        <f t="shared" si="57"/>
        <v>644.35840074074065</v>
      </c>
      <c r="E1820" s="159" t="str">
        <f t="shared" si="56"/>
        <v>DER/SP 31/10/2024</v>
      </c>
      <c r="G1820" s="159">
        <v>600.79</v>
      </c>
    </row>
    <row r="1821" spans="1:9" ht="14" x14ac:dyDescent="0.3">
      <c r="A1821" s="156" t="s">
        <v>3319</v>
      </c>
      <c r="B1821" s="157" t="s">
        <v>3320</v>
      </c>
      <c r="C1821" s="158" t="s">
        <v>402</v>
      </c>
      <c r="D1821" s="159">
        <f t="shared" si="57"/>
        <v>674.43182000000002</v>
      </c>
      <c r="E1821" s="159" t="str">
        <f t="shared" si="56"/>
        <v>DER/SP 31/10/2024</v>
      </c>
      <c r="G1821" s="159">
        <v>628.83000000000004</v>
      </c>
    </row>
    <row r="1822" spans="1:9" ht="14" x14ac:dyDescent="0.3">
      <c r="A1822" s="156" t="s">
        <v>3321</v>
      </c>
      <c r="B1822" s="157" t="s">
        <v>3322</v>
      </c>
      <c r="C1822" s="158" t="s">
        <v>402</v>
      </c>
      <c r="D1822" s="159">
        <f t="shared" si="57"/>
        <v>848.4586748148148</v>
      </c>
      <c r="E1822" s="159" t="str">
        <f t="shared" si="56"/>
        <v>DER/SP 31/10/2024</v>
      </c>
      <c r="G1822" s="159">
        <v>791.09</v>
      </c>
    </row>
    <row r="1823" spans="1:9" ht="14" x14ac:dyDescent="0.3">
      <c r="A1823" s="156" t="s">
        <v>3323</v>
      </c>
      <c r="B1823" s="157" t="s">
        <v>3324</v>
      </c>
      <c r="C1823" s="158" t="s">
        <v>402</v>
      </c>
      <c r="D1823" s="159">
        <f t="shared" si="57"/>
        <v>1024.6949177777776</v>
      </c>
      <c r="E1823" s="159" t="str">
        <f t="shared" si="56"/>
        <v>DER/SP 31/10/2024</v>
      </c>
      <c r="G1823" s="159">
        <v>955.41</v>
      </c>
    </row>
    <row r="1824" spans="1:9" ht="14" x14ac:dyDescent="0.3">
      <c r="A1824" s="156" t="s">
        <v>3325</v>
      </c>
      <c r="B1824" s="157" t="s">
        <v>3326</v>
      </c>
      <c r="C1824" s="158" t="s">
        <v>402</v>
      </c>
      <c r="D1824" s="159">
        <f t="shared" si="57"/>
        <v>1220.1506925925926</v>
      </c>
      <c r="E1824" s="159" t="str">
        <f t="shared" si="56"/>
        <v>DER/SP 31/10/2024</v>
      </c>
      <c r="G1824" s="159">
        <v>1137.6500000000001</v>
      </c>
    </row>
    <row r="1825" spans="1:7" ht="14" x14ac:dyDescent="0.3">
      <c r="A1825" s="156" t="s">
        <v>3327</v>
      </c>
      <c r="B1825" s="157" t="s">
        <v>3328</v>
      </c>
      <c r="C1825" s="158" t="s">
        <v>402</v>
      </c>
      <c r="D1825" s="159">
        <f t="shared" si="57"/>
        <v>1221.2017607407406</v>
      </c>
      <c r="E1825" s="159" t="str">
        <f t="shared" si="56"/>
        <v>DER/SP 31/10/2024</v>
      </c>
      <c r="G1825" s="159">
        <v>1138.6300000000001</v>
      </c>
    </row>
    <row r="1826" spans="1:7" ht="14" x14ac:dyDescent="0.3">
      <c r="A1826" s="156" t="s">
        <v>3329</v>
      </c>
      <c r="B1826" s="157" t="s">
        <v>3330</v>
      </c>
      <c r="C1826" s="158" t="s">
        <v>402</v>
      </c>
      <c r="D1826" s="159">
        <f t="shared" si="57"/>
        <v>1817.0179733333334</v>
      </c>
      <c r="E1826" s="159" t="str">
        <f t="shared" si="56"/>
        <v>DER/SP 31/10/2024</v>
      </c>
      <c r="G1826" s="159">
        <v>1694.16</v>
      </c>
    </row>
    <row r="1827" spans="1:7" ht="14" x14ac:dyDescent="0.3">
      <c r="A1827" s="156" t="s">
        <v>3331</v>
      </c>
      <c r="B1827" s="157" t="s">
        <v>3332</v>
      </c>
      <c r="C1827" s="158" t="s">
        <v>402</v>
      </c>
      <c r="D1827" s="159">
        <f t="shared" si="57"/>
        <v>2095.1756511111107</v>
      </c>
      <c r="E1827" s="159" t="str">
        <f t="shared" si="56"/>
        <v>DER/SP 31/10/2024</v>
      </c>
      <c r="G1827" s="159">
        <v>1953.51</v>
      </c>
    </row>
    <row r="1828" spans="1:7" ht="14" x14ac:dyDescent="0.3">
      <c r="A1828" s="156" t="s">
        <v>3333</v>
      </c>
      <c r="B1828" s="157" t="s">
        <v>3334</v>
      </c>
      <c r="C1828" s="158" t="s">
        <v>402</v>
      </c>
      <c r="D1828" s="159">
        <f t="shared" si="57"/>
        <v>2290.6314259259257</v>
      </c>
      <c r="E1828" s="159" t="str">
        <f t="shared" si="56"/>
        <v>DER/SP 31/10/2024</v>
      </c>
      <c r="G1828" s="159">
        <v>2135.75</v>
      </c>
    </row>
    <row r="1829" spans="1:7" ht="14" x14ac:dyDescent="0.3">
      <c r="A1829" s="156" t="s">
        <v>3335</v>
      </c>
      <c r="B1829" s="157" t="s">
        <v>3336</v>
      </c>
      <c r="C1829" s="158" t="s">
        <v>402</v>
      </c>
      <c r="D1829" s="159">
        <f t="shared" si="57"/>
        <v>536.16273259259265</v>
      </c>
      <c r="E1829" s="159" t="str">
        <f t="shared" si="56"/>
        <v>DER/SP 31/10/2024</v>
      </c>
      <c r="G1829" s="159">
        <v>499.91</v>
      </c>
    </row>
    <row r="1830" spans="1:7" ht="14" x14ac:dyDescent="0.3">
      <c r="A1830" s="156" t="s">
        <v>3337</v>
      </c>
      <c r="B1830" s="157" t="s">
        <v>3338</v>
      </c>
      <c r="C1830" s="158" t="s">
        <v>402</v>
      </c>
      <c r="D1830" s="159">
        <f t="shared" si="57"/>
        <v>438.79950148148146</v>
      </c>
      <c r="E1830" s="159" t="str">
        <f t="shared" si="56"/>
        <v>DER/SP 31/10/2024</v>
      </c>
      <c r="G1830" s="159">
        <v>409.13</v>
      </c>
    </row>
    <row r="1831" spans="1:7" ht="14" x14ac:dyDescent="0.3">
      <c r="A1831" s="156" t="s">
        <v>3339</v>
      </c>
      <c r="B1831" s="157" t="s">
        <v>3340</v>
      </c>
      <c r="C1831" s="158" t="s">
        <v>402</v>
      </c>
      <c r="D1831" s="159">
        <f t="shared" si="57"/>
        <v>535.44414518518511</v>
      </c>
      <c r="E1831" s="159" t="str">
        <f t="shared" si="56"/>
        <v>DER/SP 31/10/2024</v>
      </c>
      <c r="G1831" s="159">
        <v>499.24</v>
      </c>
    </row>
    <row r="1832" spans="1:7" ht="14" x14ac:dyDescent="0.3">
      <c r="A1832" s="156" t="s">
        <v>3341</v>
      </c>
      <c r="B1832" s="157" t="s">
        <v>3342</v>
      </c>
      <c r="C1832" s="158" t="s">
        <v>402</v>
      </c>
      <c r="D1832" s="159">
        <f t="shared" si="57"/>
        <v>823.90872592592598</v>
      </c>
      <c r="E1832" s="159" t="str">
        <f t="shared" si="56"/>
        <v>DER/SP 31/10/2024</v>
      </c>
      <c r="G1832" s="159">
        <v>768.2</v>
      </c>
    </row>
    <row r="1833" spans="1:7" ht="14" x14ac:dyDescent="0.3">
      <c r="A1833" s="156" t="s">
        <v>3343</v>
      </c>
      <c r="B1833" s="157" t="s">
        <v>3344</v>
      </c>
      <c r="C1833" s="158" t="s">
        <v>402</v>
      </c>
      <c r="D1833" s="159">
        <f t="shared" si="57"/>
        <v>32.979944444444442</v>
      </c>
      <c r="E1833" s="159" t="str">
        <f t="shared" si="56"/>
        <v>DER/SP 31/10/2024</v>
      </c>
      <c r="G1833" s="159">
        <v>30.75</v>
      </c>
    </row>
    <row r="1834" spans="1:7" ht="14" x14ac:dyDescent="0.3">
      <c r="A1834" s="156" t="s">
        <v>3345</v>
      </c>
      <c r="B1834" s="157" t="s">
        <v>3346</v>
      </c>
      <c r="C1834" s="158" t="s">
        <v>402</v>
      </c>
      <c r="D1834" s="159">
        <f t="shared" si="57"/>
        <v>1.0510681481481481</v>
      </c>
      <c r="E1834" s="159" t="str">
        <f t="shared" si="56"/>
        <v>DER/SP 31/10/2024</v>
      </c>
      <c r="G1834" s="159">
        <v>0.98</v>
      </c>
    </row>
    <row r="1835" spans="1:7" ht="14" x14ac:dyDescent="0.3">
      <c r="A1835" s="156" t="s">
        <v>3347</v>
      </c>
      <c r="B1835" s="157" t="s">
        <v>3348</v>
      </c>
      <c r="C1835" s="158" t="s">
        <v>402</v>
      </c>
      <c r="D1835" s="159">
        <f t="shared" si="57"/>
        <v>2.498968148148148</v>
      </c>
      <c r="E1835" s="159" t="str">
        <f t="shared" si="56"/>
        <v>DER/SP 31/10/2024</v>
      </c>
      <c r="G1835" s="159">
        <v>2.33</v>
      </c>
    </row>
    <row r="1836" spans="1:7" ht="14" x14ac:dyDescent="0.3">
      <c r="A1836" s="156" t="s">
        <v>3349</v>
      </c>
      <c r="B1836" s="157" t="s">
        <v>3350</v>
      </c>
      <c r="C1836" s="158" t="s">
        <v>402</v>
      </c>
      <c r="D1836" s="159">
        <f t="shared" si="57"/>
        <v>34.931928148148145</v>
      </c>
      <c r="E1836" s="159" t="str">
        <f t="shared" si="56"/>
        <v>DER/SP 31/10/2024</v>
      </c>
      <c r="G1836" s="159">
        <v>32.57</v>
      </c>
    </row>
    <row r="1837" spans="1:7" ht="14" x14ac:dyDescent="0.3">
      <c r="A1837" s="156" t="s">
        <v>3351</v>
      </c>
      <c r="B1837" s="157" t="s">
        <v>3352</v>
      </c>
      <c r="C1837" s="158" t="s">
        <v>402</v>
      </c>
      <c r="D1837" s="159">
        <f t="shared" si="57"/>
        <v>33.097921481481478</v>
      </c>
      <c r="E1837" s="159" t="str">
        <f t="shared" si="56"/>
        <v>DER/SP 31/10/2024</v>
      </c>
      <c r="G1837" s="159">
        <v>30.86</v>
      </c>
    </row>
    <row r="1838" spans="1:7" ht="14" x14ac:dyDescent="0.3">
      <c r="A1838" s="156" t="s">
        <v>3353</v>
      </c>
      <c r="B1838" s="157" t="s">
        <v>3354</v>
      </c>
      <c r="C1838" s="158" t="s">
        <v>402</v>
      </c>
      <c r="D1838" s="159">
        <f t="shared" si="57"/>
        <v>1.276297037037037</v>
      </c>
      <c r="E1838" s="159" t="str">
        <f t="shared" si="56"/>
        <v>DER/SP 31/10/2024</v>
      </c>
      <c r="G1838" s="159">
        <v>1.19</v>
      </c>
    </row>
    <row r="1839" spans="1:7" ht="14" x14ac:dyDescent="0.3">
      <c r="A1839" s="156" t="s">
        <v>3355</v>
      </c>
      <c r="B1839" s="157" t="s">
        <v>3356</v>
      </c>
      <c r="C1839" s="158" t="s">
        <v>402</v>
      </c>
      <c r="D1839" s="159">
        <f t="shared" si="57"/>
        <v>3.2497311111111102</v>
      </c>
      <c r="E1839" s="159" t="str">
        <f t="shared" si="56"/>
        <v>DER/SP 31/10/2024</v>
      </c>
      <c r="G1839" s="159">
        <v>3.03</v>
      </c>
    </row>
    <row r="1840" spans="1:7" ht="14" x14ac:dyDescent="0.3">
      <c r="A1840" s="156" t="s">
        <v>3357</v>
      </c>
      <c r="B1840" s="157" t="s">
        <v>3358</v>
      </c>
      <c r="C1840" s="158" t="s">
        <v>402</v>
      </c>
      <c r="D1840" s="159">
        <f t="shared" si="57"/>
        <v>35.693416296296299</v>
      </c>
      <c r="E1840" s="159" t="str">
        <f t="shared" si="56"/>
        <v>DER/SP 31/10/2024</v>
      </c>
      <c r="G1840" s="159">
        <v>33.28</v>
      </c>
    </row>
    <row r="1841" spans="1:7" ht="14" x14ac:dyDescent="0.3">
      <c r="A1841" s="156" t="s">
        <v>3359</v>
      </c>
      <c r="B1841" s="157" t="s">
        <v>3360</v>
      </c>
      <c r="C1841" s="158" t="s">
        <v>402</v>
      </c>
      <c r="D1841" s="159">
        <f t="shared" si="57"/>
        <v>216.6594659259259</v>
      </c>
      <c r="E1841" s="159" t="str">
        <f t="shared" si="56"/>
        <v>DER/SP 31/10/2024</v>
      </c>
      <c r="G1841" s="159">
        <v>202.01</v>
      </c>
    </row>
    <row r="1842" spans="1:7" ht="14" x14ac:dyDescent="0.3">
      <c r="A1842" s="156" t="s">
        <v>3361</v>
      </c>
      <c r="B1842" s="157" t="s">
        <v>3362</v>
      </c>
      <c r="C1842" s="158" t="s">
        <v>402</v>
      </c>
      <c r="D1842" s="159">
        <f t="shared" si="57"/>
        <v>311.75968296296293</v>
      </c>
      <c r="E1842" s="159" t="str">
        <f t="shared" si="56"/>
        <v>DER/SP 31/10/2024</v>
      </c>
      <c r="G1842" s="159">
        <v>290.68</v>
      </c>
    </row>
    <row r="1843" spans="1:7" ht="14" x14ac:dyDescent="0.3">
      <c r="A1843" s="156" t="s">
        <v>3363</v>
      </c>
      <c r="B1843" s="157" t="s">
        <v>3364</v>
      </c>
      <c r="C1843" s="158" t="s">
        <v>402</v>
      </c>
      <c r="D1843" s="159">
        <f t="shared" si="57"/>
        <v>429.96194888888886</v>
      </c>
      <c r="E1843" s="159" t="str">
        <f t="shared" si="56"/>
        <v>DER/SP 31/10/2024</v>
      </c>
      <c r="G1843" s="159">
        <v>400.89</v>
      </c>
    </row>
    <row r="1844" spans="1:7" ht="14" x14ac:dyDescent="0.3">
      <c r="A1844" s="156" t="s">
        <v>3365</v>
      </c>
      <c r="B1844" s="157" t="s">
        <v>3366</v>
      </c>
      <c r="C1844" s="158" t="s">
        <v>402</v>
      </c>
      <c r="D1844" s="159">
        <f t="shared" si="57"/>
        <v>476.45562666666666</v>
      </c>
      <c r="E1844" s="159" t="str">
        <f t="shared" si="56"/>
        <v>DER/SP 31/10/2024</v>
      </c>
      <c r="G1844" s="159">
        <v>444.24</v>
      </c>
    </row>
    <row r="1845" spans="1:7" ht="14" x14ac:dyDescent="0.3">
      <c r="A1845" s="156" t="s">
        <v>3367</v>
      </c>
      <c r="B1845" s="157" t="s">
        <v>3368</v>
      </c>
      <c r="C1845" s="158" t="s">
        <v>402</v>
      </c>
      <c r="D1845" s="159">
        <f t="shared" si="57"/>
        <v>726.81362444444437</v>
      </c>
      <c r="E1845" s="159" t="str">
        <f t="shared" si="56"/>
        <v>DER/SP 31/10/2024</v>
      </c>
      <c r="G1845" s="159">
        <v>677.67</v>
      </c>
    </row>
    <row r="1846" spans="1:7" ht="14" x14ac:dyDescent="0.3">
      <c r="A1846" s="156" t="s">
        <v>3369</v>
      </c>
      <c r="B1846" s="157" t="s">
        <v>3370</v>
      </c>
      <c r="C1846" s="158" t="s">
        <v>402</v>
      </c>
      <c r="D1846" s="159">
        <f t="shared" si="57"/>
        <v>1246.4595718518519</v>
      </c>
      <c r="E1846" s="159" t="str">
        <f t="shared" si="56"/>
        <v>DER/SP 31/10/2024</v>
      </c>
      <c r="G1846" s="159">
        <v>1162.18</v>
      </c>
    </row>
    <row r="1847" spans="1:7" ht="14" x14ac:dyDescent="0.3">
      <c r="A1847" s="156" t="s">
        <v>3371</v>
      </c>
      <c r="B1847" s="157" t="s">
        <v>3372</v>
      </c>
      <c r="C1847" s="158" t="s">
        <v>402</v>
      </c>
      <c r="D1847" s="159">
        <f t="shared" si="57"/>
        <v>1437.0246622222219</v>
      </c>
      <c r="E1847" s="159" t="str">
        <f t="shared" ref="E1847:E1908" si="58">$E$6</f>
        <v>DER/SP 31/10/2024</v>
      </c>
      <c r="G1847" s="159">
        <v>1339.86</v>
      </c>
    </row>
    <row r="1848" spans="1:7" ht="14" x14ac:dyDescent="0.3">
      <c r="A1848" s="156" t="s">
        <v>3373</v>
      </c>
      <c r="B1848" s="157" t="s">
        <v>3374</v>
      </c>
      <c r="C1848" s="158" t="s">
        <v>402</v>
      </c>
      <c r="D1848" s="159">
        <f t="shared" si="57"/>
        <v>1483.5183399999999</v>
      </c>
      <c r="E1848" s="159" t="str">
        <f t="shared" si="58"/>
        <v>DER/SP 31/10/2024</v>
      </c>
      <c r="G1848" s="159">
        <v>1383.21</v>
      </c>
    </row>
    <row r="1849" spans="1:7" ht="14" x14ac:dyDescent="0.3">
      <c r="A1849" s="156" t="s">
        <v>3375</v>
      </c>
      <c r="B1849" s="157" t="s">
        <v>3376</v>
      </c>
      <c r="C1849" s="158" t="s">
        <v>402</v>
      </c>
      <c r="D1849" s="159">
        <f t="shared" si="57"/>
        <v>300.51968888888888</v>
      </c>
      <c r="E1849" s="159" t="str">
        <f t="shared" si="58"/>
        <v>DER/SP 31/10/2024</v>
      </c>
      <c r="G1849" s="159">
        <v>280.2</v>
      </c>
    </row>
    <row r="1850" spans="1:7" ht="14" x14ac:dyDescent="0.3">
      <c r="A1850" s="156" t="s">
        <v>3377</v>
      </c>
      <c r="B1850" s="157" t="s">
        <v>3378</v>
      </c>
      <c r="C1850" s="158" t="s">
        <v>402</v>
      </c>
      <c r="D1850" s="159">
        <f t="shared" si="57"/>
        <v>465.43013629629621</v>
      </c>
      <c r="E1850" s="159" t="str">
        <f t="shared" si="58"/>
        <v>DER/SP 31/10/2024</v>
      </c>
      <c r="G1850" s="159">
        <v>433.96</v>
      </c>
    </row>
    <row r="1851" spans="1:7" ht="14" x14ac:dyDescent="0.3">
      <c r="A1851" s="156" t="s">
        <v>3379</v>
      </c>
      <c r="B1851" s="157" t="s">
        <v>3380</v>
      </c>
      <c r="C1851" s="158" t="s">
        <v>402</v>
      </c>
      <c r="D1851" s="159">
        <f t="shared" si="57"/>
        <v>646.34255999999993</v>
      </c>
      <c r="E1851" s="159" t="str">
        <f t="shared" si="58"/>
        <v>DER/SP 31/10/2024</v>
      </c>
      <c r="G1851" s="159">
        <v>602.64</v>
      </c>
    </row>
    <row r="1852" spans="1:7" ht="14" x14ac:dyDescent="0.3">
      <c r="A1852" s="156" t="s">
        <v>3381</v>
      </c>
      <c r="B1852" s="157" t="s">
        <v>3382</v>
      </c>
      <c r="C1852" s="158" t="s">
        <v>402</v>
      </c>
      <c r="D1852" s="159">
        <f t="shared" si="57"/>
        <v>692.83623777777768</v>
      </c>
      <c r="E1852" s="159" t="str">
        <f t="shared" si="58"/>
        <v>DER/SP 31/10/2024</v>
      </c>
      <c r="G1852" s="159">
        <v>645.99</v>
      </c>
    </row>
    <row r="1853" spans="1:7" ht="14" x14ac:dyDescent="0.3">
      <c r="A1853" s="156" t="s">
        <v>3383</v>
      </c>
      <c r="B1853" s="157" t="s">
        <v>3384</v>
      </c>
      <c r="C1853" s="158" t="s">
        <v>402</v>
      </c>
      <c r="D1853" s="159">
        <f t="shared" si="57"/>
        <v>344.69672666666662</v>
      </c>
      <c r="E1853" s="159" t="str">
        <f t="shared" si="58"/>
        <v>DER/SP 31/10/2024</v>
      </c>
      <c r="G1853" s="159">
        <v>321.39</v>
      </c>
    </row>
    <row r="1854" spans="1:7" ht="14" x14ac:dyDescent="0.3">
      <c r="A1854" s="156" t="s">
        <v>3385</v>
      </c>
      <c r="B1854" s="157" t="s">
        <v>3386</v>
      </c>
      <c r="C1854" s="158" t="s">
        <v>402</v>
      </c>
      <c r="D1854" s="159">
        <f t="shared" si="57"/>
        <v>546.3623837037037</v>
      </c>
      <c r="E1854" s="159" t="str">
        <f t="shared" si="58"/>
        <v>DER/SP 31/10/2024</v>
      </c>
      <c r="G1854" s="159">
        <v>509.42</v>
      </c>
    </row>
    <row r="1855" spans="1:7" ht="14" x14ac:dyDescent="0.3">
      <c r="A1855" s="156" t="s">
        <v>3387</v>
      </c>
      <c r="B1855" s="157" t="s">
        <v>3388</v>
      </c>
      <c r="C1855" s="158" t="s">
        <v>402</v>
      </c>
      <c r="D1855" s="159">
        <f t="shared" si="57"/>
        <v>685.77906592592581</v>
      </c>
      <c r="E1855" s="159" t="str">
        <f t="shared" si="58"/>
        <v>DER/SP 31/10/2024</v>
      </c>
      <c r="G1855" s="159">
        <v>639.41</v>
      </c>
    </row>
    <row r="1856" spans="1:7" ht="14" x14ac:dyDescent="0.3">
      <c r="A1856" s="156" t="s">
        <v>3389</v>
      </c>
      <c r="B1856" s="157" t="s">
        <v>3390</v>
      </c>
      <c r="C1856" s="158" t="s">
        <v>402</v>
      </c>
      <c r="D1856" s="159">
        <f t="shared" si="57"/>
        <v>732.28346888888882</v>
      </c>
      <c r="E1856" s="159" t="str">
        <f t="shared" si="58"/>
        <v>DER/SP 31/10/2024</v>
      </c>
      <c r="G1856" s="159">
        <v>682.77</v>
      </c>
    </row>
    <row r="1857" spans="1:7" ht="14" x14ac:dyDescent="0.3">
      <c r="A1857" s="156" t="s">
        <v>3391</v>
      </c>
      <c r="B1857" s="157" t="s">
        <v>3392</v>
      </c>
      <c r="C1857" s="158" t="s">
        <v>402</v>
      </c>
      <c r="D1857" s="159">
        <f t="shared" si="57"/>
        <v>790.6713770370369</v>
      </c>
      <c r="E1857" s="159" t="str">
        <f t="shared" si="58"/>
        <v>DER/SP 31/10/2024</v>
      </c>
      <c r="G1857" s="159">
        <v>737.21</v>
      </c>
    </row>
    <row r="1858" spans="1:7" ht="14" x14ac:dyDescent="0.3">
      <c r="A1858" s="156" t="s">
        <v>3393</v>
      </c>
      <c r="B1858" s="157" t="s">
        <v>3394</v>
      </c>
      <c r="C1858" s="158" t="s">
        <v>402</v>
      </c>
      <c r="D1858" s="159">
        <f t="shared" si="57"/>
        <v>1117.0387622222222</v>
      </c>
      <c r="E1858" s="159" t="str">
        <f t="shared" si="58"/>
        <v>DER/SP 31/10/2024</v>
      </c>
      <c r="G1858" s="159">
        <v>1041.51</v>
      </c>
    </row>
    <row r="1859" spans="1:7" ht="14" x14ac:dyDescent="0.3">
      <c r="A1859" s="156" t="s">
        <v>3395</v>
      </c>
      <c r="B1859" s="157" t="s">
        <v>3396</v>
      </c>
      <c r="C1859" s="158" t="s">
        <v>402</v>
      </c>
      <c r="D1859" s="159">
        <f t="shared" si="57"/>
        <v>1394.4456770370368</v>
      </c>
      <c r="E1859" s="159" t="str">
        <f t="shared" si="58"/>
        <v>DER/SP 31/10/2024</v>
      </c>
      <c r="G1859" s="159">
        <v>1300.1600000000001</v>
      </c>
    </row>
    <row r="1860" spans="1:7" ht="14" x14ac:dyDescent="0.3">
      <c r="A1860" s="156" t="s">
        <v>3397</v>
      </c>
      <c r="B1860" s="157" t="s">
        <v>3398</v>
      </c>
      <c r="C1860" s="158" t="s">
        <v>402</v>
      </c>
      <c r="D1860" s="159">
        <f t="shared" si="57"/>
        <v>1543.0431177777775</v>
      </c>
      <c r="E1860" s="159" t="str">
        <f t="shared" si="58"/>
        <v>DER/SP 31/10/2024</v>
      </c>
      <c r="G1860" s="159">
        <v>1438.71</v>
      </c>
    </row>
    <row r="1861" spans="1:7" ht="14" x14ac:dyDescent="0.3">
      <c r="A1861" s="156" t="s">
        <v>3399</v>
      </c>
      <c r="B1861" s="157" t="s">
        <v>3400</v>
      </c>
      <c r="C1861" s="158" t="s">
        <v>402</v>
      </c>
      <c r="D1861" s="159">
        <f t="shared" si="57"/>
        <v>33.82723407407407</v>
      </c>
      <c r="E1861" s="159" t="str">
        <f t="shared" si="58"/>
        <v>DER/SP 31/10/2024</v>
      </c>
      <c r="G1861" s="159">
        <v>31.54</v>
      </c>
    </row>
    <row r="1862" spans="1:7" ht="14" x14ac:dyDescent="0.3">
      <c r="A1862" s="156" t="s">
        <v>3401</v>
      </c>
      <c r="B1862" s="157" t="s">
        <v>3402</v>
      </c>
      <c r="C1862" s="158" t="s">
        <v>402</v>
      </c>
      <c r="D1862" s="159">
        <f t="shared" si="57"/>
        <v>3.0137770370370371</v>
      </c>
      <c r="E1862" s="159" t="str">
        <f t="shared" si="58"/>
        <v>DER/SP 31/10/2024</v>
      </c>
      <c r="G1862" s="159">
        <v>2.81</v>
      </c>
    </row>
    <row r="1863" spans="1:7" ht="14" x14ac:dyDescent="0.3">
      <c r="A1863" s="156" t="s">
        <v>3403</v>
      </c>
      <c r="B1863" s="157" t="s">
        <v>3404</v>
      </c>
      <c r="C1863" s="158" t="s">
        <v>402</v>
      </c>
      <c r="D1863" s="159">
        <f t="shared" si="57"/>
        <v>8.344194074074073</v>
      </c>
      <c r="E1863" s="159" t="str">
        <f t="shared" si="58"/>
        <v>DER/SP 31/10/2024</v>
      </c>
      <c r="G1863" s="159">
        <v>7.78</v>
      </c>
    </row>
    <row r="1864" spans="1:7" ht="14" x14ac:dyDescent="0.3">
      <c r="A1864" s="156" t="s">
        <v>3405</v>
      </c>
      <c r="B1864" s="157" t="s">
        <v>3406</v>
      </c>
      <c r="C1864" s="158" t="s">
        <v>402</v>
      </c>
      <c r="D1864" s="159">
        <f t="shared" si="57"/>
        <v>40.777154074074076</v>
      </c>
      <c r="E1864" s="159" t="str">
        <f t="shared" si="58"/>
        <v>DER/SP 31/10/2024</v>
      </c>
      <c r="G1864" s="159">
        <v>38.020000000000003</v>
      </c>
    </row>
    <row r="1865" spans="1:7" ht="14" x14ac:dyDescent="0.3">
      <c r="A1865" s="156" t="s">
        <v>3407</v>
      </c>
      <c r="B1865" s="157" t="s">
        <v>3408</v>
      </c>
      <c r="C1865" s="158" t="s">
        <v>402</v>
      </c>
      <c r="D1865" s="159">
        <f t="shared" si="57"/>
        <v>32.432959999999994</v>
      </c>
      <c r="E1865" s="159" t="str">
        <f t="shared" si="58"/>
        <v>DER/SP 31/10/2024</v>
      </c>
      <c r="G1865" s="159">
        <v>30.24</v>
      </c>
    </row>
    <row r="1866" spans="1:7" ht="14" x14ac:dyDescent="0.3">
      <c r="A1866" s="156" t="s">
        <v>3409</v>
      </c>
      <c r="B1866" s="157" t="s">
        <v>3410</v>
      </c>
      <c r="C1866" s="158" t="s">
        <v>402</v>
      </c>
      <c r="D1866" s="159">
        <f t="shared" si="57"/>
        <v>6.6603399999999997</v>
      </c>
      <c r="E1866" s="159" t="str">
        <f t="shared" si="58"/>
        <v>DER/SP 31/10/2024</v>
      </c>
      <c r="G1866" s="159">
        <v>6.21</v>
      </c>
    </row>
    <row r="1867" spans="1:7" ht="14" x14ac:dyDescent="0.3">
      <c r="A1867" s="156" t="s">
        <v>3411</v>
      </c>
      <c r="B1867" s="157" t="s">
        <v>3412</v>
      </c>
      <c r="C1867" s="158" t="s">
        <v>402</v>
      </c>
      <c r="D1867" s="159">
        <f t="shared" si="57"/>
        <v>5.9846533333333323</v>
      </c>
      <c r="E1867" s="159" t="str">
        <f t="shared" si="58"/>
        <v>DER/SP 31/10/2024</v>
      </c>
      <c r="G1867" s="159">
        <v>5.58</v>
      </c>
    </row>
    <row r="1868" spans="1:7" ht="14" x14ac:dyDescent="0.3">
      <c r="A1868" s="156" t="s">
        <v>3413</v>
      </c>
      <c r="B1868" s="157" t="s">
        <v>3414</v>
      </c>
      <c r="C1868" s="158" t="s">
        <v>402</v>
      </c>
      <c r="D1868" s="159">
        <f t="shared" si="57"/>
        <v>38.428338518518515</v>
      </c>
      <c r="E1868" s="159" t="str">
        <f t="shared" si="58"/>
        <v>DER/SP 31/10/2024</v>
      </c>
      <c r="G1868" s="159">
        <v>35.83</v>
      </c>
    </row>
    <row r="1869" spans="1:7" ht="14" x14ac:dyDescent="0.3">
      <c r="A1869" s="156" t="s">
        <v>3415</v>
      </c>
      <c r="B1869" s="157" t="s">
        <v>3416</v>
      </c>
      <c r="C1869" s="158" t="s">
        <v>402</v>
      </c>
      <c r="D1869" s="159">
        <f t="shared" si="57"/>
        <v>60.404242962962954</v>
      </c>
      <c r="E1869" s="159" t="str">
        <f t="shared" si="58"/>
        <v>DER/SP 31/10/2024</v>
      </c>
      <c r="G1869" s="159">
        <v>56.32</v>
      </c>
    </row>
    <row r="1870" spans="1:7" ht="14" x14ac:dyDescent="0.3">
      <c r="A1870" s="156" t="s">
        <v>3417</v>
      </c>
      <c r="B1870" s="157" t="s">
        <v>3418</v>
      </c>
      <c r="C1870" s="158" t="s">
        <v>402</v>
      </c>
      <c r="D1870" s="159">
        <f t="shared" si="57"/>
        <v>54.00130740740741</v>
      </c>
      <c r="E1870" s="159" t="str">
        <f t="shared" si="58"/>
        <v>DER/SP 31/10/2024</v>
      </c>
      <c r="G1870" s="159">
        <v>50.35</v>
      </c>
    </row>
    <row r="1871" spans="1:7" ht="14" x14ac:dyDescent="0.3">
      <c r="A1871" s="156" t="s">
        <v>3419</v>
      </c>
      <c r="B1871" s="157" t="s">
        <v>3420</v>
      </c>
      <c r="C1871" s="158" t="s">
        <v>402</v>
      </c>
      <c r="D1871" s="159">
        <f t="shared" ref="D1871:D1908" si="59">(G1871/(1+0.35))*(1+$D$3)</f>
        <v>63.986454814814806</v>
      </c>
      <c r="E1871" s="159" t="str">
        <f t="shared" si="58"/>
        <v>DER/SP 31/10/2024</v>
      </c>
      <c r="G1871" s="159">
        <v>59.66</v>
      </c>
    </row>
    <row r="1872" spans="1:7" ht="14" x14ac:dyDescent="0.3">
      <c r="A1872" s="156" t="s">
        <v>3421</v>
      </c>
      <c r="B1872" s="157" t="s">
        <v>3422</v>
      </c>
      <c r="C1872" s="158" t="s">
        <v>402</v>
      </c>
      <c r="D1872" s="159">
        <f t="shared" si="59"/>
        <v>96.430139999999994</v>
      </c>
      <c r="E1872" s="159" t="str">
        <f t="shared" si="58"/>
        <v>DER/SP 31/10/2024</v>
      </c>
      <c r="G1872" s="159">
        <v>89.91</v>
      </c>
    </row>
    <row r="1873" spans="1:7" ht="14" x14ac:dyDescent="0.3">
      <c r="A1873" s="156" t="s">
        <v>3423</v>
      </c>
      <c r="B1873" s="157" t="s">
        <v>3424</v>
      </c>
      <c r="C1873" s="158" t="s">
        <v>402</v>
      </c>
      <c r="D1873" s="159">
        <f t="shared" si="59"/>
        <v>230.88106148148148</v>
      </c>
      <c r="E1873" s="159" t="str">
        <f t="shared" si="58"/>
        <v>DER/SP 31/10/2024</v>
      </c>
      <c r="G1873" s="159">
        <v>215.27</v>
      </c>
    </row>
    <row r="1874" spans="1:7" ht="14" x14ac:dyDescent="0.3">
      <c r="A1874" s="156" t="s">
        <v>3425</v>
      </c>
      <c r="B1874" s="157" t="s">
        <v>3426</v>
      </c>
      <c r="C1874" s="158" t="s">
        <v>402</v>
      </c>
      <c r="D1874" s="159">
        <f t="shared" si="59"/>
        <v>23.498880740740738</v>
      </c>
      <c r="E1874" s="159" t="str">
        <f t="shared" si="58"/>
        <v>DER/SP 31/10/2024</v>
      </c>
      <c r="G1874" s="159">
        <v>21.91</v>
      </c>
    </row>
    <row r="1875" spans="1:7" ht="14" x14ac:dyDescent="0.3">
      <c r="A1875" s="156" t="s">
        <v>3427</v>
      </c>
      <c r="B1875" s="157" t="s">
        <v>3428</v>
      </c>
      <c r="C1875" s="158" t="s">
        <v>402</v>
      </c>
      <c r="D1875" s="159">
        <f t="shared" si="59"/>
        <v>333.56398444444443</v>
      </c>
      <c r="E1875" s="159" t="str">
        <f t="shared" si="58"/>
        <v>DER/SP 31/10/2024</v>
      </c>
      <c r="G1875" s="159">
        <v>311.01</v>
      </c>
    </row>
    <row r="1876" spans="1:7" ht="14" x14ac:dyDescent="0.3">
      <c r="A1876" s="156" t="s">
        <v>3429</v>
      </c>
      <c r="B1876" s="157" t="s">
        <v>3430</v>
      </c>
      <c r="C1876" s="158" t="s">
        <v>402</v>
      </c>
      <c r="D1876" s="159">
        <f t="shared" si="59"/>
        <v>553.01199851851845</v>
      </c>
      <c r="E1876" s="159" t="str">
        <f t="shared" si="58"/>
        <v>DER/SP 31/10/2024</v>
      </c>
      <c r="G1876" s="159">
        <v>515.62</v>
      </c>
    </row>
    <row r="1877" spans="1:7" ht="14" x14ac:dyDescent="0.3">
      <c r="A1877" s="156" t="s">
        <v>3431</v>
      </c>
      <c r="B1877" s="157" t="s">
        <v>3432</v>
      </c>
      <c r="C1877" s="158" t="s">
        <v>402</v>
      </c>
      <c r="D1877" s="159">
        <f t="shared" si="59"/>
        <v>149.40182962962965</v>
      </c>
      <c r="E1877" s="159" t="str">
        <f t="shared" si="58"/>
        <v>DER/SP 31/10/2024</v>
      </c>
      <c r="G1877" s="159">
        <v>139.30000000000001</v>
      </c>
    </row>
    <row r="1878" spans="1:7" ht="14" x14ac:dyDescent="0.3">
      <c r="A1878" s="156" t="s">
        <v>3433</v>
      </c>
      <c r="B1878" s="157" t="s">
        <v>3434</v>
      </c>
      <c r="C1878" s="158" t="s">
        <v>402</v>
      </c>
      <c r="D1878" s="159">
        <f t="shared" si="59"/>
        <v>1.6516785185185183</v>
      </c>
      <c r="E1878" s="159" t="str">
        <f t="shared" si="58"/>
        <v>DER/SP 31/10/2024</v>
      </c>
      <c r="G1878" s="159">
        <v>1.54</v>
      </c>
    </row>
    <row r="1879" spans="1:7" ht="14" x14ac:dyDescent="0.3">
      <c r="A1879" s="156" t="s">
        <v>3435</v>
      </c>
      <c r="B1879" s="157" t="s">
        <v>3436</v>
      </c>
      <c r="C1879" s="158" t="s">
        <v>402</v>
      </c>
      <c r="D1879" s="159">
        <f t="shared" si="59"/>
        <v>130.46115259259258</v>
      </c>
      <c r="E1879" s="159" t="str">
        <f t="shared" si="58"/>
        <v>DER/SP 31/10/2024</v>
      </c>
      <c r="G1879" s="159">
        <v>121.64</v>
      </c>
    </row>
    <row r="1880" spans="1:7" ht="14" x14ac:dyDescent="0.3">
      <c r="A1880" s="156" t="s">
        <v>3437</v>
      </c>
      <c r="B1880" s="157" t="s">
        <v>3438</v>
      </c>
      <c r="C1880" s="158" t="s">
        <v>402</v>
      </c>
      <c r="D1880" s="159">
        <f t="shared" si="59"/>
        <v>279.05859333333331</v>
      </c>
      <c r="E1880" s="159" t="str">
        <f t="shared" si="58"/>
        <v>DER/SP 31/10/2024</v>
      </c>
      <c r="G1880" s="159">
        <v>260.19</v>
      </c>
    </row>
    <row r="1881" spans="1:7" ht="14" x14ac:dyDescent="0.3">
      <c r="A1881" s="156" t="s">
        <v>3439</v>
      </c>
      <c r="B1881" s="157" t="s">
        <v>3440</v>
      </c>
      <c r="C1881" s="158" t="s">
        <v>402</v>
      </c>
      <c r="D1881" s="159">
        <f t="shared" si="59"/>
        <v>279.39107407407408</v>
      </c>
      <c r="E1881" s="159" t="str">
        <f t="shared" si="58"/>
        <v>DER/SP 31/10/2024</v>
      </c>
      <c r="G1881" s="159">
        <v>260.5</v>
      </c>
    </row>
    <row r="1882" spans="1:7" ht="14" x14ac:dyDescent="0.3">
      <c r="A1882" s="156" t="s">
        <v>3441</v>
      </c>
      <c r="B1882" s="157" t="s">
        <v>3442</v>
      </c>
      <c r="C1882" s="158" t="s">
        <v>402</v>
      </c>
      <c r="D1882" s="159">
        <f t="shared" si="59"/>
        <v>50.365469629629629</v>
      </c>
      <c r="E1882" s="159" t="str">
        <f t="shared" si="58"/>
        <v>DER/SP 31/10/2024</v>
      </c>
      <c r="G1882" s="159">
        <v>46.96</v>
      </c>
    </row>
    <row r="1883" spans="1:7" ht="14" x14ac:dyDescent="0.3">
      <c r="A1883" s="156" t="s">
        <v>3443</v>
      </c>
      <c r="B1883" s="157" t="s">
        <v>3444</v>
      </c>
      <c r="C1883" s="158" t="s">
        <v>402</v>
      </c>
      <c r="D1883" s="159">
        <f t="shared" si="59"/>
        <v>319.97517481481475</v>
      </c>
      <c r="E1883" s="159" t="str">
        <f t="shared" si="58"/>
        <v>DER/SP 31/10/2024</v>
      </c>
      <c r="G1883" s="159">
        <v>298.33999999999997</v>
      </c>
    </row>
    <row r="1884" spans="1:7" ht="14" x14ac:dyDescent="0.3">
      <c r="A1884" s="156" t="s">
        <v>3445</v>
      </c>
      <c r="B1884" s="157" t="s">
        <v>3446</v>
      </c>
      <c r="C1884" s="158" t="s">
        <v>402</v>
      </c>
      <c r="D1884" s="159">
        <f t="shared" si="59"/>
        <v>574.84847555555552</v>
      </c>
      <c r="E1884" s="159" t="str">
        <f t="shared" si="58"/>
        <v>DER/SP 31/10/2024</v>
      </c>
      <c r="G1884" s="159">
        <v>535.98</v>
      </c>
    </row>
    <row r="1885" spans="1:7" ht="14" x14ac:dyDescent="0.3">
      <c r="A1885" s="156" t="s">
        <v>3447</v>
      </c>
      <c r="B1885" s="157" t="s">
        <v>3448</v>
      </c>
      <c r="C1885" s="158" t="s">
        <v>402</v>
      </c>
      <c r="D1885" s="159">
        <f t="shared" si="59"/>
        <v>317.54055777777774</v>
      </c>
      <c r="E1885" s="159" t="str">
        <f t="shared" si="58"/>
        <v>DER/SP 31/10/2024</v>
      </c>
      <c r="G1885" s="159">
        <v>296.07</v>
      </c>
    </row>
    <row r="1886" spans="1:7" ht="14" x14ac:dyDescent="0.3">
      <c r="A1886" s="156" t="s">
        <v>3449</v>
      </c>
      <c r="B1886" s="157" t="s">
        <v>3450</v>
      </c>
      <c r="C1886" s="158" t="s">
        <v>402</v>
      </c>
      <c r="D1886" s="159">
        <f t="shared" si="59"/>
        <v>347.12061851851848</v>
      </c>
      <c r="E1886" s="159" t="str">
        <f t="shared" si="58"/>
        <v>DER/SP 31/10/2024</v>
      </c>
      <c r="G1886" s="159">
        <v>323.64999999999998</v>
      </c>
    </row>
    <row r="1887" spans="1:7" ht="14" x14ac:dyDescent="0.3">
      <c r="A1887" s="156" t="s">
        <v>3451</v>
      </c>
      <c r="B1887" s="157" t="s">
        <v>3452</v>
      </c>
      <c r="C1887" s="158" t="s">
        <v>402</v>
      </c>
      <c r="D1887" s="159">
        <f t="shared" si="59"/>
        <v>717.35401111111116</v>
      </c>
      <c r="E1887" s="159" t="str">
        <f t="shared" si="58"/>
        <v>DER/SP 31/10/2024</v>
      </c>
      <c r="G1887" s="159">
        <v>668.85</v>
      </c>
    </row>
    <row r="1888" spans="1:7" ht="14" x14ac:dyDescent="0.3">
      <c r="A1888" s="156" t="s">
        <v>3453</v>
      </c>
      <c r="B1888" s="157" t="s">
        <v>3454</v>
      </c>
      <c r="C1888" s="158" t="s">
        <v>402</v>
      </c>
      <c r="D1888" s="159">
        <f t="shared" si="59"/>
        <v>865.95145185185174</v>
      </c>
      <c r="E1888" s="159" t="str">
        <f t="shared" si="58"/>
        <v>DER/SP 31/10/2024</v>
      </c>
      <c r="G1888" s="159">
        <v>807.4</v>
      </c>
    </row>
    <row r="1889" spans="1:7" ht="14" x14ac:dyDescent="0.3">
      <c r="A1889" s="156" t="s">
        <v>3455</v>
      </c>
      <c r="B1889" s="157" t="s">
        <v>3456</v>
      </c>
      <c r="C1889" s="158" t="s">
        <v>402</v>
      </c>
      <c r="D1889" s="159">
        <f t="shared" si="59"/>
        <v>149.71285999999998</v>
      </c>
      <c r="E1889" s="159" t="str">
        <f t="shared" si="58"/>
        <v>DER/SP 31/10/2024</v>
      </c>
      <c r="G1889" s="159">
        <v>139.59</v>
      </c>
    </row>
    <row r="1890" spans="1:7" ht="14" x14ac:dyDescent="0.3">
      <c r="A1890" s="156" t="s">
        <v>3457</v>
      </c>
      <c r="B1890" s="157" t="s">
        <v>3458</v>
      </c>
      <c r="C1890" s="158" t="s">
        <v>402</v>
      </c>
      <c r="D1890" s="159">
        <f t="shared" si="59"/>
        <v>2.3059148148148143</v>
      </c>
      <c r="E1890" s="159" t="str">
        <f t="shared" si="58"/>
        <v>DER/SP 31/10/2024</v>
      </c>
      <c r="G1890" s="159">
        <v>2.15</v>
      </c>
    </row>
    <row r="1891" spans="1:7" ht="14" x14ac:dyDescent="0.3">
      <c r="A1891" s="156" t="s">
        <v>3459</v>
      </c>
      <c r="B1891" s="157" t="s">
        <v>3460</v>
      </c>
      <c r="C1891" s="158" t="s">
        <v>402</v>
      </c>
      <c r="D1891" s="159">
        <f t="shared" si="59"/>
        <v>130.82580888888887</v>
      </c>
      <c r="E1891" s="159" t="str">
        <f t="shared" si="58"/>
        <v>DER/SP 31/10/2024</v>
      </c>
      <c r="G1891" s="159">
        <v>121.98</v>
      </c>
    </row>
    <row r="1892" spans="1:7" ht="14" x14ac:dyDescent="0.3">
      <c r="A1892" s="156" t="s">
        <v>3461</v>
      </c>
      <c r="B1892" s="157" t="s">
        <v>3462</v>
      </c>
      <c r="C1892" s="158" t="s">
        <v>402</v>
      </c>
      <c r="D1892" s="159">
        <f t="shared" si="59"/>
        <v>279.42324962962954</v>
      </c>
      <c r="E1892" s="159" t="str">
        <f t="shared" si="58"/>
        <v>DER/SP 31/10/2024</v>
      </c>
      <c r="G1892" s="159">
        <v>260.52999999999997</v>
      </c>
    </row>
    <row r="1893" spans="1:7" ht="14" x14ac:dyDescent="0.3">
      <c r="A1893" s="156" t="s">
        <v>3463</v>
      </c>
      <c r="B1893" s="157" t="s">
        <v>3464</v>
      </c>
      <c r="C1893" s="158" t="s">
        <v>402</v>
      </c>
      <c r="D1893" s="159">
        <f t="shared" si="59"/>
        <v>9.588315555555555</v>
      </c>
      <c r="E1893" s="159" t="str">
        <f t="shared" si="58"/>
        <v>DER/SP 31/10/2024</v>
      </c>
      <c r="G1893" s="159">
        <v>8.94</v>
      </c>
    </row>
    <row r="1894" spans="1:7" ht="14" x14ac:dyDescent="0.3">
      <c r="A1894" s="156" t="s">
        <v>3465</v>
      </c>
      <c r="B1894" s="157" t="s">
        <v>3466</v>
      </c>
      <c r="C1894" s="158" t="s">
        <v>402</v>
      </c>
      <c r="D1894" s="159">
        <f t="shared" si="59"/>
        <v>11.218543703703704</v>
      </c>
      <c r="E1894" s="159" t="str">
        <f t="shared" si="58"/>
        <v>DER/SP 31/10/2024</v>
      </c>
      <c r="G1894" s="159">
        <v>10.46</v>
      </c>
    </row>
    <row r="1895" spans="1:7" ht="14" x14ac:dyDescent="0.3">
      <c r="A1895" s="156" t="s">
        <v>3467</v>
      </c>
      <c r="B1895" s="157" t="s">
        <v>3468</v>
      </c>
      <c r="C1895" s="158" t="s">
        <v>402</v>
      </c>
      <c r="D1895" s="159">
        <f t="shared" si="59"/>
        <v>11.218543703703704</v>
      </c>
      <c r="E1895" s="159" t="str">
        <f t="shared" si="58"/>
        <v>DER/SP 31/10/2024</v>
      </c>
      <c r="G1895" s="159">
        <v>10.46</v>
      </c>
    </row>
    <row r="1896" spans="1:7" ht="14" x14ac:dyDescent="0.3">
      <c r="A1896" s="156" t="s">
        <v>3469</v>
      </c>
      <c r="B1896" s="157" t="s">
        <v>3470</v>
      </c>
      <c r="C1896" s="158" t="s">
        <v>402</v>
      </c>
      <c r="D1896" s="159">
        <f t="shared" si="59"/>
        <v>11.218543703703704</v>
      </c>
      <c r="E1896" s="159" t="str">
        <f t="shared" si="58"/>
        <v>DER/SP 31/10/2024</v>
      </c>
      <c r="G1896" s="159">
        <v>10.46</v>
      </c>
    </row>
    <row r="1897" spans="1:7" ht="14" x14ac:dyDescent="0.3">
      <c r="A1897" s="156" t="s">
        <v>3471</v>
      </c>
      <c r="B1897" s="157" t="s">
        <v>3472</v>
      </c>
      <c r="C1897" s="158" t="s">
        <v>402</v>
      </c>
      <c r="D1897" s="159">
        <f t="shared" si="59"/>
        <v>3.2282807407407401</v>
      </c>
      <c r="E1897" s="159" t="str">
        <f t="shared" si="58"/>
        <v>DER/SP 31/10/2024</v>
      </c>
      <c r="G1897" s="159">
        <v>3.01</v>
      </c>
    </row>
    <row r="1898" spans="1:7" ht="14" x14ac:dyDescent="0.3">
      <c r="A1898" s="156" t="s">
        <v>3473</v>
      </c>
      <c r="B1898" s="157" t="s">
        <v>3474</v>
      </c>
      <c r="C1898" s="158" t="s">
        <v>402</v>
      </c>
      <c r="D1898" s="159">
        <f t="shared" si="59"/>
        <v>3.7859903703703699</v>
      </c>
      <c r="E1898" s="159" t="str">
        <f t="shared" si="58"/>
        <v>DER/SP 31/10/2024</v>
      </c>
      <c r="G1898" s="159">
        <v>3.53</v>
      </c>
    </row>
    <row r="1899" spans="1:7" ht="14" x14ac:dyDescent="0.3">
      <c r="A1899" s="156" t="s">
        <v>3475</v>
      </c>
      <c r="B1899" s="157" t="s">
        <v>3476</v>
      </c>
      <c r="C1899" s="158" t="s">
        <v>402</v>
      </c>
      <c r="D1899" s="159">
        <f t="shared" si="59"/>
        <v>3.7859903703703699</v>
      </c>
      <c r="E1899" s="159" t="str">
        <f t="shared" si="58"/>
        <v>DER/SP 31/10/2024</v>
      </c>
      <c r="G1899" s="159">
        <v>3.53</v>
      </c>
    </row>
    <row r="1900" spans="1:7" ht="14" x14ac:dyDescent="0.3">
      <c r="A1900" s="156" t="s">
        <v>3477</v>
      </c>
      <c r="B1900" s="157" t="s">
        <v>3478</v>
      </c>
      <c r="C1900" s="158" t="s">
        <v>402</v>
      </c>
      <c r="D1900" s="159">
        <f t="shared" si="59"/>
        <v>3.7859903703703699</v>
      </c>
      <c r="E1900" s="159" t="str">
        <f t="shared" si="58"/>
        <v>DER/SP 31/10/2024</v>
      </c>
      <c r="G1900" s="159">
        <v>3.53</v>
      </c>
    </row>
    <row r="1901" spans="1:7" ht="14" x14ac:dyDescent="0.3">
      <c r="A1901" s="156" t="s">
        <v>3479</v>
      </c>
      <c r="B1901" s="157" t="s">
        <v>3480</v>
      </c>
      <c r="C1901" s="158" t="s">
        <v>402</v>
      </c>
      <c r="D1901" s="159">
        <f t="shared" si="59"/>
        <v>5.2660659259259255</v>
      </c>
      <c r="E1901" s="159" t="str">
        <f t="shared" si="58"/>
        <v>DER/SP 31/10/2024</v>
      </c>
      <c r="G1901" s="159">
        <v>4.91</v>
      </c>
    </row>
    <row r="1902" spans="1:7" ht="14" x14ac:dyDescent="0.3">
      <c r="A1902" s="156" t="s">
        <v>3481</v>
      </c>
      <c r="B1902" s="157" t="s">
        <v>3482</v>
      </c>
      <c r="C1902" s="158" t="s">
        <v>402</v>
      </c>
      <c r="D1902" s="159">
        <f t="shared" si="59"/>
        <v>6.1562562962962959</v>
      </c>
      <c r="E1902" s="159" t="str">
        <f t="shared" si="58"/>
        <v>DER/SP 31/10/2024</v>
      </c>
      <c r="G1902" s="159">
        <v>5.74</v>
      </c>
    </row>
    <row r="1903" spans="1:7" ht="14" x14ac:dyDescent="0.3">
      <c r="A1903" s="156" t="s">
        <v>3483</v>
      </c>
      <c r="B1903" s="157" t="s">
        <v>3484</v>
      </c>
      <c r="C1903" s="158" t="s">
        <v>402</v>
      </c>
      <c r="D1903" s="159">
        <f t="shared" si="59"/>
        <v>112.92547481481481</v>
      </c>
      <c r="E1903" s="159" t="str">
        <f t="shared" si="58"/>
        <v>DER/SP 31/10/2024</v>
      </c>
      <c r="G1903" s="159">
        <v>105.29</v>
      </c>
    </row>
    <row r="1904" spans="1:7" ht="14" x14ac:dyDescent="0.3">
      <c r="A1904" s="156" t="s">
        <v>3485</v>
      </c>
      <c r="B1904" s="157" t="s">
        <v>3486</v>
      </c>
      <c r="C1904" s="158" t="s">
        <v>402</v>
      </c>
      <c r="D1904" s="159">
        <f t="shared" si="59"/>
        <v>112.92547481481481</v>
      </c>
      <c r="E1904" s="159" t="str">
        <f t="shared" si="58"/>
        <v>DER/SP 31/10/2024</v>
      </c>
      <c r="G1904" s="159">
        <v>105.29</v>
      </c>
    </row>
    <row r="1905" spans="1:7" ht="14" x14ac:dyDescent="0.3">
      <c r="A1905" s="156" t="s">
        <v>3487</v>
      </c>
      <c r="B1905" s="157" t="s">
        <v>3488</v>
      </c>
      <c r="C1905" s="158" t="s">
        <v>402</v>
      </c>
      <c r="D1905" s="159">
        <f t="shared" si="59"/>
        <v>36.433454074074071</v>
      </c>
      <c r="E1905" s="159" t="str">
        <f t="shared" si="58"/>
        <v>DER/SP 31/10/2024</v>
      </c>
      <c r="G1905" s="159">
        <v>33.97</v>
      </c>
    </row>
    <row r="1906" spans="1:7" ht="14" x14ac:dyDescent="0.3">
      <c r="A1906" s="156" t="s">
        <v>3489</v>
      </c>
      <c r="B1906" s="157" t="s">
        <v>3490</v>
      </c>
      <c r="C1906" s="158" t="s">
        <v>402</v>
      </c>
      <c r="D1906" s="159">
        <f t="shared" si="59"/>
        <v>7.7114081481481476</v>
      </c>
      <c r="E1906" s="159" t="str">
        <f t="shared" si="58"/>
        <v>DER/SP 31/10/2024</v>
      </c>
      <c r="G1906" s="159">
        <v>7.19</v>
      </c>
    </row>
    <row r="1907" spans="1:7" ht="14" x14ac:dyDescent="0.3">
      <c r="A1907" s="156" t="s">
        <v>3491</v>
      </c>
      <c r="B1907" s="157" t="s">
        <v>3492</v>
      </c>
      <c r="C1907" s="158" t="s">
        <v>402</v>
      </c>
      <c r="D1907" s="159">
        <f t="shared" si="59"/>
        <v>18.758348888888886</v>
      </c>
      <c r="E1907" s="159" t="str">
        <f t="shared" si="58"/>
        <v>DER/SP 31/10/2024</v>
      </c>
      <c r="G1907" s="159">
        <v>17.489999999999998</v>
      </c>
    </row>
    <row r="1908" spans="1:7" ht="14" x14ac:dyDescent="0.3">
      <c r="A1908" s="156" t="s">
        <v>3493</v>
      </c>
      <c r="B1908" s="157" t="s">
        <v>3494</v>
      </c>
      <c r="C1908" s="158" t="s">
        <v>402</v>
      </c>
      <c r="D1908" s="159">
        <f t="shared" si="59"/>
        <v>51.191308888888884</v>
      </c>
      <c r="E1908" s="159" t="str">
        <f t="shared" si="58"/>
        <v>DER/SP 31/10/2024</v>
      </c>
      <c r="G1908" s="159">
        <v>47.73</v>
      </c>
    </row>
    <row r="1909" spans="1:7" ht="14" x14ac:dyDescent="0.3">
      <c r="A1909" s="635" t="s">
        <v>619</v>
      </c>
      <c r="B1909" s="636" t="s">
        <v>620</v>
      </c>
      <c r="C1909" s="158" t="s">
        <v>471</v>
      </c>
      <c r="D1909" s="159">
        <f>(G1909/(1+0.35))*(1+$D$3)*$J$7</f>
        <v>1187.7577050603215</v>
      </c>
      <c r="E1909" s="637" t="s">
        <v>472</v>
      </c>
      <c r="G1909" s="638">
        <v>1072.93</v>
      </c>
    </row>
    <row r="1910" spans="1:7" ht="14" x14ac:dyDescent="0.3">
      <c r="A1910" s="635" t="s">
        <v>310</v>
      </c>
      <c r="B1910" s="636" t="s">
        <v>621</v>
      </c>
      <c r="C1910" s="158" t="s">
        <v>316</v>
      </c>
      <c r="D1910" s="159">
        <f t="shared" ref="D1910:D1919" si="60">(G1910/(1+0.35))*(1+$D$3)*$J$7</f>
        <v>55.406478650302518</v>
      </c>
      <c r="E1910" s="637" t="s">
        <v>4356</v>
      </c>
      <c r="G1910" s="638">
        <v>50.05</v>
      </c>
    </row>
    <row r="1911" spans="1:7" ht="14" x14ac:dyDescent="0.3">
      <c r="A1911" s="635" t="s">
        <v>311</v>
      </c>
      <c r="B1911" s="636" t="s">
        <v>622</v>
      </c>
      <c r="C1911" s="158" t="s">
        <v>316</v>
      </c>
      <c r="D1911" s="159">
        <f>(G1911/(1+0.35))*(1+$D$3)*$J$7</f>
        <v>118.75030898737167</v>
      </c>
      <c r="E1911" s="637" t="s">
        <v>4357</v>
      </c>
      <c r="G1911" s="638">
        <v>107.27</v>
      </c>
    </row>
    <row r="1912" spans="1:7" ht="14" x14ac:dyDescent="0.3">
      <c r="A1912" s="635" t="s">
        <v>312</v>
      </c>
      <c r="B1912" s="636" t="s">
        <v>623</v>
      </c>
      <c r="C1912" s="158" t="s">
        <v>316</v>
      </c>
      <c r="D1912" s="159">
        <f t="shared" si="60"/>
        <v>308.82608090059733</v>
      </c>
      <c r="E1912" s="637" t="s">
        <v>4358</v>
      </c>
      <c r="G1912" s="638">
        <v>278.97000000000003</v>
      </c>
    </row>
    <row r="1913" spans="1:7" ht="14" x14ac:dyDescent="0.3">
      <c r="A1913" s="635" t="s">
        <v>313</v>
      </c>
      <c r="B1913" s="636" t="s">
        <v>624</v>
      </c>
      <c r="C1913" s="158" t="s">
        <v>316</v>
      </c>
      <c r="D1913" s="159">
        <f t="shared" si="60"/>
        <v>427.5653196624645</v>
      </c>
      <c r="E1913" s="637" t="s">
        <v>4359</v>
      </c>
      <c r="G1913" s="638">
        <v>386.23</v>
      </c>
    </row>
    <row r="1914" spans="1:7" ht="14" x14ac:dyDescent="0.3">
      <c r="A1914" s="635" t="s">
        <v>625</v>
      </c>
      <c r="B1914" s="636" t="s">
        <v>626</v>
      </c>
      <c r="C1914" s="158" t="s">
        <v>316</v>
      </c>
      <c r="D1914" s="159">
        <f t="shared" si="60"/>
        <v>475.0897977535231</v>
      </c>
      <c r="E1914" s="637" t="s">
        <v>4360</v>
      </c>
      <c r="G1914" s="638">
        <v>429.16</v>
      </c>
    </row>
    <row r="1915" spans="1:7" ht="14" x14ac:dyDescent="0.3">
      <c r="A1915" s="635" t="s">
        <v>627</v>
      </c>
      <c r="B1915" s="636" t="s">
        <v>628</v>
      </c>
      <c r="C1915" s="158" t="s">
        <v>629</v>
      </c>
      <c r="D1915" s="159">
        <f t="shared" si="60"/>
        <v>601.78852865316594</v>
      </c>
      <c r="E1915" s="637" t="s">
        <v>4361</v>
      </c>
      <c r="G1915" s="638">
        <v>543.61</v>
      </c>
    </row>
    <row r="1916" spans="1:7" ht="14" x14ac:dyDescent="0.3">
      <c r="A1916" s="635" t="s">
        <v>630</v>
      </c>
      <c r="B1916" s="636" t="s">
        <v>631</v>
      </c>
      <c r="C1916" s="158" t="s">
        <v>316</v>
      </c>
      <c r="D1916" s="159">
        <f t="shared" si="60"/>
        <v>213.79926516948905</v>
      </c>
      <c r="E1916" s="637" t="s">
        <v>4362</v>
      </c>
      <c r="G1916" s="638">
        <v>193.13</v>
      </c>
    </row>
    <row r="1917" spans="1:7" ht="14" x14ac:dyDescent="0.3">
      <c r="A1917" s="635" t="s">
        <v>632</v>
      </c>
      <c r="B1917" s="636" t="s">
        <v>633</v>
      </c>
      <c r="C1917" s="158" t="s">
        <v>316</v>
      </c>
      <c r="D1917" s="159">
        <f t="shared" si="60"/>
        <v>348.4132073048894</v>
      </c>
      <c r="E1917" s="637" t="s">
        <v>4363</v>
      </c>
      <c r="G1917" s="638">
        <v>314.73</v>
      </c>
    </row>
    <row r="1918" spans="1:7" ht="14" x14ac:dyDescent="0.3">
      <c r="A1918" s="635" t="s">
        <v>314</v>
      </c>
      <c r="B1918" s="636" t="s">
        <v>634</v>
      </c>
      <c r="C1918" s="158" t="s">
        <v>316</v>
      </c>
      <c r="D1918" s="159">
        <f t="shared" si="60"/>
        <v>205.85084325721789</v>
      </c>
      <c r="E1918" s="637" t="s">
        <v>4364</v>
      </c>
      <c r="G1918" s="638">
        <v>185.95</v>
      </c>
    </row>
    <row r="1919" spans="1:7" ht="14" x14ac:dyDescent="0.3">
      <c r="A1919" s="635" t="s">
        <v>635</v>
      </c>
      <c r="B1919" s="636" t="s">
        <v>636</v>
      </c>
      <c r="C1919" s="158" t="s">
        <v>316</v>
      </c>
      <c r="D1919" s="159">
        <f t="shared" si="60"/>
        <v>158.34850561716831</v>
      </c>
      <c r="E1919" s="637" t="s">
        <v>4365</v>
      </c>
      <c r="G1919" s="638">
        <v>143.04</v>
      </c>
    </row>
    <row r="1920" spans="1:7" ht="14" x14ac:dyDescent="0.3">
      <c r="A1920" s="156"/>
      <c r="B1920" s="157"/>
      <c r="C1920" s="158"/>
      <c r="D1920" s="159"/>
      <c r="E1920" s="159"/>
      <c r="G1920" s="159"/>
    </row>
    <row r="1921" spans="1:7" ht="14" x14ac:dyDescent="0.3">
      <c r="A1921" s="156"/>
      <c r="B1921" s="157"/>
      <c r="C1921" s="158"/>
      <c r="D1921" s="159"/>
      <c r="E1921" s="159"/>
      <c r="G1921" s="159"/>
    </row>
    <row r="1922" spans="1:7" ht="14" x14ac:dyDescent="0.3">
      <c r="A1922" s="156"/>
      <c r="B1922" s="157"/>
      <c r="C1922" s="158"/>
      <c r="D1922" s="159"/>
      <c r="E1922" s="159"/>
      <c r="G1922" s="159"/>
    </row>
    <row r="1923" spans="1:7" ht="14" x14ac:dyDescent="0.3">
      <c r="A1923" s="156"/>
      <c r="B1923" s="157"/>
      <c r="C1923" s="158"/>
      <c r="D1923" s="159"/>
      <c r="G1923" s="159"/>
    </row>
    <row r="1924" spans="1:7" ht="14" x14ac:dyDescent="0.3">
      <c r="A1924" s="145" t="s">
        <v>3495</v>
      </c>
      <c r="B1924" s="160"/>
      <c r="C1924" s="156"/>
      <c r="D1924" s="62" t="s">
        <v>467</v>
      </c>
      <c r="E1924" s="152" t="s">
        <v>279</v>
      </c>
      <c r="F1924" s="152"/>
      <c r="G1924" s="275" t="s">
        <v>3496</v>
      </c>
    </row>
    <row r="1925" spans="1:7" ht="14" x14ac:dyDescent="0.3">
      <c r="A1925" s="162" t="s">
        <v>3497</v>
      </c>
      <c r="B1925" s="155" t="s">
        <v>3498</v>
      </c>
      <c r="C1925" s="161" t="s">
        <v>3499</v>
      </c>
      <c r="D1925" s="162">
        <f>G1925*$J$5*(1+$D$3)</f>
        <v>13969.874923000001</v>
      </c>
      <c r="E1925" s="147" t="s">
        <v>4183</v>
      </c>
      <c r="G1925" s="162">
        <v>9648.3700000000008</v>
      </c>
    </row>
    <row r="1926" spans="1:7" ht="14" x14ac:dyDescent="0.3">
      <c r="A1926" s="162" t="s">
        <v>3500</v>
      </c>
      <c r="B1926" s="155" t="s">
        <v>3501</v>
      </c>
      <c r="C1926" s="161" t="s">
        <v>3499</v>
      </c>
      <c r="D1926" s="162">
        <f t="shared" ref="D1926:D1982" si="61">G1926*$J$5*(1+$D$3)</f>
        <v>18108.248223999999</v>
      </c>
      <c r="E1926" s="147" t="str">
        <f>$E$1925</f>
        <v>DNIT OUT/24</v>
      </c>
      <c r="G1926" s="162">
        <v>12506.56</v>
      </c>
    </row>
    <row r="1927" spans="1:7" ht="14" x14ac:dyDescent="0.3">
      <c r="A1927" s="162" t="s">
        <v>3502</v>
      </c>
      <c r="B1927" s="155" t="s">
        <v>3503</v>
      </c>
      <c r="C1927" s="161" t="s">
        <v>3499</v>
      </c>
      <c r="D1927" s="162">
        <f t="shared" si="61"/>
        <v>32233.844792</v>
      </c>
      <c r="E1927" s="147" t="str">
        <f t="shared" ref="E1927:E1990" si="62">$E$1925</f>
        <v>DNIT OUT/24</v>
      </c>
      <c r="G1927" s="162">
        <v>22262.48</v>
      </c>
    </row>
    <row r="1928" spans="1:7" ht="14" x14ac:dyDescent="0.3">
      <c r="A1928" s="162" t="s">
        <v>3504</v>
      </c>
      <c r="B1928" s="155" t="s">
        <v>3505</v>
      </c>
      <c r="C1928" s="161" t="s">
        <v>3499</v>
      </c>
      <c r="D1928" s="162">
        <f t="shared" si="61"/>
        <v>13258.579569000001</v>
      </c>
      <c r="E1928" s="147" t="str">
        <f t="shared" si="62"/>
        <v>DNIT OUT/24</v>
      </c>
      <c r="G1928" s="162">
        <v>9157.11</v>
      </c>
    </row>
    <row r="1929" spans="1:7" ht="14" x14ac:dyDescent="0.3">
      <c r="A1929" s="162" t="s">
        <v>390</v>
      </c>
      <c r="B1929" s="155" t="s">
        <v>3506</v>
      </c>
      <c r="C1929" s="161" t="s">
        <v>3499</v>
      </c>
      <c r="D1929" s="162">
        <f t="shared" si="61"/>
        <v>16440.006802</v>
      </c>
      <c r="E1929" s="147" t="str">
        <f t="shared" si="62"/>
        <v>DNIT OUT/24</v>
      </c>
      <c r="G1929" s="162">
        <v>11354.38</v>
      </c>
    </row>
    <row r="1930" spans="1:7" ht="14" x14ac:dyDescent="0.3">
      <c r="A1930" s="162" t="s">
        <v>3507</v>
      </c>
      <c r="B1930" s="155" t="s">
        <v>3508</v>
      </c>
      <c r="C1930" s="161" t="s">
        <v>3499</v>
      </c>
      <c r="D1930" s="162">
        <f t="shared" si="61"/>
        <v>27762.816466</v>
      </c>
      <c r="E1930" s="147" t="str">
        <f t="shared" si="62"/>
        <v>DNIT OUT/24</v>
      </c>
      <c r="G1930" s="162">
        <v>19174.54</v>
      </c>
    </row>
    <row r="1931" spans="1:7" ht="14" x14ac:dyDescent="0.3">
      <c r="A1931" s="162" t="s">
        <v>3509</v>
      </c>
      <c r="B1931" s="155" t="s">
        <v>3510</v>
      </c>
      <c r="C1931" s="161" t="s">
        <v>3499</v>
      </c>
      <c r="D1931" s="162">
        <f t="shared" si="61"/>
        <v>32707.452882000001</v>
      </c>
      <c r="E1931" s="147" t="str">
        <f t="shared" si="62"/>
        <v>DNIT OUT/24</v>
      </c>
      <c r="G1931" s="162">
        <v>22589.58</v>
      </c>
    </row>
    <row r="1932" spans="1:7" ht="14" x14ac:dyDescent="0.3">
      <c r="A1932" s="162" t="s">
        <v>3511</v>
      </c>
      <c r="B1932" s="155" t="s">
        <v>3512</v>
      </c>
      <c r="C1932" s="161" t="s">
        <v>3499</v>
      </c>
      <c r="D1932" s="162">
        <f t="shared" si="61"/>
        <v>35189.602331000002</v>
      </c>
      <c r="E1932" s="147" t="str">
        <f t="shared" si="62"/>
        <v>DNIT OUT/24</v>
      </c>
      <c r="G1932" s="162">
        <v>24303.89</v>
      </c>
    </row>
    <row r="1933" spans="1:7" ht="14" x14ac:dyDescent="0.3">
      <c r="A1933" s="162" t="s">
        <v>3513</v>
      </c>
      <c r="B1933" s="155" t="s">
        <v>3514</v>
      </c>
      <c r="C1933" s="161" t="s">
        <v>3499</v>
      </c>
      <c r="D1933" s="162">
        <f t="shared" si="61"/>
        <v>42860.257992999999</v>
      </c>
      <c r="E1933" s="147" t="str">
        <f t="shared" si="62"/>
        <v>DNIT OUT/24</v>
      </c>
      <c r="G1933" s="162">
        <v>29601.67</v>
      </c>
    </row>
    <row r="1934" spans="1:7" ht="14" x14ac:dyDescent="0.3">
      <c r="A1934" s="162" t="s">
        <v>3515</v>
      </c>
      <c r="B1934" s="155" t="s">
        <v>3516</v>
      </c>
      <c r="C1934" s="161" t="s">
        <v>3499</v>
      </c>
      <c r="D1934" s="162">
        <f t="shared" si="61"/>
        <v>10122.124109999999</v>
      </c>
      <c r="E1934" s="147" t="str">
        <f t="shared" si="62"/>
        <v>DNIT OUT/24</v>
      </c>
      <c r="G1934" s="162">
        <v>6990.9</v>
      </c>
    </row>
    <row r="1935" spans="1:7" ht="14" x14ac:dyDescent="0.3">
      <c r="A1935" s="162" t="s">
        <v>3517</v>
      </c>
      <c r="B1935" s="155" t="s">
        <v>3518</v>
      </c>
      <c r="C1935" s="161" t="s">
        <v>3499</v>
      </c>
      <c r="D1935" s="162">
        <f t="shared" si="61"/>
        <v>12933.323312999999</v>
      </c>
      <c r="E1935" s="147" t="str">
        <f t="shared" si="62"/>
        <v>DNIT OUT/24</v>
      </c>
      <c r="G1935" s="162">
        <v>8932.4699999999993</v>
      </c>
    </row>
    <row r="1936" spans="1:7" ht="14" x14ac:dyDescent="0.3">
      <c r="A1936" s="162" t="s">
        <v>3519</v>
      </c>
      <c r="B1936" s="155" t="s">
        <v>3520</v>
      </c>
      <c r="C1936" s="161" t="s">
        <v>3499</v>
      </c>
      <c r="D1936" s="162">
        <f t="shared" si="61"/>
        <v>20833.688309999998</v>
      </c>
      <c r="E1936" s="147" t="str">
        <f t="shared" si="62"/>
        <v>DNIT OUT/24</v>
      </c>
      <c r="G1936" s="162">
        <v>14388.9</v>
      </c>
    </row>
    <row r="1937" spans="1:7" ht="14" x14ac:dyDescent="0.3">
      <c r="A1937" s="162" t="s">
        <v>3521</v>
      </c>
      <c r="B1937" s="155" t="s">
        <v>3522</v>
      </c>
      <c r="C1937" s="161" t="s">
        <v>3499</v>
      </c>
      <c r="D1937" s="162">
        <f t="shared" si="61"/>
        <v>5990.8744770000003</v>
      </c>
      <c r="E1937" s="147" t="str">
        <f t="shared" si="62"/>
        <v>DNIT OUT/24</v>
      </c>
      <c r="G1937" s="162">
        <v>4137.63</v>
      </c>
    </row>
    <row r="1938" spans="1:7" ht="14" x14ac:dyDescent="0.3">
      <c r="A1938" s="162" t="s">
        <v>3523</v>
      </c>
      <c r="B1938" s="155" t="s">
        <v>3524</v>
      </c>
      <c r="C1938" s="161" t="s">
        <v>3499</v>
      </c>
      <c r="D1938" s="162">
        <f t="shared" si="61"/>
        <v>6612.7764849999994</v>
      </c>
      <c r="E1938" s="147" t="str">
        <f t="shared" si="62"/>
        <v>DNIT OUT/24</v>
      </c>
      <c r="G1938" s="162">
        <v>4567.1499999999996</v>
      </c>
    </row>
    <row r="1939" spans="1:7" ht="14" x14ac:dyDescent="0.3">
      <c r="A1939" s="162" t="s">
        <v>3525</v>
      </c>
      <c r="B1939" s="155" t="s">
        <v>3526</v>
      </c>
      <c r="C1939" s="161" t="s">
        <v>3499</v>
      </c>
      <c r="D1939" s="162">
        <f t="shared" si="61"/>
        <v>6393.3906770000003</v>
      </c>
      <c r="E1939" s="147" t="str">
        <f t="shared" si="62"/>
        <v>DNIT OUT/24</v>
      </c>
      <c r="G1939" s="162">
        <v>4415.63</v>
      </c>
    </row>
    <row r="1940" spans="1:7" ht="14" x14ac:dyDescent="0.3">
      <c r="A1940" s="162" t="s">
        <v>3527</v>
      </c>
      <c r="B1940" s="155" t="s">
        <v>3528</v>
      </c>
      <c r="C1940" s="161" t="s">
        <v>3499</v>
      </c>
      <c r="D1940" s="162">
        <f t="shared" si="61"/>
        <v>5962.3363680000002</v>
      </c>
      <c r="E1940" s="147" t="str">
        <f t="shared" si="62"/>
        <v>DNIT OUT/24</v>
      </c>
      <c r="G1940" s="162">
        <v>4117.92</v>
      </c>
    </row>
    <row r="1941" spans="1:7" ht="14" x14ac:dyDescent="0.3">
      <c r="A1941" s="162" t="s">
        <v>3529</v>
      </c>
      <c r="B1941" s="155" t="s">
        <v>3530</v>
      </c>
      <c r="C1941" s="161" t="s">
        <v>3499</v>
      </c>
      <c r="D1941" s="162">
        <f t="shared" si="61"/>
        <v>10037.190295999999</v>
      </c>
      <c r="E1941" s="147" t="str">
        <f t="shared" si="62"/>
        <v>DNIT OUT/24</v>
      </c>
      <c r="G1941" s="162">
        <v>6932.24</v>
      </c>
    </row>
    <row r="1942" spans="1:7" ht="14" x14ac:dyDescent="0.3">
      <c r="A1942" s="162" t="s">
        <v>3531</v>
      </c>
      <c r="B1942" s="155" t="s">
        <v>3532</v>
      </c>
      <c r="C1942" s="161" t="s">
        <v>3499</v>
      </c>
      <c r="D1942" s="162">
        <f t="shared" si="61"/>
        <v>12817.462355000001</v>
      </c>
      <c r="E1942" s="147" t="str">
        <f t="shared" si="62"/>
        <v>DNIT OUT/24</v>
      </c>
      <c r="G1942" s="162">
        <v>8852.4500000000007</v>
      </c>
    </row>
    <row r="1943" spans="1:7" ht="14" x14ac:dyDescent="0.3">
      <c r="A1943" s="162" t="s">
        <v>3533</v>
      </c>
      <c r="B1943" s="155" t="s">
        <v>3534</v>
      </c>
      <c r="C1943" s="161" t="s">
        <v>3499</v>
      </c>
      <c r="D1943" s="162">
        <f t="shared" si="61"/>
        <v>21639.111643</v>
      </c>
      <c r="E1943" s="147" t="str">
        <f t="shared" si="62"/>
        <v>DNIT OUT/24</v>
      </c>
      <c r="G1943" s="162">
        <v>14945.17</v>
      </c>
    </row>
    <row r="1944" spans="1:7" ht="14" x14ac:dyDescent="0.3">
      <c r="A1944" s="162" t="s">
        <v>3535</v>
      </c>
      <c r="B1944" s="155" t="s">
        <v>3536</v>
      </c>
      <c r="C1944" s="161" t="s">
        <v>3499</v>
      </c>
      <c r="D1944" s="162">
        <f t="shared" si="61"/>
        <v>10578.487711</v>
      </c>
      <c r="E1944" s="147" t="str">
        <f t="shared" si="62"/>
        <v>DNIT OUT/24</v>
      </c>
      <c r="G1944" s="162">
        <v>7306.09</v>
      </c>
    </row>
    <row r="1945" spans="1:7" ht="14" x14ac:dyDescent="0.3">
      <c r="A1945" s="162" t="s">
        <v>3537</v>
      </c>
      <c r="B1945" s="155" t="s">
        <v>3538</v>
      </c>
      <c r="C1945" s="161" t="s">
        <v>3499</v>
      </c>
      <c r="D1945" s="162">
        <f t="shared" si="61"/>
        <v>12405.028040000001</v>
      </c>
      <c r="E1945" s="147" t="str">
        <f t="shared" si="62"/>
        <v>DNIT OUT/24</v>
      </c>
      <c r="G1945" s="162">
        <v>8567.6</v>
      </c>
    </row>
    <row r="1946" spans="1:7" ht="14" x14ac:dyDescent="0.3">
      <c r="A1946" s="162" t="s">
        <v>3539</v>
      </c>
      <c r="B1946" s="155" t="s">
        <v>3540</v>
      </c>
      <c r="C1946" s="161" t="s">
        <v>3499</v>
      </c>
      <c r="D1946" s="162">
        <f t="shared" si="61"/>
        <v>16034.363137999999</v>
      </c>
      <c r="E1946" s="147" t="str">
        <f t="shared" si="62"/>
        <v>DNIT OUT/24</v>
      </c>
      <c r="G1946" s="162">
        <v>11074.22</v>
      </c>
    </row>
    <row r="1947" spans="1:7" ht="14" x14ac:dyDescent="0.3">
      <c r="A1947" s="162" t="s">
        <v>3541</v>
      </c>
      <c r="B1947" s="155" t="s">
        <v>3542</v>
      </c>
      <c r="C1947" s="161" t="s">
        <v>3499</v>
      </c>
      <c r="D1947" s="162">
        <f t="shared" si="61"/>
        <v>29337.089177999998</v>
      </c>
      <c r="E1947" s="147" t="str">
        <f t="shared" si="62"/>
        <v>DNIT OUT/24</v>
      </c>
      <c r="G1947" s="162">
        <v>20261.82</v>
      </c>
    </row>
    <row r="1948" spans="1:7" ht="14" x14ac:dyDescent="0.3">
      <c r="A1948" s="162" t="s">
        <v>3543</v>
      </c>
      <c r="B1948" s="155" t="s">
        <v>3544</v>
      </c>
      <c r="C1948" s="161" t="s">
        <v>3499</v>
      </c>
      <c r="D1948" s="162">
        <f t="shared" si="61"/>
        <v>49900.469036999995</v>
      </c>
      <c r="E1948" s="147" t="str">
        <f t="shared" si="62"/>
        <v>DNIT OUT/24</v>
      </c>
      <c r="G1948" s="162">
        <v>34464.03</v>
      </c>
    </row>
    <row r="1949" spans="1:7" ht="14" x14ac:dyDescent="0.3">
      <c r="A1949" s="162" t="s">
        <v>393</v>
      </c>
      <c r="B1949" s="155" t="s">
        <v>3545</v>
      </c>
      <c r="C1949" s="161" t="s">
        <v>3499</v>
      </c>
      <c r="D1949" s="162">
        <f t="shared" si="61"/>
        <v>13853.637510999999</v>
      </c>
      <c r="E1949" s="147" t="str">
        <f t="shared" si="62"/>
        <v>DNIT OUT/24</v>
      </c>
      <c r="G1949" s="162">
        <v>9568.09</v>
      </c>
    </row>
    <row r="1950" spans="1:7" ht="14" x14ac:dyDescent="0.3">
      <c r="A1950" s="162" t="s">
        <v>396</v>
      </c>
      <c r="B1950" s="155" t="s">
        <v>3546</v>
      </c>
      <c r="C1950" s="161" t="s">
        <v>3499</v>
      </c>
      <c r="D1950" s="162">
        <f t="shared" si="61"/>
        <v>17966.281629000001</v>
      </c>
      <c r="E1950" s="147" t="str">
        <f t="shared" si="62"/>
        <v>DNIT OUT/24</v>
      </c>
      <c r="G1950" s="162">
        <v>12408.51</v>
      </c>
    </row>
    <row r="1951" spans="1:7" ht="14" x14ac:dyDescent="0.3">
      <c r="A1951" s="162" t="s">
        <v>392</v>
      </c>
      <c r="B1951" s="155" t="s">
        <v>3547</v>
      </c>
      <c r="C1951" s="161" t="s">
        <v>3499</v>
      </c>
      <c r="D1951" s="162">
        <f t="shared" si="61"/>
        <v>27978.683876999999</v>
      </c>
      <c r="E1951" s="147" t="str">
        <f t="shared" si="62"/>
        <v>DNIT OUT/24</v>
      </c>
      <c r="G1951" s="162">
        <v>19323.63</v>
      </c>
    </row>
    <row r="1952" spans="1:7" ht="14" x14ac:dyDescent="0.3">
      <c r="A1952" s="162" t="s">
        <v>3548</v>
      </c>
      <c r="B1952" s="155" t="s">
        <v>3549</v>
      </c>
      <c r="C1952" s="161" t="s">
        <v>3499</v>
      </c>
      <c r="D1952" s="162">
        <f t="shared" si="61"/>
        <v>32692.611907000002</v>
      </c>
      <c r="E1952" s="147" t="str">
        <f t="shared" si="62"/>
        <v>DNIT OUT/24</v>
      </c>
      <c r="G1952" s="162">
        <v>22579.33</v>
      </c>
    </row>
    <row r="1953" spans="1:7" ht="14" x14ac:dyDescent="0.3">
      <c r="A1953" s="162" t="s">
        <v>3550</v>
      </c>
      <c r="B1953" s="155" t="s">
        <v>3551</v>
      </c>
      <c r="C1953" s="161" t="s">
        <v>3499</v>
      </c>
      <c r="D1953" s="162">
        <f t="shared" si="61"/>
        <v>34037.928191999999</v>
      </c>
      <c r="E1953" s="147" t="str">
        <f t="shared" si="62"/>
        <v>DNIT OUT/24</v>
      </c>
      <c r="G1953" s="162">
        <v>23508.48</v>
      </c>
    </row>
    <row r="1954" spans="1:7" ht="14" x14ac:dyDescent="0.3">
      <c r="A1954" s="162" t="s">
        <v>3552</v>
      </c>
      <c r="B1954" s="155" t="s">
        <v>3553</v>
      </c>
      <c r="C1954" s="161" t="s">
        <v>3499</v>
      </c>
      <c r="D1954" s="162">
        <f t="shared" si="61"/>
        <v>37879.930842000002</v>
      </c>
      <c r="E1954" s="147" t="str">
        <f t="shared" si="62"/>
        <v>DNIT OUT/24</v>
      </c>
      <c r="G1954" s="162">
        <v>26161.98</v>
      </c>
    </row>
    <row r="1955" spans="1:7" ht="14" x14ac:dyDescent="0.3">
      <c r="A1955" s="162" t="s">
        <v>379</v>
      </c>
      <c r="B1955" s="155" t="s">
        <v>3554</v>
      </c>
      <c r="C1955" s="161" t="s">
        <v>3499</v>
      </c>
      <c r="D1955" s="162">
        <f t="shared" si="61"/>
        <v>32830.003138</v>
      </c>
      <c r="E1955" s="147" t="str">
        <f t="shared" si="62"/>
        <v>DNIT OUT/24</v>
      </c>
      <c r="G1955" s="162">
        <v>22674.22</v>
      </c>
    </row>
    <row r="1956" spans="1:7" ht="14" x14ac:dyDescent="0.3">
      <c r="A1956" s="162" t="s">
        <v>378</v>
      </c>
      <c r="B1956" s="155" t="s">
        <v>3555</v>
      </c>
      <c r="C1956" s="161" t="s">
        <v>3499</v>
      </c>
      <c r="D1956" s="162">
        <f t="shared" si="61"/>
        <v>33963.954980999995</v>
      </c>
      <c r="E1956" s="147" t="str">
        <f t="shared" si="62"/>
        <v>DNIT OUT/24</v>
      </c>
      <c r="G1956" s="162">
        <v>23457.39</v>
      </c>
    </row>
    <row r="1957" spans="1:7" ht="14" x14ac:dyDescent="0.3">
      <c r="A1957" s="162" t="s">
        <v>3556</v>
      </c>
      <c r="B1957" s="155" t="s">
        <v>3557</v>
      </c>
      <c r="C1957" s="161" t="s">
        <v>3499</v>
      </c>
      <c r="D1957" s="162">
        <f t="shared" si="61"/>
        <v>40164.02205</v>
      </c>
      <c r="E1957" s="147" t="str">
        <f t="shared" si="62"/>
        <v>DNIT OUT/24</v>
      </c>
      <c r="G1957" s="162">
        <v>27739.5</v>
      </c>
    </row>
    <row r="1958" spans="1:7" ht="14" x14ac:dyDescent="0.3">
      <c r="A1958" s="162" t="s">
        <v>3558</v>
      </c>
      <c r="B1958" s="155" t="s">
        <v>3559</v>
      </c>
      <c r="C1958" s="161" t="s">
        <v>3499</v>
      </c>
      <c r="D1958" s="162">
        <f t="shared" si="61"/>
        <v>58834.69255</v>
      </c>
      <c r="E1958" s="147" t="str">
        <f t="shared" si="62"/>
        <v>DNIT OUT/24</v>
      </c>
      <c r="G1958" s="162">
        <v>40634.5</v>
      </c>
    </row>
    <row r="1959" spans="1:7" ht="14" x14ac:dyDescent="0.3">
      <c r="A1959" s="162" t="s">
        <v>403</v>
      </c>
      <c r="B1959" s="155" t="s">
        <v>3560</v>
      </c>
      <c r="C1959" s="161" t="s">
        <v>3499</v>
      </c>
      <c r="D1959" s="162">
        <f t="shared" si="61"/>
        <v>49287.775673000004</v>
      </c>
      <c r="E1959" s="147" t="str">
        <f t="shared" si="62"/>
        <v>DNIT OUT/24</v>
      </c>
      <c r="G1959" s="162">
        <v>34040.870000000003</v>
      </c>
    </row>
    <row r="1960" spans="1:7" ht="14" x14ac:dyDescent="0.3">
      <c r="A1960" s="162" t="s">
        <v>3561</v>
      </c>
      <c r="B1960" s="155" t="s">
        <v>3562</v>
      </c>
      <c r="C1960" s="161" t="s">
        <v>3499</v>
      </c>
      <c r="D1960" s="162">
        <f t="shared" si="61"/>
        <v>32848.681047999999</v>
      </c>
      <c r="E1960" s="147" t="str">
        <f t="shared" si="62"/>
        <v>DNIT OUT/24</v>
      </c>
      <c r="G1960" s="162">
        <v>22687.119999999999</v>
      </c>
    </row>
    <row r="1961" spans="1:7" ht="14" x14ac:dyDescent="0.3">
      <c r="A1961" s="162" t="s">
        <v>3563</v>
      </c>
      <c r="B1961" s="155" t="s">
        <v>3564</v>
      </c>
      <c r="C1961" s="161" t="s">
        <v>3499</v>
      </c>
      <c r="D1961" s="162">
        <f t="shared" si="61"/>
        <v>34701.631072999997</v>
      </c>
      <c r="E1961" s="147" t="str">
        <f t="shared" si="62"/>
        <v>DNIT OUT/24</v>
      </c>
      <c r="G1961" s="162">
        <v>23966.87</v>
      </c>
    </row>
    <row r="1962" spans="1:7" ht="14" x14ac:dyDescent="0.3">
      <c r="A1962" s="162" t="s">
        <v>3565</v>
      </c>
      <c r="B1962" s="155" t="s">
        <v>3566</v>
      </c>
      <c r="C1962" s="161" t="s">
        <v>3499</v>
      </c>
      <c r="D1962" s="162">
        <f t="shared" si="61"/>
        <v>42090.351646999996</v>
      </c>
      <c r="E1962" s="147" t="str">
        <f t="shared" si="62"/>
        <v>DNIT OUT/24</v>
      </c>
      <c r="G1962" s="162">
        <v>29069.93</v>
      </c>
    </row>
    <row r="1963" spans="1:7" ht="14" x14ac:dyDescent="0.3">
      <c r="A1963" s="162" t="s">
        <v>341</v>
      </c>
      <c r="B1963" s="155" t="s">
        <v>3567</v>
      </c>
      <c r="C1963" s="161" t="s">
        <v>3499</v>
      </c>
      <c r="D1963" s="162">
        <f t="shared" si="61"/>
        <v>32791.083586000001</v>
      </c>
      <c r="E1963" s="147" t="str">
        <f t="shared" si="62"/>
        <v>DNIT OUT/24</v>
      </c>
      <c r="G1963" s="162">
        <v>22647.34</v>
      </c>
    </row>
    <row r="1964" spans="1:7" ht="14" x14ac:dyDescent="0.3">
      <c r="A1964" s="162" t="s">
        <v>336</v>
      </c>
      <c r="B1964" s="155" t="s">
        <v>3568</v>
      </c>
      <c r="C1964" s="161" t="s">
        <v>3499</v>
      </c>
      <c r="D1964" s="162">
        <f>G1964*$J$5*(1+$D$3)</f>
        <v>35078.591838</v>
      </c>
      <c r="E1964" s="147" t="str">
        <f t="shared" si="62"/>
        <v>DNIT OUT/24</v>
      </c>
      <c r="G1964" s="162">
        <v>24227.22</v>
      </c>
    </row>
    <row r="1965" spans="1:7" ht="14" x14ac:dyDescent="0.3">
      <c r="A1965" s="162" t="s">
        <v>343</v>
      </c>
      <c r="B1965" s="155" t="s">
        <v>3569</v>
      </c>
      <c r="C1965" s="161" t="s">
        <v>3499</v>
      </c>
      <c r="D1965" s="162">
        <f t="shared" si="61"/>
        <v>43489.037526</v>
      </c>
      <c r="E1965" s="147" t="str">
        <f t="shared" si="62"/>
        <v>DNIT OUT/24</v>
      </c>
      <c r="G1965" s="162">
        <v>30035.94</v>
      </c>
    </row>
    <row r="1966" spans="1:7" ht="14" x14ac:dyDescent="0.3">
      <c r="A1966" s="162" t="s">
        <v>3570</v>
      </c>
      <c r="B1966" s="155" t="s">
        <v>3571</v>
      </c>
      <c r="C1966" s="161" t="s">
        <v>3499</v>
      </c>
      <c r="D1966" s="162">
        <f t="shared" si="61"/>
        <v>32848.681047999999</v>
      </c>
      <c r="E1966" s="147" t="str">
        <f t="shared" si="62"/>
        <v>DNIT OUT/24</v>
      </c>
      <c r="G1966" s="162">
        <v>22687.119999999999</v>
      </c>
    </row>
    <row r="1967" spans="1:7" ht="14" x14ac:dyDescent="0.3">
      <c r="A1967" s="162" t="s">
        <v>3572</v>
      </c>
      <c r="B1967" s="155" t="s">
        <v>3573</v>
      </c>
      <c r="C1967" s="161" t="s">
        <v>3499</v>
      </c>
      <c r="D1967" s="162">
        <f t="shared" si="61"/>
        <v>34701.631072999997</v>
      </c>
      <c r="E1967" s="147" t="str">
        <f t="shared" si="62"/>
        <v>DNIT OUT/24</v>
      </c>
      <c r="G1967" s="162">
        <v>23966.87</v>
      </c>
    </row>
    <row r="1968" spans="1:7" ht="14" x14ac:dyDescent="0.3">
      <c r="A1968" s="162" t="s">
        <v>3574</v>
      </c>
      <c r="B1968" s="155" t="s">
        <v>3575</v>
      </c>
      <c r="C1968" s="161" t="s">
        <v>3499</v>
      </c>
      <c r="D1968" s="162">
        <f t="shared" si="61"/>
        <v>42090.351646999996</v>
      </c>
      <c r="E1968" s="147" t="str">
        <f t="shared" si="62"/>
        <v>DNIT OUT/24</v>
      </c>
      <c r="G1968" s="162">
        <v>29069.93</v>
      </c>
    </row>
    <row r="1969" spans="1:7" ht="14" x14ac:dyDescent="0.3">
      <c r="A1969" s="162" t="s">
        <v>3576</v>
      </c>
      <c r="B1969" s="155" t="s">
        <v>3577</v>
      </c>
      <c r="C1969" s="161" t="s">
        <v>3499</v>
      </c>
      <c r="D1969" s="162">
        <f t="shared" si="61"/>
        <v>28440.288875999999</v>
      </c>
      <c r="E1969" s="147" t="str">
        <f t="shared" si="62"/>
        <v>DNIT OUT/24</v>
      </c>
      <c r="G1969" s="162">
        <v>19642.439999999999</v>
      </c>
    </row>
    <row r="1970" spans="1:7" ht="14" x14ac:dyDescent="0.3">
      <c r="A1970" s="162" t="s">
        <v>3578</v>
      </c>
      <c r="B1970" s="155" t="s">
        <v>3579</v>
      </c>
      <c r="C1970" s="161" t="s">
        <v>3499</v>
      </c>
      <c r="D1970" s="162">
        <f t="shared" si="61"/>
        <v>33040.093428</v>
      </c>
      <c r="E1970" s="147" t="str">
        <f t="shared" si="62"/>
        <v>DNIT OUT/24</v>
      </c>
      <c r="G1970" s="162">
        <v>22819.32</v>
      </c>
    </row>
    <row r="1971" spans="1:7" ht="14" x14ac:dyDescent="0.3">
      <c r="A1971" s="162" t="s">
        <v>387</v>
      </c>
      <c r="B1971" s="155" t="s">
        <v>3580</v>
      </c>
      <c r="C1971" s="161" t="s">
        <v>3499</v>
      </c>
      <c r="D1971" s="162">
        <f t="shared" si="61"/>
        <v>37639.897980000002</v>
      </c>
      <c r="E1971" s="147" t="str">
        <f t="shared" si="62"/>
        <v>DNIT OUT/24</v>
      </c>
      <c r="G1971" s="162">
        <v>25996.2</v>
      </c>
    </row>
    <row r="1972" spans="1:7" ht="14" x14ac:dyDescent="0.3">
      <c r="A1972" s="162" t="s">
        <v>3581</v>
      </c>
      <c r="B1972" s="155" t="s">
        <v>3582</v>
      </c>
      <c r="C1972" s="161" t="s">
        <v>3499</v>
      </c>
      <c r="D1972" s="162">
        <f t="shared" si="61"/>
        <v>9747.9722709999987</v>
      </c>
      <c r="E1972" s="147" t="str">
        <f t="shared" si="62"/>
        <v>DNIT OUT/24</v>
      </c>
      <c r="G1972" s="162">
        <v>6732.49</v>
      </c>
    </row>
    <row r="1973" spans="1:7" ht="14" x14ac:dyDescent="0.3">
      <c r="A1973" s="162" t="s">
        <v>3583</v>
      </c>
      <c r="B1973" s="155" t="s">
        <v>3584</v>
      </c>
      <c r="C1973" s="161" t="s">
        <v>3499</v>
      </c>
      <c r="D1973" s="162">
        <f t="shared" si="61"/>
        <v>12419.391208000001</v>
      </c>
      <c r="E1973" s="147" t="str">
        <f t="shared" si="62"/>
        <v>DNIT OUT/24</v>
      </c>
      <c r="G1973" s="162">
        <v>8577.52</v>
      </c>
    </row>
    <row r="1974" spans="1:7" ht="14" x14ac:dyDescent="0.3">
      <c r="A1974" s="162" t="s">
        <v>3585</v>
      </c>
      <c r="B1974" s="155" t="s">
        <v>3586</v>
      </c>
      <c r="C1974" s="161" t="s">
        <v>3499</v>
      </c>
      <c r="D1974" s="162">
        <f t="shared" si="61"/>
        <v>22349.103887000001</v>
      </c>
      <c r="E1974" s="147" t="str">
        <f t="shared" si="62"/>
        <v>DNIT OUT/24</v>
      </c>
      <c r="G1974" s="162">
        <v>15435.53</v>
      </c>
    </row>
    <row r="1975" spans="1:7" ht="14" x14ac:dyDescent="0.3">
      <c r="A1975" s="162" t="s">
        <v>3587</v>
      </c>
      <c r="B1975" s="155" t="s">
        <v>3588</v>
      </c>
      <c r="C1975" s="161" t="s">
        <v>3499</v>
      </c>
      <c r="D1975" s="162">
        <f t="shared" si="61"/>
        <v>7887.1167119999991</v>
      </c>
      <c r="E1975" s="147" t="str">
        <f t="shared" si="62"/>
        <v>DNIT OUT/24</v>
      </c>
      <c r="G1975" s="162">
        <v>5447.28</v>
      </c>
    </row>
    <row r="1976" spans="1:7" ht="14" x14ac:dyDescent="0.3">
      <c r="A1976" s="162" t="s">
        <v>3589</v>
      </c>
      <c r="B1976" s="155" t="s">
        <v>3590</v>
      </c>
      <c r="C1976" s="161" t="s">
        <v>3499</v>
      </c>
      <c r="D1976" s="162">
        <f t="shared" si="61"/>
        <v>32658.253239999998</v>
      </c>
      <c r="E1976" s="147" t="str">
        <f t="shared" si="62"/>
        <v>DNIT OUT/24</v>
      </c>
      <c r="G1976" s="162">
        <v>22555.599999999999</v>
      </c>
    </row>
    <row r="1977" spans="1:7" ht="14" x14ac:dyDescent="0.3">
      <c r="A1977" s="162" t="s">
        <v>3591</v>
      </c>
      <c r="B1977" s="155" t="s">
        <v>3592</v>
      </c>
      <c r="C1977" s="161" t="s">
        <v>3499</v>
      </c>
      <c r="D1977" s="162">
        <f t="shared" si="61"/>
        <v>15288.694637999999</v>
      </c>
      <c r="E1977" s="147" t="str">
        <f t="shared" si="62"/>
        <v>DNIT OUT/24</v>
      </c>
      <c r="G1977" s="162">
        <v>10559.22</v>
      </c>
    </row>
    <row r="1978" spans="1:7" ht="14" x14ac:dyDescent="0.3">
      <c r="A1978" s="162" t="s">
        <v>3593</v>
      </c>
      <c r="B1978" s="155" t="s">
        <v>3594</v>
      </c>
      <c r="C1978" s="161" t="s">
        <v>3499</v>
      </c>
      <c r="D1978" s="162">
        <f t="shared" si="61"/>
        <v>19866.462152</v>
      </c>
      <c r="E1978" s="147" t="str">
        <f t="shared" si="62"/>
        <v>DNIT OUT/24</v>
      </c>
      <c r="G1978" s="162">
        <v>13720.88</v>
      </c>
    </row>
    <row r="1979" spans="1:7" ht="14" x14ac:dyDescent="0.3">
      <c r="A1979" s="162" t="s">
        <v>3595</v>
      </c>
      <c r="B1979" s="155" t="s">
        <v>3596</v>
      </c>
      <c r="C1979" s="161" t="s">
        <v>3499</v>
      </c>
      <c r="D1979" s="162">
        <f t="shared" si="61"/>
        <v>32298.348736999997</v>
      </c>
      <c r="E1979" s="147" t="str">
        <f t="shared" si="62"/>
        <v>DNIT OUT/24</v>
      </c>
      <c r="G1979" s="162">
        <v>22307.03</v>
      </c>
    </row>
    <row r="1980" spans="1:7" ht="14" x14ac:dyDescent="0.3">
      <c r="A1980" s="162" t="s">
        <v>3597</v>
      </c>
      <c r="B1980" s="155" t="s">
        <v>3598</v>
      </c>
      <c r="C1980" s="161" t="s">
        <v>3499</v>
      </c>
      <c r="D1980" s="162">
        <f t="shared" si="61"/>
        <v>7897.1651380000003</v>
      </c>
      <c r="E1980" s="147" t="str">
        <f t="shared" si="62"/>
        <v>DNIT OUT/24</v>
      </c>
      <c r="G1980" s="162">
        <v>5454.22</v>
      </c>
    </row>
    <row r="1981" spans="1:7" ht="14" x14ac:dyDescent="0.3">
      <c r="A1981" s="162" t="s">
        <v>3599</v>
      </c>
      <c r="B1981" s="155" t="s">
        <v>3600</v>
      </c>
      <c r="C1981" s="161" t="s">
        <v>3499</v>
      </c>
      <c r="D1981" s="162">
        <f t="shared" si="61"/>
        <v>7207.371099</v>
      </c>
      <c r="E1981" s="147" t="str">
        <f t="shared" si="62"/>
        <v>DNIT OUT/24</v>
      </c>
      <c r="G1981" s="162">
        <v>4977.8100000000004</v>
      </c>
    </row>
    <row r="1982" spans="1:7" ht="14" x14ac:dyDescent="0.3">
      <c r="A1982" s="162" t="s">
        <v>3601</v>
      </c>
      <c r="B1982" s="155" t="s">
        <v>3602</v>
      </c>
      <c r="C1982" s="161" t="s">
        <v>3499</v>
      </c>
      <c r="D1982" s="162">
        <f t="shared" si="61"/>
        <v>13950.140045999999</v>
      </c>
      <c r="E1982" s="147" t="str">
        <f t="shared" si="62"/>
        <v>DNIT OUT/24</v>
      </c>
      <c r="G1982" s="162">
        <v>9634.74</v>
      </c>
    </row>
    <row r="1983" spans="1:7" ht="14" x14ac:dyDescent="0.3">
      <c r="A1983" s="162" t="s">
        <v>3603</v>
      </c>
      <c r="B1983" s="155" t="s">
        <v>3604</v>
      </c>
      <c r="C1983" s="161" t="s">
        <v>3499</v>
      </c>
      <c r="D1983" s="162">
        <f t="shared" ref="D1983:D2003" si="63">G1983*$J$5*(1+$D$3)</f>
        <v>18081.056661999999</v>
      </c>
      <c r="E1983" s="147" t="str">
        <f t="shared" si="62"/>
        <v>DNIT OUT/24</v>
      </c>
      <c r="G1983" s="162">
        <v>12487.78</v>
      </c>
    </row>
    <row r="1984" spans="1:7" ht="14" x14ac:dyDescent="0.3">
      <c r="A1984" s="162" t="s">
        <v>3605</v>
      </c>
      <c r="B1984" s="155" t="s">
        <v>3606</v>
      </c>
      <c r="C1984" s="161" t="s">
        <v>3499</v>
      </c>
      <c r="D1984" s="162">
        <f t="shared" si="63"/>
        <v>33603.312049</v>
      </c>
      <c r="E1984" s="147" t="str">
        <f t="shared" si="62"/>
        <v>DNIT OUT/24</v>
      </c>
      <c r="G1984" s="162">
        <v>23208.31</v>
      </c>
    </row>
    <row r="1985" spans="1:7" ht="14" x14ac:dyDescent="0.3">
      <c r="A1985" s="162" t="s">
        <v>3607</v>
      </c>
      <c r="B1985" s="155" t="s">
        <v>3608</v>
      </c>
      <c r="C1985" s="161" t="s">
        <v>3499</v>
      </c>
      <c r="D1985" s="162">
        <f t="shared" si="63"/>
        <v>8975.6913690000001</v>
      </c>
      <c r="E1985" s="147" t="str">
        <f t="shared" si="62"/>
        <v>DNIT OUT/24</v>
      </c>
      <c r="G1985" s="162">
        <v>6199.11</v>
      </c>
    </row>
    <row r="1986" spans="1:7" ht="14" x14ac:dyDescent="0.3">
      <c r="A1986" s="162" t="s">
        <v>3609</v>
      </c>
      <c r="B1986" s="155" t="s">
        <v>3610</v>
      </c>
      <c r="C1986" s="161" t="s">
        <v>3499</v>
      </c>
      <c r="D1986" s="162">
        <f t="shared" si="63"/>
        <v>11332.409240999999</v>
      </c>
      <c r="E1986" s="147" t="str">
        <f t="shared" si="62"/>
        <v>DNIT OUT/24</v>
      </c>
      <c r="G1986" s="162">
        <v>7826.79</v>
      </c>
    </row>
    <row r="1987" spans="1:7" ht="14" x14ac:dyDescent="0.3">
      <c r="A1987" s="162" t="s">
        <v>3611</v>
      </c>
      <c r="B1987" s="155" t="s">
        <v>3612</v>
      </c>
      <c r="C1987" s="161" t="s">
        <v>3499</v>
      </c>
      <c r="D1987" s="162">
        <f t="shared" si="63"/>
        <v>15154.734930000001</v>
      </c>
      <c r="E1987" s="147" t="str">
        <f t="shared" si="62"/>
        <v>DNIT OUT/24</v>
      </c>
      <c r="G1987" s="162">
        <v>10466.700000000001</v>
      </c>
    </row>
    <row r="1988" spans="1:7" ht="14" x14ac:dyDescent="0.3">
      <c r="A1988" s="162" t="s">
        <v>3613</v>
      </c>
      <c r="B1988" s="155" t="s">
        <v>3614</v>
      </c>
      <c r="C1988" s="161" t="s">
        <v>3499</v>
      </c>
      <c r="D1988" s="162">
        <f t="shared" si="63"/>
        <v>8798.0774759999986</v>
      </c>
      <c r="E1988" s="147" t="str">
        <f t="shared" si="62"/>
        <v>DNIT OUT/24</v>
      </c>
      <c r="G1988" s="162">
        <v>6076.44</v>
      </c>
    </row>
    <row r="1989" spans="1:7" ht="14" x14ac:dyDescent="0.3">
      <c r="A1989" s="162" t="s">
        <v>3615</v>
      </c>
      <c r="B1989" s="155" t="s">
        <v>3616</v>
      </c>
      <c r="C1989" s="161" t="s">
        <v>3499</v>
      </c>
      <c r="D1989" s="162">
        <f t="shared" si="63"/>
        <v>7064.4488900000006</v>
      </c>
      <c r="E1989" s="147" t="str">
        <f t="shared" si="62"/>
        <v>DNIT OUT/24</v>
      </c>
      <c r="G1989" s="162">
        <v>4879.1000000000004</v>
      </c>
    </row>
    <row r="1990" spans="1:7" ht="14" x14ac:dyDescent="0.3">
      <c r="A1990" s="162" t="s">
        <v>3617</v>
      </c>
      <c r="B1990" s="155" t="s">
        <v>3618</v>
      </c>
      <c r="C1990" s="161" t="s">
        <v>3499</v>
      </c>
      <c r="D1990" s="162">
        <f t="shared" si="63"/>
        <v>9350.8422589999991</v>
      </c>
      <c r="E1990" s="147" t="str">
        <f t="shared" si="62"/>
        <v>DNIT OUT/24</v>
      </c>
      <c r="G1990" s="162">
        <v>6458.21</v>
      </c>
    </row>
    <row r="1991" spans="1:7" ht="14" x14ac:dyDescent="0.3">
      <c r="A1991" s="162" t="s">
        <v>3619</v>
      </c>
      <c r="B1991" s="155" t="s">
        <v>3620</v>
      </c>
      <c r="C1991" s="161" t="s">
        <v>3499</v>
      </c>
      <c r="D1991" s="162">
        <f t="shared" si="63"/>
        <v>9983.7627859999993</v>
      </c>
      <c r="E1991" s="147" t="str">
        <f t="shared" ref="E1991:E2023" si="64">$E$1925</f>
        <v>DNIT OUT/24</v>
      </c>
      <c r="G1991" s="162">
        <v>6895.34</v>
      </c>
    </row>
    <row r="1992" spans="1:7" ht="14" x14ac:dyDescent="0.3">
      <c r="A1992" s="162" t="s">
        <v>3621</v>
      </c>
      <c r="B1992" s="155" t="s">
        <v>3622</v>
      </c>
      <c r="C1992" s="161" t="s">
        <v>3499</v>
      </c>
      <c r="D1992" s="162">
        <f t="shared" si="63"/>
        <v>13614.082455999998</v>
      </c>
      <c r="E1992" s="147" t="str">
        <f t="shared" si="64"/>
        <v>DNIT OUT/24</v>
      </c>
      <c r="G1992" s="162">
        <v>9402.64</v>
      </c>
    </row>
    <row r="1993" spans="1:7" ht="14" x14ac:dyDescent="0.3">
      <c r="A1993" s="162" t="s">
        <v>385</v>
      </c>
      <c r="B1993" s="155" t="s">
        <v>3623</v>
      </c>
      <c r="C1993" s="161" t="s">
        <v>3499</v>
      </c>
      <c r="D1993" s="162">
        <f t="shared" si="63"/>
        <v>9192.3840830000008</v>
      </c>
      <c r="E1993" s="147" t="str">
        <f t="shared" si="64"/>
        <v>DNIT OUT/24</v>
      </c>
      <c r="G1993" s="162">
        <v>6348.77</v>
      </c>
    </row>
    <row r="1994" spans="1:7" ht="14" x14ac:dyDescent="0.3">
      <c r="A1994" s="162" t="s">
        <v>3624</v>
      </c>
      <c r="B1994" s="155" t="s">
        <v>3625</v>
      </c>
      <c r="C1994" s="161" t="s">
        <v>3499</v>
      </c>
      <c r="D1994" s="162">
        <f t="shared" si="63"/>
        <v>13289.709419000001</v>
      </c>
      <c r="E1994" s="147" t="str">
        <f t="shared" si="64"/>
        <v>DNIT OUT/24</v>
      </c>
      <c r="G1994" s="162">
        <v>9178.61</v>
      </c>
    </row>
    <row r="1995" spans="1:7" ht="14" x14ac:dyDescent="0.3">
      <c r="A1995" s="162" t="s">
        <v>3626</v>
      </c>
      <c r="B1995" s="155" t="s">
        <v>3627</v>
      </c>
      <c r="C1995" s="161" t="s">
        <v>3499</v>
      </c>
      <c r="D1995" s="162">
        <f t="shared" si="63"/>
        <v>8135.5329150000007</v>
      </c>
      <c r="E1995" s="147" t="str">
        <f t="shared" si="64"/>
        <v>DNIT OUT/24</v>
      </c>
      <c r="G1995" s="162">
        <v>5618.85</v>
      </c>
    </row>
    <row r="1996" spans="1:7" ht="14" x14ac:dyDescent="0.3">
      <c r="A1996" s="162" t="s">
        <v>3628</v>
      </c>
      <c r="B1996" s="155" t="s">
        <v>3629</v>
      </c>
      <c r="C1996" s="161" t="s">
        <v>3499</v>
      </c>
      <c r="D1996" s="162">
        <f t="shared" si="63"/>
        <v>7984.806525</v>
      </c>
      <c r="E1996" s="147" t="str">
        <f t="shared" si="64"/>
        <v>DNIT OUT/24</v>
      </c>
      <c r="G1996" s="162">
        <v>5514.75</v>
      </c>
    </row>
    <row r="1997" spans="1:7" ht="14" x14ac:dyDescent="0.3">
      <c r="A1997" s="162" t="s">
        <v>3630</v>
      </c>
      <c r="B1997" s="155" t="s">
        <v>3631</v>
      </c>
      <c r="C1997" s="161" t="s">
        <v>3499</v>
      </c>
      <c r="D1997" s="162">
        <f t="shared" si="63"/>
        <v>10034.81574</v>
      </c>
      <c r="E1997" s="147" t="str">
        <f t="shared" si="64"/>
        <v>DNIT OUT/24</v>
      </c>
      <c r="G1997" s="162">
        <v>6930.6</v>
      </c>
    </row>
    <row r="1998" spans="1:7" ht="14" x14ac:dyDescent="0.3">
      <c r="A1998" s="162" t="s">
        <v>3632</v>
      </c>
      <c r="B1998" s="155" t="s">
        <v>3633</v>
      </c>
      <c r="C1998" s="161" t="s">
        <v>3499</v>
      </c>
      <c r="D1998" s="162">
        <f t="shared" si="63"/>
        <v>14941.908108999998</v>
      </c>
      <c r="E1998" s="147" t="str">
        <f t="shared" si="64"/>
        <v>DNIT OUT/24</v>
      </c>
      <c r="G1998" s="162">
        <v>10319.709999999999</v>
      </c>
    </row>
    <row r="1999" spans="1:7" ht="14" x14ac:dyDescent="0.3">
      <c r="A1999" s="162" t="s">
        <v>3634</v>
      </c>
      <c r="B1999" s="155" t="s">
        <v>3635</v>
      </c>
      <c r="C1999" s="161" t="s">
        <v>3499</v>
      </c>
      <c r="D1999" s="162">
        <f t="shared" si="63"/>
        <v>10444.817583</v>
      </c>
      <c r="E1999" s="147" t="str">
        <f t="shared" si="64"/>
        <v>DNIT OUT/24</v>
      </c>
      <c r="G1999" s="162">
        <v>7213.77</v>
      </c>
    </row>
    <row r="2000" spans="1:7" ht="14" x14ac:dyDescent="0.3">
      <c r="A2000" s="162" t="s">
        <v>3636</v>
      </c>
      <c r="B2000" s="155" t="s">
        <v>3637</v>
      </c>
      <c r="C2000" s="161" t="s">
        <v>3499</v>
      </c>
      <c r="D2000" s="162">
        <f t="shared" si="63"/>
        <v>13394.103008999999</v>
      </c>
      <c r="E2000" s="147" t="str">
        <f t="shared" si="64"/>
        <v>DNIT OUT/24</v>
      </c>
      <c r="G2000" s="162">
        <v>9250.7099999999991</v>
      </c>
    </row>
    <row r="2001" spans="1:7" ht="14" x14ac:dyDescent="0.3">
      <c r="A2001" s="162" t="s">
        <v>3638</v>
      </c>
      <c r="B2001" s="155" t="s">
        <v>3639</v>
      </c>
      <c r="C2001" s="161" t="s">
        <v>3499</v>
      </c>
      <c r="D2001" s="162">
        <f t="shared" si="63"/>
        <v>22885.796979999999</v>
      </c>
      <c r="E2001" s="147" t="str">
        <f t="shared" si="64"/>
        <v>DNIT OUT/24</v>
      </c>
      <c r="G2001" s="162">
        <v>15806.2</v>
      </c>
    </row>
    <row r="2002" spans="1:7" ht="15.75" customHeight="1" x14ac:dyDescent="0.3">
      <c r="A2002" s="162" t="s">
        <v>3640</v>
      </c>
      <c r="B2002" s="155" t="s">
        <v>3641</v>
      </c>
      <c r="C2002" s="161" t="s">
        <v>3499</v>
      </c>
      <c r="D2002" s="162">
        <f t="shared" si="63"/>
        <v>32796.238109999998</v>
      </c>
      <c r="E2002" s="147" t="str">
        <f t="shared" si="64"/>
        <v>DNIT OUT/24</v>
      </c>
      <c r="G2002" s="162">
        <v>22650.9</v>
      </c>
    </row>
    <row r="2003" spans="1:7" ht="15.75" customHeight="1" x14ac:dyDescent="0.3">
      <c r="A2003" s="162" t="s">
        <v>3642</v>
      </c>
      <c r="B2003" s="155" t="s">
        <v>3643</v>
      </c>
      <c r="C2003" s="161" t="s">
        <v>3499</v>
      </c>
      <c r="D2003" s="162">
        <f t="shared" si="63"/>
        <v>33988.381053999998</v>
      </c>
      <c r="E2003" s="147" t="str">
        <f t="shared" si="64"/>
        <v>DNIT OUT/24</v>
      </c>
      <c r="G2003" s="162">
        <v>23474.26</v>
      </c>
    </row>
    <row r="2004" spans="1:7" ht="15.75" customHeight="1" x14ac:dyDescent="0.3">
      <c r="A2004" s="162" t="s">
        <v>3644</v>
      </c>
      <c r="B2004" s="155" t="s">
        <v>3645</v>
      </c>
      <c r="C2004" s="161" t="s">
        <v>3499</v>
      </c>
      <c r="D2004" s="162">
        <f>G2004*$J$5*(1+$D$3)</f>
        <v>39030.852072999995</v>
      </c>
      <c r="E2004" s="147" t="str">
        <f t="shared" si="64"/>
        <v>DNIT OUT/24</v>
      </c>
      <c r="G2004" s="162">
        <v>26956.87</v>
      </c>
    </row>
    <row r="2005" spans="1:7" ht="15.75" customHeight="1" x14ac:dyDescent="0.3">
      <c r="A2005" s="162" t="s">
        <v>3646</v>
      </c>
      <c r="B2005" s="155" t="s">
        <v>3647</v>
      </c>
      <c r="C2005" s="161" t="s">
        <v>3499</v>
      </c>
      <c r="D2005" s="162">
        <f t="shared" ref="D2005:D2022" si="65">G2005*$J$5*(1+$D$3)</f>
        <v>11996.503055000001</v>
      </c>
      <c r="E2005" s="147" t="str">
        <f t="shared" si="64"/>
        <v>DNIT OUT/24</v>
      </c>
      <c r="G2005" s="162">
        <v>8285.4500000000007</v>
      </c>
    </row>
    <row r="2006" spans="1:7" ht="15.75" customHeight="1" x14ac:dyDescent="0.3">
      <c r="A2006" s="162" t="s">
        <v>3648</v>
      </c>
      <c r="B2006" s="155" t="s">
        <v>3649</v>
      </c>
      <c r="C2006" s="161" t="s">
        <v>3499</v>
      </c>
      <c r="D2006" s="162">
        <f t="shared" si="65"/>
        <v>15476.704452999998</v>
      </c>
      <c r="E2006" s="147" t="str">
        <f t="shared" si="64"/>
        <v>DNIT OUT/24</v>
      </c>
      <c r="G2006" s="162">
        <v>10689.07</v>
      </c>
    </row>
    <row r="2007" spans="1:7" ht="15.75" customHeight="1" x14ac:dyDescent="0.3">
      <c r="A2007" s="162" t="s">
        <v>3650</v>
      </c>
      <c r="B2007" s="155" t="s">
        <v>3651</v>
      </c>
      <c r="C2007" s="161" t="s">
        <v>3499</v>
      </c>
      <c r="D2007" s="162">
        <f t="shared" si="65"/>
        <v>29024.009761000001</v>
      </c>
      <c r="E2007" s="147" t="str">
        <f t="shared" si="64"/>
        <v>DNIT OUT/24</v>
      </c>
      <c r="G2007" s="162">
        <v>20045.59</v>
      </c>
    </row>
    <row r="2008" spans="1:7" ht="15.75" customHeight="1" x14ac:dyDescent="0.3">
      <c r="A2008" s="162" t="s">
        <v>3652</v>
      </c>
      <c r="B2008" s="144" t="s">
        <v>3653</v>
      </c>
      <c r="C2008" s="161" t="s">
        <v>3499</v>
      </c>
      <c r="D2008" s="162">
        <f t="shared" si="65"/>
        <v>10157.814845000001</v>
      </c>
      <c r="E2008" s="147" t="str">
        <f t="shared" si="64"/>
        <v>DNIT OUT/24</v>
      </c>
      <c r="G2008" s="162">
        <v>7015.55</v>
      </c>
    </row>
    <row r="2009" spans="1:7" ht="14" x14ac:dyDescent="0.3">
      <c r="A2009" s="162" t="s">
        <v>3654</v>
      </c>
      <c r="B2009" s="155" t="s">
        <v>3655</v>
      </c>
      <c r="C2009" s="161" t="s">
        <v>3499</v>
      </c>
      <c r="D2009" s="162">
        <f t="shared" si="65"/>
        <v>12974.168572</v>
      </c>
      <c r="E2009" s="147" t="str">
        <f t="shared" si="64"/>
        <v>DNIT OUT/24</v>
      </c>
      <c r="G2009" s="162">
        <v>8960.68</v>
      </c>
    </row>
    <row r="2010" spans="1:7" ht="14" x14ac:dyDescent="0.3">
      <c r="A2010" s="162" t="s">
        <v>3656</v>
      </c>
      <c r="B2010" s="155" t="s">
        <v>3657</v>
      </c>
      <c r="C2010" s="161" t="s">
        <v>3499</v>
      </c>
      <c r="D2010" s="162">
        <f t="shared" si="65"/>
        <v>19285.767378</v>
      </c>
      <c r="E2010" s="147" t="str">
        <f t="shared" si="64"/>
        <v>DNIT OUT/24</v>
      </c>
      <c r="G2010" s="162">
        <v>13319.82</v>
      </c>
    </row>
    <row r="2011" spans="1:7" ht="14" x14ac:dyDescent="0.3">
      <c r="A2011" s="162" t="s">
        <v>3658</v>
      </c>
      <c r="B2011" s="155" t="s">
        <v>3659</v>
      </c>
      <c r="C2011" s="161" t="s">
        <v>3499</v>
      </c>
      <c r="D2011" s="162">
        <f t="shared" si="65"/>
        <v>9095.9973799999989</v>
      </c>
      <c r="E2011" s="147" t="str">
        <f t="shared" si="64"/>
        <v>DNIT OUT/24</v>
      </c>
      <c r="G2011" s="162">
        <v>6282.2</v>
      </c>
    </row>
    <row r="2012" spans="1:7" ht="14" x14ac:dyDescent="0.3">
      <c r="A2012" s="162" t="s">
        <v>3660</v>
      </c>
      <c r="B2012" s="155" t="s">
        <v>3661</v>
      </c>
      <c r="C2012" s="161" t="s">
        <v>3499</v>
      </c>
      <c r="D2012" s="162">
        <f t="shared" si="65"/>
        <v>11512.803102</v>
      </c>
      <c r="E2012" s="147" t="str">
        <f t="shared" si="64"/>
        <v>DNIT OUT/24</v>
      </c>
      <c r="G2012" s="162">
        <v>7951.38</v>
      </c>
    </row>
    <row r="2013" spans="1:7" ht="14" x14ac:dyDescent="0.3">
      <c r="A2013" s="162" t="s">
        <v>3662</v>
      </c>
      <c r="B2013" s="155" t="s">
        <v>3663</v>
      </c>
      <c r="C2013" s="161" t="s">
        <v>3499</v>
      </c>
      <c r="D2013" s="162">
        <f t="shared" si="65"/>
        <v>16488.077082</v>
      </c>
      <c r="E2013" s="147" t="str">
        <f t="shared" si="64"/>
        <v>DNIT OUT/24</v>
      </c>
      <c r="G2013" s="162">
        <v>11387.58</v>
      </c>
    </row>
    <row r="2014" spans="1:7" ht="14" x14ac:dyDescent="0.3">
      <c r="A2014" s="162" t="s">
        <v>3664</v>
      </c>
      <c r="B2014" s="155" t="s">
        <v>3665</v>
      </c>
      <c r="C2014" s="161" t="s">
        <v>3499</v>
      </c>
      <c r="D2014" s="162">
        <f t="shared" si="65"/>
        <v>12488.875929</v>
      </c>
      <c r="E2014" s="147" t="str">
        <f t="shared" si="64"/>
        <v>DNIT OUT/24</v>
      </c>
      <c r="G2014" s="162">
        <v>8625.51</v>
      </c>
    </row>
    <row r="2015" spans="1:7" ht="14" x14ac:dyDescent="0.3">
      <c r="A2015" s="162" t="s">
        <v>3666</v>
      </c>
      <c r="B2015" s="144" t="s">
        <v>3667</v>
      </c>
      <c r="C2015" s="161" t="s">
        <v>3499</v>
      </c>
      <c r="D2015" s="162">
        <f t="shared" si="65"/>
        <v>16131.531707</v>
      </c>
      <c r="E2015" s="147" t="str">
        <f t="shared" si="64"/>
        <v>DNIT OUT/24</v>
      </c>
      <c r="G2015" s="162">
        <v>11141.33</v>
      </c>
    </row>
    <row r="2016" spans="1:7" ht="14" x14ac:dyDescent="0.3">
      <c r="A2016" s="162" t="s">
        <v>3668</v>
      </c>
      <c r="B2016" s="144" t="s">
        <v>3669</v>
      </c>
      <c r="C2016" s="161" t="s">
        <v>3499</v>
      </c>
      <c r="D2016" s="162">
        <f t="shared" si="65"/>
        <v>24824.694349000001</v>
      </c>
      <c r="E2016" s="147" t="str">
        <f t="shared" si="64"/>
        <v>DNIT OUT/24</v>
      </c>
      <c r="G2016" s="162">
        <v>17145.310000000001</v>
      </c>
    </row>
    <row r="2017" spans="1:10" ht="14" x14ac:dyDescent="0.3">
      <c r="A2017" s="162" t="s">
        <v>3670</v>
      </c>
      <c r="B2017" s="155" t="s">
        <v>3671</v>
      </c>
      <c r="C2017" s="161" t="s">
        <v>3499</v>
      </c>
      <c r="D2017" s="162">
        <f t="shared" si="65"/>
        <v>10157.814845000001</v>
      </c>
      <c r="E2017" s="147" t="str">
        <f t="shared" si="64"/>
        <v>DNIT OUT/24</v>
      </c>
      <c r="G2017" s="162">
        <v>7015.55</v>
      </c>
      <c r="H2017" s="161"/>
    </row>
    <row r="2018" spans="1:10" ht="14" x14ac:dyDescent="0.3">
      <c r="A2018" s="162" t="s">
        <v>3672</v>
      </c>
      <c r="B2018" s="155" t="s">
        <v>3673</v>
      </c>
      <c r="C2018" s="161" t="s">
        <v>3499</v>
      </c>
      <c r="D2018" s="162">
        <f t="shared" si="65"/>
        <v>12974.168572</v>
      </c>
      <c r="E2018" s="147" t="str">
        <f t="shared" si="64"/>
        <v>DNIT OUT/24</v>
      </c>
      <c r="G2018" s="162">
        <v>8960.68</v>
      </c>
      <c r="H2018" s="161"/>
    </row>
    <row r="2019" spans="1:10" ht="14" x14ac:dyDescent="0.3">
      <c r="A2019" s="162" t="s">
        <v>3674</v>
      </c>
      <c r="B2019" s="144" t="s">
        <v>3675</v>
      </c>
      <c r="C2019" s="161" t="s">
        <v>3499</v>
      </c>
      <c r="D2019" s="162">
        <f t="shared" si="65"/>
        <v>19285.767378</v>
      </c>
      <c r="E2019" s="147" t="str">
        <f t="shared" si="64"/>
        <v>DNIT OUT/24</v>
      </c>
      <c r="G2019" s="162">
        <v>13319.82</v>
      </c>
      <c r="H2019" s="161"/>
    </row>
    <row r="2020" spans="1:10" ht="14" x14ac:dyDescent="0.3">
      <c r="A2020" s="162" t="s">
        <v>3676</v>
      </c>
      <c r="B2020" s="155" t="s">
        <v>3677</v>
      </c>
      <c r="C2020" s="161" t="s">
        <v>3499</v>
      </c>
      <c r="D2020" s="162">
        <f t="shared" si="65"/>
        <v>12968.912694999999</v>
      </c>
      <c r="E2020" s="147" t="str">
        <f t="shared" si="64"/>
        <v>DNIT OUT/24</v>
      </c>
      <c r="G2020" s="162">
        <v>8957.0499999999993</v>
      </c>
    </row>
    <row r="2021" spans="1:10" ht="14" x14ac:dyDescent="0.3">
      <c r="A2021" s="162" t="s">
        <v>3678</v>
      </c>
      <c r="B2021" s="155" t="s">
        <v>3679</v>
      </c>
      <c r="C2021" s="161" t="s">
        <v>3499</v>
      </c>
      <c r="D2021" s="162">
        <f t="shared" si="65"/>
        <v>16771.590380999998</v>
      </c>
      <c r="E2021" s="147" t="str">
        <f t="shared" si="64"/>
        <v>DNIT OUT/24</v>
      </c>
      <c r="G2021" s="162">
        <v>11583.39</v>
      </c>
    </row>
    <row r="2022" spans="1:10" ht="14" x14ac:dyDescent="0.3">
      <c r="A2022" s="162" t="s">
        <v>3680</v>
      </c>
      <c r="B2022" s="155" t="s">
        <v>3681</v>
      </c>
      <c r="C2022" s="161" t="s">
        <v>3499</v>
      </c>
      <c r="D2022" s="162">
        <f t="shared" si="65"/>
        <v>25001.482938999998</v>
      </c>
      <c r="E2022" s="147" t="str">
        <f t="shared" si="64"/>
        <v>DNIT OUT/24</v>
      </c>
      <c r="G2022" s="162">
        <v>17267.41</v>
      </c>
    </row>
    <row r="2023" spans="1:10" ht="14" x14ac:dyDescent="0.3">
      <c r="A2023" s="162" t="s">
        <v>4177</v>
      </c>
      <c r="B2023" s="144" t="s">
        <v>4178</v>
      </c>
      <c r="C2023" s="161" t="s">
        <v>3499</v>
      </c>
      <c r="E2023" s="147" t="str">
        <f t="shared" si="64"/>
        <v>DNIT OUT/24</v>
      </c>
      <c r="G2023" s="162">
        <v>26.9</v>
      </c>
    </row>
    <row r="2024" spans="1:10" ht="14" x14ac:dyDescent="0.3"/>
    <row r="2025" spans="1:10" ht="14" x14ac:dyDescent="0.3"/>
    <row r="2026" spans="1:10" ht="14" x14ac:dyDescent="0.3">
      <c r="A2026" s="145" t="s">
        <v>3682</v>
      </c>
      <c r="B2026" s="155"/>
      <c r="C2026" s="161"/>
      <c r="D2026" s="62" t="s">
        <v>467</v>
      </c>
      <c r="E2026" s="152" t="s">
        <v>279</v>
      </c>
      <c r="F2026" s="152"/>
      <c r="G2026" s="275" t="s">
        <v>3496</v>
      </c>
      <c r="I2026" s="151" t="s">
        <v>3683</v>
      </c>
      <c r="J2026" s="151" t="s">
        <v>3684</v>
      </c>
    </row>
    <row r="2027" spans="1:10" ht="14" x14ac:dyDescent="0.3">
      <c r="A2027" s="161" t="s">
        <v>355</v>
      </c>
      <c r="B2027" s="155" t="s">
        <v>3685</v>
      </c>
      <c r="C2027" s="161" t="s">
        <v>3686</v>
      </c>
      <c r="D2027" s="162">
        <f>G2027*$J$5*(1+$D$3)</f>
        <v>196.1029476166365</v>
      </c>
      <c r="E2027" s="147" t="str">
        <f t="shared" ref="E2027:E2031" si="66">$E$1925</f>
        <v>DNIT OUT/24</v>
      </c>
      <c r="G2027" s="70">
        <f>(((I2027*66)+(J2027*116.49))/182.49)*8</f>
        <v>135.43956600361662</v>
      </c>
      <c r="I2027" s="5">
        <v>35.479999999999997</v>
      </c>
      <c r="J2027" s="5">
        <v>6.42</v>
      </c>
    </row>
    <row r="2028" spans="1:10" ht="14" x14ac:dyDescent="0.3">
      <c r="A2028" s="161" t="s">
        <v>4184</v>
      </c>
      <c r="B2028" s="155" t="s">
        <v>4186</v>
      </c>
      <c r="C2028" s="161" t="s">
        <v>3686</v>
      </c>
      <c r="D2028" s="162">
        <f>G2028*$J$5*(1+$D$3)</f>
        <v>507.69102761663646</v>
      </c>
      <c r="E2028" s="147" t="str">
        <f t="shared" si="66"/>
        <v>DNIT OUT/24</v>
      </c>
      <c r="G2028" s="70">
        <f>(((I2028*66)+(J2028*116.49))/182.49)*8</f>
        <v>350.63956600361661</v>
      </c>
      <c r="I2028" s="5">
        <v>62.38</v>
      </c>
      <c r="J2028" s="5">
        <v>33.32</v>
      </c>
    </row>
    <row r="2029" spans="1:10" ht="14" x14ac:dyDescent="0.3">
      <c r="A2029" s="161" t="s">
        <v>380</v>
      </c>
      <c r="B2029" s="155" t="s">
        <v>4187</v>
      </c>
      <c r="C2029" s="161" t="s">
        <v>3686</v>
      </c>
      <c r="D2029" s="162">
        <f>G2029*$J$5*(1+$D$3)</f>
        <v>496.10845599999988</v>
      </c>
      <c r="E2029" s="147" t="str">
        <f t="shared" si="66"/>
        <v>DNIT OUT/24</v>
      </c>
      <c r="G2029" s="70">
        <f t="shared" ref="G2029:G2031" si="67">(((I2029*66)+(J2029*116.49))/182.49)*8</f>
        <v>342.63999999999993</v>
      </c>
      <c r="I2029" s="5">
        <v>78.13</v>
      </c>
      <c r="J2029" s="5">
        <v>22.83</v>
      </c>
    </row>
    <row r="2030" spans="1:10" ht="14" x14ac:dyDescent="0.3">
      <c r="A2030" s="161" t="s">
        <v>4185</v>
      </c>
      <c r="B2030" s="155" t="s">
        <v>4188</v>
      </c>
      <c r="C2030" s="161" t="s">
        <v>3686</v>
      </c>
      <c r="D2030" s="162">
        <f t="shared" ref="D2030:D2031" si="68">G2030*$J$5*(1+$D$3)</f>
        <v>360.04795768535251</v>
      </c>
      <c r="E2030" s="147" t="str">
        <f t="shared" si="66"/>
        <v>DNIT OUT/24</v>
      </c>
      <c r="G2030" s="70">
        <f t="shared" si="67"/>
        <v>248.6690777576853</v>
      </c>
      <c r="I2030" s="144">
        <v>55.5</v>
      </c>
      <c r="J2030" s="144">
        <v>17.25</v>
      </c>
    </row>
    <row r="2031" spans="1:10" ht="14" x14ac:dyDescent="0.3">
      <c r="A2031" s="161" t="s">
        <v>3687</v>
      </c>
      <c r="B2031" s="155" t="s">
        <v>4189</v>
      </c>
      <c r="C2031" s="161" t="s">
        <v>3686</v>
      </c>
      <c r="D2031" s="162">
        <f t="shared" si="68"/>
        <v>671.63603768535256</v>
      </c>
      <c r="E2031" s="147" t="str">
        <f t="shared" si="66"/>
        <v>DNIT OUT/24</v>
      </c>
      <c r="G2031" s="70">
        <f t="shared" si="67"/>
        <v>463.86907775768532</v>
      </c>
      <c r="I2031" s="144">
        <v>82.4</v>
      </c>
      <c r="J2031" s="144">
        <v>44.15</v>
      </c>
    </row>
    <row r="2032" spans="1:10" ht="14" x14ac:dyDescent="0.3"/>
    <row r="2033" spans="1:7" ht="14" x14ac:dyDescent="0.3"/>
    <row r="2034" spans="1:7" ht="14" x14ac:dyDescent="0.3"/>
    <row r="2035" spans="1:7" ht="14" x14ac:dyDescent="0.3"/>
    <row r="2036" spans="1:7" ht="14" x14ac:dyDescent="0.3">
      <c r="A2036" s="161"/>
      <c r="B2036" s="155"/>
      <c r="C2036" s="161"/>
      <c r="D2036" s="162"/>
      <c r="G2036" s="70"/>
    </row>
    <row r="2037" spans="1:7" ht="14" x14ac:dyDescent="0.3">
      <c r="A2037" s="145" t="s">
        <v>3688</v>
      </c>
      <c r="B2037" s="155"/>
      <c r="C2037" s="161"/>
      <c r="D2037" s="62" t="s">
        <v>467</v>
      </c>
      <c r="E2037" s="152" t="s">
        <v>279</v>
      </c>
      <c r="F2037" s="152"/>
      <c r="G2037" s="70"/>
    </row>
    <row r="2038" spans="1:7" ht="14" x14ac:dyDescent="0.3">
      <c r="A2038" s="161" t="s">
        <v>3689</v>
      </c>
      <c r="B2038" s="155" t="s">
        <v>3690</v>
      </c>
      <c r="C2038" s="161" t="s">
        <v>3686</v>
      </c>
      <c r="D2038" s="70">
        <f>INDEX(Estadia!$D$2:$D$28,MATCH(RIGHT(A2038,3),Estadia!$A$2:$A$28,0))*(1+$D$3)</f>
        <v>550.202</v>
      </c>
      <c r="E2038" s="147" t="s">
        <v>360</v>
      </c>
    </row>
    <row r="2039" spans="1:7" ht="14" x14ac:dyDescent="0.3">
      <c r="A2039" s="161" t="s">
        <v>3691</v>
      </c>
      <c r="B2039" s="155" t="s">
        <v>3692</v>
      </c>
      <c r="C2039" s="161" t="s">
        <v>3686</v>
      </c>
      <c r="D2039" s="70">
        <f>INDEX(Estadia!$D$2:$D$28,MATCH(RIGHT(A2039,3),Estadia!$A$2:$A$28,0))*(1+$D$3)</f>
        <v>550.202</v>
      </c>
      <c r="E2039" s="147" t="s">
        <v>360</v>
      </c>
    </row>
    <row r="2040" spans="1:7" ht="14" x14ac:dyDescent="0.3">
      <c r="A2040" s="161" t="s">
        <v>3693</v>
      </c>
      <c r="B2040" s="155" t="s">
        <v>3694</v>
      </c>
      <c r="C2040" s="161" t="s">
        <v>3686</v>
      </c>
      <c r="D2040" s="70">
        <f>INDEX(Estadia!$D$2:$D$28,MATCH(RIGHT(A2040,3),Estadia!$A$2:$A$28,0))*(1+$D$3)</f>
        <v>550.202</v>
      </c>
      <c r="E2040" s="147" t="s">
        <v>360</v>
      </c>
    </row>
    <row r="2041" spans="1:7" ht="14" x14ac:dyDescent="0.3">
      <c r="A2041" s="161" t="s">
        <v>3695</v>
      </c>
      <c r="B2041" s="155" t="s">
        <v>3696</v>
      </c>
      <c r="C2041" s="161" t="s">
        <v>3686</v>
      </c>
      <c r="D2041" s="70">
        <f>INDEX(Estadia!$D$2:$D$28,MATCH(RIGHT(A2041,3),Estadia!$A$2:$A$28,0))*(1+$D$3)</f>
        <v>517.62424999999996</v>
      </c>
      <c r="E2041" s="147" t="s">
        <v>360</v>
      </c>
    </row>
    <row r="2042" spans="1:7" ht="14" x14ac:dyDescent="0.3">
      <c r="A2042" s="161" t="s">
        <v>3697</v>
      </c>
      <c r="B2042" s="155" t="s">
        <v>3698</v>
      </c>
      <c r="C2042" s="161" t="s">
        <v>3686</v>
      </c>
      <c r="D2042" s="70">
        <f>INDEX(Estadia!$D$2:$D$28,MATCH(RIGHT(A2042,3),Estadia!$A$2:$A$28,0))*(1+$D$3)</f>
        <v>517.62424999999996</v>
      </c>
      <c r="E2042" s="147" t="s">
        <v>360</v>
      </c>
    </row>
    <row r="2043" spans="1:7" ht="14" x14ac:dyDescent="0.3">
      <c r="A2043" s="161" t="s">
        <v>3699</v>
      </c>
      <c r="B2043" s="155" t="s">
        <v>3700</v>
      </c>
      <c r="C2043" s="161" t="s">
        <v>3686</v>
      </c>
      <c r="D2043" s="70">
        <f>INDEX(Estadia!$D$2:$D$28,MATCH(RIGHT(A2043,3),Estadia!$A$2:$A$28,0))*(1+$D$3)</f>
        <v>517.62424999999996</v>
      </c>
      <c r="E2043" s="147" t="s">
        <v>360</v>
      </c>
    </row>
    <row r="2044" spans="1:7" ht="14" x14ac:dyDescent="0.3">
      <c r="A2044" s="161" t="s">
        <v>3701</v>
      </c>
      <c r="B2044" s="155" t="s">
        <v>3702</v>
      </c>
      <c r="C2044" s="161" t="s">
        <v>3686</v>
      </c>
      <c r="D2044" s="70">
        <f>INDEX(Estadia!$D$2:$D$28,MATCH(RIGHT(A2044,3),Estadia!$A$2:$A$28,0))*(1+$D$3)</f>
        <v>517.62424999999996</v>
      </c>
      <c r="E2044" s="147" t="s">
        <v>360</v>
      </c>
    </row>
    <row r="2045" spans="1:7" ht="14" x14ac:dyDescent="0.3">
      <c r="A2045" s="161" t="s">
        <v>358</v>
      </c>
      <c r="B2045" s="155" t="s">
        <v>3703</v>
      </c>
      <c r="C2045" s="161" t="s">
        <v>3686</v>
      </c>
      <c r="D2045" s="70">
        <f>INDEX(Estadia!$D$2:$D$28,MATCH(RIGHT(A2045,3),Estadia!$A$2:$A$28,0))*(1+$D$3)</f>
        <v>517.62424999999996</v>
      </c>
      <c r="E2045" s="147" t="s">
        <v>360</v>
      </c>
    </row>
    <row r="2046" spans="1:7" ht="14" x14ac:dyDescent="0.3">
      <c r="A2046" s="161" t="s">
        <v>3704</v>
      </c>
      <c r="B2046" s="155" t="s">
        <v>3705</v>
      </c>
      <c r="C2046" s="161" t="s">
        <v>3686</v>
      </c>
      <c r="D2046" s="70">
        <f>INDEX(Estadia!$D$2:$D$28,MATCH(RIGHT(A2046,3),Estadia!$A$2:$A$28,0))*(1+$D$3)</f>
        <v>517.62424999999996</v>
      </c>
      <c r="E2046" s="147" t="s">
        <v>360</v>
      </c>
    </row>
    <row r="2047" spans="1:7" ht="14" x14ac:dyDescent="0.3">
      <c r="A2047" s="161" t="s">
        <v>3706</v>
      </c>
      <c r="B2047" s="155" t="s">
        <v>3707</v>
      </c>
      <c r="C2047" s="161" t="s">
        <v>3686</v>
      </c>
      <c r="D2047" s="70">
        <f>INDEX(Estadia!$D$2:$D$28,MATCH(RIGHT(A2047,3),Estadia!$A$2:$A$28,0))*(1+$D$3)</f>
        <v>485.04649999999998</v>
      </c>
      <c r="E2047" s="147" t="s">
        <v>360</v>
      </c>
    </row>
    <row r="2048" spans="1:7" ht="14" x14ac:dyDescent="0.3">
      <c r="A2048" s="161" t="s">
        <v>3708</v>
      </c>
      <c r="B2048" s="155" t="s">
        <v>3709</v>
      </c>
      <c r="C2048" s="161" t="s">
        <v>3686</v>
      </c>
      <c r="D2048" s="70">
        <f>INDEX(Estadia!$D$2:$D$28,MATCH(RIGHT(A2048,3),Estadia!$A$2:$A$28,0))*(1+$D$3)</f>
        <v>485.04649999999998</v>
      </c>
      <c r="E2048" s="147" t="s">
        <v>360</v>
      </c>
    </row>
    <row r="2049" spans="1:5" ht="14" x14ac:dyDescent="0.3">
      <c r="A2049" s="161" t="s">
        <v>3710</v>
      </c>
      <c r="B2049" s="155" t="s">
        <v>3711</v>
      </c>
      <c r="C2049" s="161" t="s">
        <v>3686</v>
      </c>
      <c r="D2049" s="70">
        <f>INDEX(Estadia!$D$2:$D$28,MATCH(RIGHT(A2049,3),Estadia!$A$2:$A$28,0))*(1+$D$3)</f>
        <v>485.04649999999998</v>
      </c>
      <c r="E2049" s="147" t="s">
        <v>360</v>
      </c>
    </row>
    <row r="2050" spans="1:5" ht="14" x14ac:dyDescent="0.3">
      <c r="A2050" s="161" t="s">
        <v>3712</v>
      </c>
      <c r="B2050" s="155" t="s">
        <v>3713</v>
      </c>
      <c r="C2050" s="161" t="s">
        <v>3686</v>
      </c>
      <c r="D2050" s="70">
        <f>INDEX(Estadia!$D$2:$D$28,MATCH(RIGHT(A2050,3),Estadia!$A$2:$A$28,0))*(1+$D$3)</f>
        <v>485.04649999999998</v>
      </c>
      <c r="E2050" s="147" t="s">
        <v>360</v>
      </c>
    </row>
    <row r="2051" spans="1:5" ht="14" x14ac:dyDescent="0.3">
      <c r="A2051" s="161" t="s">
        <v>3714</v>
      </c>
      <c r="B2051" s="155" t="s">
        <v>3715</v>
      </c>
      <c r="C2051" s="161" t="s">
        <v>3686</v>
      </c>
      <c r="D2051" s="70">
        <f>INDEX(Estadia!$D$2:$D$28,MATCH(RIGHT(A2051,3),Estadia!$A$2:$A$28,0))*(1+$D$3)</f>
        <v>485.04649999999998</v>
      </c>
      <c r="E2051" s="147" t="s">
        <v>360</v>
      </c>
    </row>
    <row r="2052" spans="1:5" ht="14" x14ac:dyDescent="0.3">
      <c r="A2052" s="161" t="s">
        <v>3716</v>
      </c>
      <c r="B2052" s="155" t="s">
        <v>3717</v>
      </c>
      <c r="C2052" s="161" t="s">
        <v>3686</v>
      </c>
      <c r="D2052" s="70">
        <f>INDEX(Estadia!$D$2:$D$28,MATCH(RIGHT(A2052,3),Estadia!$A$2:$A$28,0))*(1+$D$3)</f>
        <v>485.04649999999998</v>
      </c>
      <c r="E2052" s="147" t="s">
        <v>360</v>
      </c>
    </row>
    <row r="2053" spans="1:5" ht="14" x14ac:dyDescent="0.3">
      <c r="A2053" s="161" t="s">
        <v>3718</v>
      </c>
      <c r="B2053" s="155" t="s">
        <v>3719</v>
      </c>
      <c r="C2053" s="161" t="s">
        <v>3686</v>
      </c>
      <c r="D2053" s="70">
        <f>INDEX(Estadia!$D$2:$D$28,MATCH(RIGHT(A2053,3),Estadia!$A$2:$A$28,0))*(1+$D$3)</f>
        <v>485.04649999999998</v>
      </c>
      <c r="E2053" s="147" t="s">
        <v>360</v>
      </c>
    </row>
    <row r="2054" spans="1:5" ht="14" x14ac:dyDescent="0.3">
      <c r="A2054" s="161" t="s">
        <v>3720</v>
      </c>
      <c r="B2054" s="155" t="s">
        <v>3721</v>
      </c>
      <c r="C2054" s="161" t="s">
        <v>3686</v>
      </c>
      <c r="D2054" s="70">
        <f>INDEX(Estadia!$D$2:$D$28,MATCH(RIGHT(A2054,3),Estadia!$A$2:$A$28,0))*(1+$D$3)</f>
        <v>485.04649999999998</v>
      </c>
      <c r="E2054" s="147" t="s">
        <v>360</v>
      </c>
    </row>
    <row r="2055" spans="1:5" ht="14" x14ac:dyDescent="0.3">
      <c r="A2055" s="161" t="s">
        <v>3722</v>
      </c>
      <c r="B2055" s="155" t="s">
        <v>3723</v>
      </c>
      <c r="C2055" s="161" t="s">
        <v>3686</v>
      </c>
      <c r="D2055" s="70">
        <f>INDEX(Estadia!$D$2:$D$28,MATCH(RIGHT(A2055,3),Estadia!$A$2:$A$28,0))*(1+$D$3)</f>
        <v>485.04649999999998</v>
      </c>
      <c r="E2055" s="147" t="s">
        <v>360</v>
      </c>
    </row>
    <row r="2056" spans="1:5" ht="14" x14ac:dyDescent="0.3">
      <c r="A2056" s="161" t="s">
        <v>3724</v>
      </c>
      <c r="B2056" s="155" t="s">
        <v>3725</v>
      </c>
      <c r="C2056" s="161" t="s">
        <v>3686</v>
      </c>
      <c r="D2056" s="70">
        <f>INDEX(Estadia!$D$2:$D$28,MATCH(RIGHT(A2056,3),Estadia!$A$2:$A$28,0))*(1+$D$3)</f>
        <v>485.04649999999998</v>
      </c>
      <c r="E2056" s="147" t="s">
        <v>360</v>
      </c>
    </row>
    <row r="2057" spans="1:5" ht="14" x14ac:dyDescent="0.3">
      <c r="A2057" s="161" t="s">
        <v>3726</v>
      </c>
      <c r="B2057" s="155" t="s">
        <v>3727</v>
      </c>
      <c r="C2057" s="161" t="s">
        <v>3686</v>
      </c>
      <c r="D2057" s="70">
        <f>INDEX(Estadia!$D$2:$D$28,MATCH(RIGHT(A2057,3),Estadia!$A$2:$A$28,0))*(1+$D$3)</f>
        <v>485.04649999999998</v>
      </c>
      <c r="E2057" s="147" t="s">
        <v>360</v>
      </c>
    </row>
    <row r="2058" spans="1:5" ht="14" x14ac:dyDescent="0.3">
      <c r="A2058" s="161" t="s">
        <v>3728</v>
      </c>
      <c r="B2058" s="155" t="s">
        <v>3729</v>
      </c>
      <c r="C2058" s="161" t="s">
        <v>3686</v>
      </c>
      <c r="D2058" s="70">
        <f>INDEX(Estadia!$D$2:$D$28,MATCH(RIGHT(A2058,3),Estadia!$A$2:$A$28,0))*(1+$D$3)</f>
        <v>485.04649999999998</v>
      </c>
      <c r="E2058" s="147" t="s">
        <v>360</v>
      </c>
    </row>
    <row r="2059" spans="1:5" ht="14" x14ac:dyDescent="0.3">
      <c r="A2059" s="161" t="s">
        <v>3730</v>
      </c>
      <c r="B2059" s="155" t="s">
        <v>3731</v>
      </c>
      <c r="C2059" s="161" t="s">
        <v>3686</v>
      </c>
      <c r="D2059" s="70">
        <f>INDEX(Estadia!$D$2:$D$28,MATCH(RIGHT(A2059,3),Estadia!$A$2:$A$28,0))*(1+$D$3)</f>
        <v>485.04649999999998</v>
      </c>
      <c r="E2059" s="147" t="s">
        <v>360</v>
      </c>
    </row>
    <row r="2060" spans="1:5" ht="14" x14ac:dyDescent="0.3">
      <c r="A2060" s="161" t="s">
        <v>3732</v>
      </c>
      <c r="B2060" s="155" t="s">
        <v>3733</v>
      </c>
      <c r="C2060" s="161" t="s">
        <v>3686</v>
      </c>
      <c r="D2060" s="70">
        <f>INDEX(Estadia!$D$2:$D$28,MATCH(RIGHT(A2060,3),Estadia!$A$2:$A$28,0))*(1+$D$3)</f>
        <v>485.04649999999998</v>
      </c>
      <c r="E2060" s="147" t="s">
        <v>360</v>
      </c>
    </row>
    <row r="2061" spans="1:5" ht="14" x14ac:dyDescent="0.3">
      <c r="A2061" s="161" t="s">
        <v>3734</v>
      </c>
      <c r="B2061" s="155" t="s">
        <v>3735</v>
      </c>
      <c r="C2061" s="161" t="s">
        <v>3686</v>
      </c>
      <c r="D2061" s="70">
        <f>INDEX(Estadia!$D$2:$D$28,MATCH(RIGHT(A2061,3),Estadia!$A$2:$A$28,0))*(1+$D$3)</f>
        <v>485.04649999999998</v>
      </c>
      <c r="E2061" s="147" t="s">
        <v>360</v>
      </c>
    </row>
    <row r="2062" spans="1:5" ht="14" x14ac:dyDescent="0.3">
      <c r="A2062" s="161" t="s">
        <v>3736</v>
      </c>
      <c r="B2062" s="155" t="s">
        <v>3737</v>
      </c>
      <c r="C2062" s="161" t="s">
        <v>3686</v>
      </c>
      <c r="D2062" s="70">
        <f>INDEX(Estadia!$D$2:$D$28,MATCH(RIGHT(A2062,3),Estadia!$A$2:$A$28,0))*(1+$D$3)</f>
        <v>485.04649999999998</v>
      </c>
      <c r="E2062" s="147" t="s">
        <v>360</v>
      </c>
    </row>
    <row r="2063" spans="1:5" ht="14" x14ac:dyDescent="0.3">
      <c r="A2063" s="161" t="s">
        <v>3738</v>
      </c>
      <c r="B2063" s="155" t="s">
        <v>3739</v>
      </c>
      <c r="C2063" s="161" t="s">
        <v>3686</v>
      </c>
      <c r="D2063" s="70">
        <f>INDEX(Estadia!$D$2:$D$28,MATCH(RIGHT(A2063,3),Estadia!$A$2:$A$28,0))*(1+$D$3)</f>
        <v>485.04649999999998</v>
      </c>
      <c r="E2063" s="147" t="s">
        <v>360</v>
      </c>
    </row>
    <row r="2064" spans="1:5" ht="14" x14ac:dyDescent="0.3">
      <c r="A2064" s="161" t="s">
        <v>3740</v>
      </c>
      <c r="B2064" s="155" t="s">
        <v>3741</v>
      </c>
      <c r="C2064" s="161" t="s">
        <v>3686</v>
      </c>
      <c r="D2064" s="70">
        <f>INDEX(Estadia!$D$2:$D$28,MATCH(RIGHT(A2064,3),Estadia!$A$2:$A$28,0))*(1+$D$3)</f>
        <v>485.04649999999998</v>
      </c>
      <c r="E2064" s="147" t="s">
        <v>360</v>
      </c>
    </row>
    <row r="2065" spans="1:11" ht="14.5" x14ac:dyDescent="0.3">
      <c r="A2065" s="161"/>
      <c r="B2065" s="155"/>
      <c r="C2065" s="161"/>
      <c r="D2065" s="62"/>
      <c r="E2065" s="152"/>
      <c r="F2065" s="152"/>
      <c r="I2065" s="22" t="s">
        <v>3742</v>
      </c>
      <c r="J2065" s="22" t="s">
        <v>3743</v>
      </c>
      <c r="K2065" s="22" t="s">
        <v>3744</v>
      </c>
    </row>
    <row r="2066" spans="1:11" ht="14" x14ac:dyDescent="0.3">
      <c r="A2066" s="161" t="s">
        <v>371</v>
      </c>
      <c r="B2066" s="155" t="s">
        <v>3745</v>
      </c>
      <c r="C2066" s="161" t="s">
        <v>316</v>
      </c>
      <c r="D2066" s="163">
        <f>MIN(I2066:K2066)*(1+$D$3)</f>
        <v>2895.6552099999999</v>
      </c>
      <c r="E2066" s="147" t="s">
        <v>3746</v>
      </c>
      <c r="I2066" s="164">
        <v>2358.2399999999998</v>
      </c>
      <c r="J2066" s="164">
        <v>2158.92</v>
      </c>
      <c r="K2066" s="164">
        <v>1999.9</v>
      </c>
    </row>
    <row r="2067" spans="1:11" ht="14" x14ac:dyDescent="0.3">
      <c r="A2067" s="161"/>
      <c r="B2067" s="155"/>
      <c r="C2067" s="161"/>
      <c r="D2067" s="296"/>
      <c r="E2067" s="152"/>
      <c r="F2067" s="152"/>
      <c r="I2067" s="161" t="s">
        <v>3747</v>
      </c>
      <c r="J2067" s="161" t="s">
        <v>3748</v>
      </c>
      <c r="K2067" s="161" t="s">
        <v>3749</v>
      </c>
    </row>
    <row r="2068" spans="1:11" ht="14" x14ac:dyDescent="0.3">
      <c r="A2068" s="305" t="s">
        <v>362</v>
      </c>
      <c r="B2068" s="306" t="s">
        <v>3750</v>
      </c>
      <c r="C2068" s="305" t="s">
        <v>3751</v>
      </c>
      <c r="D2068" s="307">
        <f t="shared" ref="D2068:D2096" si="69">MIN(I2068:K2068)*(1+$D$3)</f>
        <v>0</v>
      </c>
      <c r="E2068" s="293" t="s">
        <v>3746</v>
      </c>
    </row>
    <row r="2069" spans="1:11" ht="14" x14ac:dyDescent="0.3">
      <c r="A2069" s="305" t="s">
        <v>3752</v>
      </c>
      <c r="B2069" s="306" t="s">
        <v>3753</v>
      </c>
      <c r="C2069" s="305" t="s">
        <v>3751</v>
      </c>
      <c r="D2069" s="307">
        <f t="shared" si="69"/>
        <v>0</v>
      </c>
      <c r="E2069" s="293" t="s">
        <v>3746</v>
      </c>
    </row>
    <row r="2070" spans="1:11" ht="14" x14ac:dyDescent="0.3">
      <c r="A2070" s="305" t="s">
        <v>3754</v>
      </c>
      <c r="B2070" s="306" t="s">
        <v>3755</v>
      </c>
      <c r="C2070" s="305" t="s">
        <v>3751</v>
      </c>
      <c r="D2070" s="307">
        <f t="shared" si="69"/>
        <v>0</v>
      </c>
      <c r="E2070" s="293" t="s">
        <v>3746</v>
      </c>
    </row>
    <row r="2071" spans="1:11" ht="14" x14ac:dyDescent="0.3">
      <c r="A2071" s="305" t="s">
        <v>3756</v>
      </c>
      <c r="B2071" s="306" t="s">
        <v>3757</v>
      </c>
      <c r="C2071" s="305" t="s">
        <v>3751</v>
      </c>
      <c r="D2071" s="307">
        <f t="shared" si="69"/>
        <v>0</v>
      </c>
      <c r="E2071" s="293" t="s">
        <v>3746</v>
      </c>
    </row>
    <row r="2072" spans="1:11" ht="14" x14ac:dyDescent="0.3">
      <c r="A2072" s="305" t="s">
        <v>3758</v>
      </c>
      <c r="B2072" s="306" t="s">
        <v>3759</v>
      </c>
      <c r="C2072" s="305" t="s">
        <v>3751</v>
      </c>
      <c r="D2072" s="307">
        <f t="shared" si="69"/>
        <v>0</v>
      </c>
      <c r="E2072" s="293" t="s">
        <v>3746</v>
      </c>
    </row>
    <row r="2073" spans="1:11" ht="14" x14ac:dyDescent="0.3">
      <c r="A2073" s="305" t="s">
        <v>3760</v>
      </c>
      <c r="B2073" s="306" t="s">
        <v>3761</v>
      </c>
      <c r="C2073" s="305" t="s">
        <v>3751</v>
      </c>
      <c r="D2073" s="307">
        <f t="shared" si="69"/>
        <v>0</v>
      </c>
      <c r="E2073" s="293" t="s">
        <v>3746</v>
      </c>
    </row>
    <row r="2074" spans="1:11" ht="14" x14ac:dyDescent="0.3">
      <c r="A2074" s="305" t="s">
        <v>3762</v>
      </c>
      <c r="B2074" s="306" t="s">
        <v>3763</v>
      </c>
      <c r="C2074" s="305" t="s">
        <v>3751</v>
      </c>
      <c r="D2074" s="307">
        <f t="shared" si="69"/>
        <v>0</v>
      </c>
      <c r="E2074" s="293" t="s">
        <v>3746</v>
      </c>
    </row>
    <row r="2075" spans="1:11" ht="14" x14ac:dyDescent="0.3">
      <c r="A2075" s="305" t="s">
        <v>366</v>
      </c>
      <c r="B2075" s="306" t="s">
        <v>3764</v>
      </c>
      <c r="C2075" s="305" t="s">
        <v>3751</v>
      </c>
      <c r="D2075" s="307">
        <f>Passagens!E9*(1+$D$3)</f>
        <v>1886.9756749999999</v>
      </c>
      <c r="E2075" s="293" t="s">
        <v>3746</v>
      </c>
    </row>
    <row r="2076" spans="1:11" ht="14" x14ac:dyDescent="0.3">
      <c r="A2076" s="305" t="s">
        <v>3765</v>
      </c>
      <c r="B2076" s="306" t="s">
        <v>3766</v>
      </c>
      <c r="C2076" s="305" t="s">
        <v>3751</v>
      </c>
      <c r="D2076" s="307">
        <f t="shared" si="69"/>
        <v>0</v>
      </c>
      <c r="E2076" s="293" t="s">
        <v>3746</v>
      </c>
    </row>
    <row r="2077" spans="1:11" ht="14" x14ac:dyDescent="0.3">
      <c r="A2077" s="305" t="s">
        <v>3767</v>
      </c>
      <c r="B2077" s="306" t="s">
        <v>3768</v>
      </c>
      <c r="C2077" s="305" t="s">
        <v>3751</v>
      </c>
      <c r="D2077" s="307">
        <f t="shared" si="69"/>
        <v>0</v>
      </c>
      <c r="E2077" s="293" t="s">
        <v>3746</v>
      </c>
      <c r="G2077" s="147"/>
    </row>
    <row r="2078" spans="1:11" ht="14" x14ac:dyDescent="0.3">
      <c r="A2078" s="305" t="s">
        <v>3769</v>
      </c>
      <c r="B2078" s="306" t="s">
        <v>3770</v>
      </c>
      <c r="C2078" s="305" t="s">
        <v>3751</v>
      </c>
      <c r="D2078" s="307">
        <f t="shared" si="69"/>
        <v>0</v>
      </c>
      <c r="E2078" s="293" t="s">
        <v>3746</v>
      </c>
      <c r="G2078" s="147"/>
    </row>
    <row r="2079" spans="1:11" ht="14" x14ac:dyDescent="0.3">
      <c r="A2079" s="305" t="s">
        <v>3771</v>
      </c>
      <c r="B2079" s="306" t="s">
        <v>3772</v>
      </c>
      <c r="C2079" s="305" t="s">
        <v>3751</v>
      </c>
      <c r="D2079" s="307">
        <f t="shared" si="69"/>
        <v>0</v>
      </c>
      <c r="E2079" s="293" t="s">
        <v>3746</v>
      </c>
      <c r="G2079" s="147"/>
    </row>
    <row r="2080" spans="1:11" ht="14" x14ac:dyDescent="0.3">
      <c r="A2080" s="305" t="s">
        <v>3773</v>
      </c>
      <c r="B2080" s="306" t="s">
        <v>3774</v>
      </c>
      <c r="C2080" s="305" t="s">
        <v>3751</v>
      </c>
      <c r="D2080" s="307">
        <f t="shared" si="69"/>
        <v>0</v>
      </c>
      <c r="E2080" s="293" t="s">
        <v>3746</v>
      </c>
    </row>
    <row r="2081" spans="1:5" ht="14" x14ac:dyDescent="0.3">
      <c r="A2081" s="305" t="s">
        <v>3775</v>
      </c>
      <c r="B2081" s="306" t="s">
        <v>3776</v>
      </c>
      <c r="C2081" s="305" t="s">
        <v>3751</v>
      </c>
      <c r="D2081" s="307">
        <f t="shared" si="69"/>
        <v>0</v>
      </c>
      <c r="E2081" s="293" t="s">
        <v>3746</v>
      </c>
    </row>
    <row r="2082" spans="1:5" ht="14" x14ac:dyDescent="0.3">
      <c r="A2082" s="305" t="s">
        <v>3777</v>
      </c>
      <c r="B2082" s="306" t="s">
        <v>3778</v>
      </c>
      <c r="C2082" s="305" t="s">
        <v>3751</v>
      </c>
      <c r="D2082" s="307">
        <f t="shared" si="69"/>
        <v>0</v>
      </c>
      <c r="E2082" s="293" t="s">
        <v>3746</v>
      </c>
    </row>
    <row r="2083" spans="1:5" ht="14" x14ac:dyDescent="0.3">
      <c r="A2083" s="305" t="s">
        <v>3779</v>
      </c>
      <c r="B2083" s="306" t="s">
        <v>3780</v>
      </c>
      <c r="C2083" s="305" t="s">
        <v>3751</v>
      </c>
      <c r="D2083" s="307">
        <f t="shared" si="69"/>
        <v>0</v>
      </c>
      <c r="E2083" s="293" t="s">
        <v>3746</v>
      </c>
    </row>
    <row r="2084" spans="1:5" ht="14" x14ac:dyDescent="0.3">
      <c r="A2084" s="305" t="s">
        <v>3781</v>
      </c>
      <c r="B2084" s="306" t="s">
        <v>3782</v>
      </c>
      <c r="C2084" s="305" t="s">
        <v>3751</v>
      </c>
      <c r="D2084" s="307">
        <f t="shared" si="69"/>
        <v>0</v>
      </c>
      <c r="E2084" s="293" t="s">
        <v>3746</v>
      </c>
    </row>
    <row r="2085" spans="1:5" ht="14" x14ac:dyDescent="0.3">
      <c r="A2085" s="305" t="s">
        <v>3783</v>
      </c>
      <c r="B2085" s="306" t="s">
        <v>3784</v>
      </c>
      <c r="C2085" s="305" t="s">
        <v>3751</v>
      </c>
      <c r="D2085" s="307">
        <f t="shared" si="69"/>
        <v>0</v>
      </c>
      <c r="E2085" s="293" t="s">
        <v>3746</v>
      </c>
    </row>
    <row r="2086" spans="1:5" ht="14" x14ac:dyDescent="0.3">
      <c r="A2086" s="305" t="s">
        <v>3785</v>
      </c>
      <c r="B2086" s="306" t="s">
        <v>3786</v>
      </c>
      <c r="C2086" s="305" t="s">
        <v>3751</v>
      </c>
      <c r="D2086" s="307">
        <f t="shared" si="69"/>
        <v>0</v>
      </c>
      <c r="E2086" s="293" t="s">
        <v>3746</v>
      </c>
    </row>
    <row r="2087" spans="1:5" ht="14" x14ac:dyDescent="0.3">
      <c r="A2087" s="305" t="s">
        <v>3787</v>
      </c>
      <c r="B2087" s="306" t="s">
        <v>3788</v>
      </c>
      <c r="C2087" s="305" t="s">
        <v>3751</v>
      </c>
      <c r="D2087" s="307">
        <f t="shared" si="69"/>
        <v>0</v>
      </c>
      <c r="E2087" s="293" t="s">
        <v>3746</v>
      </c>
    </row>
    <row r="2088" spans="1:5" ht="14" x14ac:dyDescent="0.3">
      <c r="A2088" s="305" t="s">
        <v>3789</v>
      </c>
      <c r="B2088" s="306" t="s">
        <v>3790</v>
      </c>
      <c r="C2088" s="305" t="s">
        <v>3751</v>
      </c>
      <c r="D2088" s="307">
        <f t="shared" si="69"/>
        <v>0</v>
      </c>
      <c r="E2088" s="293" t="s">
        <v>3746</v>
      </c>
    </row>
    <row r="2089" spans="1:5" ht="14" x14ac:dyDescent="0.3">
      <c r="A2089" s="305" t="s">
        <v>3791</v>
      </c>
      <c r="B2089" s="306" t="s">
        <v>3792</v>
      </c>
      <c r="C2089" s="305" t="s">
        <v>3751</v>
      </c>
      <c r="D2089" s="307">
        <f t="shared" si="69"/>
        <v>0</v>
      </c>
      <c r="E2089" s="293" t="s">
        <v>3746</v>
      </c>
    </row>
    <row r="2090" spans="1:5" ht="14" x14ac:dyDescent="0.3">
      <c r="A2090" s="305" t="s">
        <v>3793</v>
      </c>
      <c r="B2090" s="306" t="s">
        <v>3794</v>
      </c>
      <c r="C2090" s="305" t="s">
        <v>3751</v>
      </c>
      <c r="D2090" s="307">
        <f t="shared" si="69"/>
        <v>0</v>
      </c>
      <c r="E2090" s="293" t="s">
        <v>3746</v>
      </c>
    </row>
    <row r="2091" spans="1:5" ht="14" x14ac:dyDescent="0.3">
      <c r="A2091" s="305" t="s">
        <v>3795</v>
      </c>
      <c r="B2091" s="306" t="s">
        <v>3796</v>
      </c>
      <c r="C2091" s="305" t="s">
        <v>3751</v>
      </c>
      <c r="D2091" s="307">
        <f t="shared" si="69"/>
        <v>0</v>
      </c>
      <c r="E2091" s="293" t="s">
        <v>3746</v>
      </c>
    </row>
    <row r="2092" spans="1:5" ht="14" x14ac:dyDescent="0.3">
      <c r="A2092" s="305" t="s">
        <v>3797</v>
      </c>
      <c r="B2092" s="306" t="s">
        <v>3798</v>
      </c>
      <c r="C2092" s="305" t="s">
        <v>3751</v>
      </c>
      <c r="D2092" s="307">
        <f t="shared" si="69"/>
        <v>0</v>
      </c>
      <c r="E2092" s="293" t="s">
        <v>3746</v>
      </c>
    </row>
    <row r="2093" spans="1:5" ht="14" x14ac:dyDescent="0.3">
      <c r="A2093" s="305" t="s">
        <v>3799</v>
      </c>
      <c r="B2093" s="306" t="s">
        <v>3800</v>
      </c>
      <c r="C2093" s="305" t="s">
        <v>3751</v>
      </c>
      <c r="D2093" s="307">
        <f t="shared" si="69"/>
        <v>0</v>
      </c>
      <c r="E2093" s="293" t="s">
        <v>3746</v>
      </c>
    </row>
    <row r="2094" spans="1:5" ht="14" x14ac:dyDescent="0.3">
      <c r="A2094" s="305" t="s">
        <v>3801</v>
      </c>
      <c r="B2094" s="306" t="s">
        <v>3802</v>
      </c>
      <c r="C2094" s="305" t="s">
        <v>3751</v>
      </c>
      <c r="D2094" s="307">
        <f t="shared" si="69"/>
        <v>0</v>
      </c>
      <c r="E2094" s="293" t="s">
        <v>3746</v>
      </c>
    </row>
    <row r="2095" spans="1:5" ht="14" x14ac:dyDescent="0.3">
      <c r="A2095" s="308" t="s">
        <v>3803</v>
      </c>
      <c r="B2095" s="309" t="e">
        <f>"Passagem aérea (ida e volta) - destino "&amp;INDEX(MALHA!#REF!,MATCH(VALUE(RIGHT(A2095)),MALHA!#REF!,0))</f>
        <v>#REF!</v>
      </c>
      <c r="C2095" s="308" t="s">
        <v>3751</v>
      </c>
      <c r="D2095" s="310">
        <f t="shared" si="69"/>
        <v>0</v>
      </c>
      <c r="E2095" s="311" t="s">
        <v>3746</v>
      </c>
    </row>
    <row r="2096" spans="1:5" ht="14" x14ac:dyDescent="0.3">
      <c r="A2096" s="305" t="s">
        <v>3804</v>
      </c>
      <c r="B2096" s="306" t="e">
        <f>"Passagem aérea (ida e volta) - destino "&amp;INDEX(MALHA!#REF!,MATCH(VALUE(RIGHT(A2096)),MALHA!#REF!,0))</f>
        <v>#REF!</v>
      </c>
      <c r="C2096" s="305" t="s">
        <v>3751</v>
      </c>
      <c r="D2096" s="310">
        <f t="shared" si="69"/>
        <v>0</v>
      </c>
      <c r="E2096" s="293" t="s">
        <v>3746</v>
      </c>
    </row>
    <row r="2097" spans="1:7" ht="14" x14ac:dyDescent="0.3">
      <c r="A2097" s="154"/>
      <c r="B2097" s="155"/>
      <c r="C2097" s="154"/>
      <c r="D2097" s="63"/>
    </row>
    <row r="2098" spans="1:7" ht="14" x14ac:dyDescent="0.3">
      <c r="A2098" s="145" t="s">
        <v>3805</v>
      </c>
      <c r="D2098" s="62" t="s">
        <v>467</v>
      </c>
      <c r="E2098" s="152" t="s">
        <v>279</v>
      </c>
      <c r="F2098" s="152"/>
      <c r="G2098" s="275" t="s">
        <v>3496</v>
      </c>
    </row>
    <row r="2099" spans="1:7" ht="15.5" x14ac:dyDescent="0.3">
      <c r="A2099" s="628" t="s">
        <v>345</v>
      </c>
      <c r="B2099" s="630" t="s">
        <v>4180</v>
      </c>
      <c r="C2099" s="628" t="s">
        <v>3806</v>
      </c>
      <c r="D2099" s="631">
        <f t="shared" ref="D2099:D2109" si="70">G2099*$J$5*(1+$D$3)</f>
        <v>70.092838999999998</v>
      </c>
      <c r="E2099" s="147" t="str">
        <f t="shared" ref="E2099:E2109" si="71">$E$1925</f>
        <v>DNIT OUT/24</v>
      </c>
      <c r="G2099" s="631">
        <v>48.41</v>
      </c>
    </row>
    <row r="2100" spans="1:7" ht="15.5" x14ac:dyDescent="0.3">
      <c r="A2100" s="628" t="s">
        <v>3807</v>
      </c>
      <c r="B2100" s="630" t="s">
        <v>4181</v>
      </c>
      <c r="C2100" s="628" t="s">
        <v>3806</v>
      </c>
      <c r="D2100" s="631">
        <f t="shared" si="70"/>
        <v>67.34182899999999</v>
      </c>
      <c r="E2100" s="147" t="str">
        <f t="shared" si="71"/>
        <v>DNIT OUT/24</v>
      </c>
      <c r="G2100" s="631">
        <v>46.51</v>
      </c>
    </row>
    <row r="2101" spans="1:7" ht="31" x14ac:dyDescent="0.3">
      <c r="A2101" s="628" t="s">
        <v>347</v>
      </c>
      <c r="B2101" s="630" t="s">
        <v>3808</v>
      </c>
      <c r="C2101" s="628" t="s">
        <v>3809</v>
      </c>
      <c r="D2101" s="631">
        <f t="shared" si="70"/>
        <v>661.14009799999997</v>
      </c>
      <c r="E2101" s="147" t="str">
        <f t="shared" si="71"/>
        <v>DNIT OUT/24</v>
      </c>
      <c r="G2101" s="631">
        <v>456.62</v>
      </c>
    </row>
    <row r="2102" spans="1:7" ht="31" x14ac:dyDescent="0.3">
      <c r="A2102" s="628" t="s">
        <v>3810</v>
      </c>
      <c r="B2102" s="630" t="s">
        <v>3811</v>
      </c>
      <c r="C2102" s="628" t="s">
        <v>3809</v>
      </c>
      <c r="D2102" s="631">
        <f t="shared" si="70"/>
        <v>60.348472000000001</v>
      </c>
      <c r="E2102" s="147" t="str">
        <f t="shared" si="71"/>
        <v>DNIT OUT/24</v>
      </c>
      <c r="G2102" s="631">
        <v>41.68</v>
      </c>
    </row>
    <row r="2103" spans="1:7" ht="15.5" x14ac:dyDescent="0.3">
      <c r="A2103" s="628" t="s">
        <v>3812</v>
      </c>
      <c r="B2103" s="630" t="s">
        <v>3813</v>
      </c>
      <c r="C2103" s="628" t="s">
        <v>3499</v>
      </c>
      <c r="D2103" s="631">
        <f t="shared" si="70"/>
        <v>8151.720436999999</v>
      </c>
      <c r="E2103" s="147" t="str">
        <f t="shared" si="71"/>
        <v>DNIT OUT/24</v>
      </c>
      <c r="G2103" s="631">
        <v>5630.03</v>
      </c>
    </row>
    <row r="2104" spans="1:7" ht="15.5" x14ac:dyDescent="0.3">
      <c r="A2104" s="628" t="s">
        <v>3814</v>
      </c>
      <c r="B2104" s="630" t="s">
        <v>3815</v>
      </c>
      <c r="C2104" s="628" t="s">
        <v>3499</v>
      </c>
      <c r="D2104" s="631">
        <f t="shared" si="70"/>
        <v>6424.1151150000005</v>
      </c>
      <c r="E2104" s="147" t="str">
        <f t="shared" si="71"/>
        <v>DNIT OUT/24</v>
      </c>
      <c r="G2104" s="631">
        <v>4436.8500000000004</v>
      </c>
    </row>
    <row r="2105" spans="1:7" ht="15.5" x14ac:dyDescent="0.3">
      <c r="A2105" s="628" t="s">
        <v>3816</v>
      </c>
      <c r="B2105" s="630" t="s">
        <v>3817</v>
      </c>
      <c r="C2105" s="628" t="s">
        <v>3499</v>
      </c>
      <c r="D2105" s="631">
        <f t="shared" si="70"/>
        <v>4997.7598669999998</v>
      </c>
      <c r="E2105" s="147" t="str">
        <f t="shared" si="71"/>
        <v>DNIT OUT/24</v>
      </c>
      <c r="G2105" s="631">
        <v>3451.73</v>
      </c>
    </row>
    <row r="2106" spans="1:7" ht="15.5" x14ac:dyDescent="0.3">
      <c r="A2106" s="628" t="s">
        <v>3818</v>
      </c>
      <c r="B2106" s="630" t="s">
        <v>424</v>
      </c>
      <c r="C2106" s="628" t="s">
        <v>3499</v>
      </c>
      <c r="D2106" s="631">
        <f t="shared" si="70"/>
        <v>6216.7323980000001</v>
      </c>
      <c r="E2106" s="147" t="str">
        <f t="shared" si="71"/>
        <v>DNIT OUT/24</v>
      </c>
      <c r="G2106" s="631">
        <v>4293.62</v>
      </c>
    </row>
    <row r="2107" spans="1:7" ht="15.5" x14ac:dyDescent="0.3">
      <c r="A2107" s="628" t="s">
        <v>4179</v>
      </c>
      <c r="B2107" s="629" t="s">
        <v>4182</v>
      </c>
      <c r="C2107" s="628" t="s">
        <v>3499</v>
      </c>
      <c r="D2107" s="631">
        <f t="shared" si="70"/>
        <v>1300.561696</v>
      </c>
      <c r="E2107" s="147" t="str">
        <f t="shared" si="71"/>
        <v>DNIT OUT/24</v>
      </c>
      <c r="G2107" s="631">
        <v>898.24</v>
      </c>
    </row>
    <row r="2108" spans="1:7" ht="31" x14ac:dyDescent="0.3">
      <c r="A2108" s="628" t="s">
        <v>350</v>
      </c>
      <c r="B2108" s="630" t="s">
        <v>3808</v>
      </c>
      <c r="C2108" s="628" t="s">
        <v>3809</v>
      </c>
      <c r="D2108" s="631">
        <f t="shared" si="70"/>
        <v>197.18950099999998</v>
      </c>
      <c r="E2108" s="147" t="str">
        <f t="shared" si="71"/>
        <v>DNIT OUT/24</v>
      </c>
      <c r="G2108" s="631">
        <v>136.19</v>
      </c>
    </row>
    <row r="2109" spans="1:7" ht="31" x14ac:dyDescent="0.3">
      <c r="A2109" s="628" t="s">
        <v>3819</v>
      </c>
      <c r="B2109" s="630" t="s">
        <v>3811</v>
      </c>
      <c r="C2109" s="628" t="s">
        <v>3809</v>
      </c>
      <c r="D2109" s="631">
        <f t="shared" si="70"/>
        <v>294.51733899999999</v>
      </c>
      <c r="E2109" s="147" t="str">
        <f t="shared" si="71"/>
        <v>DNIT OUT/24</v>
      </c>
      <c r="G2109" s="631">
        <v>203.41</v>
      </c>
    </row>
  </sheetData>
  <autoFilter ref="A1:E2109" xr:uid="{00000000-0001-0000-0700-000000000000}"/>
  <phoneticPr fontId="58" type="noConversion"/>
  <pageMargins left="0.511811024" right="0.511811024" top="0.78740157499999996" bottom="0.78740157499999996" header="0.31496062000000002" footer="0.31496062000000002"/>
  <pageSetup paperSize="9" orientation="portrait" horizontalDpi="200" verticalDpi="200" r:id="rId1"/>
  <headerFooter>
    <oddHeader>&amp;L&amp;"Calibri"&amp;10&amp;K000000 Confidencial - Somente Visualização&amp;1#_x000D_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theme="9" tint="-0.249977111117893"/>
  </sheetPr>
  <dimension ref="A1:E19"/>
  <sheetViews>
    <sheetView workbookViewId="0">
      <selection activeCell="P22" sqref="P22"/>
    </sheetView>
  </sheetViews>
  <sheetFormatPr defaultRowHeight="12.5" x14ac:dyDescent="0.25"/>
  <cols>
    <col min="1" max="1" width="19.81640625" customWidth="1"/>
    <col min="2" max="2" width="20.81640625" bestFit="1" customWidth="1"/>
    <col min="3" max="4" width="13" customWidth="1"/>
  </cols>
  <sheetData>
    <row r="1" spans="1:5" x14ac:dyDescent="0.25">
      <c r="A1" s="165" t="s">
        <v>3820</v>
      </c>
      <c r="B1" s="166"/>
      <c r="C1" s="166"/>
      <c r="D1" s="166"/>
      <c r="E1" s="167"/>
    </row>
    <row r="2" spans="1:5" x14ac:dyDescent="0.25">
      <c r="A2" s="267" t="s">
        <v>3821</v>
      </c>
      <c r="B2" s="268"/>
      <c r="C2" s="168" t="s">
        <v>3822</v>
      </c>
      <c r="D2" s="169" t="s">
        <v>3823</v>
      </c>
      <c r="E2" s="167"/>
    </row>
    <row r="3" spans="1:5" x14ac:dyDescent="0.25">
      <c r="A3" s="265" t="s">
        <v>3824</v>
      </c>
      <c r="B3" s="266" t="s">
        <v>3825</v>
      </c>
      <c r="C3" s="172">
        <v>6.91</v>
      </c>
      <c r="D3" s="173">
        <v>10</v>
      </c>
      <c r="E3" s="167"/>
    </row>
    <row r="4" spans="1:5" x14ac:dyDescent="0.25">
      <c r="A4" s="174" t="s">
        <v>3826</v>
      </c>
      <c r="B4" s="175" t="s">
        <v>4366</v>
      </c>
      <c r="C4" s="176">
        <v>0.89</v>
      </c>
      <c r="D4" s="177">
        <v>1.29</v>
      </c>
      <c r="E4" s="167"/>
    </row>
    <row r="5" spans="1:5" x14ac:dyDescent="0.25">
      <c r="A5" s="174" t="s">
        <v>3827</v>
      </c>
      <c r="B5" s="175" t="s">
        <v>3828</v>
      </c>
      <c r="C5" s="176">
        <v>0.5</v>
      </c>
      <c r="D5" s="177">
        <v>0.72</v>
      </c>
      <c r="E5" s="167"/>
    </row>
    <row r="6" spans="1:5" x14ac:dyDescent="0.25">
      <c r="A6" s="178" t="s">
        <v>3829</v>
      </c>
      <c r="B6" s="179" t="s">
        <v>3830</v>
      </c>
      <c r="C6" s="180">
        <v>0.1</v>
      </c>
      <c r="D6" s="181">
        <v>0.14000000000000001</v>
      </c>
      <c r="E6" s="167"/>
    </row>
    <row r="7" spans="1:5" x14ac:dyDescent="0.25">
      <c r="B7" s="269" t="s">
        <v>3831</v>
      </c>
      <c r="C7" s="182">
        <v>8.4</v>
      </c>
      <c r="D7" s="183">
        <v>12.16</v>
      </c>
      <c r="E7" s="167"/>
    </row>
    <row r="8" spans="1:5" x14ac:dyDescent="0.25">
      <c r="A8" s="267" t="s">
        <v>3832</v>
      </c>
      <c r="B8" s="268"/>
      <c r="C8" s="168" t="s">
        <v>3822</v>
      </c>
      <c r="D8" s="169" t="s">
        <v>3823</v>
      </c>
      <c r="E8" s="167"/>
    </row>
    <row r="9" spans="1:5" x14ac:dyDescent="0.25">
      <c r="A9" s="184" t="s">
        <v>3833</v>
      </c>
      <c r="B9" s="185" t="s">
        <v>3825</v>
      </c>
      <c r="C9" s="186">
        <v>8.2899999999999991</v>
      </c>
      <c r="D9" s="187">
        <v>12</v>
      </c>
      <c r="E9" s="167"/>
    </row>
    <row r="10" spans="1:5" x14ac:dyDescent="0.25">
      <c r="B10" s="269" t="s">
        <v>3834</v>
      </c>
      <c r="C10" s="182">
        <v>8.2899999999999991</v>
      </c>
      <c r="D10" s="183">
        <v>12</v>
      </c>
      <c r="E10" s="167"/>
    </row>
    <row r="11" spans="1:5" x14ac:dyDescent="0.25">
      <c r="A11" s="267" t="s">
        <v>3835</v>
      </c>
      <c r="B11" s="268"/>
      <c r="C11" s="168" t="s">
        <v>3822</v>
      </c>
      <c r="D11" s="169" t="s">
        <v>3823</v>
      </c>
      <c r="E11" s="167"/>
    </row>
    <row r="12" spans="1:5" x14ac:dyDescent="0.25">
      <c r="A12" s="170" t="s">
        <v>3836</v>
      </c>
      <c r="B12" s="171" t="s">
        <v>3837</v>
      </c>
      <c r="C12" s="172">
        <v>1.65</v>
      </c>
      <c r="D12" s="173">
        <v>2.39</v>
      </c>
      <c r="E12" s="167"/>
    </row>
    <row r="13" spans="1:5" x14ac:dyDescent="0.25">
      <c r="A13" s="174" t="s">
        <v>3838</v>
      </c>
      <c r="B13" s="175" t="s">
        <v>3839</v>
      </c>
      <c r="C13" s="176">
        <v>7.6</v>
      </c>
      <c r="D13" s="177">
        <v>11</v>
      </c>
      <c r="E13" s="167"/>
    </row>
    <row r="14" spans="1:5" x14ac:dyDescent="0.25">
      <c r="A14" s="178" t="s">
        <v>3840</v>
      </c>
      <c r="B14" s="179" t="s">
        <v>3841</v>
      </c>
      <c r="C14" s="180">
        <v>5</v>
      </c>
      <c r="D14" s="181">
        <v>7.24</v>
      </c>
      <c r="E14" s="167"/>
    </row>
    <row r="15" spans="1:5" x14ac:dyDescent="0.25">
      <c r="B15" s="269" t="s">
        <v>3842</v>
      </c>
      <c r="C15" s="182">
        <v>14.25</v>
      </c>
      <c r="D15" s="183">
        <v>20.6</v>
      </c>
      <c r="E15" s="167"/>
    </row>
    <row r="16" spans="1:5" x14ac:dyDescent="0.25">
      <c r="A16" s="165" t="s">
        <v>3843</v>
      </c>
      <c r="B16" s="188"/>
      <c r="C16" s="189">
        <v>30.93</v>
      </c>
      <c r="D16" s="190">
        <v>44.79</v>
      </c>
      <c r="E16" s="167"/>
    </row>
    <row r="17" spans="1:5" x14ac:dyDescent="0.25">
      <c r="A17" s="274" t="s">
        <v>3844</v>
      </c>
      <c r="B17" s="191"/>
      <c r="C17" s="191"/>
      <c r="D17" s="191"/>
      <c r="E17" s="191"/>
    </row>
    <row r="19" spans="1:5" x14ac:dyDescent="0.25">
      <c r="A19" s="5" t="s">
        <v>4367</v>
      </c>
    </row>
  </sheetData>
  <pageMargins left="0.511811024" right="0.511811024" top="0.78740157499999996" bottom="0.78740157499999996" header="0.31496062000000002" footer="0.31496062000000002"/>
  <headerFooter>
    <oddHeader>&amp;L&amp;"Calibri"&amp;10&amp;K000000 Confidencial - Somente Visualização&amp;1#_x000D_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theme="9" tint="-0.249977111117893"/>
  </sheetPr>
  <dimension ref="A1:U62"/>
  <sheetViews>
    <sheetView topLeftCell="A37" workbookViewId="0">
      <selection activeCell="I2" sqref="I2"/>
    </sheetView>
  </sheetViews>
  <sheetFormatPr defaultColWidth="9.1796875" defaultRowHeight="14" x14ac:dyDescent="0.3"/>
  <cols>
    <col min="1" max="1" width="9.1796875" style="193"/>
    <col min="2" max="3" width="10.81640625" style="193" customWidth="1"/>
    <col min="4" max="4" width="25.54296875" style="193" customWidth="1"/>
    <col min="5" max="5" width="42.1796875" style="193" bestFit="1" customWidth="1"/>
    <col min="6" max="6" width="17" style="193" customWidth="1"/>
    <col min="7" max="10" width="11.453125" style="193" bestFit="1" customWidth="1"/>
    <col min="11" max="18" width="11.54296875" style="193" customWidth="1"/>
    <col min="19" max="19" width="18" style="193" bestFit="1" customWidth="1"/>
    <col min="20" max="20" width="21.54296875" style="193" bestFit="1" customWidth="1"/>
    <col min="21" max="21" width="30.453125" style="193" bestFit="1" customWidth="1"/>
    <col min="22" max="16384" width="9.1796875" style="193"/>
  </cols>
  <sheetData>
    <row r="1" spans="1:21" x14ac:dyDescent="0.3">
      <c r="A1" s="270" t="s">
        <v>3845</v>
      </c>
      <c r="C1" s="192"/>
    </row>
    <row r="2" spans="1:21" ht="14.5" x14ac:dyDescent="0.3">
      <c r="A2" s="279" t="s">
        <v>3846</v>
      </c>
      <c r="B2" s="279" t="s">
        <v>3847</v>
      </c>
      <c r="C2" s="215">
        <v>1</v>
      </c>
      <c r="E2" s="289" t="s">
        <v>3848</v>
      </c>
      <c r="F2" s="290" t="s">
        <v>3849</v>
      </c>
      <c r="G2" s="291">
        <v>45292</v>
      </c>
      <c r="H2" s="292">
        <v>45323</v>
      </c>
      <c r="I2" s="292">
        <v>45352</v>
      </c>
      <c r="J2" s="292">
        <v>45383</v>
      </c>
      <c r="K2" s="292">
        <v>45413</v>
      </c>
      <c r="L2" s="292">
        <v>45444</v>
      </c>
      <c r="M2" s="292">
        <v>45474</v>
      </c>
      <c r="N2" s="292">
        <v>45505</v>
      </c>
      <c r="O2" s="291">
        <v>45536</v>
      </c>
      <c r="P2" s="292">
        <v>45566</v>
      </c>
      <c r="Q2" s="292">
        <v>45597</v>
      </c>
      <c r="R2" s="292">
        <v>45627</v>
      </c>
      <c r="S2" s="291" t="s">
        <v>3850</v>
      </c>
      <c r="T2" s="292" t="s">
        <v>3851</v>
      </c>
      <c r="U2" s="292" t="s">
        <v>3852</v>
      </c>
    </row>
    <row r="3" spans="1:21" ht="14.5" x14ac:dyDescent="0.3">
      <c r="A3" s="329">
        <v>43831</v>
      </c>
      <c r="C3" s="328">
        <v>5331.42</v>
      </c>
      <c r="D3"/>
      <c r="E3" s="281" t="s">
        <v>3853</v>
      </c>
      <c r="F3" s="282" t="s">
        <v>3854</v>
      </c>
      <c r="G3" s="283">
        <v>480.94299999999998</v>
      </c>
      <c r="H3" s="284">
        <v>483.10500000000002</v>
      </c>
      <c r="I3" s="284">
        <v>481.995</v>
      </c>
      <c r="J3" s="284">
        <v>483.41699999999997</v>
      </c>
      <c r="K3" s="284">
        <v>483.54899999999998</v>
      </c>
      <c r="L3" s="284">
        <v>486.71199999999999</v>
      </c>
      <c r="M3" s="284">
        <v>490.16500000000002</v>
      </c>
      <c r="N3" s="284">
        <v>490.99200000000002</v>
      </c>
      <c r="O3" s="283">
        <v>491.65300000000002</v>
      </c>
      <c r="P3" s="284">
        <v>493.57100000000003</v>
      </c>
      <c r="Q3" s="284">
        <v>495.6</v>
      </c>
      <c r="R3" s="284">
        <v>498.90300000000002</v>
      </c>
      <c r="S3" s="283">
        <v>0.29499999999999998</v>
      </c>
      <c r="T3" s="284">
        <v>-0.214</v>
      </c>
      <c r="U3" s="284">
        <v>2.2349999999999999</v>
      </c>
    </row>
    <row r="4" spans="1:21" ht="14.5" x14ac:dyDescent="0.3">
      <c r="A4" s="329">
        <v>43862</v>
      </c>
      <c r="C4" s="328">
        <v>5344.75</v>
      </c>
      <c r="D4"/>
      <c r="E4" s="285" t="s">
        <v>3855</v>
      </c>
      <c r="F4" s="286" t="s">
        <v>3854</v>
      </c>
      <c r="G4" s="287">
        <v>561.02099999999996</v>
      </c>
      <c r="H4" s="288">
        <v>562.59699999999998</v>
      </c>
      <c r="I4" s="288">
        <v>563.50300000000004</v>
      </c>
      <c r="J4" s="288">
        <v>567.09199999999998</v>
      </c>
      <c r="K4" s="288">
        <v>570.76900000000001</v>
      </c>
      <c r="L4" s="288">
        <v>572.84699999999998</v>
      </c>
      <c r="M4" s="288">
        <v>574.25699999999995</v>
      </c>
      <c r="N4" s="288">
        <v>576.81600000000003</v>
      </c>
      <c r="O4" s="287">
        <v>577.75300000000004</v>
      </c>
      <c r="P4" s="288">
        <v>579.75599999999997</v>
      </c>
      <c r="Q4" s="288">
        <v>581.40700000000004</v>
      </c>
      <c r="R4" s="288">
        <v>583.33399999999995</v>
      </c>
      <c r="S4" s="287">
        <v>0.63700000000000001</v>
      </c>
      <c r="T4" s="288">
        <v>1.321</v>
      </c>
      <c r="U4" s="288">
        <v>3.34</v>
      </c>
    </row>
    <row r="5" spans="1:21" ht="14.5" x14ac:dyDescent="0.3">
      <c r="A5" s="329">
        <v>43891</v>
      </c>
      <c r="C5" s="328">
        <v>5348.49</v>
      </c>
      <c r="D5"/>
      <c r="E5" s="281" t="s">
        <v>3856</v>
      </c>
      <c r="F5" s="282" t="s">
        <v>3854</v>
      </c>
      <c r="G5" s="283">
        <v>418.46300000000002</v>
      </c>
      <c r="H5" s="284">
        <v>417.714</v>
      </c>
      <c r="I5" s="284">
        <v>417.74</v>
      </c>
      <c r="J5" s="284">
        <v>419.113</v>
      </c>
      <c r="K5" s="284">
        <v>419.18900000000002</v>
      </c>
      <c r="L5" s="284">
        <v>419.9</v>
      </c>
      <c r="M5" s="284">
        <v>422.29500000000002</v>
      </c>
      <c r="N5" s="284">
        <v>421.81700000000001</v>
      </c>
      <c r="O5" s="283">
        <v>423.334</v>
      </c>
      <c r="P5" s="284">
        <v>424.26600000000002</v>
      </c>
      <c r="Q5" s="284">
        <v>425.49</v>
      </c>
      <c r="R5" s="284">
        <v>424.94</v>
      </c>
      <c r="S5" s="283">
        <v>0.32900000000000001</v>
      </c>
      <c r="T5" s="284">
        <v>0.189</v>
      </c>
      <c r="U5" s="284">
        <v>1.56</v>
      </c>
    </row>
    <row r="6" spans="1:21" ht="14.5" x14ac:dyDescent="0.3">
      <c r="A6" s="329">
        <v>43922</v>
      </c>
      <c r="C6" s="328">
        <v>5331.91</v>
      </c>
      <c r="D6"/>
      <c r="E6" s="285" t="s">
        <v>3857</v>
      </c>
      <c r="F6" s="286" t="s">
        <v>3854</v>
      </c>
      <c r="G6" s="287">
        <v>461.99900000000002</v>
      </c>
      <c r="H6" s="288">
        <v>462.51600000000002</v>
      </c>
      <c r="I6" s="288">
        <v>462.85399999999998</v>
      </c>
      <c r="J6" s="288">
        <v>463.39</v>
      </c>
      <c r="K6" s="288">
        <v>463.27300000000002</v>
      </c>
      <c r="L6" s="288">
        <v>465.51100000000002</v>
      </c>
      <c r="M6" s="288">
        <v>468.11799999999999</v>
      </c>
      <c r="N6" s="288">
        <v>468.69499999999999</v>
      </c>
      <c r="O6" s="287">
        <v>470.69200000000001</v>
      </c>
      <c r="P6" s="288">
        <v>472.52800000000002</v>
      </c>
      <c r="Q6" s="288">
        <v>473.71699999999998</v>
      </c>
      <c r="R6" s="288">
        <v>476.05399999999997</v>
      </c>
      <c r="S6" s="287">
        <v>0.11600000000000001</v>
      </c>
      <c r="T6" s="288">
        <v>0.60299999999999998</v>
      </c>
      <c r="U6" s="288">
        <v>2.6339999999999999</v>
      </c>
    </row>
    <row r="7" spans="1:21" ht="14.5" x14ac:dyDescent="0.3">
      <c r="A7" s="329">
        <v>43952</v>
      </c>
      <c r="C7" s="328">
        <v>5311.65</v>
      </c>
      <c r="D7"/>
      <c r="E7" s="281" t="s">
        <v>3858</v>
      </c>
      <c r="F7" s="282" t="s">
        <v>3854</v>
      </c>
      <c r="G7" s="283">
        <v>449.55799999999999</v>
      </c>
      <c r="H7" s="284">
        <v>450.77</v>
      </c>
      <c r="I7" s="284">
        <v>449.67700000000002</v>
      </c>
      <c r="J7" s="284">
        <v>450.43799999999999</v>
      </c>
      <c r="K7" s="284">
        <v>449.28300000000002</v>
      </c>
      <c r="L7" s="284">
        <v>449.34800000000001</v>
      </c>
      <c r="M7" s="284">
        <v>452.86799999999999</v>
      </c>
      <c r="N7" s="284">
        <v>452.69099999999997</v>
      </c>
      <c r="O7" s="283">
        <v>452.04399999999998</v>
      </c>
      <c r="P7" s="284">
        <v>455.11</v>
      </c>
      <c r="Q7" s="284">
        <v>451.66399999999999</v>
      </c>
      <c r="R7" s="284">
        <v>452.51799999999997</v>
      </c>
      <c r="S7" s="283">
        <v>0.16900000000000001</v>
      </c>
      <c r="T7" s="284">
        <v>-0.47299999999999998</v>
      </c>
      <c r="U7" s="284">
        <v>1.5509999999999999</v>
      </c>
    </row>
    <row r="8" spans="1:21" ht="14.5" x14ac:dyDescent="0.3">
      <c r="A8" s="329">
        <v>43983</v>
      </c>
      <c r="C8" s="328">
        <v>5325.46</v>
      </c>
      <c r="D8"/>
      <c r="E8" s="285" t="s">
        <v>3859</v>
      </c>
      <c r="F8" s="286" t="s">
        <v>3860</v>
      </c>
      <c r="G8" s="287">
        <v>262.50099999999998</v>
      </c>
      <c r="H8" s="288">
        <v>262.72000000000003</v>
      </c>
      <c r="I8" s="288">
        <v>262.38600000000002</v>
      </c>
      <c r="J8" s="288">
        <v>262.44400000000002</v>
      </c>
      <c r="K8" s="288">
        <v>262.93900000000002</v>
      </c>
      <c r="L8" s="288">
        <v>263.18599999999998</v>
      </c>
      <c r="M8" s="288">
        <v>264.79700000000003</v>
      </c>
      <c r="N8" s="288">
        <v>264.86900000000003</v>
      </c>
      <c r="O8" s="287">
        <v>265.73700000000002</v>
      </c>
      <c r="P8" s="288">
        <v>266.39499999999998</v>
      </c>
      <c r="Q8" s="288">
        <v>267.49599999999998</v>
      </c>
      <c r="R8" s="288">
        <v>268.61799999999999</v>
      </c>
      <c r="S8" s="287">
        <v>2.1999999999999999E-2</v>
      </c>
      <c r="T8" s="288">
        <v>-1.4E-2</v>
      </c>
      <c r="U8" s="288">
        <v>-0.33800000000000002</v>
      </c>
    </row>
    <row r="9" spans="1:21" ht="14.5" x14ac:dyDescent="0.3">
      <c r="A9" s="329">
        <v>44013</v>
      </c>
      <c r="C9" s="328">
        <v>5344.63</v>
      </c>
      <c r="D9"/>
      <c r="E9" s="281" t="s">
        <v>3861</v>
      </c>
      <c r="F9" s="282" t="s">
        <v>3862</v>
      </c>
      <c r="G9" s="283">
        <v>96.811999999999998</v>
      </c>
      <c r="H9" s="284">
        <v>97.105000000000004</v>
      </c>
      <c r="I9" s="284">
        <v>96.832999999999998</v>
      </c>
      <c r="J9" s="284">
        <v>96.486000000000004</v>
      </c>
      <c r="K9" s="284">
        <v>96.135999999999996</v>
      </c>
      <c r="L9" s="284">
        <v>96.448999999999998</v>
      </c>
      <c r="M9" s="284">
        <v>97.388000000000005</v>
      </c>
      <c r="N9" s="284">
        <v>98.084000000000003</v>
      </c>
      <c r="O9" s="283">
        <v>99.12</v>
      </c>
      <c r="P9" s="284">
        <v>99.974999999999994</v>
      </c>
      <c r="Q9" s="284">
        <v>100.238</v>
      </c>
      <c r="R9" s="284">
        <v>100.399</v>
      </c>
      <c r="S9" s="283">
        <v>-0.35799999999999998</v>
      </c>
      <c r="T9" s="284">
        <v>-0.33</v>
      </c>
      <c r="U9" s="284">
        <v>-2.504</v>
      </c>
    </row>
    <row r="10" spans="1:21" ht="14.5" x14ac:dyDescent="0.3">
      <c r="A10" s="329">
        <v>44044</v>
      </c>
      <c r="C10" s="328">
        <v>5357.46</v>
      </c>
      <c r="D10"/>
      <c r="E10" s="285" t="s">
        <v>3863</v>
      </c>
      <c r="F10" s="286" t="s">
        <v>3854</v>
      </c>
      <c r="G10" s="287">
        <v>470.34800000000001</v>
      </c>
      <c r="H10" s="288">
        <v>470.416</v>
      </c>
      <c r="I10" s="288">
        <v>470.72399999999999</v>
      </c>
      <c r="J10" s="288">
        <v>471.79700000000003</v>
      </c>
      <c r="K10" s="288">
        <v>471.476</v>
      </c>
      <c r="L10" s="288">
        <v>473.71499999999997</v>
      </c>
      <c r="M10" s="288">
        <v>476.59</v>
      </c>
      <c r="N10" s="288">
        <v>476.99599999999998</v>
      </c>
      <c r="O10" s="287">
        <v>478.70299999999997</v>
      </c>
      <c r="P10" s="288">
        <v>480.60300000000001</v>
      </c>
      <c r="Q10" s="288">
        <v>481.63900000000001</v>
      </c>
      <c r="R10" s="288">
        <v>483.48899999999998</v>
      </c>
      <c r="S10" s="287">
        <v>0.22800000000000001</v>
      </c>
      <c r="T10" s="288">
        <v>0.29299999999999998</v>
      </c>
      <c r="U10" s="288">
        <v>1.1399999999999999</v>
      </c>
    </row>
    <row r="11" spans="1:21" ht="14.5" x14ac:dyDescent="0.3">
      <c r="A11" s="329">
        <v>44075</v>
      </c>
      <c r="C11" s="328">
        <v>5391.75</v>
      </c>
      <c r="D11"/>
      <c r="E11" s="281" t="s">
        <v>3864</v>
      </c>
      <c r="F11" s="282" t="s">
        <v>3865</v>
      </c>
      <c r="G11" s="283">
        <v>116.072</v>
      </c>
      <c r="H11" s="284">
        <v>116.05800000000001</v>
      </c>
      <c r="I11" s="284">
        <v>116.19499999999999</v>
      </c>
      <c r="J11" s="284">
        <v>114.30500000000001</v>
      </c>
      <c r="K11" s="284">
        <v>113.613</v>
      </c>
      <c r="L11" s="284">
        <v>114.095</v>
      </c>
      <c r="M11" s="284">
        <v>114.827</v>
      </c>
      <c r="N11" s="284">
        <v>115.898</v>
      </c>
      <c r="O11" s="283">
        <v>116.727</v>
      </c>
      <c r="P11" s="284">
        <v>116.646</v>
      </c>
      <c r="Q11" s="284">
        <v>116.554</v>
      </c>
      <c r="R11" s="284">
        <v>116.542</v>
      </c>
      <c r="S11" s="283">
        <v>-1.6259999999999999</v>
      </c>
      <c r="T11" s="284">
        <v>-0.25600000000000001</v>
      </c>
      <c r="U11" s="284">
        <v>-2.8679999999999999</v>
      </c>
    </row>
    <row r="12" spans="1:21" ht="14.5" x14ac:dyDescent="0.3">
      <c r="A12" s="329">
        <v>44105</v>
      </c>
      <c r="C12" s="328">
        <v>5438.12</v>
      </c>
      <c r="D12"/>
      <c r="E12" s="285" t="s">
        <v>3866</v>
      </c>
      <c r="F12" s="286" t="s">
        <v>3867</v>
      </c>
      <c r="G12" s="287">
        <v>159.69300000000001</v>
      </c>
      <c r="H12" s="288">
        <v>160.249</v>
      </c>
      <c r="I12" s="288">
        <v>159.62700000000001</v>
      </c>
      <c r="J12" s="288">
        <v>159.685</v>
      </c>
      <c r="K12" s="288">
        <v>159.72999999999999</v>
      </c>
      <c r="L12" s="288">
        <v>160.529</v>
      </c>
      <c r="M12" s="288">
        <v>161.47800000000001</v>
      </c>
      <c r="N12" s="288">
        <v>161.69</v>
      </c>
      <c r="O12" s="287">
        <v>162.13</v>
      </c>
      <c r="P12" s="288">
        <v>162.50399999999999</v>
      </c>
      <c r="Q12" s="288">
        <v>163.00800000000001</v>
      </c>
      <c r="R12" s="288">
        <v>163.43299999999999</v>
      </c>
      <c r="S12" s="287">
        <v>3.6999999999999998E-2</v>
      </c>
      <c r="T12" s="288">
        <v>-0.35799999999999998</v>
      </c>
      <c r="U12" s="288">
        <v>0.28000000000000003</v>
      </c>
    </row>
    <row r="13" spans="1:21" ht="14.5" x14ac:dyDescent="0.3">
      <c r="A13" s="329">
        <v>44136</v>
      </c>
      <c r="C13" s="328">
        <v>5486.52</v>
      </c>
      <c r="D13"/>
      <c r="E13" s="281" t="s">
        <v>3868</v>
      </c>
      <c r="F13" s="282" t="s">
        <v>3854</v>
      </c>
      <c r="G13" s="283">
        <v>428.06700000000001</v>
      </c>
      <c r="H13" s="284">
        <v>429.31799999999998</v>
      </c>
      <c r="I13" s="284">
        <v>429.96800000000002</v>
      </c>
      <c r="J13" s="284">
        <v>431.28500000000003</v>
      </c>
      <c r="K13" s="284">
        <v>432.65699999999998</v>
      </c>
      <c r="L13" s="284">
        <v>436.66800000000001</v>
      </c>
      <c r="M13" s="284">
        <v>439.32299999999998</v>
      </c>
      <c r="N13" s="284">
        <v>439.56200000000001</v>
      </c>
      <c r="O13" s="283">
        <v>441.71600000000001</v>
      </c>
      <c r="P13" s="284">
        <v>443.24200000000002</v>
      </c>
      <c r="Q13" s="284">
        <v>444.55099999999999</v>
      </c>
      <c r="R13" s="284">
        <v>446.82600000000002</v>
      </c>
      <c r="S13" s="283">
        <v>0.30599999999999999</v>
      </c>
      <c r="T13" s="284">
        <v>1.1619999999999999</v>
      </c>
      <c r="U13" s="284">
        <v>4.8879999999999999</v>
      </c>
    </row>
    <row r="14" spans="1:21" ht="14.5" x14ac:dyDescent="0.3">
      <c r="A14" s="329">
        <v>44166</v>
      </c>
      <c r="C14" s="328">
        <v>5560.59</v>
      </c>
      <c r="D14"/>
      <c r="E14" s="285" t="s">
        <v>3869</v>
      </c>
      <c r="F14" s="286" t="s">
        <v>3854</v>
      </c>
      <c r="G14" s="287">
        <v>907.83600000000001</v>
      </c>
      <c r="H14" s="288">
        <v>906.28899999999999</v>
      </c>
      <c r="I14" s="288">
        <v>925.601</v>
      </c>
      <c r="J14" s="288">
        <v>954.06299999999999</v>
      </c>
      <c r="K14" s="288">
        <v>952.11800000000005</v>
      </c>
      <c r="L14" s="288">
        <v>956.976</v>
      </c>
      <c r="M14" s="288">
        <v>984.17100000000005</v>
      </c>
      <c r="N14" s="288">
        <v>1052.5129999999999</v>
      </c>
      <c r="O14" s="287">
        <v>1047.6089999999999</v>
      </c>
      <c r="P14" s="288">
        <v>1046.383</v>
      </c>
      <c r="Q14" s="288">
        <v>1049.5740000000001</v>
      </c>
      <c r="R14" s="288">
        <v>1082.1369999999999</v>
      </c>
      <c r="S14" s="287">
        <v>3.0750000000000002</v>
      </c>
      <c r="T14" s="288">
        <v>-0.44</v>
      </c>
      <c r="U14" s="288">
        <v>5.3230000000000004</v>
      </c>
    </row>
    <row r="15" spans="1:21" ht="14.5" x14ac:dyDescent="0.3">
      <c r="A15" s="329">
        <v>44197</v>
      </c>
      <c r="C15" s="328">
        <v>5574.49</v>
      </c>
      <c r="D15"/>
      <c r="E15" s="281" t="s">
        <v>3870</v>
      </c>
      <c r="F15" s="282" t="s">
        <v>3854</v>
      </c>
      <c r="G15" s="283">
        <v>827.79300000000001</v>
      </c>
      <c r="H15" s="284">
        <v>827.53800000000001</v>
      </c>
      <c r="I15" s="284">
        <v>839.79200000000003</v>
      </c>
      <c r="J15" s="284">
        <v>862.322</v>
      </c>
      <c r="K15" s="284">
        <v>861.70699999999999</v>
      </c>
      <c r="L15" s="284">
        <v>868.09299999999996</v>
      </c>
      <c r="M15" s="284">
        <v>891.84199999999998</v>
      </c>
      <c r="N15" s="284">
        <v>942.26599999999996</v>
      </c>
      <c r="O15" s="283">
        <v>939.59500000000003</v>
      </c>
      <c r="P15" s="284">
        <v>940.755</v>
      </c>
      <c r="Q15" s="284">
        <v>943.37</v>
      </c>
      <c r="R15" s="284">
        <v>970.07100000000003</v>
      </c>
      <c r="S15" s="283">
        <v>2.6829999999999998</v>
      </c>
      <c r="T15" s="284">
        <v>-0.45200000000000001</v>
      </c>
      <c r="U15" s="284">
        <v>3.2240000000000002</v>
      </c>
    </row>
    <row r="16" spans="1:21" ht="14.5" x14ac:dyDescent="0.3">
      <c r="A16" s="329">
        <v>44228</v>
      </c>
      <c r="C16" s="328">
        <v>5622.43</v>
      </c>
      <c r="D16"/>
      <c r="E16" s="285" t="s">
        <v>3871</v>
      </c>
      <c r="F16" s="286" t="s">
        <v>3872</v>
      </c>
      <c r="G16" s="287">
        <v>142.07499999999999</v>
      </c>
      <c r="H16" s="288">
        <v>142.30799999999999</v>
      </c>
      <c r="I16" s="288">
        <v>143.964</v>
      </c>
      <c r="J16" s="288">
        <v>147.94999999999999</v>
      </c>
      <c r="K16" s="288">
        <v>148.404</v>
      </c>
      <c r="L16" s="288">
        <v>150.31299999999999</v>
      </c>
      <c r="M16" s="288">
        <v>153.79</v>
      </c>
      <c r="N16" s="288">
        <v>160.899</v>
      </c>
      <c r="O16" s="287">
        <v>160.745</v>
      </c>
      <c r="P16" s="288">
        <v>161.22900000000001</v>
      </c>
      <c r="Q16" s="288">
        <v>162.62100000000001</v>
      </c>
      <c r="R16" s="288">
        <v>167.50399999999999</v>
      </c>
      <c r="S16" s="287">
        <v>2.7690000000000001</v>
      </c>
      <c r="T16" s="288">
        <v>0.68700000000000006</v>
      </c>
      <c r="U16" s="288">
        <v>1.111</v>
      </c>
    </row>
    <row r="17" spans="1:21" ht="14.5" x14ac:dyDescent="0.3">
      <c r="A17" s="329">
        <v>44256</v>
      </c>
      <c r="C17" s="328">
        <v>5674.72</v>
      </c>
      <c r="D17"/>
      <c r="E17" s="281" t="s">
        <v>3873</v>
      </c>
      <c r="F17" s="282" t="s">
        <v>3872</v>
      </c>
      <c r="G17" s="283">
        <v>141.119</v>
      </c>
      <c r="H17" s="284">
        <v>140.922</v>
      </c>
      <c r="I17" s="284">
        <v>142.16499999999999</v>
      </c>
      <c r="J17" s="284">
        <v>143.571</v>
      </c>
      <c r="K17" s="284">
        <v>142.19</v>
      </c>
      <c r="L17" s="284">
        <v>143.65100000000001</v>
      </c>
      <c r="M17" s="284">
        <v>147.04499999999999</v>
      </c>
      <c r="N17" s="284">
        <v>153.108</v>
      </c>
      <c r="O17" s="283">
        <v>152.03899999999999</v>
      </c>
      <c r="P17" s="284">
        <v>151.94399999999999</v>
      </c>
      <c r="Q17" s="284">
        <v>151.428</v>
      </c>
      <c r="R17" s="284">
        <v>155.60599999999999</v>
      </c>
      <c r="S17" s="283">
        <v>0.98899999999999999</v>
      </c>
      <c r="T17" s="284">
        <v>-2.016</v>
      </c>
      <c r="U17" s="284">
        <v>0.754</v>
      </c>
    </row>
    <row r="18" spans="1:21" ht="14.5" x14ac:dyDescent="0.3">
      <c r="A18" s="329">
        <v>44287</v>
      </c>
      <c r="C18" s="328">
        <v>5692.31</v>
      </c>
      <c r="D18"/>
      <c r="E18" s="285" t="s">
        <v>3874</v>
      </c>
      <c r="F18" s="286" t="s">
        <v>3854</v>
      </c>
      <c r="G18" s="287">
        <v>892.86099999999999</v>
      </c>
      <c r="H18" s="288">
        <v>881.24</v>
      </c>
      <c r="I18" s="288">
        <v>887.90700000000004</v>
      </c>
      <c r="J18" s="288">
        <v>899.53899999999999</v>
      </c>
      <c r="K18" s="288">
        <v>911.49800000000005</v>
      </c>
      <c r="L18" s="288">
        <v>919.38699999999994</v>
      </c>
      <c r="M18" s="288">
        <v>934.34199999999998</v>
      </c>
      <c r="N18" s="288">
        <v>1002.236</v>
      </c>
      <c r="O18" s="287">
        <v>1002.692</v>
      </c>
      <c r="P18" s="288">
        <v>996.57799999999997</v>
      </c>
      <c r="Q18" s="288">
        <v>1001.651</v>
      </c>
      <c r="R18" s="288">
        <v>1030.2370000000001</v>
      </c>
      <c r="S18" s="287">
        <v>1.31</v>
      </c>
      <c r="T18" s="288">
        <v>-2.617</v>
      </c>
      <c r="U18" s="288">
        <v>7.6589999999999998</v>
      </c>
    </row>
    <row r="19" spans="1:21" ht="14.5" x14ac:dyDescent="0.3">
      <c r="A19" s="329">
        <v>44317</v>
      </c>
      <c r="C19" s="328">
        <v>5739.56</v>
      </c>
      <c r="D19"/>
      <c r="E19" s="281" t="s">
        <v>3875</v>
      </c>
      <c r="F19" s="282" t="s">
        <v>3872</v>
      </c>
      <c r="G19" s="283">
        <v>134.214</v>
      </c>
      <c r="H19" s="284">
        <v>134.14599999999999</v>
      </c>
      <c r="I19" s="284">
        <v>136.20599999999999</v>
      </c>
      <c r="J19" s="284">
        <v>139.59200000000001</v>
      </c>
      <c r="K19" s="284">
        <v>140.00399999999999</v>
      </c>
      <c r="L19" s="284">
        <v>141.25899999999999</v>
      </c>
      <c r="M19" s="284">
        <v>145.00399999999999</v>
      </c>
      <c r="N19" s="284">
        <v>153.97300000000001</v>
      </c>
      <c r="O19" s="283">
        <v>153.822</v>
      </c>
      <c r="P19" s="284">
        <v>154.08199999999999</v>
      </c>
      <c r="Q19" s="284">
        <v>154.51599999999999</v>
      </c>
      <c r="R19" s="284">
        <v>158.571</v>
      </c>
      <c r="S19" s="283">
        <v>2.4860000000000002</v>
      </c>
      <c r="T19" s="284">
        <v>-0.48799999999999999</v>
      </c>
      <c r="U19" s="284">
        <v>1.891</v>
      </c>
    </row>
    <row r="20" spans="1:21" ht="14.5" x14ac:dyDescent="0.3">
      <c r="A20" s="329">
        <v>44348</v>
      </c>
      <c r="C20" s="328">
        <v>5769.98</v>
      </c>
      <c r="D20"/>
      <c r="E20" s="285" t="s">
        <v>3876</v>
      </c>
      <c r="F20" s="286" t="s">
        <v>3872</v>
      </c>
      <c r="G20" s="287">
        <v>141.91399999999999</v>
      </c>
      <c r="H20" s="288">
        <v>141.79300000000001</v>
      </c>
      <c r="I20" s="288">
        <v>144.03399999999999</v>
      </c>
      <c r="J20" s="288">
        <v>147.78299999999999</v>
      </c>
      <c r="K20" s="288">
        <v>147.63900000000001</v>
      </c>
      <c r="L20" s="288">
        <v>148.529</v>
      </c>
      <c r="M20" s="288">
        <v>152.63</v>
      </c>
      <c r="N20" s="288">
        <v>162.52000000000001</v>
      </c>
      <c r="O20" s="287">
        <v>162.84</v>
      </c>
      <c r="P20" s="288">
        <v>162.96600000000001</v>
      </c>
      <c r="Q20" s="288">
        <v>163.19999999999999</v>
      </c>
      <c r="R20" s="288">
        <v>167.55199999999999</v>
      </c>
      <c r="S20" s="287">
        <v>2.6030000000000002</v>
      </c>
      <c r="T20" s="288">
        <v>-0.60199999999999998</v>
      </c>
      <c r="U20" s="288">
        <v>2.0419999999999998</v>
      </c>
    </row>
    <row r="21" spans="1:21" ht="14.5" x14ac:dyDescent="0.3">
      <c r="A21" s="329">
        <v>44378</v>
      </c>
      <c r="C21" s="328">
        <v>5825.37</v>
      </c>
      <c r="D21"/>
      <c r="E21" s="281" t="s">
        <v>3877</v>
      </c>
      <c r="F21" s="282" t="s">
        <v>3867</v>
      </c>
      <c r="G21" s="283">
        <v>171.36500000000001</v>
      </c>
      <c r="H21" s="284">
        <v>171.65</v>
      </c>
      <c r="I21" s="284">
        <v>169.619</v>
      </c>
      <c r="J21" s="284">
        <v>169.41399999999999</v>
      </c>
      <c r="K21" s="284">
        <v>169.74100000000001</v>
      </c>
      <c r="L21" s="284">
        <v>170.07499999999999</v>
      </c>
      <c r="M21" s="284">
        <v>172.93199999999999</v>
      </c>
      <c r="N21" s="284">
        <v>172.983</v>
      </c>
      <c r="O21" s="283">
        <v>173.84200000000001</v>
      </c>
      <c r="P21" s="284">
        <v>173.97200000000001</v>
      </c>
      <c r="Q21" s="284">
        <v>174.54900000000001</v>
      </c>
      <c r="R21" s="284">
        <v>175.68700000000001</v>
      </c>
      <c r="S21" s="283">
        <v>-0.121</v>
      </c>
      <c r="T21" s="284">
        <v>-2.4969999999999999</v>
      </c>
      <c r="U21" s="284">
        <v>-0.34699999999999998</v>
      </c>
    </row>
    <row r="22" spans="1:21" ht="14.5" x14ac:dyDescent="0.3">
      <c r="A22" s="329">
        <v>44409</v>
      </c>
      <c r="C22" s="328">
        <v>5876.05</v>
      </c>
      <c r="D22"/>
      <c r="E22" s="285" t="s">
        <v>3878</v>
      </c>
      <c r="F22" s="286" t="s">
        <v>3867</v>
      </c>
      <c r="G22" s="287">
        <v>145.655</v>
      </c>
      <c r="H22" s="288">
        <v>146.21</v>
      </c>
      <c r="I22" s="288">
        <v>146.34100000000001</v>
      </c>
      <c r="J22" s="288">
        <v>146.904</v>
      </c>
      <c r="K22" s="288">
        <v>147.124</v>
      </c>
      <c r="L22" s="288">
        <v>148.38900000000001</v>
      </c>
      <c r="M22" s="288">
        <v>149.68799999999999</v>
      </c>
      <c r="N22" s="288">
        <v>150.017</v>
      </c>
      <c r="O22" s="287">
        <v>150.459</v>
      </c>
      <c r="P22" s="288">
        <v>151.08799999999999</v>
      </c>
      <c r="Q22" s="288">
        <v>151.42699999999999</v>
      </c>
      <c r="R22" s="288">
        <v>152.64699999999999</v>
      </c>
      <c r="S22" s="287">
        <v>0.38500000000000001</v>
      </c>
      <c r="T22" s="288">
        <v>1.1120000000000001</v>
      </c>
      <c r="U22" s="288">
        <v>5.008</v>
      </c>
    </row>
    <row r="23" spans="1:21" ht="14.5" x14ac:dyDescent="0.3">
      <c r="A23" s="329">
        <v>44440</v>
      </c>
      <c r="C23" s="328">
        <v>5944.21</v>
      </c>
      <c r="D23"/>
      <c r="E23" s="281" t="s">
        <v>3879</v>
      </c>
      <c r="F23" s="282" t="s">
        <v>3854</v>
      </c>
      <c r="G23" s="283">
        <v>290.267</v>
      </c>
      <c r="H23" s="284">
        <v>288.77199999999999</v>
      </c>
      <c r="I23" s="284">
        <v>289.85700000000003</v>
      </c>
      <c r="J23" s="284">
        <v>289.58300000000003</v>
      </c>
      <c r="K23" s="284">
        <v>290.572</v>
      </c>
      <c r="L23" s="284">
        <v>293.83600000000001</v>
      </c>
      <c r="M23" s="284">
        <v>295.84500000000003</v>
      </c>
      <c r="N23" s="284">
        <v>297.48099999999999</v>
      </c>
      <c r="O23" s="283">
        <v>298.83999999999997</v>
      </c>
      <c r="P23" s="284">
        <v>299.18200000000002</v>
      </c>
      <c r="Q23" s="284">
        <v>299.315</v>
      </c>
      <c r="R23" s="284">
        <v>300.00099999999998</v>
      </c>
      <c r="S23" s="283">
        <v>-9.5000000000000001E-2</v>
      </c>
      <c r="T23" s="284">
        <v>-0.20899999999999999</v>
      </c>
      <c r="U23" s="284">
        <v>4.1769999999999996</v>
      </c>
    </row>
    <row r="24" spans="1:21" ht="14.5" x14ac:dyDescent="0.3">
      <c r="A24" s="329">
        <v>44470</v>
      </c>
      <c r="C24" s="328">
        <v>6018.51</v>
      </c>
      <c r="D24"/>
      <c r="E24" s="285" t="s">
        <v>3880</v>
      </c>
      <c r="F24" s="286" t="s">
        <v>3881</v>
      </c>
      <c r="G24" s="287">
        <v>1091.25</v>
      </c>
      <c r="H24" s="288">
        <v>1092.6849999999999</v>
      </c>
      <c r="I24" s="288">
        <v>1095.7380000000001</v>
      </c>
      <c r="J24" s="288">
        <v>1101.3889999999999</v>
      </c>
      <c r="K24" s="288">
        <v>1110.8869999999999</v>
      </c>
      <c r="L24" s="288">
        <v>1118.827</v>
      </c>
      <c r="M24" s="288">
        <v>1126.9159999999999</v>
      </c>
      <c r="N24" s="288">
        <v>1134.7750000000001</v>
      </c>
      <c r="O24" s="287">
        <v>1141.3979999999999</v>
      </c>
      <c r="P24" s="288">
        <v>1149.17</v>
      </c>
      <c r="Q24" s="288">
        <v>1153.7249999999999</v>
      </c>
      <c r="R24" s="288">
        <v>1159.5360000000001</v>
      </c>
      <c r="S24" s="287">
        <v>0.51600000000000001</v>
      </c>
      <c r="T24" s="288">
        <v>1.202</v>
      </c>
      <c r="U24" s="288">
        <v>3.7450000000000001</v>
      </c>
    </row>
    <row r="25" spans="1:21" ht="14.5" x14ac:dyDescent="0.3">
      <c r="A25" s="329">
        <v>44501</v>
      </c>
      <c r="C25" s="328">
        <v>6075.69</v>
      </c>
      <c r="D25"/>
      <c r="E25" s="281" t="s">
        <v>3882</v>
      </c>
      <c r="F25" s="282" t="s">
        <v>3881</v>
      </c>
      <c r="G25" s="283">
        <v>1102.5709999999999</v>
      </c>
      <c r="H25" s="284">
        <v>1098.095</v>
      </c>
      <c r="I25" s="284">
        <v>1094.7629999999999</v>
      </c>
      <c r="J25" s="284">
        <v>1102.6600000000001</v>
      </c>
      <c r="K25" s="284">
        <v>1112.26</v>
      </c>
      <c r="L25" s="284">
        <v>1117.787</v>
      </c>
      <c r="M25" s="284">
        <v>1127.1010000000001</v>
      </c>
      <c r="N25" s="284">
        <v>1128.4079999999999</v>
      </c>
      <c r="O25" s="283">
        <v>1139.981</v>
      </c>
      <c r="P25" s="284">
        <v>1157.5160000000001</v>
      </c>
      <c r="Q25" s="284">
        <v>1171.21</v>
      </c>
      <c r="R25" s="284">
        <v>1181.4069999999999</v>
      </c>
      <c r="S25" s="283">
        <v>0.72099999999999997</v>
      </c>
      <c r="T25" s="284">
        <v>-0.26100000000000001</v>
      </c>
      <c r="U25" s="284">
        <v>-2.3159999999999998</v>
      </c>
    </row>
    <row r="26" spans="1:21" x14ac:dyDescent="0.3">
      <c r="A26" s="329">
        <v>44531</v>
      </c>
      <c r="C26" s="328">
        <v>6120.04</v>
      </c>
      <c r="D26"/>
    </row>
    <row r="27" spans="1:21" x14ac:dyDescent="0.3">
      <c r="A27" s="329">
        <v>44562</v>
      </c>
      <c r="B27" s="193">
        <v>0.54</v>
      </c>
      <c r="C27" s="328">
        <v>6153.09</v>
      </c>
    </row>
    <row r="28" spans="1:21" x14ac:dyDescent="0.3">
      <c r="A28" s="329">
        <v>44593</v>
      </c>
      <c r="B28" s="193">
        <v>1.01</v>
      </c>
      <c r="C28" s="328">
        <v>6215.24</v>
      </c>
    </row>
    <row r="29" spans="1:21" x14ac:dyDescent="0.3">
      <c r="A29" s="329">
        <v>44621</v>
      </c>
      <c r="B29" s="193">
        <v>1.62</v>
      </c>
      <c r="C29" s="328">
        <v>6315.93</v>
      </c>
    </row>
    <row r="30" spans="1:21" x14ac:dyDescent="0.3">
      <c r="A30" s="329">
        <v>44652</v>
      </c>
      <c r="B30" s="193">
        <v>1.06</v>
      </c>
      <c r="C30" s="328">
        <v>6382.88</v>
      </c>
    </row>
    <row r="31" spans="1:21" x14ac:dyDescent="0.3">
      <c r="A31" s="329">
        <v>44682</v>
      </c>
      <c r="B31" s="193">
        <v>0.47</v>
      </c>
      <c r="C31" s="328">
        <v>6412.88</v>
      </c>
    </row>
    <row r="32" spans="1:21" x14ac:dyDescent="0.3">
      <c r="A32" s="329">
        <v>44713</v>
      </c>
      <c r="B32" s="193">
        <v>0.67</v>
      </c>
      <c r="C32" s="328">
        <v>6455.85</v>
      </c>
    </row>
    <row r="33" spans="1:3" x14ac:dyDescent="0.3">
      <c r="A33" s="329">
        <v>44743</v>
      </c>
      <c r="B33" s="193">
        <v>-0.68</v>
      </c>
      <c r="C33" s="328">
        <v>6411.95</v>
      </c>
    </row>
    <row r="34" spans="1:3" x14ac:dyDescent="0.3">
      <c r="A34" s="329">
        <v>44774</v>
      </c>
      <c r="B34" s="193">
        <v>-0.36</v>
      </c>
      <c r="C34" s="328">
        <v>6388.87</v>
      </c>
    </row>
    <row r="35" spans="1:3" x14ac:dyDescent="0.3">
      <c r="A35" s="329">
        <v>44805</v>
      </c>
      <c r="B35" s="193">
        <v>-0.28999999999999998</v>
      </c>
      <c r="C35" s="328">
        <v>6370.34</v>
      </c>
    </row>
    <row r="36" spans="1:3" x14ac:dyDescent="0.3">
      <c r="A36" s="329">
        <v>44835</v>
      </c>
      <c r="B36" s="193">
        <v>0.59</v>
      </c>
      <c r="C36" s="328">
        <v>6407.93</v>
      </c>
    </row>
    <row r="37" spans="1:3" x14ac:dyDescent="0.3">
      <c r="A37" s="329">
        <v>44866</v>
      </c>
      <c r="B37" s="193">
        <v>0.41</v>
      </c>
      <c r="C37" s="328">
        <v>6434.2</v>
      </c>
    </row>
    <row r="38" spans="1:3" x14ac:dyDescent="0.3">
      <c r="A38" s="329">
        <v>44896</v>
      </c>
      <c r="B38" s="193">
        <v>0.62</v>
      </c>
      <c r="C38" s="328">
        <v>6474.09</v>
      </c>
    </row>
    <row r="39" spans="1:3" x14ac:dyDescent="0.3">
      <c r="A39" s="329">
        <v>44927</v>
      </c>
      <c r="B39" s="193">
        <v>0.53</v>
      </c>
      <c r="C39" s="328">
        <f t="shared" ref="C39:C54" si="0">C38*(1+B39/100)</f>
        <v>6508.4026770000009</v>
      </c>
    </row>
    <row r="40" spans="1:3" x14ac:dyDescent="0.3">
      <c r="A40" s="329">
        <v>44958</v>
      </c>
      <c r="B40" s="193">
        <v>0.84</v>
      </c>
      <c r="C40" s="328">
        <f t="shared" si="0"/>
        <v>6563.0732594868005</v>
      </c>
    </row>
    <row r="41" spans="1:3" x14ac:dyDescent="0.3">
      <c r="A41" s="329">
        <v>44986</v>
      </c>
      <c r="B41" s="193">
        <v>0.71</v>
      </c>
      <c r="C41" s="328">
        <f t="shared" si="0"/>
        <v>6609.6710796291572</v>
      </c>
    </row>
    <row r="42" spans="1:3" x14ac:dyDescent="0.3">
      <c r="A42" s="329">
        <v>45017</v>
      </c>
      <c r="B42" s="193">
        <v>0.61</v>
      </c>
      <c r="C42" s="328">
        <f t="shared" si="0"/>
        <v>6649.9900732148953</v>
      </c>
    </row>
    <row r="43" spans="1:3" x14ac:dyDescent="0.3">
      <c r="A43" s="329">
        <v>45047</v>
      </c>
      <c r="B43" s="193">
        <v>0.23</v>
      </c>
      <c r="C43" s="328">
        <f t="shared" si="0"/>
        <v>6665.2850503832897</v>
      </c>
    </row>
    <row r="44" spans="1:3" x14ac:dyDescent="0.3">
      <c r="A44" s="329">
        <v>45078</v>
      </c>
      <c r="B44" s="193">
        <v>-0.08</v>
      </c>
      <c r="C44" s="328">
        <f t="shared" si="0"/>
        <v>6659.9528223429825</v>
      </c>
    </row>
    <row r="45" spans="1:3" x14ac:dyDescent="0.3">
      <c r="A45" s="329">
        <v>45108</v>
      </c>
      <c r="B45" s="193">
        <v>0.12</v>
      </c>
      <c r="C45" s="328">
        <f t="shared" si="0"/>
        <v>6667.9447657297942</v>
      </c>
    </row>
    <row r="46" spans="1:3" x14ac:dyDescent="0.3">
      <c r="A46" s="329">
        <v>45139</v>
      </c>
      <c r="B46" s="193">
        <v>0.23</v>
      </c>
      <c r="C46" s="328">
        <f t="shared" si="0"/>
        <v>6683.2810386909723</v>
      </c>
    </row>
    <row r="47" spans="1:3" x14ac:dyDescent="0.3">
      <c r="A47" s="329">
        <v>45170</v>
      </c>
      <c r="B47" s="193">
        <v>0.26</v>
      </c>
      <c r="C47" s="328">
        <f t="shared" si="0"/>
        <v>6700.6575693915684</v>
      </c>
    </row>
    <row r="48" spans="1:3" x14ac:dyDescent="0.3">
      <c r="A48" s="329">
        <v>45200</v>
      </c>
      <c r="B48" s="193">
        <v>0.24</v>
      </c>
      <c r="C48" s="328">
        <f t="shared" si="0"/>
        <v>6716.739147558108</v>
      </c>
    </row>
    <row r="49" spans="1:3" x14ac:dyDescent="0.3">
      <c r="A49" s="329">
        <v>45231</v>
      </c>
      <c r="B49" s="193">
        <v>0.28000000000000003</v>
      </c>
      <c r="C49" s="328">
        <f t="shared" si="0"/>
        <v>6735.5460171712703</v>
      </c>
    </row>
    <row r="50" spans="1:3" x14ac:dyDescent="0.3">
      <c r="A50" s="329">
        <v>45261</v>
      </c>
      <c r="B50" s="193">
        <v>0.56000000000000005</v>
      </c>
      <c r="C50" s="328">
        <f t="shared" si="0"/>
        <v>6773.2650748674296</v>
      </c>
    </row>
    <row r="51" spans="1:3" x14ac:dyDescent="0.3">
      <c r="A51" s="329">
        <v>45292</v>
      </c>
      <c r="B51" s="193">
        <v>0.42</v>
      </c>
      <c r="C51" s="328">
        <f t="shared" si="0"/>
        <v>6801.7127881818724</v>
      </c>
    </row>
    <row r="52" spans="1:3" x14ac:dyDescent="0.3">
      <c r="A52" s="329">
        <v>45323</v>
      </c>
      <c r="B52" s="193">
        <v>0.83</v>
      </c>
      <c r="C52" s="328">
        <f t="shared" si="0"/>
        <v>6858.1670043237818</v>
      </c>
    </row>
    <row r="53" spans="1:3" x14ac:dyDescent="0.3">
      <c r="A53" s="329">
        <v>45352</v>
      </c>
      <c r="B53" s="193">
        <v>0.16</v>
      </c>
      <c r="C53" s="328">
        <f t="shared" si="0"/>
        <v>6869.1400715307</v>
      </c>
    </row>
    <row r="54" spans="1:3" x14ac:dyDescent="0.3">
      <c r="A54" s="329">
        <v>45383</v>
      </c>
      <c r="B54" s="193">
        <v>0.38</v>
      </c>
      <c r="C54" s="328">
        <f t="shared" si="0"/>
        <v>6895.2428038025164</v>
      </c>
    </row>
    <row r="55" spans="1:3" x14ac:dyDescent="0.3">
      <c r="A55" s="329">
        <v>45413</v>
      </c>
      <c r="B55" s="328">
        <v>0.46</v>
      </c>
      <c r="C55" s="328">
        <v>6926.96</v>
      </c>
    </row>
    <row r="56" spans="1:3" x14ac:dyDescent="0.3">
      <c r="A56" s="329">
        <v>45444</v>
      </c>
      <c r="B56" s="328">
        <v>0.21</v>
      </c>
      <c r="C56" s="328">
        <v>6941.51</v>
      </c>
    </row>
    <row r="57" spans="1:3" x14ac:dyDescent="0.3">
      <c r="A57" s="329">
        <v>45474</v>
      </c>
      <c r="B57" s="328">
        <v>0.38</v>
      </c>
      <c r="C57" s="328">
        <v>6967.89</v>
      </c>
    </row>
    <row r="58" spans="1:3" x14ac:dyDescent="0.3">
      <c r="A58" s="329">
        <v>45505</v>
      </c>
      <c r="B58" s="328">
        <v>-0.02</v>
      </c>
      <c r="C58" s="328">
        <v>6966.5</v>
      </c>
    </row>
    <row r="59" spans="1:3" x14ac:dyDescent="0.3">
      <c r="A59" s="329">
        <v>45536</v>
      </c>
      <c r="B59" s="328">
        <v>0.44</v>
      </c>
      <c r="C59" s="328">
        <v>6997.15</v>
      </c>
    </row>
    <row r="60" spans="1:3" x14ac:dyDescent="0.3">
      <c r="A60" s="329">
        <v>45566</v>
      </c>
      <c r="B60" s="328">
        <v>0.56000000000000005</v>
      </c>
      <c r="C60" s="328">
        <v>7036.33</v>
      </c>
    </row>
    <row r="61" spans="1:3" x14ac:dyDescent="0.3">
      <c r="A61" s="329">
        <v>45597</v>
      </c>
      <c r="B61" s="328">
        <v>0.39</v>
      </c>
      <c r="C61" s="328">
        <v>7063.77</v>
      </c>
    </row>
    <row r="62" spans="1:3" x14ac:dyDescent="0.3">
      <c r="A62" s="329">
        <v>45627</v>
      </c>
      <c r="B62" s="328">
        <v>0.52</v>
      </c>
      <c r="C62" s="328">
        <v>7100.5</v>
      </c>
    </row>
  </sheetData>
  <phoneticPr fontId="58" type="noConversion"/>
  <pageMargins left="0.511811024" right="0.511811024" top="0.78740157499999996" bottom="0.78740157499999996" header="0.31496062000000002" footer="0.31496062000000002"/>
  <pageSetup paperSize="9" orientation="portrait" horizontalDpi="200" verticalDpi="200" r:id="rId1"/>
  <headerFooter>
    <oddHeader>&amp;L&amp;"Calibri"&amp;10&amp;K000000 Confidencial - Somente Visualização&amp;1#_x000D_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/>
  <dimension ref="A1:H10"/>
  <sheetViews>
    <sheetView zoomScale="85" zoomScaleNormal="85" workbookViewId="0">
      <selection activeCell="A52" sqref="A52"/>
    </sheetView>
  </sheetViews>
  <sheetFormatPr defaultColWidth="9.1796875" defaultRowHeight="12.5" x14ac:dyDescent="0.25"/>
  <cols>
    <col min="1" max="1" width="21" style="207" bestFit="1" customWidth="1"/>
    <col min="2" max="2" width="16" style="207" customWidth="1"/>
    <col min="3" max="3" width="9.54296875" style="207" customWidth="1"/>
    <col min="4" max="4" width="7.54296875" style="207" customWidth="1"/>
    <col min="5" max="5" width="9.81640625" style="207" customWidth="1"/>
    <col min="6" max="8" width="5.54296875" style="207" customWidth="1"/>
    <col min="9" max="16384" width="9.1796875" style="207"/>
  </cols>
  <sheetData>
    <row r="1" spans="1:8" x14ac:dyDescent="0.25">
      <c r="B1"/>
      <c r="D1" s="208" t="s">
        <v>3883</v>
      </c>
      <c r="E1" s="208"/>
      <c r="F1" s="208"/>
      <c r="G1" s="208"/>
      <c r="H1" s="208"/>
    </row>
    <row r="2" spans="1:8" ht="15" thickBot="1" x14ac:dyDescent="0.3">
      <c r="A2" s="273" t="s">
        <v>3884</v>
      </c>
      <c r="B2"/>
      <c r="C2" s="21"/>
      <c r="D2" s="208"/>
    </row>
    <row r="3" spans="1:8" ht="14.5" x14ac:dyDescent="0.25">
      <c r="A3" s="20"/>
      <c r="B3" s="89"/>
      <c r="C3" s="20"/>
      <c r="E3" s="200"/>
      <c r="F3" s="200"/>
      <c r="G3" s="200"/>
      <c r="H3" s="200"/>
    </row>
    <row r="4" spans="1:8" ht="14.5" x14ac:dyDescent="0.35">
      <c r="A4" s="271" t="s">
        <v>3885</v>
      </c>
      <c r="B4" s="272">
        <f>E9</f>
        <v>1303.25</v>
      </c>
      <c r="C4" s="664"/>
      <c r="D4" s="22" t="s">
        <v>3887</v>
      </c>
      <c r="E4" s="22" t="s">
        <v>3888</v>
      </c>
      <c r="F4" s="22" t="s">
        <v>3889</v>
      </c>
      <c r="G4" s="22" t="s">
        <v>3890</v>
      </c>
      <c r="H4" s="21"/>
    </row>
    <row r="5" spans="1:8" ht="14.5" x14ac:dyDescent="0.25">
      <c r="A5" s="20"/>
      <c r="B5" s="89"/>
      <c r="C5" s="664"/>
      <c r="D5" s="6" t="s">
        <v>3891</v>
      </c>
      <c r="E5" s="201">
        <v>1454</v>
      </c>
      <c r="F5" s="6" t="s">
        <v>94</v>
      </c>
      <c r="G5" s="6" t="s">
        <v>94</v>
      </c>
      <c r="H5" s="2"/>
    </row>
    <row r="6" spans="1:8" ht="14.5" x14ac:dyDescent="0.25">
      <c r="A6" s="20"/>
      <c r="B6" s="89"/>
      <c r="C6" s="664"/>
      <c r="D6" s="6" t="s">
        <v>3892</v>
      </c>
      <c r="E6" s="201">
        <v>1275</v>
      </c>
      <c r="F6" s="6" t="s">
        <v>94</v>
      </c>
      <c r="G6" s="6" t="s">
        <v>94</v>
      </c>
      <c r="H6" s="2"/>
    </row>
    <row r="7" spans="1:8" ht="14.5" x14ac:dyDescent="0.25">
      <c r="A7" s="20"/>
      <c r="B7" s="89"/>
      <c r="C7" s="664"/>
      <c r="D7" s="6" t="s">
        <v>3893</v>
      </c>
      <c r="E7" s="201">
        <v>1430</v>
      </c>
      <c r="F7" s="6" t="s">
        <v>94</v>
      </c>
      <c r="G7" s="6" t="s">
        <v>94</v>
      </c>
      <c r="H7" s="2"/>
    </row>
    <row r="8" spans="1:8" ht="14.5" x14ac:dyDescent="0.25">
      <c r="A8" s="20"/>
      <c r="B8" s="89"/>
      <c r="C8" s="664"/>
      <c r="D8" s="6" t="s">
        <v>88</v>
      </c>
      <c r="E8" s="201">
        <v>1054</v>
      </c>
      <c r="F8" s="6" t="s">
        <v>94</v>
      </c>
      <c r="G8" s="6" t="s">
        <v>94</v>
      </c>
      <c r="H8" s="2"/>
    </row>
    <row r="9" spans="1:8" ht="14.5" x14ac:dyDescent="0.25">
      <c r="A9" s="20"/>
      <c r="B9" s="89"/>
      <c r="C9" s="664"/>
      <c r="D9" s="22" t="s">
        <v>3894</v>
      </c>
      <c r="E9" s="209">
        <f>AVERAGEIF(E5:E8,"&gt;0",E5:E8)</f>
        <v>1303.25</v>
      </c>
    </row>
    <row r="10" spans="1:8" ht="14.5" x14ac:dyDescent="0.25">
      <c r="A10" s="20"/>
      <c r="B10" s="89"/>
      <c r="C10" s="20"/>
      <c r="D10" s="21"/>
    </row>
  </sheetData>
  <mergeCells count="1">
    <mergeCell ref="C4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&amp;L&amp;"Calibri"&amp;10&amp;K000000 Confidencial - Somente Visualização&amp;1#_x000D_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EA8B85C320D1245AD29203472D0AC2A" ma:contentTypeVersion="14" ma:contentTypeDescription="Crie um novo documento." ma:contentTypeScope="" ma:versionID="9568428fb8d2e2c191032305d20aa161">
  <xsd:schema xmlns:xsd="http://www.w3.org/2001/XMLSchema" xmlns:xs="http://www.w3.org/2001/XMLSchema" xmlns:p="http://schemas.microsoft.com/office/2006/metadata/properties" xmlns:ns2="fcd22e16-3a46-4b33-bd03-0314e948e35c" xmlns:ns3="87b19f43-f988-4227-ab90-ef5e281e4fa6" targetNamespace="http://schemas.microsoft.com/office/2006/metadata/properties" ma:root="true" ma:fieldsID="a61382c22bf718675e03cac26833b0ab" ns2:_="" ns3:_="">
    <xsd:import namespace="fcd22e16-3a46-4b33-bd03-0314e948e35c"/>
    <xsd:import namespace="87b19f43-f988-4227-ab90-ef5e281e4f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Observa_x00e7__x00e3_o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d22e16-3a46-4b33-bd03-0314e948e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010e475-73dd-4522-86ef-3e42b1872e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Observa_x00e7__x00e3_o" ma:index="20" nillable="true" ma:displayName="Observação" ma:format="Dropdown" ma:internalName="Observa_x00e7__x00e3_o">
      <xsd:simpleType>
        <xsd:restriction base="dms:Text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19f43-f988-4227-ab90-ef5e281e4fa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M U E A A B Q S w M E F A A C A A g A Z 2 L M W C F w 8 Q K l A A A A 9 g A A A B I A H A B D b 2 5 m a W c v U G F j a 2 F n Z S 5 4 b W w g o h g A K K A U A A A A A A A A A A A A A A A A A A A A A A A A A A A A h Y / N C o J A H M R f R f b u f g k V 8 n e F u i Z E Q X R d t k 2 X d B V d W 9 + t Q 4 / U K 2 S U 1 a 3 j z P w G Z u 7 X G 6 R D V Q Y X 3 X a m t g l i m K J A W 1 U f j c 0 T 1 L t T u E C p g I 1 U Z 5 n r Y I R t F w + d S V D h X B M T 4 r 3 H P s J 1 m x N O K S O H b L 1 T h a 5 k a G z n p F U a f V r H / y 0 k Y P 8 a I z h m b I 6 j G c c U y G R C Z u w X 4 O P e Z / p j w q o v X d 9 q 0 b h w u Q U y S S D v D + I B U E s D B B Q A A g A I A G d i z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Y s x Y + t 9 I y r 4 B A A C n A w A A E w A c A E Z v c m 1 1 b G F z L 1 N l Y 3 R p b 2 4 x L m 0 g o h g A K K A U A A A A A A A A A A A A A A A A A A A A A A A A A A A A d Z L N i t s w F I X 3 g b y D U D Y O G N f 2 p N O f w Y s Q M 9 S b N n T S b p I w y J a c E U i 6 Q Z K n L S F P 0 8 V A o S / Q r V 9 s F D u T l F b x x v D p 6 N 5 z z 5 V h l e W g 0 F 3 / T 2 6 G g + H A P B D N K B r h B S k F i + M E B X O y Y S g Z Y 5 Q h w e x w g N x 3 C 8 o y B + a 0 j j q l C W 6 5 Y N H s w J U 1 A Z 6 9 X 3 0 x T J t V r Y m q g J t o A y X T d p X D N y W A U L P K P x a L + 6 I o o n g S x f c 5 f 2 z E h l Q E C k V 5 x c y n U h P z G S g 8 c q I 5 M d N S R 2 m c T q I t r f E 4 R M t C b g W T r h 0 5 + M 9 w E l 3 h 9 T j s H Z 7 8 Z 7 3 Z 3 b K g 2 W k q v N 4 v c 2 L J + q g e 4 R k p W f t E x A M Y N N c g X V c K 5 j B 0 d y f q m G U f G K F u q u C l k L N x P J k K c V c R Q b T J r G 7 Y y Y i L k m 8 B T Y V l m l A 4 V 1 y 4 Y E w N W s 5 A N F I t f m x d i h e N h L s d z p m p N G + f 2 p + A H E P t 7 z 4 p H C L r b i P L v t t 9 i H a 4 r 5 j + x + P k V T p 5 o a q R b i E 9 T y / w q w t 8 c o G / / o u f u 1 5 7 6 R s v f e u l 7 3 w 0 i b 0 0 8 d L U R 7 8 e H l a f p 4 J R I O q x b H 8 Z z 2 D T q p G N c O v r R A o Q U e C R n e s d d W 5 H f 4 T l E k w H k h R J Z t i / H f b j 4 Y A r / 3 O 5 e Q Z Q S w E C L Q A U A A I A C A B n Y s x Y I X D x A q U A A A D 2 A A A A E g A A A A A A A A A A A A A A A A A A A A A A Q 2 9 u Z m l n L 1 B h Y 2 t h Z 2 U u e G 1 s U E s B A i 0 A F A A C A A g A Z 2 L M W A / K 6 a u k A A A A 6 Q A A A B M A A A A A A A A A A A A A A A A A 8 Q A A A F t D b 2 5 0 Z W 5 0 X 1 R 5 c G V z X S 5 4 b W x Q S w E C L Q A U A A I A C A B n Y s x Y + t 9 I y r 4 B A A C n A w A A E w A A A A A A A A A A A A A A A A D i A Q A A R m 9 y b X V s Y X M v U 2 V j d G l v b j E u b V B L B Q Y A A A A A A w A D A M I A A A D t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C F A A A A A A A A C A U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B d X R v U m V t b 3 Z l Z E N v b H V t b n M x L n t E Z X N j c m n D p 8 O j b y B k b 3 M g w 6 1 u Z G l j Z X M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s w M S 8 y N C w y f S Z x d W 9 0 O y w m c X V v d D t T Z W N 0 a W 9 u M S 9 U Y W J s Z T A w M S A o U G F n Z S A x K S 9 B d X R v U m V t b 3 Z l Z E N v b H V t b n M x L n s w M i 8 y N C w z f S Z x d W 9 0 O y w m c X V v d D t T Z W N 0 a W 9 u M S 9 U Y W J s Z T A w M S A o U G F n Z S A x K S 9 B d X R v U m V t b 3 Z l Z E N v b H V t b n M x L n s w M y 8 y N C w 0 f S Z x d W 9 0 O y w m c X V v d D t T Z W N 0 a W 9 u M S 9 U Y W J s Z T A w M S A o U G F n Z S A x K S 9 B d X R v U m V t b 3 Z l Z E N v b H V t b n M x L n s w N C 8 y N C w 1 f S Z x d W 9 0 O y w m c X V v d D t T Z W N 0 a W 9 u M S 9 U Y W J s Z T A w M S A o U G F n Z S A x K S 9 B d X R v U m V t b 3 Z l Z E N v b H V t b n M x L n s w N S 8 y N C w 2 f S Z x d W 9 0 O y w m c X V v d D t T Z W N 0 a W 9 u M S 9 U Y W J s Z T A w M S A o U G F n Z S A x K S 9 B d X R v U m V t b 3 Z l Z E N v b H V t b n M x L n s w N i 8 y N C w 3 f S Z x d W 9 0 O y w m c X V v d D t T Z W N 0 a W 9 u M S 9 U Y W J s Z T A w M S A o U G F n Z S A x K S 9 B d X R v U m V t b 3 Z l Z E N v b H V t b n M x L n s w N y 8 y N C w 4 f S Z x d W 9 0 O y w m c X V v d D t T Z W N 0 a W 9 u M S 9 U Y W J s Z T A w M S A o U G F n Z S A x K S 9 B d X R v U m V t b 3 Z l Z E N v b H V t b n M x L n s w O C 8 y N C w 5 f S Z x d W 9 0 O y w m c X V v d D t T Z W N 0 a W 9 u M S 9 U Y W J s Z T A w M S A o U G F n Z S A x K S 9 B d X R v U m V t b 3 Z l Z E N v b H V t b n M x L n s w O S 8 y N C w x M H 0 m c X V v d D s s J n F 1 b 3 Q 7 U 2 V j d G l v b j E v V G F i b G U w M D E g K F B h Z 2 U g M S k v Q X V 0 b 1 J l b W 9 2 Z W R D b 2 x 1 b W 5 z M S 5 7 M T A v M j Q s M T F 9 J n F 1 b 3 Q 7 L C Z x d W 9 0 O 1 N l Y 3 R p b 2 4 x L 1 R h Y m x l M D A x I C h Q Y W d l I D E p L 0 F 1 d G 9 S Z W 1 v d m V k Q 2 9 s d W 1 u c z E u e z E x L z I 0 L D E y f S Z x d W 9 0 O y w m c X V v d D t T Z W N 0 a W 9 u M S 9 U Y W J s Z T A w M S A o U G F n Z S A x K S 9 B d X R v U m V t b 3 Z l Z E N v b H V t b n M x L n s x M i 8 y N C w x M 3 0 m c X V v d D s s J n F 1 b 3 Q 7 U 2 V j d G l v b j E v V G F i b G U w M D E g K F B h Z 2 U g M S k v Q X V 0 b 1 J l b W 9 2 Z W R D b 2 x 1 b W 5 z M S 5 7 V m F y a W H D p 8 O j b y B u b 1 x u b c O q c y w x N H 0 m c X V v d D s s J n F 1 b 3 Q 7 U 2 V j d G l v b j E v V G F i b G U w M D E g K F B h Z 2 U g M S k v Q X V 0 b 1 J l b W 9 2 Z W R D b 2 x 1 b W 5 z M S 5 7 Q W N 1 b X V s Y W R v X G 5 u b y B h b m 8 s M T V 9 J n F 1 b 3 Q 7 L C Z x d W 9 0 O 1 N l Y 3 R p b 2 4 x L 1 R h Y m x l M D A x I C h Q Y W d l I D E p L 0 F 1 d G 9 S Z W 1 v d m V k Q 2 9 s d W 1 u c z E u e 1 Z h c m l h w 6 f D o 2 9 c b m 5 v c y D D u m x 0 a W 1 v c 1 x u M T I g b W V z Z X M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w M S A o U G F n Z S A x K S 9 B d X R v U m V t b 3 Z l Z E N v b H V t b n M x L n t E Z X N j c m n D p 8 O j b y B k b 3 M g w 6 1 u Z G l j Z X M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s w M S 8 y N C w y f S Z x d W 9 0 O y w m c X V v d D t T Z W N 0 a W 9 u M S 9 U Y W J s Z T A w M S A o U G F n Z S A x K S 9 B d X R v U m V t b 3 Z l Z E N v b H V t b n M x L n s w M i 8 y N C w z f S Z x d W 9 0 O y w m c X V v d D t T Z W N 0 a W 9 u M S 9 U Y W J s Z T A w M S A o U G F n Z S A x K S 9 B d X R v U m V t b 3 Z l Z E N v b H V t b n M x L n s w M y 8 y N C w 0 f S Z x d W 9 0 O y w m c X V v d D t T Z W N 0 a W 9 u M S 9 U Y W J s Z T A w M S A o U G F n Z S A x K S 9 B d X R v U m V t b 3 Z l Z E N v b H V t b n M x L n s w N C 8 y N C w 1 f S Z x d W 9 0 O y w m c X V v d D t T Z W N 0 a W 9 u M S 9 U Y W J s Z T A w M S A o U G F n Z S A x K S 9 B d X R v U m V t b 3 Z l Z E N v b H V t b n M x L n s w N S 8 y N C w 2 f S Z x d W 9 0 O y w m c X V v d D t T Z W N 0 a W 9 u M S 9 U Y W J s Z T A w M S A o U G F n Z S A x K S 9 B d X R v U m V t b 3 Z l Z E N v b H V t b n M x L n s w N i 8 y N C w 3 f S Z x d W 9 0 O y w m c X V v d D t T Z W N 0 a W 9 u M S 9 U Y W J s Z T A w M S A o U G F n Z S A x K S 9 B d X R v U m V t b 3 Z l Z E N v b H V t b n M x L n s w N y 8 y N C w 4 f S Z x d W 9 0 O y w m c X V v d D t T Z W N 0 a W 9 u M S 9 U Y W J s Z T A w M S A o U G F n Z S A x K S 9 B d X R v U m V t b 3 Z l Z E N v b H V t b n M x L n s w O C 8 y N C w 5 f S Z x d W 9 0 O y w m c X V v d D t T Z W N 0 a W 9 u M S 9 U Y W J s Z T A w M S A o U G F n Z S A x K S 9 B d X R v U m V t b 3 Z l Z E N v b H V t b n M x L n s w O S 8 y N C w x M H 0 m c X V v d D s s J n F 1 b 3 Q 7 U 2 V j d G l v b j E v V G F i b G U w M D E g K F B h Z 2 U g M S k v Q X V 0 b 1 J l b W 9 2 Z W R D b 2 x 1 b W 5 z M S 5 7 M T A v M j Q s M T F 9 J n F 1 b 3 Q 7 L C Z x d W 9 0 O 1 N l Y 3 R p b 2 4 x L 1 R h Y m x l M D A x I C h Q Y W d l I D E p L 0 F 1 d G 9 S Z W 1 v d m V k Q 2 9 s d W 1 u c z E u e z E x L z I 0 L D E y f S Z x d W 9 0 O y w m c X V v d D t T Z W N 0 a W 9 u M S 9 U Y W J s Z T A w M S A o U G F n Z S A x K S 9 B d X R v U m V t b 3 Z l Z E N v b H V t b n M x L n s x M i 8 y N C w x M 3 0 m c X V v d D s s J n F 1 b 3 Q 7 U 2 V j d G l v b j E v V G F i b G U w M D E g K F B h Z 2 U g M S k v Q X V 0 b 1 J l b W 9 2 Z W R D b 2 x 1 b W 5 z M S 5 7 V m F y a W H D p 8 O j b y B u b 1 x u b c O q c y w x N H 0 m c X V v d D s s J n F 1 b 3 Q 7 U 2 V j d G l v b j E v V G F i b G U w M D E g K F B h Z 2 U g M S k v Q X V 0 b 1 J l b W 9 2 Z W R D b 2 x 1 b W 5 z M S 5 7 Q W N 1 b X V s Y W R v X G 5 u b y B h b m 8 s M T V 9 J n F 1 b 3 Q 7 L C Z x d W 9 0 O 1 N l Y 3 R p b 2 4 x L 1 R h Y m x l M D A x I C h Q Y W d l I D E p L 0 F 1 d G 9 S Z W 1 v d m V k Q 2 9 s d W 1 u c z E u e 1 Z h c m l h w 6 f D o 2 9 c b m 5 v c y D D u m x 0 a W 1 v c 1 x u M T I g b W V z Z X M s M T Z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Z X N j c m n D p 8 O j b y B k b 3 M g w 6 1 u Z G l j Z X M m c X V v d D s s J n F 1 b 3 Q 7 Q 2 9 s d W 1 u M i Z x d W 9 0 O y w m c X V v d D s w M S 8 y N C Z x d W 9 0 O y w m c X V v d D s w M i 8 y N C Z x d W 9 0 O y w m c X V v d D s w M y 8 y N C Z x d W 9 0 O y w m c X V v d D s w N C 8 y N C Z x d W 9 0 O y w m c X V v d D s w N S 8 y N C Z x d W 9 0 O y w m c X V v d D s w N i 8 y N C Z x d W 9 0 O y w m c X V v d D s w N y 8 y N C Z x d W 9 0 O y w m c X V v d D s w O C 8 y N C Z x d W 9 0 O y w m c X V v d D s w O S 8 y N C Z x d W 9 0 O y w m c X V v d D s x M C 8 y N C Z x d W 9 0 O y w m c X V v d D s x M S 8 y N C Z x d W 9 0 O y w m c X V v d D s x M i 8 y N C Z x d W 9 0 O y w m c X V v d D t W Y X J p Y c O n w 6 N v I G 5 v X G 5 t w 6 p z J n F 1 b 3 Q 7 L C Z x d W 9 0 O 0 F j d W 1 1 b G F k b 1 x u b m 8 g Y W 5 v J n F 1 b 3 Q 7 L C Z x d W 9 0 O 1 Z h c m l h w 6 f D o 2 9 c b m 5 v c y D D u m x 0 a W 1 v c 1 x u M T I g b W V z Z X M m c X V v d D t d I i A v P j x F b n R y e S B U e X B l P S J G a W x s Q 2 9 s d W 1 u V H l w Z X M i I F Z h b H V l P S J z Q m d Z R k J R V U Z C Z 1 l H Q m d Z R 0 J n W U Z C U V U 9 I i A v P j x F b n R y e S B U e X B l P S J G a W x s T G F z d F V w Z G F 0 Z W Q i I F Z h b H V l P S J k M j A y N C 0 w N i 0 x M l Q x M z o 1 M z o y N y 4 w M T A x M z Y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M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y x C a Z o n 5 0 G H U l b S P T H 4 a w A A A A A C A A A A A A A D Z g A A w A A A A B A A A A B t R n b H 1 J n Q E o + L Y L P 0 7 / B i A A A A A A S A A A C g A A A A E A A A A M 8 u w 8 Q r n p x 3 o 9 m I B r X 3 w 1 B Q A A A A z 8 s 8 h Z B h h h n s d N 5 g R Q b + 9 e s o i r S y d h H z 9 U e Y X J t 5 2 j c M j K p h J v k 0 B T h 6 6 V Z Z R c n p 5 U t F + M R 6 l O a x V D t I e e 8 O t v p I g 3 Z 8 d U 3 6 y Z T b C e e p M 9 k U A A A A E x Q v E Y N y F J P 6 g n D 3 0 t d / 0 K R 5 8 n o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bserva_x00e7__x00e3_o xmlns="fcd22e16-3a46-4b33-bd03-0314e948e35c" xsi:nil="true"/>
    <lcf76f155ced4ddcb4097134ff3c332f xmlns="fcd22e16-3a46-4b33-bd03-0314e948e35c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F214E2-82E4-4B4D-9B3A-A4B47AD472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d22e16-3a46-4b33-bd03-0314e948e35c"/>
    <ds:schemaRef ds:uri="87b19f43-f988-4227-ab90-ef5e281e4f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D68A77-43D0-45FF-A0EB-EC678682370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146C341-71B4-42A0-A653-F44575A14676}">
  <ds:schemaRefs>
    <ds:schemaRef ds:uri="fcd22e16-3a46-4b33-bd03-0314e948e35c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87b19f43-f988-4227-ab90-ef5e281e4fa6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8B9D86DA-D0CD-4915-A072-5D6FC559BA3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526c91e-5b59-424b-a9ce-44af3c86f963}" enabled="0" method="" siteId="{7526c91e-5b59-424b-a9ce-44af3c86f96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5</vt:i4>
      </vt:variant>
    </vt:vector>
  </HeadingPairs>
  <TitlesOfParts>
    <vt:vector size="28" baseType="lpstr">
      <vt:lpstr>Resumo</vt:lpstr>
      <vt:lpstr>MALHA</vt:lpstr>
      <vt:lpstr>PRODUTOS</vt:lpstr>
      <vt:lpstr>Parte A</vt:lpstr>
      <vt:lpstr>Parte B</vt:lpstr>
      <vt:lpstr>TPU</vt:lpstr>
      <vt:lpstr>BDI</vt:lpstr>
      <vt:lpstr>IPCA</vt:lpstr>
      <vt:lpstr>Passagens</vt:lpstr>
      <vt:lpstr>Estadia</vt:lpstr>
      <vt:lpstr>ENGTRAF</vt:lpstr>
      <vt:lpstr>Dynatest</vt:lpstr>
      <vt:lpstr>COMAP</vt:lpstr>
      <vt:lpstr>Sonddenge</vt:lpstr>
      <vt:lpstr>Inspeção OAE</vt:lpstr>
      <vt:lpstr>Sondagens</vt:lpstr>
      <vt:lpstr>FRENTE DE OBRAS</vt:lpstr>
      <vt:lpstr>FASES</vt:lpstr>
      <vt:lpstr>SOCIAMB.  DESAPROP</vt:lpstr>
      <vt:lpstr>ORG PRODUTOS</vt:lpstr>
      <vt:lpstr>TRÁFEGO</vt:lpstr>
      <vt:lpstr>CADASTRO</vt:lpstr>
      <vt:lpstr>Planilha2</vt:lpstr>
      <vt:lpstr>'Parte A'!_FiltrarBancodeDados</vt:lpstr>
      <vt:lpstr>'Parte B'!_FiltrarBancodeDados</vt:lpstr>
      <vt:lpstr>PRODUTOS!Area_de_impressao</vt:lpstr>
      <vt:lpstr>Resumo!Area_de_impressao</vt:lpstr>
      <vt:lpstr>PRODUTOS!Titulos_de_impressao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carolyne.rodrigues@infrasa.gov.br</dc:creator>
  <cp:keywords/>
  <dc:description/>
  <cp:lastModifiedBy>Carolyne Mendes Rodrigues</cp:lastModifiedBy>
  <cp:revision/>
  <cp:lastPrinted>2025-02-14T14:49:48Z</cp:lastPrinted>
  <dcterms:created xsi:type="dcterms:W3CDTF">2020-09-01T13:47:27Z</dcterms:created>
  <dcterms:modified xsi:type="dcterms:W3CDTF">2025-02-14T20:06:31Z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0948985e-8f18-42cb-8573-9abb7449e97b</vt:lpwstr>
  </property>
  <property fmtid="{D5CDD505-2E9C-101B-9397-08002B2CF9AE}" pid="3" name="ContentTypeId">
    <vt:lpwstr>0x010100AEA8B85C320D1245AD29203472D0AC2A</vt:lpwstr>
  </property>
  <property fmtid="{D5CDD505-2E9C-101B-9397-08002B2CF9AE}" pid="4" name="MediaServiceImageTags">
    <vt:lpwstr/>
  </property>
</Properties>
</file>